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2.xml" ContentType="application/vnd.ms-excel.controlproperties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13_ncr:1_{62F94067-0C81-46AC-977D-C7118908A478}" xr6:coauthVersionLast="47" xr6:coauthVersionMax="47" xr10:uidLastSave="{00000000-0000-0000-0000-000000000000}"/>
  <workbookProtection workbookAlgorithmName="SHA-512" workbookHashValue="zmWXHi/cLxq5dmeA/tilUjagN9ZoDP0kx0OUJjR297hSvw5yuLvWtyqC3aC8vdA5cnY1TxJWEfe7P59oJUU2Hw==" workbookSaltValue="kEnCv7Gvway56DiN9qZ2ow==" workbookSpinCount="100000" lockStructure="1"/>
  <bookViews>
    <workbookView showHorizontalScroll="0" showVerticalScroll="0" showSheetTabs="0" xWindow="-38520" yWindow="-90" windowWidth="38640" windowHeight="21120" tabRatio="796" activeTab="1" xr2:uid="{D79D29A8-2C91-4F7C-9A3F-8AF7E23CBBD1}"/>
  </bookViews>
  <sheets>
    <sheet name="NAPOVEDA" sheetId="106" r:id="rId1"/>
    <sheet name="FORM-I" sheetId="83" r:id="rId2"/>
    <sheet name="DATA-WL1" sheetId="98" r:id="rId3"/>
    <sheet name="DATA-WL2" sheetId="126" r:id="rId4"/>
    <sheet name="DATA-WL3" sheetId="127" r:id="rId5"/>
    <sheet name="DATA-WL4" sheetId="129" r:id="rId6"/>
    <sheet name="DATA-WL5" sheetId="128" r:id="rId7"/>
    <sheet name="zoznam-WLL" sheetId="122" r:id="rId8"/>
    <sheet name="OBJ-WLL" sheetId="125" r:id="rId9"/>
    <sheet name="Ceny" sheetId="124" r:id="rId10"/>
    <sheet name="---" sheetId="86" r:id="rId11"/>
    <sheet name="Verzie" sheetId="3" r:id="rId12"/>
  </sheets>
  <definedNames>
    <definedName name="_xlnm._FilterDatabase" localSheetId="8" hidden="1">'OBJ-WLL'!$F$23:$F$43</definedName>
    <definedName name="_xlnm.Print_Area" localSheetId="8">'OBJ-WLL'!$A$5:$M$55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4" i="124" l="1"/>
  <c r="G106" i="124"/>
  <c r="G107" i="124"/>
  <c r="G108" i="124"/>
  <c r="G109" i="124"/>
  <c r="G110" i="124"/>
  <c r="G111" i="124"/>
  <c r="G112" i="124"/>
  <c r="G113" i="124"/>
  <c r="G114" i="124"/>
  <c r="G135" i="124"/>
  <c r="G154" i="124"/>
  <c r="G157" i="124"/>
  <c r="G159" i="124"/>
  <c r="G162" i="124"/>
  <c r="G169" i="124"/>
  <c r="G219" i="124"/>
  <c r="G226" i="124"/>
  <c r="G227" i="124"/>
  <c r="G235" i="124"/>
  <c r="G236" i="124"/>
  <c r="G301" i="124"/>
  <c r="G568" i="124"/>
  <c r="AM8" i="124"/>
  <c r="AM9" i="124"/>
  <c r="AM10" i="124"/>
  <c r="AM11" i="124"/>
  <c r="AM12" i="124"/>
  <c r="AM13" i="124"/>
  <c r="AM14" i="124"/>
  <c r="AM15" i="124"/>
  <c r="AM16" i="124"/>
  <c r="AM17" i="124"/>
  <c r="AM18" i="124"/>
  <c r="AM19" i="124"/>
  <c r="AM20" i="124"/>
  <c r="AM21" i="124"/>
  <c r="AM22" i="124"/>
  <c r="AM23" i="124"/>
  <c r="AM24" i="124"/>
  <c r="AM25" i="124"/>
  <c r="AM26" i="124"/>
  <c r="AM27" i="124"/>
  <c r="AM28" i="124"/>
  <c r="AM29" i="124"/>
  <c r="AM30" i="124"/>
  <c r="AM31" i="124"/>
  <c r="AM32" i="124"/>
  <c r="AM33" i="124"/>
  <c r="AM34" i="124"/>
  <c r="AM35" i="124"/>
  <c r="AM36" i="124"/>
  <c r="AM37" i="124"/>
  <c r="AM38" i="124"/>
  <c r="AM39" i="124"/>
  <c r="AM40" i="124"/>
  <c r="AM41" i="124"/>
  <c r="AM42" i="124"/>
  <c r="AM43" i="124"/>
  <c r="AM44" i="124"/>
  <c r="AM45" i="124"/>
  <c r="AM46" i="124"/>
  <c r="AM47" i="124"/>
  <c r="AM48" i="124"/>
  <c r="AM49" i="124"/>
  <c r="AM50" i="124"/>
  <c r="AM51" i="124"/>
  <c r="AM52" i="124"/>
  <c r="AM53" i="124"/>
  <c r="AM54" i="124"/>
  <c r="AM55" i="124"/>
  <c r="AM56" i="124"/>
  <c r="AM57" i="124"/>
  <c r="AM58" i="124"/>
  <c r="AM59" i="124"/>
  <c r="AM60" i="124"/>
  <c r="AM61" i="124"/>
  <c r="AM62" i="124"/>
  <c r="AM63" i="124"/>
  <c r="AM64" i="124"/>
  <c r="AM65" i="124"/>
  <c r="AM66" i="124"/>
  <c r="AM67" i="124"/>
  <c r="AM68" i="124"/>
  <c r="AM69" i="124"/>
  <c r="AM70" i="124"/>
  <c r="AM71" i="124"/>
  <c r="AM72" i="124"/>
  <c r="AM73" i="124"/>
  <c r="AM74" i="124"/>
  <c r="AM75" i="124"/>
  <c r="AM76" i="124"/>
  <c r="AM77" i="124"/>
  <c r="AM78" i="124"/>
  <c r="AM79" i="124"/>
  <c r="AM80" i="124"/>
  <c r="AM81" i="124"/>
  <c r="AM82" i="124"/>
  <c r="AM83" i="124"/>
  <c r="AM84" i="124"/>
  <c r="AM85" i="124"/>
  <c r="AM86" i="124"/>
  <c r="AM87" i="124"/>
  <c r="AM88" i="124"/>
  <c r="AM89" i="124"/>
  <c r="AM90" i="124"/>
  <c r="AM91" i="124"/>
  <c r="AM92" i="124"/>
  <c r="AM93" i="124"/>
  <c r="AM94" i="124"/>
  <c r="AM95" i="124"/>
  <c r="AM96" i="124"/>
  <c r="AM97" i="124"/>
  <c r="AM98" i="124"/>
  <c r="AM99" i="124"/>
  <c r="AM100" i="124"/>
  <c r="AM101" i="124"/>
  <c r="AM102" i="124"/>
  <c r="AM103" i="124"/>
  <c r="AM104" i="124"/>
  <c r="AM105" i="124"/>
  <c r="AM106" i="124"/>
  <c r="AM107" i="124"/>
  <c r="AM108" i="124"/>
  <c r="AM109" i="124"/>
  <c r="AM110" i="124"/>
  <c r="AM111" i="124"/>
  <c r="AM112" i="124"/>
  <c r="AM113" i="124"/>
  <c r="AM114" i="124"/>
  <c r="AM115" i="124"/>
  <c r="AM116" i="124"/>
  <c r="AM117" i="124"/>
  <c r="AM118" i="124"/>
  <c r="AM119" i="124"/>
  <c r="AM120" i="124"/>
  <c r="AM121" i="124"/>
  <c r="AM122" i="124"/>
  <c r="AM123" i="124"/>
  <c r="AM124" i="124"/>
  <c r="AM125" i="124"/>
  <c r="AM126" i="124"/>
  <c r="AM127" i="124"/>
  <c r="AM128" i="124"/>
  <c r="AM129" i="124"/>
  <c r="AM130" i="124"/>
  <c r="AM131" i="124"/>
  <c r="AM132" i="124"/>
  <c r="AM133" i="124"/>
  <c r="AM134" i="124"/>
  <c r="AM135" i="124"/>
  <c r="AM136" i="124"/>
  <c r="AM137" i="124"/>
  <c r="AM138" i="124"/>
  <c r="AM139" i="124"/>
  <c r="AM140" i="124"/>
  <c r="AM141" i="124"/>
  <c r="AM142" i="124"/>
  <c r="AM143" i="124"/>
  <c r="AM144" i="124"/>
  <c r="AM145" i="124"/>
  <c r="AM146" i="124"/>
  <c r="AM147" i="124"/>
  <c r="AM148" i="124"/>
  <c r="AM149" i="124"/>
  <c r="AM150" i="124"/>
  <c r="AM151" i="124"/>
  <c r="AM152" i="124"/>
  <c r="AM153" i="124"/>
  <c r="AM154" i="124"/>
  <c r="AM155" i="124"/>
  <c r="AM156" i="124"/>
  <c r="AM157" i="124"/>
  <c r="AM158" i="124"/>
  <c r="AM159" i="124"/>
  <c r="AM160" i="124"/>
  <c r="AM161" i="124"/>
  <c r="AM162" i="124"/>
  <c r="AM163" i="124"/>
  <c r="AM164" i="124"/>
  <c r="AM165" i="124"/>
  <c r="AM166" i="124"/>
  <c r="AM167" i="124"/>
  <c r="AM168" i="124"/>
  <c r="AM169" i="124"/>
  <c r="AM170" i="124"/>
  <c r="AM171" i="124"/>
  <c r="AM172" i="124"/>
  <c r="AM173" i="124"/>
  <c r="AM174" i="124"/>
  <c r="AM175" i="124"/>
  <c r="AM176" i="124"/>
  <c r="AM177" i="124"/>
  <c r="AM178" i="124"/>
  <c r="AM179" i="124"/>
  <c r="AM180" i="124"/>
  <c r="AM181" i="124"/>
  <c r="AM182" i="124"/>
  <c r="AM183" i="124"/>
  <c r="AM184" i="124"/>
  <c r="AM185" i="124"/>
  <c r="AM186" i="124"/>
  <c r="AM187" i="124"/>
  <c r="AM188" i="124"/>
  <c r="AM189" i="124"/>
  <c r="AM190" i="124"/>
  <c r="AM191" i="124"/>
  <c r="AM192" i="124"/>
  <c r="AM193" i="124"/>
  <c r="AM194" i="124"/>
  <c r="AM195" i="124"/>
  <c r="AM196" i="124"/>
  <c r="AM197" i="124"/>
  <c r="AM198" i="124"/>
  <c r="AM199" i="124"/>
  <c r="AM200" i="124"/>
  <c r="AM201" i="124"/>
  <c r="AM202" i="124"/>
  <c r="AM203" i="124"/>
  <c r="AM204" i="124"/>
  <c r="AM205" i="124"/>
  <c r="AM206" i="124"/>
  <c r="AM207" i="124"/>
  <c r="AM208" i="124"/>
  <c r="AM209" i="124"/>
  <c r="AM210" i="124"/>
  <c r="AM211" i="124"/>
  <c r="AM212" i="124"/>
  <c r="AM213" i="124"/>
  <c r="AM214" i="124"/>
  <c r="AM215" i="124"/>
  <c r="AM216" i="124"/>
  <c r="AM217" i="124"/>
  <c r="AM218" i="124"/>
  <c r="AM219" i="124"/>
  <c r="AM220" i="124"/>
  <c r="AM221" i="124"/>
  <c r="AM222" i="124"/>
  <c r="AM223" i="124"/>
  <c r="AM224" i="124"/>
  <c r="AM225" i="124"/>
  <c r="AM226" i="124"/>
  <c r="AM227" i="124"/>
  <c r="AM228" i="124"/>
  <c r="AM229" i="124"/>
  <c r="AM230" i="124"/>
  <c r="AM231" i="124"/>
  <c r="AM232" i="124"/>
  <c r="AM233" i="124"/>
  <c r="AM234" i="124"/>
  <c r="AM235" i="124"/>
  <c r="AM236" i="124"/>
  <c r="AM237" i="124"/>
  <c r="AM238" i="124"/>
  <c r="AM239" i="124"/>
  <c r="AM240" i="124"/>
  <c r="AM241" i="124"/>
  <c r="AM242" i="124"/>
  <c r="AM243" i="124"/>
  <c r="AM244" i="124"/>
  <c r="AM245" i="124"/>
  <c r="AM246" i="124"/>
  <c r="AM247" i="124"/>
  <c r="AM248" i="124"/>
  <c r="AM249" i="124"/>
  <c r="AM250" i="124"/>
  <c r="AM251" i="124"/>
  <c r="AM252" i="124"/>
  <c r="AM253" i="124"/>
  <c r="AM254" i="124"/>
  <c r="AM255" i="124"/>
  <c r="AM256" i="124"/>
  <c r="AM257" i="124"/>
  <c r="AM258" i="124"/>
  <c r="AM259" i="124"/>
  <c r="AM260" i="124"/>
  <c r="AM261" i="124"/>
  <c r="AM262" i="124"/>
  <c r="AM263" i="124"/>
  <c r="AM264" i="124"/>
  <c r="AM265" i="124"/>
  <c r="AM266" i="124"/>
  <c r="AM267" i="124"/>
  <c r="AM268" i="124"/>
  <c r="AM269" i="124"/>
  <c r="AM270" i="124"/>
  <c r="AM271" i="124"/>
  <c r="AM272" i="124"/>
  <c r="AM273" i="124"/>
  <c r="AM274" i="124"/>
  <c r="AM275" i="124"/>
  <c r="AM276" i="124"/>
  <c r="AM277" i="124"/>
  <c r="AM278" i="124"/>
  <c r="AM279" i="124"/>
  <c r="AM280" i="124"/>
  <c r="AM281" i="124"/>
  <c r="AM282" i="124"/>
  <c r="AM283" i="124"/>
  <c r="AM284" i="124"/>
  <c r="AM285" i="124"/>
  <c r="AM286" i="124"/>
  <c r="AM287" i="124"/>
  <c r="AM288" i="124"/>
  <c r="AM289" i="124"/>
  <c r="AM290" i="124"/>
  <c r="AM291" i="124"/>
  <c r="AM292" i="124"/>
  <c r="AM293" i="124"/>
  <c r="AM294" i="124"/>
  <c r="AM295" i="124"/>
  <c r="AM296" i="124"/>
  <c r="AM297" i="124"/>
  <c r="AM298" i="124"/>
  <c r="AM299" i="124"/>
  <c r="AM300" i="124"/>
  <c r="AM301" i="124"/>
  <c r="AM302" i="124"/>
  <c r="AM303" i="124"/>
  <c r="AM304" i="124"/>
  <c r="AM305" i="124"/>
  <c r="AM306" i="124"/>
  <c r="AM307" i="124"/>
  <c r="AM308" i="124"/>
  <c r="AM309" i="124"/>
  <c r="AM310" i="124"/>
  <c r="AM311" i="124"/>
  <c r="AM312" i="124"/>
  <c r="AM313" i="124"/>
  <c r="AM314" i="124"/>
  <c r="AM315" i="124"/>
  <c r="AM316" i="124"/>
  <c r="AM317" i="124"/>
  <c r="AM318" i="124"/>
  <c r="AM319" i="124"/>
  <c r="AM320" i="124"/>
  <c r="AM321" i="124"/>
  <c r="AM322" i="124"/>
  <c r="AM323" i="124"/>
  <c r="AM324" i="124"/>
  <c r="AM325" i="124"/>
  <c r="AM326" i="124"/>
  <c r="AM327" i="124"/>
  <c r="AM328" i="124"/>
  <c r="AM329" i="124"/>
  <c r="AM330" i="124"/>
  <c r="AM331" i="124"/>
  <c r="AM332" i="124"/>
  <c r="AM333" i="124"/>
  <c r="AM334" i="124"/>
  <c r="AM335" i="124"/>
  <c r="AM336" i="124"/>
  <c r="AM337" i="124"/>
  <c r="AM338" i="124"/>
  <c r="AM339" i="124"/>
  <c r="AM340" i="124"/>
  <c r="AM341" i="124"/>
  <c r="AM342" i="124"/>
  <c r="AM343" i="124"/>
  <c r="AM344" i="124"/>
  <c r="AM345" i="124"/>
  <c r="AM346" i="124"/>
  <c r="AM347" i="124"/>
  <c r="AM348" i="124"/>
  <c r="AM349" i="124"/>
  <c r="AM350" i="124"/>
  <c r="AM351" i="124"/>
  <c r="AM352" i="124"/>
  <c r="AM353" i="124"/>
  <c r="AM354" i="124"/>
  <c r="AM355" i="124"/>
  <c r="AM356" i="124"/>
  <c r="AM357" i="124"/>
  <c r="AM358" i="124"/>
  <c r="AM359" i="124"/>
  <c r="AM360" i="124"/>
  <c r="AM361" i="124"/>
  <c r="AM362" i="124"/>
  <c r="AM363" i="124"/>
  <c r="AM364" i="124"/>
  <c r="AM365" i="124"/>
  <c r="AM366" i="124"/>
  <c r="AM367" i="124"/>
  <c r="AM368" i="124"/>
  <c r="AM369" i="124"/>
  <c r="AM370" i="124"/>
  <c r="AM371" i="124"/>
  <c r="AM372" i="124"/>
  <c r="AM373" i="124"/>
  <c r="AM374" i="124"/>
  <c r="AM375" i="124"/>
  <c r="AM376" i="124"/>
  <c r="AM377" i="124"/>
  <c r="AM378" i="124"/>
  <c r="AM379" i="124"/>
  <c r="AM380" i="124"/>
  <c r="AM381" i="124"/>
  <c r="AM382" i="124"/>
  <c r="AM383" i="124"/>
  <c r="AM384" i="124"/>
  <c r="AM385" i="124"/>
  <c r="AM386" i="124"/>
  <c r="AM387" i="124"/>
  <c r="AM388" i="124"/>
  <c r="AM389" i="124"/>
  <c r="AM390" i="124"/>
  <c r="AM391" i="124"/>
  <c r="AM392" i="124"/>
  <c r="AM393" i="124"/>
  <c r="AM394" i="124"/>
  <c r="AM395" i="124"/>
  <c r="AM396" i="124"/>
  <c r="AM397" i="124"/>
  <c r="AM398" i="124"/>
  <c r="AM399" i="124"/>
  <c r="AM400" i="124"/>
  <c r="AM401" i="124"/>
  <c r="AM402" i="124"/>
  <c r="AM403" i="124"/>
  <c r="AM404" i="124"/>
  <c r="AM405" i="124"/>
  <c r="AM406" i="124"/>
  <c r="AM407" i="124"/>
  <c r="AM408" i="124"/>
  <c r="AM409" i="124"/>
  <c r="AM410" i="124"/>
  <c r="AM411" i="124"/>
  <c r="AM412" i="124"/>
  <c r="AM413" i="124"/>
  <c r="AM414" i="124"/>
  <c r="AM415" i="124"/>
  <c r="AM416" i="124"/>
  <c r="AM417" i="124"/>
  <c r="AM418" i="124"/>
  <c r="AM419" i="124"/>
  <c r="AM420" i="124"/>
  <c r="AM421" i="124"/>
  <c r="AM422" i="124"/>
  <c r="AM423" i="124"/>
  <c r="AM424" i="124"/>
  <c r="AM425" i="124"/>
  <c r="AM426" i="124"/>
  <c r="AM427" i="124"/>
  <c r="AM428" i="124"/>
  <c r="AM429" i="124"/>
  <c r="AM430" i="124"/>
  <c r="AM431" i="124"/>
  <c r="AM432" i="124"/>
  <c r="AM433" i="124"/>
  <c r="AM434" i="124"/>
  <c r="AM435" i="124"/>
  <c r="AM436" i="124"/>
  <c r="AM437" i="124"/>
  <c r="AM438" i="124"/>
  <c r="AM439" i="124"/>
  <c r="AM440" i="124"/>
  <c r="AM441" i="124"/>
  <c r="AM442" i="124"/>
  <c r="AM443" i="124"/>
  <c r="AM444" i="124"/>
  <c r="AM445" i="124"/>
  <c r="AM446" i="124"/>
  <c r="AM447" i="124"/>
  <c r="AM448" i="124"/>
  <c r="AM449" i="124"/>
  <c r="AM450" i="124"/>
  <c r="AM451" i="124"/>
  <c r="AM452" i="124"/>
  <c r="AM453" i="124"/>
  <c r="AM454" i="124"/>
  <c r="AM455" i="124"/>
  <c r="AM456" i="124"/>
  <c r="AM457" i="124"/>
  <c r="AM458" i="124"/>
  <c r="AM459" i="124"/>
  <c r="AM460" i="124"/>
  <c r="AM461" i="124"/>
  <c r="AM462" i="124"/>
  <c r="AM463" i="124"/>
  <c r="AM464" i="124"/>
  <c r="AM465" i="124"/>
  <c r="AM466" i="124"/>
  <c r="AM467" i="124"/>
  <c r="AM468" i="124"/>
  <c r="AM469" i="124"/>
  <c r="AM470" i="124"/>
  <c r="AM471" i="124"/>
  <c r="AM472" i="124"/>
  <c r="AM473" i="124"/>
  <c r="AM474" i="124"/>
  <c r="AM475" i="124"/>
  <c r="AM476" i="124"/>
  <c r="AM477" i="124"/>
  <c r="AM478" i="124"/>
  <c r="AM479" i="124"/>
  <c r="AM480" i="124"/>
  <c r="AM481" i="124"/>
  <c r="AM482" i="124"/>
  <c r="AM483" i="124"/>
  <c r="AM484" i="124"/>
  <c r="AM485" i="124"/>
  <c r="AM486" i="124"/>
  <c r="AM487" i="124"/>
  <c r="AM488" i="124"/>
  <c r="AM489" i="124"/>
  <c r="AM490" i="124"/>
  <c r="AM491" i="124"/>
  <c r="AM492" i="124"/>
  <c r="AM493" i="124"/>
  <c r="AM494" i="124"/>
  <c r="AM495" i="124"/>
  <c r="AM496" i="124"/>
  <c r="AM497" i="124"/>
  <c r="AM498" i="124"/>
  <c r="AM499" i="124"/>
  <c r="AM500" i="124"/>
  <c r="AM501" i="124"/>
  <c r="AM502" i="124"/>
  <c r="AM503" i="124"/>
  <c r="AM504" i="124"/>
  <c r="AM505" i="124"/>
  <c r="AM506" i="124"/>
  <c r="AM507" i="124"/>
  <c r="AM508" i="124"/>
  <c r="AM509" i="124"/>
  <c r="AM510" i="124"/>
  <c r="AM511" i="124"/>
  <c r="AM512" i="124"/>
  <c r="AM513" i="124"/>
  <c r="AM514" i="124"/>
  <c r="AM515" i="124"/>
  <c r="AM516" i="124"/>
  <c r="AM517" i="124"/>
  <c r="AM518" i="124"/>
  <c r="AM519" i="124"/>
  <c r="AM520" i="124"/>
  <c r="AM521" i="124"/>
  <c r="AM522" i="124"/>
  <c r="AM523" i="124"/>
  <c r="AM524" i="124"/>
  <c r="AM525" i="124"/>
  <c r="AM526" i="124"/>
  <c r="AM527" i="124"/>
  <c r="AM528" i="124"/>
  <c r="AM529" i="124"/>
  <c r="AM530" i="124"/>
  <c r="AM531" i="124"/>
  <c r="AM532" i="124"/>
  <c r="AM533" i="124"/>
  <c r="AM534" i="124"/>
  <c r="AM535" i="124"/>
  <c r="AM536" i="124"/>
  <c r="AM537" i="124"/>
  <c r="AM538" i="124"/>
  <c r="AM539" i="124"/>
  <c r="AM540" i="124"/>
  <c r="AM541" i="124"/>
  <c r="AM542" i="124"/>
  <c r="AM543" i="124"/>
  <c r="AM544" i="124"/>
  <c r="AM545" i="124"/>
  <c r="AM546" i="124"/>
  <c r="AM547" i="124"/>
  <c r="AM548" i="124"/>
  <c r="AM549" i="124"/>
  <c r="AM550" i="124"/>
  <c r="AM551" i="124"/>
  <c r="AM552" i="124"/>
  <c r="AM553" i="124"/>
  <c r="AM554" i="124"/>
  <c r="AM555" i="124"/>
  <c r="AM556" i="124"/>
  <c r="AM557" i="124"/>
  <c r="AM558" i="124"/>
  <c r="AM559" i="124"/>
  <c r="AM560" i="124"/>
  <c r="AM561" i="124"/>
  <c r="AM562" i="124"/>
  <c r="AM563" i="124"/>
  <c r="AM564" i="124"/>
  <c r="AM565" i="124"/>
  <c r="AM566" i="124"/>
  <c r="AM567" i="124"/>
  <c r="AM568" i="124"/>
  <c r="AM569" i="124"/>
  <c r="AM570" i="124"/>
  <c r="AM571" i="124"/>
  <c r="AM572" i="124"/>
  <c r="AM573" i="124"/>
  <c r="AM574" i="124"/>
  <c r="AM575" i="124"/>
  <c r="AM576" i="124"/>
  <c r="AM577" i="124"/>
  <c r="AM578" i="124"/>
  <c r="AM579" i="124"/>
  <c r="AM580" i="124"/>
  <c r="AM581" i="124"/>
  <c r="AM582" i="124"/>
  <c r="AM583" i="124"/>
  <c r="AM584" i="124"/>
  <c r="AM585" i="124"/>
  <c r="AM586" i="124"/>
  <c r="AM587" i="124"/>
  <c r="AM588" i="124"/>
  <c r="AM589" i="124"/>
  <c r="AM590" i="124"/>
  <c r="AM591" i="124"/>
  <c r="AM592" i="124"/>
  <c r="AM593" i="124"/>
  <c r="AM594" i="124"/>
  <c r="AM595" i="124"/>
  <c r="AM596" i="124"/>
  <c r="AM597" i="124"/>
  <c r="AM598" i="124"/>
  <c r="AM599" i="124"/>
  <c r="AM600" i="124"/>
  <c r="AM601" i="124"/>
  <c r="AM602" i="124"/>
  <c r="AM603" i="124"/>
  <c r="AM604" i="124"/>
  <c r="AM605" i="124"/>
  <c r="AM606" i="124"/>
  <c r="AM607" i="124"/>
  <c r="AM608" i="124"/>
  <c r="AM609" i="124"/>
  <c r="AM610" i="124"/>
  <c r="AM611" i="124"/>
  <c r="AM612" i="124"/>
  <c r="AM613" i="124"/>
  <c r="AM614" i="124"/>
  <c r="AM615" i="124"/>
  <c r="AM616" i="124"/>
  <c r="AM617" i="124"/>
  <c r="AM618" i="124"/>
  <c r="AM619" i="124"/>
  <c r="AM620" i="124"/>
  <c r="AM621" i="124"/>
  <c r="AM622" i="124"/>
  <c r="AM623" i="124"/>
  <c r="AM624" i="124"/>
  <c r="AM625" i="124"/>
  <c r="AM626" i="124"/>
  <c r="AM627" i="124"/>
  <c r="AM628" i="124"/>
  <c r="AM629" i="124"/>
  <c r="AM630" i="124"/>
  <c r="AM631" i="124"/>
  <c r="AM632" i="124"/>
  <c r="AM633" i="124"/>
  <c r="AM634" i="124"/>
  <c r="AM635" i="124"/>
  <c r="AM636" i="124"/>
  <c r="AM637" i="124"/>
  <c r="AM638" i="124"/>
  <c r="AM639" i="124"/>
  <c r="AM640" i="124"/>
  <c r="AM641" i="124"/>
  <c r="AM642" i="124"/>
  <c r="AM643" i="124"/>
  <c r="AM644" i="124"/>
  <c r="AM645" i="124"/>
  <c r="AM646" i="124"/>
  <c r="AM647" i="124"/>
  <c r="AM648" i="124"/>
  <c r="AM649" i="124"/>
  <c r="AM650" i="124"/>
  <c r="AM651" i="124"/>
  <c r="AM652" i="124"/>
  <c r="AM653" i="124"/>
  <c r="AM654" i="124"/>
  <c r="AM655" i="124"/>
  <c r="AM656" i="124"/>
  <c r="AM657" i="124"/>
  <c r="AM658" i="124"/>
  <c r="AM659" i="124"/>
  <c r="AM660" i="124"/>
  <c r="AM661" i="124"/>
  <c r="AM662" i="124"/>
  <c r="AM663" i="124"/>
  <c r="AM664" i="124"/>
  <c r="AM665" i="124"/>
  <c r="AM666" i="124"/>
  <c r="AM667" i="124"/>
  <c r="AM668" i="124"/>
  <c r="AM669" i="124"/>
  <c r="AM670" i="124"/>
  <c r="AM671" i="124"/>
  <c r="AM672" i="124"/>
  <c r="AM673" i="124"/>
  <c r="AM674" i="124"/>
  <c r="AM675" i="124"/>
  <c r="AM676" i="124"/>
  <c r="AM677" i="124"/>
  <c r="AM678" i="124"/>
  <c r="AM679" i="124"/>
  <c r="AM680" i="124"/>
  <c r="AM681" i="124"/>
  <c r="AM682" i="124"/>
  <c r="AM683" i="124"/>
  <c r="AM684" i="124"/>
  <c r="AM685" i="124"/>
  <c r="AM686" i="124"/>
  <c r="AM687" i="124"/>
  <c r="AM688" i="124"/>
  <c r="AM689" i="124"/>
  <c r="AM690" i="124"/>
  <c r="AM691" i="124"/>
  <c r="AM692" i="124"/>
  <c r="AM693" i="124"/>
  <c r="AM694" i="124"/>
  <c r="AM695" i="124"/>
  <c r="AM696" i="124"/>
  <c r="AM697" i="124"/>
  <c r="AM698" i="124"/>
  <c r="AM699" i="124"/>
  <c r="AM700" i="124"/>
  <c r="AM701" i="124"/>
  <c r="AM702" i="124"/>
  <c r="AM703" i="124"/>
  <c r="AM704" i="124"/>
  <c r="AM705" i="124"/>
  <c r="AM706" i="124"/>
  <c r="AM707" i="124"/>
  <c r="AM708" i="124"/>
  <c r="AM709" i="124"/>
  <c r="AM710" i="124"/>
  <c r="AM711" i="124"/>
  <c r="AM712" i="124"/>
  <c r="AM713" i="124"/>
  <c r="AM714" i="124"/>
  <c r="AM715" i="124"/>
  <c r="AM716" i="124"/>
  <c r="AM717" i="124"/>
  <c r="AM718" i="124"/>
  <c r="AM719" i="124"/>
  <c r="AM720" i="124"/>
  <c r="AM721" i="124"/>
  <c r="AM722" i="124"/>
  <c r="AM723" i="124"/>
  <c r="AM724" i="124"/>
  <c r="AM725" i="124"/>
  <c r="AM726" i="124"/>
  <c r="AM727" i="124"/>
  <c r="AM728" i="124"/>
  <c r="AM729" i="124"/>
  <c r="AM730" i="124"/>
  <c r="AM731" i="124"/>
  <c r="AM732" i="124"/>
  <c r="AM733" i="124"/>
  <c r="AM734" i="124"/>
  <c r="AM735" i="124"/>
  <c r="AM736" i="124"/>
  <c r="AM737" i="124"/>
  <c r="AM738" i="124"/>
  <c r="AM739" i="124"/>
  <c r="AM740" i="124"/>
  <c r="AM741" i="124"/>
  <c r="AM742" i="124"/>
  <c r="AM743" i="124"/>
  <c r="AM744" i="124"/>
  <c r="AM745" i="124"/>
  <c r="AM746" i="124"/>
  <c r="AM747" i="124"/>
  <c r="AM748" i="124"/>
  <c r="AM749" i="124"/>
  <c r="AM750" i="124"/>
  <c r="AM751" i="124"/>
  <c r="AM752" i="124"/>
  <c r="AM753" i="124"/>
  <c r="AM754" i="124"/>
  <c r="AM755" i="124"/>
  <c r="AM756" i="124"/>
  <c r="AM757" i="124"/>
  <c r="AM758" i="124"/>
  <c r="AM759" i="124"/>
  <c r="AM760" i="124"/>
  <c r="AM761" i="124"/>
  <c r="AM762" i="124"/>
  <c r="AM763" i="124"/>
  <c r="AM764" i="124"/>
  <c r="AM765" i="124"/>
  <c r="AM766" i="124"/>
  <c r="AM767" i="124"/>
  <c r="AM768" i="124"/>
  <c r="AM769" i="124"/>
  <c r="AM770" i="124"/>
  <c r="AM771" i="124"/>
  <c r="AM772" i="124"/>
  <c r="AM773" i="124"/>
  <c r="AM774" i="124"/>
  <c r="AM775" i="124"/>
  <c r="AM776" i="124"/>
  <c r="AM777" i="124"/>
  <c r="AM778" i="124"/>
  <c r="AM779" i="124"/>
  <c r="AM780" i="124"/>
  <c r="AM781" i="124"/>
  <c r="AM782" i="124"/>
  <c r="AM783" i="124"/>
  <c r="AM784" i="124"/>
  <c r="AM785" i="124"/>
  <c r="AM786" i="124"/>
  <c r="AM787" i="124"/>
  <c r="AM788" i="124"/>
  <c r="AM789" i="124"/>
  <c r="AM790" i="124"/>
  <c r="AM791" i="124"/>
  <c r="AM792" i="124"/>
  <c r="AM793" i="124"/>
  <c r="AM794" i="124"/>
  <c r="AM795" i="124"/>
  <c r="AM796" i="124"/>
  <c r="AM797" i="124"/>
  <c r="AM798" i="124"/>
  <c r="AM799" i="124"/>
  <c r="AM800" i="124"/>
  <c r="AM801" i="124"/>
  <c r="AM802" i="124"/>
  <c r="AM803" i="124"/>
  <c r="AM804" i="124"/>
  <c r="AM805" i="124"/>
  <c r="AM806" i="124"/>
  <c r="AM807" i="124"/>
  <c r="AM808" i="124"/>
  <c r="AM809" i="124"/>
  <c r="AM810" i="124"/>
  <c r="AM811" i="124"/>
  <c r="AM812" i="124"/>
  <c r="AM813" i="124"/>
  <c r="AM814" i="124"/>
  <c r="AM815" i="124"/>
  <c r="AM816" i="124"/>
  <c r="AM817" i="124"/>
  <c r="AM818" i="124"/>
  <c r="AM819" i="124"/>
  <c r="AM820" i="124"/>
  <c r="AM821" i="124"/>
  <c r="AM822" i="124"/>
  <c r="AM823" i="124"/>
  <c r="AM824" i="124"/>
  <c r="AM825" i="124"/>
  <c r="AM826" i="124"/>
  <c r="AM827" i="124"/>
  <c r="AM828" i="124"/>
  <c r="AM829" i="124"/>
  <c r="AM830" i="124"/>
  <c r="AM831" i="124"/>
  <c r="AM832" i="124"/>
  <c r="AM833" i="124"/>
  <c r="AM834" i="124"/>
  <c r="AM835" i="124"/>
  <c r="AM836" i="124"/>
  <c r="AM837" i="124"/>
  <c r="AM838" i="124"/>
  <c r="AM839" i="124"/>
  <c r="AM840" i="124"/>
  <c r="AM841" i="124"/>
  <c r="AM842" i="124"/>
  <c r="AM843" i="124"/>
  <c r="AM844" i="124"/>
  <c r="AM845" i="124"/>
  <c r="AM846" i="124"/>
  <c r="AM847" i="124"/>
  <c r="AM848" i="124"/>
  <c r="AM849" i="124"/>
  <c r="AM850" i="124"/>
  <c r="AM851" i="124"/>
  <c r="AM852" i="124"/>
  <c r="AM853" i="124"/>
  <c r="AM854" i="124"/>
  <c r="AM855" i="124"/>
  <c r="AM856" i="124"/>
  <c r="AM857" i="124"/>
  <c r="AM858" i="124"/>
  <c r="AM859" i="124"/>
  <c r="AM860" i="124"/>
  <c r="AM861" i="124"/>
  <c r="AM862" i="124"/>
  <c r="AM863" i="124"/>
  <c r="AM864" i="124"/>
  <c r="AM865" i="124"/>
  <c r="AM866" i="124"/>
  <c r="AM867" i="124"/>
  <c r="AM868" i="124"/>
  <c r="AM869" i="124"/>
  <c r="AM870" i="124"/>
  <c r="AM871" i="124"/>
  <c r="AM872" i="124"/>
  <c r="AM873" i="124"/>
  <c r="AM874" i="124"/>
  <c r="AM875" i="124"/>
  <c r="AM876" i="124"/>
  <c r="AM877" i="124"/>
  <c r="AM878" i="124"/>
  <c r="AM879" i="124"/>
  <c r="AM880" i="124"/>
  <c r="AM881" i="124"/>
  <c r="AM882" i="124"/>
  <c r="AM883" i="124"/>
  <c r="AM884" i="124"/>
  <c r="AM885" i="124"/>
  <c r="AM886" i="124"/>
  <c r="AM887" i="124"/>
  <c r="AM888" i="124"/>
  <c r="AM889" i="124"/>
  <c r="AM890" i="124"/>
  <c r="AM891" i="124"/>
  <c r="AM892" i="124"/>
  <c r="AM893" i="124"/>
  <c r="AM894" i="124"/>
  <c r="AM895" i="124"/>
  <c r="AM896" i="124"/>
  <c r="AM897" i="124"/>
  <c r="AM898" i="124"/>
  <c r="AM899" i="124"/>
  <c r="AM900" i="124"/>
  <c r="AM901" i="124"/>
  <c r="AM902" i="124"/>
  <c r="AM903" i="124"/>
  <c r="AM904" i="124"/>
  <c r="AM905" i="124"/>
  <c r="AM906" i="124"/>
  <c r="AM907" i="124"/>
  <c r="AM908" i="124"/>
  <c r="AM909" i="124"/>
  <c r="AM910" i="124"/>
  <c r="AM911" i="124"/>
  <c r="AM912" i="124"/>
  <c r="AM913" i="124"/>
  <c r="AM914" i="124"/>
  <c r="AM915" i="124"/>
  <c r="AM916" i="124"/>
  <c r="AM917" i="124"/>
  <c r="AM918" i="124"/>
  <c r="AM919" i="124"/>
  <c r="AM920" i="124"/>
  <c r="AM921" i="124"/>
  <c r="AM922" i="124"/>
  <c r="AM923" i="124"/>
  <c r="AM924" i="124"/>
  <c r="AM925" i="124"/>
  <c r="AM926" i="124"/>
  <c r="AM927" i="124"/>
  <c r="AM928" i="124"/>
  <c r="AM929" i="124"/>
  <c r="AM930" i="124"/>
  <c r="AM931" i="124"/>
  <c r="AM932" i="124"/>
  <c r="AM933" i="124"/>
  <c r="AM934" i="124"/>
  <c r="AM935" i="124"/>
  <c r="AM936" i="124"/>
  <c r="AM937" i="124"/>
  <c r="AM938" i="124"/>
  <c r="AM939" i="124"/>
  <c r="AM940" i="124"/>
  <c r="AM941" i="124"/>
  <c r="AM942" i="124"/>
  <c r="AM943" i="124"/>
  <c r="AM944" i="124"/>
  <c r="AM945" i="124"/>
  <c r="AM946" i="124"/>
  <c r="AM947" i="124"/>
  <c r="AM948" i="124"/>
  <c r="AM949" i="124"/>
  <c r="AM950" i="124"/>
  <c r="AM951" i="124"/>
  <c r="AM952" i="124"/>
  <c r="AM953" i="124"/>
  <c r="AM954" i="124"/>
  <c r="AM955" i="124"/>
  <c r="AM956" i="124"/>
  <c r="AM957" i="124"/>
  <c r="AM958" i="124"/>
  <c r="AM959" i="124"/>
  <c r="AM960" i="124"/>
  <c r="AM961" i="124"/>
  <c r="AM962" i="124"/>
  <c r="AM963" i="124"/>
  <c r="AM964" i="124"/>
  <c r="AM965" i="124"/>
  <c r="AM966" i="124"/>
  <c r="AM967" i="124"/>
  <c r="AM968" i="124"/>
  <c r="AM969" i="124"/>
  <c r="AM970" i="124"/>
  <c r="AM971" i="124"/>
  <c r="AM972" i="124"/>
  <c r="AM973" i="124"/>
  <c r="AM974" i="124"/>
  <c r="AM975" i="124"/>
  <c r="AM976" i="124"/>
  <c r="AM977" i="124"/>
  <c r="AM978" i="124"/>
  <c r="AM979" i="124"/>
  <c r="AM980" i="124"/>
  <c r="AM981" i="124"/>
  <c r="AM982" i="124"/>
  <c r="AM983" i="124"/>
  <c r="AM984" i="124"/>
  <c r="AM985" i="124"/>
  <c r="AM986" i="124"/>
  <c r="AM987" i="124"/>
  <c r="AM988" i="124"/>
  <c r="AM989" i="124"/>
  <c r="AM990" i="124"/>
  <c r="AM991" i="124"/>
  <c r="AM992" i="124"/>
  <c r="AM993" i="124"/>
  <c r="AM994" i="124"/>
  <c r="AM995" i="124"/>
  <c r="AM996" i="124"/>
  <c r="AM997" i="124"/>
  <c r="AM998" i="124"/>
  <c r="AM999" i="124"/>
  <c r="AM1000" i="124"/>
  <c r="AM1001" i="124"/>
  <c r="AM1002" i="124"/>
  <c r="AM1003" i="124"/>
  <c r="AM1004" i="124"/>
  <c r="AM1005" i="124"/>
  <c r="AM1006" i="124"/>
  <c r="AM1007" i="124"/>
  <c r="AM1008" i="124"/>
  <c r="AM1009" i="124"/>
  <c r="AM1010" i="124"/>
  <c r="AM1011" i="124"/>
  <c r="AM1012" i="124"/>
  <c r="AM1013" i="124"/>
  <c r="AM1014" i="124"/>
  <c r="AM1015" i="124"/>
  <c r="AM1016" i="124"/>
  <c r="AM1017" i="124"/>
  <c r="AM1018" i="124"/>
  <c r="AM1019" i="124"/>
  <c r="AM1020" i="124"/>
  <c r="AM1021" i="124"/>
  <c r="AM1022" i="124"/>
  <c r="AM1023" i="124"/>
  <c r="AM1024" i="124"/>
  <c r="AM1025" i="124"/>
  <c r="AM1026" i="124"/>
  <c r="AM1027" i="124"/>
  <c r="AM1028" i="124"/>
  <c r="AM1029" i="124"/>
  <c r="AM1030" i="124"/>
  <c r="AM1031" i="124"/>
  <c r="AM1032" i="124"/>
  <c r="AM1033" i="124"/>
  <c r="AM1034" i="124"/>
  <c r="AM1035" i="124"/>
  <c r="AM1036" i="124"/>
  <c r="AM1037" i="124"/>
  <c r="AM1038" i="124"/>
  <c r="AM1039" i="124"/>
  <c r="AM1040" i="124"/>
  <c r="AM1041" i="124"/>
  <c r="AM1042" i="124"/>
  <c r="AM1043" i="124"/>
  <c r="AM1044" i="124"/>
  <c r="AM1045" i="124"/>
  <c r="AM1046" i="124"/>
  <c r="AM1047" i="124"/>
  <c r="AM1048" i="124"/>
  <c r="AM1049" i="124"/>
  <c r="AM1050" i="124"/>
  <c r="AM1051" i="124"/>
  <c r="AM1052" i="124"/>
  <c r="AM1053" i="124"/>
  <c r="AM1054" i="124"/>
  <c r="AM1055" i="124"/>
  <c r="AM1056" i="124"/>
  <c r="AM1057" i="124"/>
  <c r="AM1058" i="124"/>
  <c r="AM1059" i="124"/>
  <c r="AM1060" i="124"/>
  <c r="AM1061" i="124"/>
  <c r="AM1062" i="124"/>
  <c r="AM1063" i="124"/>
  <c r="AM1064" i="124"/>
  <c r="AM1065" i="124"/>
  <c r="AM1066" i="124"/>
  <c r="AM1067" i="124"/>
  <c r="AM1068" i="124"/>
  <c r="AM1069" i="124"/>
  <c r="AM1070" i="124"/>
  <c r="AM1071" i="124"/>
  <c r="AM1072" i="124"/>
  <c r="AM1073" i="124"/>
  <c r="AM1074" i="124"/>
  <c r="AM1075" i="124"/>
  <c r="AM1076" i="124"/>
  <c r="AM1077" i="124"/>
  <c r="AM1078" i="124"/>
  <c r="AM1079" i="124"/>
  <c r="AM1080" i="124"/>
  <c r="AM1081" i="124"/>
  <c r="AM1082" i="124"/>
  <c r="AM1083" i="124"/>
  <c r="AM1084" i="124"/>
  <c r="AM1085" i="124"/>
  <c r="AM1086" i="124"/>
  <c r="AM1087" i="124"/>
  <c r="AM1088" i="124"/>
  <c r="AM1089" i="124"/>
  <c r="AM1090" i="124"/>
  <c r="AM1091" i="124"/>
  <c r="AM1092" i="124"/>
  <c r="AM1093" i="124"/>
  <c r="AM1094" i="124"/>
  <c r="AM1095" i="124"/>
  <c r="AM1096" i="124"/>
  <c r="AM1097" i="124"/>
  <c r="AM1098" i="124"/>
  <c r="AM1099" i="124"/>
  <c r="AM1100" i="124"/>
  <c r="AM1101" i="124"/>
  <c r="AM1102" i="124"/>
  <c r="AM1103" i="124"/>
  <c r="AM1104" i="124"/>
  <c r="AM1105" i="124"/>
  <c r="AM1106" i="124"/>
  <c r="AM1107" i="124"/>
  <c r="AM1108" i="124"/>
  <c r="AM1109" i="124"/>
  <c r="AM1110" i="124"/>
  <c r="AM1111" i="124"/>
  <c r="AM1112" i="124"/>
  <c r="AM1113" i="124"/>
  <c r="AM1114" i="124"/>
  <c r="AM1115" i="124"/>
  <c r="AM1116" i="124"/>
  <c r="AM1117" i="124"/>
  <c r="AM1118" i="124"/>
  <c r="AM1119" i="124"/>
  <c r="AM1120" i="124"/>
  <c r="AM1121" i="124"/>
  <c r="AM1122" i="124"/>
  <c r="AM1123" i="124"/>
  <c r="AM1124" i="124"/>
  <c r="AM1125" i="124"/>
  <c r="AM1126" i="124"/>
  <c r="AM1127" i="124"/>
  <c r="AM1128" i="124"/>
  <c r="AM1129" i="124"/>
  <c r="AM1130" i="124"/>
  <c r="AM1131" i="124"/>
  <c r="AM1132" i="124"/>
  <c r="AM1133" i="124"/>
  <c r="AM1134" i="124"/>
  <c r="AM1135" i="124"/>
  <c r="AM1136" i="124"/>
  <c r="AM1137" i="124"/>
  <c r="AM1138" i="124"/>
  <c r="AM1139" i="124"/>
  <c r="AM1140" i="124"/>
  <c r="AM1141" i="124"/>
  <c r="AM1142" i="124"/>
  <c r="AM1143" i="124"/>
  <c r="AM1144" i="124"/>
  <c r="AM1145" i="124"/>
  <c r="AM1146" i="124"/>
  <c r="AM1147" i="124"/>
  <c r="AM1148" i="124"/>
  <c r="AM1149" i="124"/>
  <c r="AM1150" i="124"/>
  <c r="AM1151" i="124"/>
  <c r="AM1152" i="124"/>
  <c r="AM1153" i="124"/>
  <c r="AM1154" i="124"/>
  <c r="AM1155" i="124"/>
  <c r="AM1156" i="124"/>
  <c r="AM1157" i="124"/>
  <c r="AM1158" i="124"/>
  <c r="AM1159" i="124"/>
  <c r="AM1160" i="124"/>
  <c r="AM1161" i="124"/>
  <c r="AM1162" i="124"/>
  <c r="AM1163" i="124"/>
  <c r="AM1164" i="124"/>
  <c r="AM1165" i="124"/>
  <c r="AM1166" i="124"/>
  <c r="AM1167" i="124"/>
  <c r="AM1168" i="124"/>
  <c r="AM1169" i="124"/>
  <c r="AM1170" i="124"/>
  <c r="AM1171" i="124"/>
  <c r="AM1172" i="124"/>
  <c r="AM1173" i="124"/>
  <c r="AM1174" i="124"/>
  <c r="AM1175" i="124"/>
  <c r="AM1176" i="124"/>
  <c r="AM1177" i="124"/>
  <c r="AM1178" i="124"/>
  <c r="AM1179" i="124"/>
  <c r="AM1180" i="124"/>
  <c r="AM1181" i="124"/>
  <c r="AM1182" i="124"/>
  <c r="AM1183" i="124"/>
  <c r="AM1184" i="124"/>
  <c r="AM1185" i="124"/>
  <c r="AM1186" i="124"/>
  <c r="AM1187" i="124"/>
  <c r="AM1188" i="124"/>
  <c r="AM1189" i="124"/>
  <c r="AM1190" i="124"/>
  <c r="AM1191" i="124"/>
  <c r="AM1192" i="124"/>
  <c r="AM1193" i="124"/>
  <c r="AM1194" i="124"/>
  <c r="AM1195" i="124"/>
  <c r="AM1196" i="124"/>
  <c r="AM1197" i="124"/>
  <c r="AM1198" i="124"/>
  <c r="AM1199" i="124"/>
  <c r="AM1200" i="124"/>
  <c r="AM1201" i="124"/>
  <c r="AM1202" i="124"/>
  <c r="AM1203" i="124"/>
  <c r="AM1204" i="124"/>
  <c r="AM1205" i="124"/>
  <c r="AM1206" i="124"/>
  <c r="AM1207" i="124"/>
  <c r="AM1208" i="124"/>
  <c r="AM1209" i="124"/>
  <c r="AM1210" i="124"/>
  <c r="AM1211" i="124"/>
  <c r="AM1212" i="124"/>
  <c r="AM1213" i="124"/>
  <c r="AM1214" i="124"/>
  <c r="AM1215" i="124"/>
  <c r="AM1216" i="124"/>
  <c r="AM1217" i="124"/>
  <c r="AM1218" i="124"/>
  <c r="AM1219" i="124"/>
  <c r="AM1220" i="124"/>
  <c r="AM1221" i="124"/>
  <c r="AM1222" i="124"/>
  <c r="AM1223" i="124"/>
  <c r="AM1224" i="124"/>
  <c r="AM1225" i="124"/>
  <c r="AM1226" i="124"/>
  <c r="AM1227" i="124"/>
  <c r="AM1228" i="124"/>
  <c r="AM1229" i="124"/>
  <c r="AM1230" i="124"/>
  <c r="AM1231" i="124"/>
  <c r="AM1232" i="124"/>
  <c r="AM1233" i="124"/>
  <c r="AM1234" i="124"/>
  <c r="AM1235" i="124"/>
  <c r="AM1236" i="124"/>
  <c r="AM1237" i="124"/>
  <c r="AM1238" i="124"/>
  <c r="AM1239" i="124"/>
  <c r="AM1240" i="124"/>
  <c r="AM1241" i="124"/>
  <c r="AM1242" i="124"/>
  <c r="AM1243" i="124"/>
  <c r="AM1244" i="124"/>
  <c r="AM1245" i="124"/>
  <c r="AM1246" i="124"/>
  <c r="AM1247" i="124"/>
  <c r="AM1248" i="124"/>
  <c r="AM1249" i="124"/>
  <c r="AM1250" i="124"/>
  <c r="AM1251" i="124"/>
  <c r="AM1252" i="124"/>
  <c r="AM1253" i="124"/>
  <c r="AM1254" i="124"/>
  <c r="AM1255" i="124"/>
  <c r="AM1256" i="124"/>
  <c r="AM1257" i="124"/>
  <c r="AM1258" i="124"/>
  <c r="AM1259" i="124"/>
  <c r="AM1260" i="124"/>
  <c r="AM1261" i="124"/>
  <c r="AM1262" i="124"/>
  <c r="AM1263" i="124"/>
  <c r="AM1264" i="124"/>
  <c r="AM1265" i="124"/>
  <c r="AM1266" i="124"/>
  <c r="AM1267" i="124"/>
  <c r="AM1268" i="124"/>
  <c r="AM1269" i="124"/>
  <c r="AM1270" i="124"/>
  <c r="AM1271" i="124"/>
  <c r="AM1272" i="124"/>
  <c r="AM1273" i="124"/>
  <c r="AM1274" i="124"/>
  <c r="AM1275" i="124"/>
  <c r="AM1276" i="124"/>
  <c r="AM1277" i="124"/>
  <c r="AM1278" i="124"/>
  <c r="AM1279" i="124"/>
  <c r="AM1280" i="124"/>
  <c r="AM1281" i="124"/>
  <c r="AM1282" i="124"/>
  <c r="AM1283" i="124"/>
  <c r="AM1284" i="124"/>
  <c r="AM1285" i="124"/>
  <c r="AM1286" i="124"/>
  <c r="AM1287" i="124"/>
  <c r="AM1288" i="124"/>
  <c r="AM1289" i="124"/>
  <c r="AM1290" i="124"/>
  <c r="AM1291" i="124"/>
  <c r="AM1292" i="124"/>
  <c r="AM1293" i="124"/>
  <c r="AM1294" i="124"/>
  <c r="AM1295" i="124"/>
  <c r="AM1296" i="124"/>
  <c r="AM1297" i="124"/>
  <c r="AM1298" i="124"/>
  <c r="AM1299" i="124"/>
  <c r="AM1300" i="124"/>
  <c r="AM1301" i="124"/>
  <c r="AM1302" i="124"/>
  <c r="AM1303" i="124"/>
  <c r="AM1304" i="124"/>
  <c r="AM1305" i="124"/>
  <c r="AM1306" i="124"/>
  <c r="AM1307" i="124"/>
  <c r="AM1308" i="124"/>
  <c r="AM1309" i="124"/>
  <c r="AM1310" i="124"/>
  <c r="AM1311" i="124"/>
  <c r="AM1312" i="124"/>
  <c r="AM1313" i="124"/>
  <c r="AM1314" i="124"/>
  <c r="AM1315" i="124"/>
  <c r="AM1316" i="124"/>
  <c r="AM1317" i="124"/>
  <c r="AM1318" i="124"/>
  <c r="AM1319" i="124"/>
  <c r="AM1320" i="124"/>
  <c r="AM1321" i="124"/>
  <c r="AM1322" i="124"/>
  <c r="AM1323" i="124"/>
  <c r="AM1324" i="124"/>
  <c r="AM1325" i="124"/>
  <c r="AM1326" i="124"/>
  <c r="AM1327" i="124"/>
  <c r="AM1328" i="124"/>
  <c r="AM1329" i="124"/>
  <c r="AM1330" i="124"/>
  <c r="AM1331" i="124"/>
  <c r="AM1332" i="124"/>
  <c r="AM1333" i="124"/>
  <c r="AM1334" i="124"/>
  <c r="AM1335" i="124"/>
  <c r="AM1336" i="124"/>
  <c r="AM1337" i="124"/>
  <c r="AM1338" i="124"/>
  <c r="AM1339" i="124"/>
  <c r="AM1340" i="124"/>
  <c r="AM1341" i="124"/>
  <c r="AM1342" i="124"/>
  <c r="AM1343" i="124"/>
  <c r="AM1344" i="124"/>
  <c r="AM1345" i="124"/>
  <c r="AM1346" i="124"/>
  <c r="AM1347" i="124"/>
  <c r="AM1348" i="124"/>
  <c r="AM1349" i="124"/>
  <c r="AM1350" i="124"/>
  <c r="AM1351" i="124"/>
  <c r="AM1352" i="124"/>
  <c r="AM1353" i="124"/>
  <c r="AM1354" i="124"/>
  <c r="AM1355" i="124"/>
  <c r="AM1356" i="124"/>
  <c r="AM1357" i="124"/>
  <c r="AM1358" i="124"/>
  <c r="AM1359" i="124"/>
  <c r="AM1360" i="124"/>
  <c r="AM1361" i="124"/>
  <c r="AM1362" i="124"/>
  <c r="AM1363" i="124"/>
  <c r="AM1364" i="124"/>
  <c r="AM1365" i="124"/>
  <c r="AM1366" i="124"/>
  <c r="AM1367" i="124"/>
  <c r="AM1368" i="124"/>
  <c r="AM1369" i="124"/>
  <c r="AM1370" i="124"/>
  <c r="AM1371" i="124"/>
  <c r="AM1372" i="124"/>
  <c r="AM1373" i="124"/>
  <c r="AM1374" i="124"/>
  <c r="AM1375" i="124"/>
  <c r="AM1376" i="124"/>
  <c r="AM1377" i="124"/>
  <c r="AM1378" i="124"/>
  <c r="AM1379" i="124"/>
  <c r="AM1380" i="124"/>
  <c r="AM1381" i="124"/>
  <c r="AM1382" i="124"/>
  <c r="AM1383" i="124"/>
  <c r="AM1384" i="124"/>
  <c r="AM1385" i="124"/>
  <c r="AM1386" i="124"/>
  <c r="AM1387" i="124"/>
  <c r="AM1388" i="124"/>
  <c r="AM1389" i="124"/>
  <c r="AM1390" i="124"/>
  <c r="AM1391" i="124"/>
  <c r="AM1392" i="124"/>
  <c r="AM1393" i="124"/>
  <c r="AM1394" i="124"/>
  <c r="AM1395" i="124"/>
  <c r="AM1396" i="124"/>
  <c r="AM1397" i="124"/>
  <c r="AM1398" i="124"/>
  <c r="AM1399" i="124"/>
  <c r="AM1400" i="124"/>
  <c r="AM1401" i="124"/>
  <c r="AM1402" i="124"/>
  <c r="AM1403" i="124"/>
  <c r="AM1404" i="124"/>
  <c r="AM1405" i="124"/>
  <c r="AM1406" i="124"/>
  <c r="AM1407" i="124"/>
  <c r="AM1408" i="124"/>
  <c r="AM1409" i="124"/>
  <c r="AM1410" i="124"/>
  <c r="AM1411" i="124"/>
  <c r="AM1412" i="124"/>
  <c r="AM1413" i="124"/>
  <c r="AM1414" i="124"/>
  <c r="AM1415" i="124"/>
  <c r="AM1416" i="124"/>
  <c r="AM1417" i="124"/>
  <c r="AM1418" i="124"/>
  <c r="AM1419" i="124"/>
  <c r="AM1420" i="124"/>
  <c r="AM1421" i="124"/>
  <c r="AM1422" i="124"/>
  <c r="AM1423" i="124"/>
  <c r="AM1424" i="124"/>
  <c r="AM1425" i="124"/>
  <c r="AM1426" i="124"/>
  <c r="AM1427" i="124"/>
  <c r="AM1428" i="124"/>
  <c r="AM1429" i="124"/>
  <c r="AM1430" i="124"/>
  <c r="AM1431" i="124"/>
  <c r="AM1432" i="124"/>
  <c r="AM1433" i="124"/>
  <c r="AM1434" i="124"/>
  <c r="AM1435" i="124"/>
  <c r="AM1436" i="124"/>
  <c r="AM1437" i="124"/>
  <c r="AM1438" i="124"/>
  <c r="AM1439" i="124"/>
  <c r="AM1440" i="124"/>
  <c r="AM1441" i="124"/>
  <c r="AM1442" i="124"/>
  <c r="AM1443" i="124"/>
  <c r="AM1444" i="124"/>
  <c r="AM1445" i="124"/>
  <c r="AM1446" i="124"/>
  <c r="AM1447" i="124"/>
  <c r="AM1448" i="124"/>
  <c r="AM1449" i="124"/>
  <c r="AM1450" i="124"/>
  <c r="AM1451" i="124"/>
  <c r="AM1452" i="124"/>
  <c r="AM1453" i="124"/>
  <c r="AM1454" i="124"/>
  <c r="AM1455" i="124"/>
  <c r="AM1456" i="124"/>
  <c r="AM1457" i="124"/>
  <c r="AM1458" i="124"/>
  <c r="AM1459" i="124"/>
  <c r="AM1460" i="124"/>
  <c r="AM1461" i="124"/>
  <c r="AM1462" i="124"/>
  <c r="AM1463" i="124"/>
  <c r="AM1464" i="124"/>
  <c r="AM1465" i="124"/>
  <c r="AM1466" i="124"/>
  <c r="AM1467" i="124"/>
  <c r="AM1468" i="124"/>
  <c r="AM1469" i="124"/>
  <c r="AM1470" i="124"/>
  <c r="AM1471" i="124"/>
  <c r="AM1472" i="124"/>
  <c r="AM1473" i="124"/>
  <c r="AM1474" i="124"/>
  <c r="AM1475" i="124"/>
  <c r="AM1476" i="124"/>
  <c r="AM1477" i="124"/>
  <c r="AM1478" i="124"/>
  <c r="AM1479" i="124"/>
  <c r="AM1480" i="124"/>
  <c r="AM1481" i="124"/>
  <c r="AM1482" i="124"/>
  <c r="AM1483" i="124"/>
  <c r="AM1484" i="124"/>
  <c r="AM1485" i="124"/>
  <c r="AM1486" i="124"/>
  <c r="AM1487" i="124"/>
  <c r="AM1488" i="124"/>
  <c r="AM1489" i="124"/>
  <c r="AM1490" i="124"/>
  <c r="AM1491" i="124"/>
  <c r="AM1492" i="124"/>
  <c r="AM1493" i="124"/>
  <c r="AM1494" i="124"/>
  <c r="AM1495" i="124"/>
  <c r="AM1496" i="124"/>
  <c r="AM1497" i="124"/>
  <c r="AM1498" i="124"/>
  <c r="AM1499" i="124"/>
  <c r="AM1500" i="124"/>
  <c r="AM1501" i="124"/>
  <c r="AM1502" i="124"/>
  <c r="AM1503" i="124"/>
  <c r="AM1504" i="124"/>
  <c r="AM1505" i="124"/>
  <c r="AM1506" i="124"/>
  <c r="AM1507" i="124"/>
  <c r="AM1508" i="124"/>
  <c r="AM1509" i="124"/>
  <c r="AM1510" i="124"/>
  <c r="AM1511" i="124"/>
  <c r="AM1512" i="124"/>
  <c r="AM1513" i="124"/>
  <c r="AM1514" i="124"/>
  <c r="AM1515" i="124"/>
  <c r="AM1516" i="124"/>
  <c r="AM1517" i="124"/>
  <c r="AM1518" i="124"/>
  <c r="AM1519" i="124"/>
  <c r="AM1520" i="124"/>
  <c r="AM1521" i="124"/>
  <c r="AM1522" i="124"/>
  <c r="AM1523" i="124"/>
  <c r="AM1524" i="124"/>
  <c r="AM1525" i="124"/>
  <c r="AM1526" i="124"/>
  <c r="AM1527" i="124"/>
  <c r="AM1528" i="124"/>
  <c r="AM1529" i="124"/>
  <c r="AM1530" i="124"/>
  <c r="AM1531" i="124"/>
  <c r="AM1532" i="124"/>
  <c r="AM1533" i="124"/>
  <c r="AM1534" i="124"/>
  <c r="AM1535" i="124"/>
  <c r="AM1536" i="124"/>
  <c r="AM1537" i="124"/>
  <c r="AM1538" i="124"/>
  <c r="AM1539" i="124"/>
  <c r="AM1540" i="124"/>
  <c r="AM1541" i="124"/>
  <c r="AM1542" i="124"/>
  <c r="AM1543" i="124"/>
  <c r="AM1544" i="124"/>
  <c r="AM1545" i="124"/>
  <c r="AM1546" i="124"/>
  <c r="AM1547" i="124"/>
  <c r="AM1548" i="124"/>
  <c r="AM1549" i="124"/>
  <c r="AM1550" i="124"/>
  <c r="AM1551" i="124"/>
  <c r="AM1552" i="124"/>
  <c r="AM1553" i="124"/>
  <c r="AM1554" i="124"/>
  <c r="AM1555" i="124"/>
  <c r="AM1556" i="124"/>
  <c r="AM1557" i="124"/>
  <c r="AM1558" i="124"/>
  <c r="AM1559" i="124"/>
  <c r="AM1560" i="124"/>
  <c r="AM1561" i="124"/>
  <c r="AM1562" i="124"/>
  <c r="AM1563" i="124"/>
  <c r="AM1564" i="124"/>
  <c r="AM1565" i="124"/>
  <c r="AM1566" i="124"/>
  <c r="AM1567" i="124"/>
  <c r="AM1568" i="124"/>
  <c r="AM1569" i="124"/>
  <c r="AM1570" i="124"/>
  <c r="AM1571" i="124"/>
  <c r="AM1572" i="124"/>
  <c r="AM1573" i="124"/>
  <c r="AM1574" i="124"/>
  <c r="AM1575" i="124"/>
  <c r="AM1576" i="124"/>
  <c r="AM1577" i="124"/>
  <c r="AM1578" i="124"/>
  <c r="AM1579" i="124"/>
  <c r="AM1580" i="124"/>
  <c r="AM1581" i="124"/>
  <c r="AM1582" i="124"/>
  <c r="AM1583" i="124"/>
  <c r="AM1584" i="124"/>
  <c r="AM1585" i="124"/>
  <c r="AM1586" i="124"/>
  <c r="AM1587" i="124"/>
  <c r="AM1588" i="124"/>
  <c r="AM1589" i="124"/>
  <c r="AM1590" i="124"/>
  <c r="AM1591" i="124"/>
  <c r="AM1592" i="124"/>
  <c r="AM1593" i="124"/>
  <c r="AM1594" i="124"/>
  <c r="AM1595" i="124"/>
  <c r="AM1596" i="124"/>
  <c r="AM1597" i="124"/>
  <c r="AM1598" i="124"/>
  <c r="AM1599" i="124"/>
  <c r="AM1600" i="124"/>
  <c r="AM1601" i="124"/>
  <c r="AM1602" i="124"/>
  <c r="AM1603" i="124"/>
  <c r="AM1604" i="124"/>
  <c r="AM1605" i="124"/>
  <c r="AM1606" i="124"/>
  <c r="AM1607" i="124"/>
  <c r="AM1608" i="124"/>
  <c r="AM1609" i="124"/>
  <c r="AM1610" i="124"/>
  <c r="AM1611" i="124"/>
  <c r="AM1612" i="124"/>
  <c r="AM1613" i="124"/>
  <c r="AM1614" i="124"/>
  <c r="AM1615" i="124"/>
  <c r="AM1616" i="124"/>
  <c r="AM1617" i="124"/>
  <c r="AM1618" i="124"/>
  <c r="AM1619" i="124"/>
  <c r="AM1620" i="124"/>
  <c r="AM1621" i="124"/>
  <c r="AM1622" i="124"/>
  <c r="AM1623" i="124"/>
  <c r="AM1624" i="124"/>
  <c r="AM1625" i="124"/>
  <c r="AM1626" i="124"/>
  <c r="AM1627" i="124"/>
  <c r="AM1628" i="124"/>
  <c r="AM1629" i="124"/>
  <c r="AM1630" i="124"/>
  <c r="AM1631" i="124"/>
  <c r="AM1632" i="124"/>
  <c r="AM1633" i="124"/>
  <c r="AM1634" i="124"/>
  <c r="AM1635" i="124"/>
  <c r="AM1636" i="124"/>
  <c r="AM1637" i="124"/>
  <c r="AM1638" i="124"/>
  <c r="AM1639" i="124"/>
  <c r="AM1640" i="124"/>
  <c r="AM1641" i="124"/>
  <c r="AM1642" i="124"/>
  <c r="AM1643" i="124"/>
  <c r="AM1644" i="124"/>
  <c r="AM1645" i="124"/>
  <c r="AM1646" i="124"/>
  <c r="AM1647" i="124"/>
  <c r="AM1648" i="124"/>
  <c r="AM1649" i="124"/>
  <c r="AM1650" i="124"/>
  <c r="AM1651" i="124"/>
  <c r="AM1652" i="124"/>
  <c r="AM1653" i="124"/>
  <c r="AM1654" i="124"/>
  <c r="AM1655" i="124"/>
  <c r="AM1656" i="124"/>
  <c r="AM1657" i="124"/>
  <c r="AM1658" i="124"/>
  <c r="AM1659" i="124"/>
  <c r="AM1660" i="124"/>
  <c r="AM1661" i="124"/>
  <c r="AM1662" i="124"/>
  <c r="AM1663" i="124"/>
  <c r="AM1664" i="124"/>
  <c r="AM1665" i="124"/>
  <c r="AM1666" i="124"/>
  <c r="AM1667" i="124"/>
  <c r="AM1668" i="124"/>
  <c r="AM1669" i="124"/>
  <c r="AM1670" i="124"/>
  <c r="AM1671" i="124"/>
  <c r="AM1672" i="124"/>
  <c r="AM1673" i="124"/>
  <c r="AM1674" i="124"/>
  <c r="AM1675" i="124"/>
  <c r="AM1676" i="124"/>
  <c r="AM1677" i="124"/>
  <c r="AM1678" i="124"/>
  <c r="AM1679" i="124"/>
  <c r="AM1680" i="124"/>
  <c r="AM1681" i="124"/>
  <c r="AM1682" i="124"/>
  <c r="AM1683" i="124"/>
  <c r="AM1684" i="124"/>
  <c r="AM1685" i="124"/>
  <c r="AM1686" i="124"/>
  <c r="AM1687" i="124"/>
  <c r="AM1688" i="124"/>
  <c r="AM1689" i="124"/>
  <c r="AM1690" i="124"/>
  <c r="AM1691" i="124"/>
  <c r="AM1692" i="124"/>
  <c r="AM1693" i="124"/>
  <c r="AM1694" i="124"/>
  <c r="AM1695" i="124"/>
  <c r="AM1696" i="124"/>
  <c r="AM1697" i="124"/>
  <c r="AM1698" i="124"/>
  <c r="AM1699" i="124"/>
  <c r="AM1700" i="124"/>
  <c r="AM1701" i="124"/>
  <c r="AM1702" i="124"/>
  <c r="AM1703" i="124"/>
  <c r="AM1704" i="124"/>
  <c r="AM1705" i="124"/>
  <c r="AM1706" i="124"/>
  <c r="AM1707" i="124"/>
  <c r="AM1708" i="124"/>
  <c r="AM1709" i="124"/>
  <c r="AM1710" i="124"/>
  <c r="AM1711" i="124"/>
  <c r="AM1712" i="124"/>
  <c r="AM1713" i="124"/>
  <c r="AM1714" i="124"/>
  <c r="AM1715" i="124"/>
  <c r="AM1716" i="124"/>
  <c r="AM1717" i="124"/>
  <c r="AM1718" i="124"/>
  <c r="AM1719" i="124"/>
  <c r="AM1720" i="124"/>
  <c r="AM1721" i="124"/>
  <c r="AM1722" i="124"/>
  <c r="AM1723" i="124"/>
  <c r="AM1724" i="124"/>
  <c r="AM1725" i="124"/>
  <c r="AM1726" i="124"/>
  <c r="AM1727" i="124"/>
  <c r="AM1728" i="124"/>
  <c r="AM1729" i="124"/>
  <c r="AM1730" i="124"/>
  <c r="AM1731" i="124"/>
  <c r="AM1732" i="124"/>
  <c r="AM1733" i="124"/>
  <c r="AM1734" i="124"/>
  <c r="AM1735" i="124"/>
  <c r="AM1736" i="124"/>
  <c r="AM1737" i="124"/>
  <c r="AM1738" i="124"/>
  <c r="AM1739" i="124"/>
  <c r="AM1740" i="124"/>
  <c r="AM1741" i="124"/>
  <c r="AM1742" i="124"/>
  <c r="AM1743" i="124"/>
  <c r="AM1744" i="124"/>
  <c r="AM1745" i="124"/>
  <c r="AM1746" i="124"/>
  <c r="AM1747" i="124"/>
  <c r="AM1748" i="124"/>
  <c r="AM1749" i="124"/>
  <c r="AM1750" i="124"/>
  <c r="AM1751" i="124"/>
  <c r="AM1752" i="124"/>
  <c r="AM1753" i="124"/>
  <c r="AM1754" i="124"/>
  <c r="AM1755" i="124"/>
  <c r="AM1756" i="124"/>
  <c r="AM1757" i="124"/>
  <c r="AM1758" i="124"/>
  <c r="AM1759" i="124"/>
  <c r="AM1760" i="124"/>
  <c r="AM1761" i="124"/>
  <c r="AM1762" i="124"/>
  <c r="AM1763" i="124"/>
  <c r="AM1764" i="124"/>
  <c r="AM1765" i="124"/>
  <c r="AM1766" i="124"/>
  <c r="AM1767" i="124"/>
  <c r="AM1768" i="124"/>
  <c r="AM1769" i="124"/>
  <c r="AM1770" i="124"/>
  <c r="AM1771" i="124"/>
  <c r="AM1772" i="124"/>
  <c r="AM1773" i="124"/>
  <c r="AM1774" i="124"/>
  <c r="AM1775" i="124"/>
  <c r="AM1776" i="124"/>
  <c r="AM1777" i="124"/>
  <c r="AM1778" i="124"/>
  <c r="AM1779" i="124"/>
  <c r="AM1780" i="124"/>
  <c r="AM1781" i="124"/>
  <c r="AM1782" i="124"/>
  <c r="AM1783" i="124"/>
  <c r="AM1784" i="124"/>
  <c r="AM1785" i="124"/>
  <c r="AM1786" i="124"/>
  <c r="AM1787" i="124"/>
  <c r="AM1788" i="124"/>
  <c r="AM1789" i="124"/>
  <c r="AM1790" i="124"/>
  <c r="AM1791" i="124"/>
  <c r="AM1792" i="124"/>
  <c r="AM1793" i="124"/>
  <c r="AM1794" i="124"/>
  <c r="AM1795" i="124"/>
  <c r="AM1796" i="124"/>
  <c r="AM1797" i="124"/>
  <c r="AM1798" i="124"/>
  <c r="AM1799" i="124"/>
  <c r="AM1800" i="124"/>
  <c r="AM1801" i="124"/>
  <c r="AM1802" i="124"/>
  <c r="AM1803" i="124"/>
  <c r="AM1804" i="124"/>
  <c r="AM1805" i="124"/>
  <c r="AM1806" i="124"/>
  <c r="AM1807" i="124"/>
  <c r="AM1808" i="124"/>
  <c r="AM1809" i="124"/>
  <c r="AM1810" i="124"/>
  <c r="AM1811" i="124"/>
  <c r="AM1812" i="124"/>
  <c r="AM1813" i="124"/>
  <c r="AM1814" i="124"/>
  <c r="AM1815" i="124"/>
  <c r="AM1816" i="124"/>
  <c r="AM1817" i="124"/>
  <c r="AM1818" i="124"/>
  <c r="AM1819" i="124"/>
  <c r="AM1820" i="124"/>
  <c r="AM1821" i="124"/>
  <c r="AM1822" i="124"/>
  <c r="AM1823" i="124"/>
  <c r="AM1824" i="124"/>
  <c r="AM1825" i="124"/>
  <c r="AM1826" i="124"/>
  <c r="AM1827" i="124"/>
  <c r="AM1828" i="124"/>
  <c r="AM1829" i="124"/>
  <c r="AM1830" i="124"/>
  <c r="AM1831" i="124"/>
  <c r="AM1832" i="124"/>
  <c r="AM1833" i="124"/>
  <c r="AM1834" i="124"/>
  <c r="AM1835" i="124"/>
  <c r="AM1836" i="124"/>
  <c r="AM1837" i="124"/>
  <c r="AM1838" i="124"/>
  <c r="AM1839" i="124"/>
  <c r="AM1840" i="124"/>
  <c r="AM1841" i="124"/>
  <c r="AM1842" i="124"/>
  <c r="AM1843" i="124"/>
  <c r="AM1844" i="124"/>
  <c r="AM1845" i="124"/>
  <c r="AM1846" i="124"/>
  <c r="AM1847" i="124"/>
  <c r="AM1848" i="124"/>
  <c r="AM1849" i="124"/>
  <c r="AM1850" i="124"/>
  <c r="AM1851" i="124"/>
  <c r="AM1852" i="124"/>
  <c r="AM1853" i="124"/>
  <c r="AM1854" i="124"/>
  <c r="AM1855" i="124"/>
  <c r="AM1856" i="124"/>
  <c r="AM1857" i="124"/>
  <c r="AM1858" i="124"/>
  <c r="AM1859" i="124"/>
  <c r="AM1860" i="124"/>
  <c r="AM1861" i="124"/>
  <c r="AM1862" i="124"/>
  <c r="AM1863" i="124"/>
  <c r="AM1864" i="124"/>
  <c r="AM1865" i="124"/>
  <c r="AM1866" i="124"/>
  <c r="AM1867" i="124"/>
  <c r="AM1868" i="124"/>
  <c r="AM1869" i="124"/>
  <c r="AM1870" i="124"/>
  <c r="AM1871" i="124"/>
  <c r="AM1872" i="124"/>
  <c r="AM1873" i="124"/>
  <c r="AM1874" i="124"/>
  <c r="AM1875" i="124"/>
  <c r="AM1876" i="124"/>
  <c r="AM1877" i="124"/>
  <c r="AM1878" i="124"/>
  <c r="AM1879" i="124"/>
  <c r="AM1880" i="124"/>
  <c r="AM1881" i="124"/>
  <c r="AM1882" i="124"/>
  <c r="AM1883" i="124"/>
  <c r="AM1884" i="124"/>
  <c r="AM1885" i="124"/>
  <c r="AM1886" i="124"/>
  <c r="AM1887" i="124"/>
  <c r="AM1888" i="124"/>
  <c r="AM1889" i="124"/>
  <c r="AM1890" i="124"/>
  <c r="AM1891" i="124"/>
  <c r="AM1892" i="124"/>
  <c r="AM1893" i="124"/>
  <c r="AM1894" i="124"/>
  <c r="AM1895" i="124"/>
  <c r="AM1896" i="124"/>
  <c r="AM1897" i="124"/>
  <c r="AM1898" i="124"/>
  <c r="AM1899" i="124"/>
  <c r="AM1900" i="124"/>
  <c r="AM1901" i="124"/>
  <c r="AM1902" i="124"/>
  <c r="AM1903" i="124"/>
  <c r="AM1904" i="124"/>
  <c r="AM1905" i="124"/>
  <c r="AM1906" i="124"/>
  <c r="AM1907" i="124"/>
  <c r="AM1908" i="124"/>
  <c r="AM1909" i="124"/>
  <c r="AM1910" i="124"/>
  <c r="AM1911" i="124"/>
  <c r="AM1912" i="124"/>
  <c r="AM1913" i="124"/>
  <c r="AM1914" i="124"/>
  <c r="AM1915" i="124"/>
  <c r="AM1916" i="124"/>
  <c r="AM1917" i="124"/>
  <c r="AM1918" i="124"/>
  <c r="AM1919" i="124"/>
  <c r="AM1920" i="124"/>
  <c r="AM1921" i="124"/>
  <c r="AM1922" i="124"/>
  <c r="AM1923" i="124"/>
  <c r="AM1924" i="124"/>
  <c r="AM1925" i="124"/>
  <c r="AM1926" i="124"/>
  <c r="AM1927" i="124"/>
  <c r="AM1928" i="124"/>
  <c r="AM1929" i="124"/>
  <c r="AM1930" i="124"/>
  <c r="AM1931" i="124"/>
  <c r="AM1932" i="124"/>
  <c r="AM1933" i="124"/>
  <c r="AM1934" i="124"/>
  <c r="AM1935" i="124"/>
  <c r="AM1936" i="124"/>
  <c r="AM1937" i="124"/>
  <c r="AM1938" i="124"/>
  <c r="AM1939" i="124"/>
  <c r="AM1940" i="124"/>
  <c r="AM1941" i="124"/>
  <c r="AM1942" i="124"/>
  <c r="AM1943" i="124"/>
  <c r="AM1944" i="124"/>
  <c r="AM1945" i="124"/>
  <c r="AM1946" i="124"/>
  <c r="AM1947" i="124"/>
  <c r="AM1948" i="124"/>
  <c r="AM1949" i="124"/>
  <c r="AM1950" i="124"/>
  <c r="AM1951" i="124"/>
  <c r="AM1952" i="124"/>
  <c r="AM1953" i="124"/>
  <c r="AM1954" i="124"/>
  <c r="AM1955" i="124"/>
  <c r="AM1956" i="124"/>
  <c r="AM1957" i="124"/>
  <c r="AM1958" i="124"/>
  <c r="AM1959" i="124"/>
  <c r="AM1960" i="124"/>
  <c r="AM1961" i="124"/>
  <c r="AM1962" i="124"/>
  <c r="AM1963" i="124"/>
  <c r="AM1964" i="124"/>
  <c r="AM1965" i="124"/>
  <c r="AM1966" i="124"/>
  <c r="AM1967" i="124"/>
  <c r="AM1968" i="124"/>
  <c r="AM1969" i="124"/>
  <c r="AM1970" i="124"/>
  <c r="AM1971" i="124"/>
  <c r="AM1972" i="124"/>
  <c r="AM1973" i="124"/>
  <c r="AM1974" i="124"/>
  <c r="AM1975" i="124"/>
  <c r="AM1976" i="124"/>
  <c r="AM1977" i="124"/>
  <c r="AM1978" i="124"/>
  <c r="AM1979" i="124"/>
  <c r="AM1980" i="124"/>
  <c r="AM1981" i="124"/>
  <c r="AM1982" i="124"/>
  <c r="AM1983" i="124"/>
  <c r="AM1984" i="124"/>
  <c r="AM1985" i="124"/>
  <c r="AM1986" i="124"/>
  <c r="AM1987" i="124"/>
  <c r="AM1988" i="124"/>
  <c r="AM1989" i="124"/>
  <c r="AM1990" i="124"/>
  <c r="AM1991" i="124"/>
  <c r="AM1992" i="124"/>
  <c r="AM1993" i="124"/>
  <c r="AM1994" i="124"/>
  <c r="AM1995" i="124"/>
  <c r="AM1996" i="124"/>
  <c r="AM1997" i="124"/>
  <c r="AM1998" i="124"/>
  <c r="AM1999" i="124"/>
  <c r="AM2000" i="124"/>
  <c r="AM2001" i="124"/>
  <c r="AM2002" i="124"/>
  <c r="AM2003" i="124"/>
  <c r="AM2004" i="124"/>
  <c r="AM2005" i="124"/>
  <c r="AM2006" i="124"/>
  <c r="AM2007" i="124"/>
  <c r="AM2008" i="124"/>
  <c r="AM2009" i="124"/>
  <c r="AM2010" i="124"/>
  <c r="AM2011" i="124"/>
  <c r="AM2012" i="124"/>
  <c r="AM2013" i="124"/>
  <c r="AM2014" i="124"/>
  <c r="AM2015" i="124"/>
  <c r="AM2016" i="124"/>
  <c r="AM2017" i="124"/>
  <c r="AM2018" i="124"/>
  <c r="AM2019" i="124"/>
  <c r="AM2020" i="124"/>
  <c r="AM2021" i="124"/>
  <c r="AM2022" i="124"/>
  <c r="AM2023" i="124"/>
  <c r="AM2024" i="124"/>
  <c r="AM2025" i="124"/>
  <c r="AM2026" i="124"/>
  <c r="AM2027" i="124"/>
  <c r="AM2028" i="124"/>
  <c r="AM2029" i="124"/>
  <c r="AM2030" i="124"/>
  <c r="AM2031" i="124"/>
  <c r="AM2032" i="124"/>
  <c r="AM2033" i="124"/>
  <c r="AM2034" i="124"/>
  <c r="AM2035" i="124"/>
  <c r="AM2036" i="124"/>
  <c r="AM2037" i="124"/>
  <c r="AM2038" i="124"/>
  <c r="AM2039" i="124"/>
  <c r="AM2040" i="124"/>
  <c r="AM2041" i="124"/>
  <c r="AM2042" i="124"/>
  <c r="AM2043" i="124"/>
  <c r="AM2044" i="124"/>
  <c r="AM2045" i="124"/>
  <c r="AM2046" i="124"/>
  <c r="AM2047" i="124"/>
  <c r="AM2048" i="124"/>
  <c r="AM2049" i="124"/>
  <c r="AM2050" i="124"/>
  <c r="AM2051" i="124"/>
  <c r="AM2052" i="124"/>
  <c r="AM2053" i="124"/>
  <c r="AM2054" i="124"/>
  <c r="AM2055" i="124"/>
  <c r="AM2056" i="124"/>
  <c r="AM2057" i="124"/>
  <c r="AM2058" i="124"/>
  <c r="AM2059" i="124"/>
  <c r="AM2060" i="124"/>
  <c r="AM2061" i="124"/>
  <c r="AM2062" i="124"/>
  <c r="AM2063" i="124"/>
  <c r="AM2064" i="124"/>
  <c r="AM2065" i="124"/>
  <c r="AM2066" i="124"/>
  <c r="AM2067" i="124"/>
  <c r="AM2068" i="124"/>
  <c r="AM2069" i="124"/>
  <c r="AM2070" i="124"/>
  <c r="AM2071" i="124"/>
  <c r="AM2072" i="124"/>
  <c r="AM2073" i="124"/>
  <c r="AM2074" i="124"/>
  <c r="AM2075" i="124"/>
  <c r="AM2076" i="124"/>
  <c r="AM2077" i="124"/>
  <c r="AM2078" i="124"/>
  <c r="AM2079" i="124"/>
  <c r="AM2080" i="124"/>
  <c r="AM2081" i="124"/>
  <c r="AM2082" i="124"/>
  <c r="AM2083" i="124"/>
  <c r="AM2084" i="124"/>
  <c r="AM2085" i="124"/>
  <c r="AM2086" i="124"/>
  <c r="AM2087" i="124"/>
  <c r="AM2088" i="124"/>
  <c r="AM2089" i="124"/>
  <c r="AM2090" i="124"/>
  <c r="AM2091" i="124"/>
  <c r="AM2092" i="124"/>
  <c r="AM2093" i="124"/>
  <c r="AM2094" i="124"/>
  <c r="AM2095" i="124"/>
  <c r="AM2096" i="124"/>
  <c r="AM2097" i="124"/>
  <c r="AM2098" i="124"/>
  <c r="AM2099" i="124"/>
  <c r="AM2100" i="124"/>
  <c r="AM2101" i="124"/>
  <c r="AM2102" i="124"/>
  <c r="AM2103" i="124"/>
  <c r="AM2104" i="124"/>
  <c r="AM2105" i="124"/>
  <c r="AM2106" i="124"/>
  <c r="AM2107" i="124"/>
  <c r="AM2108" i="124"/>
  <c r="AM2109" i="124"/>
  <c r="AM2110" i="124"/>
  <c r="AM2111" i="124"/>
  <c r="AM2112" i="124"/>
  <c r="AM2113" i="124"/>
  <c r="AM2114" i="124"/>
  <c r="AM2115" i="124"/>
  <c r="AM2116" i="124"/>
  <c r="AM2117" i="124"/>
  <c r="AM2118" i="124"/>
  <c r="AM2119" i="124"/>
  <c r="AM2120" i="124"/>
  <c r="AM2121" i="124"/>
  <c r="AM2122" i="124"/>
  <c r="AM2123" i="124"/>
  <c r="AM2124" i="124"/>
  <c r="AM2125" i="124"/>
  <c r="AM2126" i="124"/>
  <c r="AM2127" i="124"/>
  <c r="AM2128" i="124"/>
  <c r="AM2129" i="124"/>
  <c r="AM2130" i="124"/>
  <c r="AM2131" i="124"/>
  <c r="AM2132" i="124"/>
  <c r="AM2133" i="124"/>
  <c r="AM2134" i="124"/>
  <c r="AM2135" i="124"/>
  <c r="AM2136" i="124"/>
  <c r="AM2137" i="124"/>
  <c r="AM2138" i="124"/>
  <c r="AM2139" i="124"/>
  <c r="AM2140" i="124"/>
  <c r="AM2141" i="124"/>
  <c r="AM2142" i="124"/>
  <c r="AM2143" i="124"/>
  <c r="AM2144" i="124"/>
  <c r="AM2145" i="124"/>
  <c r="AM2146" i="124"/>
  <c r="AM2147" i="124"/>
  <c r="AM2148" i="124"/>
  <c r="AM2149" i="124"/>
  <c r="AM2150" i="124"/>
  <c r="AM2151" i="124"/>
  <c r="AM2152" i="124"/>
  <c r="AM2153" i="124"/>
  <c r="AM2154" i="124"/>
  <c r="AM2155" i="124"/>
  <c r="AM2156" i="124"/>
  <c r="AM2157" i="124"/>
  <c r="AM2158" i="124"/>
  <c r="AM2159" i="124"/>
  <c r="AM2160" i="124"/>
  <c r="AM2161" i="124"/>
  <c r="AM2162" i="124"/>
  <c r="AM2163" i="124"/>
  <c r="AM2164" i="124"/>
  <c r="AM2165" i="124"/>
  <c r="AM2166" i="124"/>
  <c r="AM2167" i="124"/>
  <c r="AM2168" i="124"/>
  <c r="AM2169" i="124"/>
  <c r="AM2170" i="124"/>
  <c r="AM2171" i="124"/>
  <c r="AM2172" i="124"/>
  <c r="AM2173" i="124"/>
  <c r="AM2174" i="124"/>
  <c r="AM2175" i="124"/>
  <c r="AM2176" i="124"/>
  <c r="AM2177" i="124"/>
  <c r="AM2178" i="124"/>
  <c r="AM2179" i="124"/>
  <c r="AM2180" i="124"/>
  <c r="AM2181" i="124"/>
  <c r="AM2182" i="124"/>
  <c r="AM2183" i="124"/>
  <c r="AM2184" i="124"/>
  <c r="AM2185" i="124"/>
  <c r="AM2186" i="124"/>
  <c r="AM2187" i="124"/>
  <c r="AM2188" i="124"/>
  <c r="AM2189" i="124"/>
  <c r="AM2190" i="124"/>
  <c r="AM2191" i="124"/>
  <c r="AM2192" i="124"/>
  <c r="AM2193" i="124"/>
  <c r="AM2194" i="124"/>
  <c r="AM2195" i="124"/>
  <c r="AM2196" i="124"/>
  <c r="AM2197" i="124"/>
  <c r="AM2198" i="124"/>
  <c r="AM2199" i="124"/>
  <c r="AM2200" i="124"/>
  <c r="AM2201" i="124"/>
  <c r="AM2202" i="124"/>
  <c r="AM2203" i="124"/>
  <c r="AM2204" i="124"/>
  <c r="AM2205" i="124"/>
  <c r="AM2206" i="124"/>
  <c r="AM2207" i="124"/>
  <c r="AM2208" i="124"/>
  <c r="AM2209" i="124"/>
  <c r="AM2210" i="124"/>
  <c r="AM2211" i="124"/>
  <c r="AM2212" i="124"/>
  <c r="AM2213" i="124"/>
  <c r="AM2214" i="124"/>
  <c r="AM2215" i="124"/>
  <c r="AM2216" i="124"/>
  <c r="AM2217" i="124"/>
  <c r="AM2218" i="124"/>
  <c r="AM2219" i="124"/>
  <c r="AM2220" i="124"/>
  <c r="AM2221" i="124"/>
  <c r="AM2222" i="124"/>
  <c r="AM2223" i="124"/>
  <c r="AM2224" i="124"/>
  <c r="AM2225" i="124"/>
  <c r="AM2226" i="124"/>
  <c r="AM2227" i="124"/>
  <c r="AM2228" i="124"/>
  <c r="AM2229" i="124"/>
  <c r="AM2230" i="124"/>
  <c r="AM2231" i="124"/>
  <c r="AM2232" i="124"/>
  <c r="AM2233" i="124"/>
  <c r="AM2234" i="124"/>
  <c r="AM2235" i="124"/>
  <c r="AM2236" i="124"/>
  <c r="AM2237" i="124"/>
  <c r="AM2238" i="124"/>
  <c r="AM2239" i="124"/>
  <c r="AM2240" i="124"/>
  <c r="AM2241" i="124"/>
  <c r="AM2242" i="124"/>
  <c r="AM2243" i="124"/>
  <c r="AM2244" i="124"/>
  <c r="AM2245" i="124"/>
  <c r="AM2246" i="124"/>
  <c r="AM2247" i="124"/>
  <c r="AM2248" i="124"/>
  <c r="AM2249" i="124"/>
  <c r="AM2250" i="124"/>
  <c r="AM2251" i="124"/>
  <c r="AM2252" i="124"/>
  <c r="AM2253" i="124"/>
  <c r="AM2254" i="124"/>
  <c r="AM2255" i="124"/>
  <c r="AM2256" i="124"/>
  <c r="AM2257" i="124"/>
  <c r="AM2258" i="124"/>
  <c r="AM2259" i="124"/>
  <c r="AM2260" i="124"/>
  <c r="AM2261" i="124"/>
  <c r="AM2262" i="124"/>
  <c r="AM2263" i="124"/>
  <c r="AM2264" i="124"/>
  <c r="AM2265" i="124"/>
  <c r="AM2266" i="124"/>
  <c r="AM2267" i="124"/>
  <c r="AM2268" i="124"/>
  <c r="AM2269" i="124"/>
  <c r="AM2270" i="124"/>
  <c r="AM2271" i="124"/>
  <c r="AM2272" i="124"/>
  <c r="AM2273" i="124"/>
  <c r="AM2274" i="124"/>
  <c r="AM2275" i="124"/>
  <c r="AM2276" i="124"/>
  <c r="AM2277" i="124"/>
  <c r="AM2278" i="124"/>
  <c r="AM2279" i="124"/>
  <c r="AM2280" i="124"/>
  <c r="AM2281" i="124"/>
  <c r="AM2282" i="124"/>
  <c r="AM2283" i="124"/>
  <c r="AM2284" i="124"/>
  <c r="AM2285" i="124"/>
  <c r="AM2286" i="124"/>
  <c r="AM2287" i="124"/>
  <c r="AM2288" i="124"/>
  <c r="AM2289" i="124"/>
  <c r="AM2290" i="124"/>
  <c r="AM2291" i="124"/>
  <c r="AM2292" i="124"/>
  <c r="AM2293" i="124"/>
  <c r="AM2294" i="124"/>
  <c r="AM2295" i="124"/>
  <c r="AM2296" i="124"/>
  <c r="AM2297" i="124"/>
  <c r="AM2298" i="124"/>
  <c r="AM2299" i="124"/>
  <c r="AM2300" i="124"/>
  <c r="AM2301" i="124"/>
  <c r="AM2302" i="124"/>
  <c r="AM2303" i="124"/>
  <c r="AM2304" i="124"/>
  <c r="AM2305" i="124"/>
  <c r="AM2306" i="124"/>
  <c r="AM2307" i="124"/>
  <c r="AM2308" i="124"/>
  <c r="AM2309" i="124"/>
  <c r="AM2310" i="124"/>
  <c r="AM2311" i="124"/>
  <c r="AM2312" i="124"/>
  <c r="AM2313" i="124"/>
  <c r="AM2314" i="124"/>
  <c r="AM2315" i="124"/>
  <c r="AM2316" i="124"/>
  <c r="AM2317" i="124"/>
  <c r="AM2318" i="124"/>
  <c r="AM2319" i="124"/>
  <c r="AM2320" i="124"/>
  <c r="AM2321" i="124"/>
  <c r="AM2322" i="124"/>
  <c r="AM2323" i="124"/>
  <c r="AM2324" i="124"/>
  <c r="AM2325" i="124"/>
  <c r="AM2326" i="124"/>
  <c r="AM2327" i="124"/>
  <c r="AM2328" i="124"/>
  <c r="AM2329" i="124"/>
  <c r="AM2330" i="124"/>
  <c r="AM2331" i="124"/>
  <c r="AM2332" i="124"/>
  <c r="AM2333" i="124"/>
  <c r="AM2334" i="124"/>
  <c r="AM2335" i="124"/>
  <c r="AM2336" i="124"/>
  <c r="AM2337" i="124"/>
  <c r="AM2338" i="124"/>
  <c r="AM2339" i="124"/>
  <c r="AM2340" i="124"/>
  <c r="AM2341" i="124"/>
  <c r="AM2342" i="124"/>
  <c r="AM2343" i="124"/>
  <c r="AM2344" i="124"/>
  <c r="AM2345" i="124"/>
  <c r="AM2346" i="124"/>
  <c r="AM2347" i="124"/>
  <c r="AM2348" i="124"/>
  <c r="AM2349" i="124"/>
  <c r="AM2350" i="124"/>
  <c r="AM2351" i="124"/>
  <c r="AM2352" i="124"/>
  <c r="AM2353" i="124"/>
  <c r="AM2354" i="124"/>
  <c r="AM2355" i="124"/>
  <c r="AM2356" i="124"/>
  <c r="AM2357" i="124"/>
  <c r="AM2358" i="124"/>
  <c r="AM2359" i="124"/>
  <c r="AM2360" i="124"/>
  <c r="AM2361" i="124"/>
  <c r="AM2362" i="124"/>
  <c r="AM2363" i="124"/>
  <c r="AM2364" i="124"/>
  <c r="AM2365" i="124"/>
  <c r="AM2366" i="124"/>
  <c r="AM2367" i="124"/>
  <c r="AM2368" i="124"/>
  <c r="AM2369" i="124"/>
  <c r="AM2370" i="124"/>
  <c r="AM2371" i="124"/>
  <c r="AM2372" i="124"/>
  <c r="AM2373" i="124"/>
  <c r="AM2374" i="124"/>
  <c r="AM2375" i="124"/>
  <c r="AM2376" i="124"/>
  <c r="AM2377" i="124"/>
  <c r="AM2378" i="124"/>
  <c r="AM2379" i="124"/>
  <c r="AM2380" i="124"/>
  <c r="AM2381" i="124"/>
  <c r="AM2382" i="124"/>
  <c r="AM2383" i="124"/>
  <c r="AM2384" i="124"/>
  <c r="AM2385" i="124"/>
  <c r="AM2386" i="124"/>
  <c r="AM2387" i="124"/>
  <c r="AM2388" i="124"/>
  <c r="AM2389" i="124"/>
  <c r="AM2390" i="124"/>
  <c r="AM2391" i="124"/>
  <c r="AM2392" i="124"/>
  <c r="AM2393" i="124"/>
  <c r="AM2394" i="124"/>
  <c r="AM2395" i="124"/>
  <c r="AM2396" i="124"/>
  <c r="AM2397" i="124"/>
  <c r="AM2398" i="124"/>
  <c r="AM2399" i="124"/>
  <c r="AM2400" i="124"/>
  <c r="AM2401" i="124"/>
  <c r="AM2402" i="124"/>
  <c r="AM2403" i="124"/>
  <c r="AM2404" i="124"/>
  <c r="AM2405" i="124"/>
  <c r="AM2406" i="124"/>
  <c r="AM2407" i="124"/>
  <c r="AM2408" i="124"/>
  <c r="AM2409" i="124"/>
  <c r="AM2410" i="124"/>
  <c r="AM2411" i="124"/>
  <c r="AM2412" i="124"/>
  <c r="AM2413" i="124"/>
  <c r="AM2414" i="124"/>
  <c r="AM2415" i="124"/>
  <c r="AM2416" i="124"/>
  <c r="AM2417" i="124"/>
  <c r="AM2418" i="124"/>
  <c r="AM2419" i="124"/>
  <c r="AM2420" i="124"/>
  <c r="AM2421" i="124"/>
  <c r="AM2422" i="124"/>
  <c r="AM2423" i="124"/>
  <c r="AM2424" i="124"/>
  <c r="AM2425" i="124"/>
  <c r="AM2426" i="124"/>
  <c r="AM2427" i="124"/>
  <c r="AM2428" i="124"/>
  <c r="AM2429" i="124"/>
  <c r="AM2430" i="124"/>
  <c r="AM2431" i="124"/>
  <c r="AM2432" i="124"/>
  <c r="AM2433" i="124"/>
  <c r="AM2434" i="124"/>
  <c r="AM2435" i="124"/>
  <c r="AM2436" i="124"/>
  <c r="AM2437" i="124"/>
  <c r="AM2438" i="124"/>
  <c r="AM2439" i="124"/>
  <c r="AM2440" i="124"/>
  <c r="AM2441" i="124"/>
  <c r="AM2442" i="124"/>
  <c r="AM2443" i="124"/>
  <c r="AM2444" i="124"/>
  <c r="AM2445" i="124"/>
  <c r="AM2446" i="124"/>
  <c r="AM2447" i="124"/>
  <c r="AM2448" i="124"/>
  <c r="AM2449" i="124"/>
  <c r="AM2450" i="124"/>
  <c r="AM2451" i="124"/>
  <c r="AM2452" i="124"/>
  <c r="AM2453" i="124"/>
  <c r="AM2454" i="124"/>
  <c r="AM2455" i="124"/>
  <c r="AM2456" i="124"/>
  <c r="AM2457" i="124"/>
  <c r="AM2458" i="124"/>
  <c r="AM2459" i="124"/>
  <c r="AM2460" i="124"/>
  <c r="AM2461" i="124"/>
  <c r="AM2462" i="124"/>
  <c r="AM2463" i="124"/>
  <c r="AM2464" i="124"/>
  <c r="AM2465" i="124"/>
  <c r="AM2466" i="124"/>
  <c r="AM2467" i="124"/>
  <c r="AM2468" i="124"/>
  <c r="AM2469" i="124"/>
  <c r="AM2470" i="124"/>
  <c r="AM2471" i="124"/>
  <c r="AM2472" i="124"/>
  <c r="AM2473" i="124"/>
  <c r="AM2474" i="124"/>
  <c r="AM2475" i="124"/>
  <c r="AM2476" i="124"/>
  <c r="AM2477" i="124"/>
  <c r="AM2478" i="124"/>
  <c r="AM2479" i="124"/>
  <c r="AM2480" i="124"/>
  <c r="AM2481" i="124"/>
  <c r="AM2482" i="124"/>
  <c r="AM2483" i="124"/>
  <c r="AM2484" i="124"/>
  <c r="AM2485" i="124"/>
  <c r="AM2486" i="124"/>
  <c r="AM2487" i="124"/>
  <c r="AM2488" i="124"/>
  <c r="AM2489" i="124"/>
  <c r="AM2490" i="124"/>
  <c r="AM2491" i="124"/>
  <c r="AM2492" i="124"/>
  <c r="AM2493" i="124"/>
  <c r="AM2494" i="124"/>
  <c r="AM2495" i="124"/>
  <c r="AM2496" i="124"/>
  <c r="AM2497" i="124"/>
  <c r="AM2498" i="124"/>
  <c r="AM2499" i="124"/>
  <c r="AM2500" i="124"/>
  <c r="AM2501" i="124"/>
  <c r="AM2502" i="124"/>
  <c r="AM2503" i="124"/>
  <c r="AM2504" i="124"/>
  <c r="AM2505" i="124"/>
  <c r="AM2506" i="124"/>
  <c r="AM2507" i="124"/>
  <c r="AM2508" i="124"/>
  <c r="AM2509" i="124"/>
  <c r="AM2510" i="124"/>
  <c r="AM2511" i="124"/>
  <c r="AM2512" i="124"/>
  <c r="AM2513" i="124"/>
  <c r="AM2514" i="124"/>
  <c r="AM2515" i="124"/>
  <c r="AM2516" i="124"/>
  <c r="AM2517" i="124"/>
  <c r="AM2518" i="124"/>
  <c r="AM2519" i="124"/>
  <c r="AM2520" i="124"/>
  <c r="AM2521" i="124"/>
  <c r="AM2522" i="124"/>
  <c r="AM2523" i="124"/>
  <c r="AM2524" i="124"/>
  <c r="AM2525" i="124"/>
  <c r="AM2526" i="124"/>
  <c r="AM2527" i="124"/>
  <c r="AM2528" i="124"/>
  <c r="AM2529" i="124"/>
  <c r="AM2530" i="124"/>
  <c r="AM2531" i="124"/>
  <c r="AM2532" i="124"/>
  <c r="AM2533" i="124"/>
  <c r="AM2534" i="124"/>
  <c r="AM2535" i="124"/>
  <c r="AM2536" i="124"/>
  <c r="AM2537" i="124"/>
  <c r="AM2538" i="124"/>
  <c r="AM2539" i="124"/>
  <c r="AM2540" i="124"/>
  <c r="AM2541" i="124"/>
  <c r="AM2542" i="124"/>
  <c r="AM2543" i="124"/>
  <c r="AM2544" i="124"/>
  <c r="AM2545" i="124"/>
  <c r="AM2546" i="124"/>
  <c r="AM2547" i="124"/>
  <c r="AM2548" i="124"/>
  <c r="AM2549" i="124"/>
  <c r="AM2550" i="124"/>
  <c r="AM2551" i="124"/>
  <c r="AM2552" i="124"/>
  <c r="AM2553" i="124"/>
  <c r="AM2554" i="124"/>
  <c r="AM2555" i="124"/>
  <c r="AM2556" i="124"/>
  <c r="AM2557" i="124"/>
  <c r="AM2558" i="124"/>
  <c r="AM2559" i="124"/>
  <c r="AM2560" i="124"/>
  <c r="AM2561" i="124"/>
  <c r="AM2562" i="124"/>
  <c r="AM2563" i="124"/>
  <c r="AM2564" i="124"/>
  <c r="AM2565" i="124"/>
  <c r="AM2566" i="124"/>
  <c r="AM2567" i="124"/>
  <c r="AM2568" i="124"/>
  <c r="AM2569" i="124"/>
  <c r="AM2570" i="124"/>
  <c r="AM2571" i="124"/>
  <c r="AM2572" i="124"/>
  <c r="AM2573" i="124"/>
  <c r="AM2574" i="124"/>
  <c r="AM2575" i="124"/>
  <c r="AM2576" i="124"/>
  <c r="AM2577" i="124"/>
  <c r="AM2578" i="124"/>
  <c r="AM2579" i="124"/>
  <c r="AM2580" i="124"/>
  <c r="AM2581" i="124"/>
  <c r="AM2582" i="124"/>
  <c r="AM2583" i="124"/>
  <c r="AM2584" i="124"/>
  <c r="AM2585" i="124"/>
  <c r="AM2586" i="124"/>
  <c r="AM2587" i="124"/>
  <c r="AM2588" i="124"/>
  <c r="AM2589" i="124"/>
  <c r="AM2590" i="124"/>
  <c r="AM2591" i="124"/>
  <c r="AM2592" i="124"/>
  <c r="AM2593" i="124"/>
  <c r="AM2594" i="124"/>
  <c r="AM2595" i="124"/>
  <c r="AM2596" i="124"/>
  <c r="AM2597" i="124"/>
  <c r="AM2598" i="124"/>
  <c r="AM2599" i="124"/>
  <c r="AM2600" i="124"/>
  <c r="AM2601" i="124"/>
  <c r="AM2602" i="124"/>
  <c r="AM2603" i="124"/>
  <c r="AM2604" i="124"/>
  <c r="AM2605" i="124"/>
  <c r="AM2606" i="124"/>
  <c r="AM2607" i="124"/>
  <c r="AM2608" i="124"/>
  <c r="AM2609" i="124"/>
  <c r="AM2610" i="124"/>
  <c r="AM2611" i="124"/>
  <c r="AM2612" i="124"/>
  <c r="AM2613" i="124"/>
  <c r="AM2614" i="124"/>
  <c r="AM2615" i="124"/>
  <c r="AM2616" i="124"/>
  <c r="AM2617" i="124"/>
  <c r="AM2618" i="124"/>
  <c r="AM2619" i="124"/>
  <c r="AM2620" i="124"/>
  <c r="AM2621" i="124"/>
  <c r="AM2622" i="124"/>
  <c r="AM2623" i="124"/>
  <c r="AM2624" i="124"/>
  <c r="AM2625" i="124"/>
  <c r="AM2626" i="124"/>
  <c r="AM2627" i="124"/>
  <c r="AM2628" i="124"/>
  <c r="AM2629" i="124"/>
  <c r="AM2630" i="124"/>
  <c r="AM2631" i="124"/>
  <c r="AM2632" i="124"/>
  <c r="AM2633" i="124"/>
  <c r="AM2634" i="124"/>
  <c r="AM2635" i="124"/>
  <c r="AM2636" i="124"/>
  <c r="AM2637" i="124"/>
  <c r="AM2638" i="124"/>
  <c r="AM2639" i="124"/>
  <c r="AM2640" i="124"/>
  <c r="AM2641" i="124"/>
  <c r="AM2642" i="124"/>
  <c r="AM2643" i="124"/>
  <c r="AM2644" i="124"/>
  <c r="AM2645" i="124"/>
  <c r="AM2646" i="124"/>
  <c r="AM2647" i="124"/>
  <c r="AM2648" i="124"/>
  <c r="AM2649" i="124"/>
  <c r="AM2650" i="124"/>
  <c r="AM2651" i="124"/>
  <c r="AM2652" i="124"/>
  <c r="AM2653" i="124"/>
  <c r="AM2654" i="124"/>
  <c r="AM2655" i="124"/>
  <c r="AM2656" i="124"/>
  <c r="AM2657" i="124"/>
  <c r="AM2658" i="124"/>
  <c r="AM2659" i="124"/>
  <c r="AM2660" i="124"/>
  <c r="AM2661" i="124"/>
  <c r="AM2662" i="124"/>
  <c r="AM2663" i="124"/>
  <c r="AM2664" i="124"/>
  <c r="AM2665" i="124"/>
  <c r="AM2666" i="124"/>
  <c r="AM2667" i="124"/>
  <c r="AM2668" i="124"/>
  <c r="AM2669" i="124"/>
  <c r="AM2670" i="124"/>
  <c r="AM2671" i="124"/>
  <c r="AM2672" i="124"/>
  <c r="AM2673" i="124"/>
  <c r="AM2674" i="124"/>
  <c r="AM2675" i="124"/>
  <c r="AM2676" i="124"/>
  <c r="AM2677" i="124"/>
  <c r="AM2678" i="124"/>
  <c r="AM2679" i="124"/>
  <c r="AM2680" i="124"/>
  <c r="AM2681" i="124"/>
  <c r="AM2682" i="124"/>
  <c r="AM2683" i="124"/>
  <c r="AM2684" i="124"/>
  <c r="AM2685" i="124"/>
  <c r="AM2686" i="124"/>
  <c r="AM2687" i="124"/>
  <c r="AM2688" i="124"/>
  <c r="AM2689" i="124"/>
  <c r="AM2690" i="124"/>
  <c r="AM2691" i="124"/>
  <c r="AM2692" i="124"/>
  <c r="AM2693" i="124"/>
  <c r="AM2694" i="124"/>
  <c r="AM2695" i="124"/>
  <c r="AM2696" i="124"/>
  <c r="AM2697" i="124"/>
  <c r="AM2698" i="124"/>
  <c r="AM2699" i="124"/>
  <c r="AM2700" i="124"/>
  <c r="AM2701" i="124"/>
  <c r="AM2702" i="124"/>
  <c r="AM2703" i="124"/>
  <c r="AM2704" i="124"/>
  <c r="AM2705" i="124"/>
  <c r="AM2706" i="124"/>
  <c r="AM2707" i="124"/>
  <c r="AM2708" i="124"/>
  <c r="AM2709" i="124"/>
  <c r="AM2710" i="124"/>
  <c r="AM2711" i="124"/>
  <c r="AM2712" i="124"/>
  <c r="AM2713" i="124"/>
  <c r="AM2714" i="124"/>
  <c r="AM2715" i="124"/>
  <c r="AM2716" i="124"/>
  <c r="AM2717" i="124"/>
  <c r="AM2718" i="124"/>
  <c r="AM2719" i="124"/>
  <c r="AM2720" i="124"/>
  <c r="AM2721" i="124"/>
  <c r="AM2722" i="124"/>
  <c r="AM2723" i="124"/>
  <c r="AM2724" i="124"/>
  <c r="AM2725" i="124"/>
  <c r="AM2726" i="124"/>
  <c r="AM2727" i="124"/>
  <c r="AM2728" i="124"/>
  <c r="AM2729" i="124"/>
  <c r="AM2730" i="124"/>
  <c r="AM2731" i="124"/>
  <c r="AM2732" i="124"/>
  <c r="AM2733" i="124"/>
  <c r="AM2734" i="124"/>
  <c r="AM2735" i="124"/>
  <c r="AM2736" i="124"/>
  <c r="AM2737" i="124"/>
  <c r="AM2738" i="124"/>
  <c r="AM2739" i="124"/>
  <c r="AM2740" i="124"/>
  <c r="AM2741" i="124"/>
  <c r="AM2742" i="124"/>
  <c r="AM2743" i="124"/>
  <c r="AM2744" i="124"/>
  <c r="AM2745" i="124"/>
  <c r="AM2746" i="124"/>
  <c r="AM2747" i="124"/>
  <c r="AM2748" i="124"/>
  <c r="AM2749" i="124"/>
  <c r="AM2750" i="124"/>
  <c r="AM2751" i="124"/>
  <c r="AM2752" i="124"/>
  <c r="AM2753" i="124"/>
  <c r="AM2754" i="124"/>
  <c r="AM2755" i="124"/>
  <c r="AM2756" i="124"/>
  <c r="AM2757" i="124"/>
  <c r="AM2758" i="124"/>
  <c r="AM2759" i="124"/>
  <c r="AM2760" i="124"/>
  <c r="AM2761" i="124"/>
  <c r="AM2762" i="124"/>
  <c r="AM2763" i="124"/>
  <c r="AM2764" i="124"/>
  <c r="AM2765" i="124"/>
  <c r="AM2766" i="124"/>
  <c r="AM2767" i="124"/>
  <c r="AM2768" i="124"/>
  <c r="AM2769" i="124"/>
  <c r="AM2770" i="124"/>
  <c r="AM2771" i="124"/>
  <c r="AM2772" i="124"/>
  <c r="AM2773" i="124"/>
  <c r="AM2774" i="124"/>
  <c r="AM2775" i="124"/>
  <c r="AM2776" i="124"/>
  <c r="AM2777" i="124"/>
  <c r="AM2778" i="124"/>
  <c r="AM2779" i="124"/>
  <c r="AM2780" i="124"/>
  <c r="AM2781" i="124"/>
  <c r="AM2782" i="124"/>
  <c r="AM2783" i="124"/>
  <c r="AM2784" i="124"/>
  <c r="AM2785" i="124"/>
  <c r="AM2786" i="124"/>
  <c r="AM2787" i="124"/>
  <c r="AM2788" i="124"/>
  <c r="AM2789" i="124"/>
  <c r="AM2790" i="124"/>
  <c r="AM2791" i="124"/>
  <c r="AM2792" i="124"/>
  <c r="AM2793" i="124"/>
  <c r="AM2794" i="124"/>
  <c r="AM2795" i="124"/>
  <c r="AM2796" i="124"/>
  <c r="AM2797" i="124"/>
  <c r="AM2798" i="124"/>
  <c r="AM2799" i="124"/>
  <c r="AM2800" i="124"/>
  <c r="AM2801" i="124"/>
  <c r="AM2802" i="124"/>
  <c r="AM2803" i="124"/>
  <c r="AM2804" i="124"/>
  <c r="AM2805" i="124"/>
  <c r="AM2806" i="124"/>
  <c r="AM2807" i="124"/>
  <c r="AM2808" i="124"/>
  <c r="AM2809" i="124"/>
  <c r="AM2810" i="124"/>
  <c r="AM2811" i="124"/>
  <c r="AM2812" i="124"/>
  <c r="AM2813" i="124"/>
  <c r="AM2814" i="124"/>
  <c r="AM2815" i="124"/>
  <c r="AM2816" i="124"/>
  <c r="AM2817" i="124"/>
  <c r="AM2818" i="124"/>
  <c r="AM2819" i="124"/>
  <c r="AM2820" i="124"/>
  <c r="AM2821" i="124"/>
  <c r="AM2822" i="124"/>
  <c r="AM2823" i="124"/>
  <c r="AM2824" i="124"/>
  <c r="AM2825" i="124"/>
  <c r="AM2826" i="124"/>
  <c r="AM2827" i="124"/>
  <c r="AM2828" i="124"/>
  <c r="AM2829" i="124"/>
  <c r="AM2830" i="124"/>
  <c r="AM2831" i="124"/>
  <c r="AM2832" i="124"/>
  <c r="AM2833" i="124"/>
  <c r="AM2834" i="124"/>
  <c r="AM2835" i="124"/>
  <c r="AM2836" i="124"/>
  <c r="AM2837" i="124"/>
  <c r="AM2838" i="124"/>
  <c r="AM2839" i="124"/>
  <c r="AM2840" i="124"/>
  <c r="AM2841" i="124"/>
  <c r="AM2842" i="124"/>
  <c r="AM2843" i="124"/>
  <c r="AM2844" i="124"/>
  <c r="AM2845" i="124"/>
  <c r="AM2846" i="124"/>
  <c r="AM2847" i="124"/>
  <c r="AM2848" i="124"/>
  <c r="AM2849" i="124"/>
  <c r="AM2850" i="124"/>
  <c r="AM2851" i="124"/>
  <c r="AM2852" i="124"/>
  <c r="AM2853" i="124"/>
  <c r="AM2854" i="124"/>
  <c r="AM2855" i="124"/>
  <c r="AM2856" i="124"/>
  <c r="AM2857" i="124"/>
  <c r="AM2858" i="124"/>
  <c r="AM2859" i="124"/>
  <c r="AM2860" i="124"/>
  <c r="AM2861" i="124"/>
  <c r="AM2862" i="124"/>
  <c r="AM2863" i="124"/>
  <c r="AM2864" i="124"/>
  <c r="AM2865" i="124"/>
  <c r="AM2866" i="124"/>
  <c r="AM2867" i="124"/>
  <c r="AM2868" i="124"/>
  <c r="AM2869" i="124"/>
  <c r="AM2870" i="124"/>
  <c r="AM2871" i="124"/>
  <c r="AM2872" i="124"/>
  <c r="AM2873" i="124"/>
  <c r="AM2874" i="124"/>
  <c r="AM2875" i="124"/>
  <c r="AM2876" i="124"/>
  <c r="AM2877" i="124"/>
  <c r="AM2878" i="124"/>
  <c r="AM2879" i="124"/>
  <c r="AM2880" i="124"/>
  <c r="AM2881" i="124"/>
  <c r="AM2882" i="124"/>
  <c r="AM2883" i="124"/>
  <c r="AM2884" i="124"/>
  <c r="AM2885" i="124"/>
  <c r="AM2886" i="124"/>
  <c r="AM2887" i="124"/>
  <c r="AM2888" i="124"/>
  <c r="AM2889" i="124"/>
  <c r="AM2890" i="124"/>
  <c r="AM2891" i="124"/>
  <c r="AM2892" i="124"/>
  <c r="AM2893" i="124"/>
  <c r="AM2894" i="124"/>
  <c r="AM2895" i="124"/>
  <c r="AM2896" i="124"/>
  <c r="AM2897" i="124"/>
  <c r="AM2898" i="124"/>
  <c r="AM2899" i="124"/>
  <c r="AM2900" i="124"/>
  <c r="AM2901" i="124"/>
  <c r="AM2902" i="124"/>
  <c r="AM2903" i="124"/>
  <c r="AM2904" i="124"/>
  <c r="AM2905" i="124"/>
  <c r="AM2906" i="124"/>
  <c r="AM2907" i="124"/>
  <c r="AM2908" i="124"/>
  <c r="AM2909" i="124"/>
  <c r="AM2910" i="124"/>
  <c r="AM2911" i="124"/>
  <c r="AM2912" i="124"/>
  <c r="AM2913" i="124"/>
  <c r="AM2914" i="124"/>
  <c r="AM2915" i="124"/>
  <c r="AM2916" i="124"/>
  <c r="AM2917" i="124"/>
  <c r="AM2918" i="124"/>
  <c r="AM2919" i="124"/>
  <c r="AM2920" i="124"/>
  <c r="AM2921" i="124"/>
  <c r="AM2922" i="124"/>
  <c r="AM2923" i="124"/>
  <c r="AM2924" i="124"/>
  <c r="AM2925" i="124"/>
  <c r="AM2926" i="124"/>
  <c r="AM2927" i="124"/>
  <c r="AM2928" i="124"/>
  <c r="AM2929" i="124"/>
  <c r="AM2930" i="124"/>
  <c r="AM2931" i="124"/>
  <c r="AM2932" i="124"/>
  <c r="AM2933" i="124"/>
  <c r="AM2934" i="124"/>
  <c r="AM2935" i="124"/>
  <c r="AM2936" i="124"/>
  <c r="AM2937" i="124"/>
  <c r="AM2938" i="124"/>
  <c r="AM2939" i="124"/>
  <c r="AM2940" i="124"/>
  <c r="AM2941" i="124"/>
  <c r="AM2942" i="124"/>
  <c r="AM2943" i="124"/>
  <c r="AM2944" i="124"/>
  <c r="AM2945" i="124"/>
  <c r="AM2946" i="124"/>
  <c r="AM2947" i="124"/>
  <c r="AM2948" i="124"/>
  <c r="AM2949" i="124"/>
  <c r="AM2950" i="124"/>
  <c r="AM2951" i="124"/>
  <c r="AM2952" i="124"/>
  <c r="AM2953" i="124"/>
  <c r="AM2954" i="124"/>
  <c r="AM2955" i="124"/>
  <c r="AM2956" i="124"/>
  <c r="AM2957" i="124"/>
  <c r="AM2958" i="124"/>
  <c r="AM2959" i="124"/>
  <c r="AM2960" i="124"/>
  <c r="AM2961" i="124"/>
  <c r="AM2962" i="124"/>
  <c r="AM2963" i="124"/>
  <c r="AM2964" i="124"/>
  <c r="AM2965" i="124"/>
  <c r="AM2966" i="124"/>
  <c r="AM2967" i="124"/>
  <c r="AM2968" i="124"/>
  <c r="AM2969" i="124"/>
  <c r="AM2970" i="124"/>
  <c r="AM2971" i="124"/>
  <c r="AM2972" i="124"/>
  <c r="AM2973" i="124"/>
  <c r="AM2974" i="124"/>
  <c r="AM2975" i="124"/>
  <c r="AM2976" i="124"/>
  <c r="AM2977" i="124"/>
  <c r="AM2978" i="124"/>
  <c r="AM2979" i="124"/>
  <c r="AM2980" i="124"/>
  <c r="AM2981" i="124"/>
  <c r="AM2982" i="124"/>
  <c r="AM2983" i="124"/>
  <c r="AM2984" i="124"/>
  <c r="AM2985" i="124"/>
  <c r="AM2986" i="124"/>
  <c r="AM2987" i="124"/>
  <c r="AM2988" i="124"/>
  <c r="AM2989" i="124"/>
  <c r="AM2990" i="124"/>
  <c r="AM2991" i="124"/>
  <c r="AM2992" i="124"/>
  <c r="AM2993" i="124"/>
  <c r="AM2994" i="124"/>
  <c r="AM2995" i="124"/>
  <c r="AM2996" i="124"/>
  <c r="AM2997" i="124"/>
  <c r="AM2998" i="124"/>
  <c r="AM2999" i="124"/>
  <c r="AM3000" i="124"/>
  <c r="AM3001" i="124"/>
  <c r="AM3002" i="124"/>
  <c r="AM3003" i="124"/>
  <c r="AM3004" i="124"/>
  <c r="AM3005" i="124"/>
  <c r="AM3006" i="124"/>
  <c r="AM3007" i="124"/>
  <c r="AM3008" i="124"/>
  <c r="AM3009" i="124"/>
  <c r="AM3010" i="124"/>
  <c r="AM3011" i="124"/>
  <c r="AM3012" i="124"/>
  <c r="AM3013" i="124"/>
  <c r="AM3014" i="124"/>
  <c r="AM3015" i="124"/>
  <c r="AM3016" i="124"/>
  <c r="AM3017" i="124"/>
  <c r="AM3018" i="124"/>
  <c r="AM3019" i="124"/>
  <c r="AM3020" i="124"/>
  <c r="AM3021" i="124"/>
  <c r="AM3022" i="124"/>
  <c r="AM3023" i="124"/>
  <c r="AM3024" i="124"/>
  <c r="AM3025" i="124"/>
  <c r="AM3026" i="124"/>
  <c r="AM3027" i="124"/>
  <c r="AM3028" i="124"/>
  <c r="AM3029" i="124"/>
  <c r="AM3030" i="124"/>
  <c r="AM3031" i="124"/>
  <c r="AM3032" i="124"/>
  <c r="AM3033" i="124"/>
  <c r="AM3034" i="124"/>
  <c r="AM3035" i="124"/>
  <c r="AM3036" i="124"/>
  <c r="AM3037" i="124"/>
  <c r="AM3038" i="124"/>
  <c r="AM3039" i="124"/>
  <c r="AM3040" i="124"/>
  <c r="AM3041" i="124"/>
  <c r="AM3042" i="124"/>
  <c r="AM3043" i="124"/>
  <c r="AM3044" i="124"/>
  <c r="AM3045" i="124"/>
  <c r="AM3046" i="124"/>
  <c r="AM3047" i="124"/>
  <c r="AM3048" i="124"/>
  <c r="AM3049" i="124"/>
  <c r="AM3050" i="124"/>
  <c r="AM3051" i="124"/>
  <c r="AM3052" i="124"/>
  <c r="AM3053" i="124"/>
  <c r="AM3054" i="124"/>
  <c r="AM3055" i="124"/>
  <c r="AM3056" i="124"/>
  <c r="AM3057" i="124"/>
  <c r="AM3058" i="124"/>
  <c r="AM3059" i="124"/>
  <c r="AM3060" i="124"/>
  <c r="AM3061" i="124"/>
  <c r="AM3062" i="124"/>
  <c r="AM3063" i="124"/>
  <c r="AM3064" i="124"/>
  <c r="AM3065" i="124"/>
  <c r="AM3066" i="124"/>
  <c r="AM3067" i="124"/>
  <c r="AM3068" i="124"/>
  <c r="AM3069" i="124"/>
  <c r="AM3070" i="124"/>
  <c r="AM3071" i="124"/>
  <c r="AM3072" i="124"/>
  <c r="AM3073" i="124"/>
  <c r="AM3074" i="124"/>
  <c r="AM3075" i="124"/>
  <c r="AM3076" i="124"/>
  <c r="AM3077" i="124"/>
  <c r="AM3078" i="124"/>
  <c r="AM3079" i="124"/>
  <c r="AM3080" i="124"/>
  <c r="AM3081" i="124"/>
  <c r="AM3082" i="124"/>
  <c r="AM3083" i="124"/>
  <c r="AM3084" i="124"/>
  <c r="AM3085" i="124"/>
  <c r="AM3086" i="124"/>
  <c r="AM3087" i="124"/>
  <c r="AM3088" i="124"/>
  <c r="AM3089" i="124"/>
  <c r="AM3090" i="124"/>
  <c r="AM3091" i="124"/>
  <c r="AM3092" i="124"/>
  <c r="AM3093" i="124"/>
  <c r="AM3094" i="124"/>
  <c r="AM3095" i="124"/>
  <c r="AM3096" i="124"/>
  <c r="AM3097" i="124"/>
  <c r="AM3098" i="124"/>
  <c r="AM3099" i="124"/>
  <c r="AM3100" i="124"/>
  <c r="AM3101" i="124"/>
  <c r="AM3102" i="124"/>
  <c r="AM3103" i="124"/>
  <c r="AM3104" i="124"/>
  <c r="AM3105" i="124"/>
  <c r="AM3106" i="124"/>
  <c r="AM3107" i="124"/>
  <c r="AM3108" i="124"/>
  <c r="AM3109" i="124"/>
  <c r="AM3110" i="124"/>
  <c r="AM3111" i="124"/>
  <c r="AM3112" i="124"/>
  <c r="AM3113" i="124"/>
  <c r="AM3114" i="124"/>
  <c r="AM3115" i="124"/>
  <c r="AM3116" i="124"/>
  <c r="AM3117" i="124"/>
  <c r="AM3118" i="124"/>
  <c r="AM3119" i="124"/>
  <c r="AM3120" i="124"/>
  <c r="AM3121" i="124"/>
  <c r="AM3122" i="124"/>
  <c r="AM3123" i="124"/>
  <c r="AM3124" i="124"/>
  <c r="AM3125" i="124"/>
  <c r="AM3126" i="124"/>
  <c r="AM3127" i="124"/>
  <c r="AM3128" i="124"/>
  <c r="AM3129" i="124"/>
  <c r="AM3130" i="124"/>
  <c r="AM3131" i="124"/>
  <c r="AM3132" i="124"/>
  <c r="AM3133" i="124"/>
  <c r="AM3134" i="124"/>
  <c r="AM3135" i="124"/>
  <c r="AM3136" i="124"/>
  <c r="AM3137" i="124"/>
  <c r="AM3138" i="124"/>
  <c r="AM3139" i="124"/>
  <c r="AM3140" i="124"/>
  <c r="AM3141" i="124"/>
  <c r="AM3142" i="124"/>
  <c r="AM3143" i="124"/>
  <c r="AM3144" i="124"/>
  <c r="AM3145" i="124"/>
  <c r="AM3146" i="124"/>
  <c r="AM3147" i="124"/>
  <c r="AM3148" i="124"/>
  <c r="AM3149" i="124"/>
  <c r="AM3150" i="124"/>
  <c r="AM3151" i="124"/>
  <c r="AM3152" i="124"/>
  <c r="AM3153" i="124"/>
  <c r="AM3154" i="124"/>
  <c r="AM3155" i="124"/>
  <c r="AM3156" i="124"/>
  <c r="AM3157" i="124"/>
  <c r="AM3158" i="124"/>
  <c r="AM3159" i="124"/>
  <c r="AM3160" i="124"/>
  <c r="AM3161" i="124"/>
  <c r="AM3162" i="124"/>
  <c r="AM3163" i="124"/>
  <c r="AM3164" i="124"/>
  <c r="AM3165" i="124"/>
  <c r="AM3166" i="124"/>
  <c r="AM3167" i="124"/>
  <c r="AM3168" i="124"/>
  <c r="AM3169" i="124"/>
  <c r="AM3170" i="124"/>
  <c r="AM3171" i="124"/>
  <c r="AM3172" i="124"/>
  <c r="AM3173" i="124"/>
  <c r="AM3174" i="124"/>
  <c r="AM3175" i="124"/>
  <c r="AM3176" i="124"/>
  <c r="AM3177" i="124"/>
  <c r="AM3178" i="124"/>
  <c r="AM3179" i="124"/>
  <c r="AM3180" i="124"/>
  <c r="AM3181" i="124"/>
  <c r="AM3182" i="124"/>
  <c r="AM3183" i="124"/>
  <c r="AM3184" i="124"/>
  <c r="AM3185" i="124"/>
  <c r="AM3186" i="124"/>
  <c r="AM3187" i="124"/>
  <c r="AM3188" i="124"/>
  <c r="AM3189" i="124"/>
  <c r="AM3190" i="124"/>
  <c r="AM3191" i="124"/>
  <c r="AM3192" i="124"/>
  <c r="AM3193" i="124"/>
  <c r="AM3194" i="124"/>
  <c r="AM3195" i="124"/>
  <c r="AM3196" i="124"/>
  <c r="AM3197" i="124"/>
  <c r="AM3198" i="124"/>
  <c r="AM3199" i="124"/>
  <c r="AM3200" i="124"/>
  <c r="AM3201" i="124"/>
  <c r="AM3202" i="124"/>
  <c r="AM3203" i="124"/>
  <c r="AM3204" i="124"/>
  <c r="AM3205" i="124"/>
  <c r="AM3206" i="124"/>
  <c r="AM3207" i="124"/>
  <c r="AM3208" i="124"/>
  <c r="AM3209" i="124"/>
  <c r="AM3210" i="124"/>
  <c r="AM3211" i="124"/>
  <c r="AM3212" i="124"/>
  <c r="AM3213" i="124"/>
  <c r="AM3214" i="124"/>
  <c r="AM3215" i="124"/>
  <c r="AM3216" i="124"/>
  <c r="AM3217" i="124"/>
  <c r="AM3218" i="124"/>
  <c r="AM3219" i="124"/>
  <c r="AM3220" i="124"/>
  <c r="AM3221" i="124"/>
  <c r="AM3222" i="124"/>
  <c r="AM3223" i="124"/>
  <c r="AM3224" i="124"/>
  <c r="AM3225" i="124"/>
  <c r="AM3226" i="124"/>
  <c r="AM3227" i="124"/>
  <c r="AM3228" i="124"/>
  <c r="AM3229" i="124"/>
  <c r="AM3230" i="124"/>
  <c r="AM3231" i="124"/>
  <c r="AM3232" i="124"/>
  <c r="AM3233" i="124"/>
  <c r="AM3234" i="124"/>
  <c r="AM3235" i="124"/>
  <c r="AM3236" i="124"/>
  <c r="AM3237" i="124"/>
  <c r="AM3238" i="124"/>
  <c r="AM3239" i="124"/>
  <c r="AM3240" i="124"/>
  <c r="AM3241" i="124"/>
  <c r="AM3242" i="124"/>
  <c r="AM3243" i="124"/>
  <c r="AM3244" i="124"/>
  <c r="AM3245" i="124"/>
  <c r="AM3246" i="124"/>
  <c r="AM3247" i="124"/>
  <c r="AM3248" i="124"/>
  <c r="AM3249" i="124"/>
  <c r="AM3250" i="124"/>
  <c r="AM3251" i="124"/>
  <c r="AM3252" i="124"/>
  <c r="AM3253" i="124"/>
  <c r="AM3254" i="124"/>
  <c r="AM3255" i="124"/>
  <c r="AM3256" i="124"/>
  <c r="AM3257" i="124"/>
  <c r="AM3258" i="124"/>
  <c r="AM3259" i="124"/>
  <c r="AM3260" i="124"/>
  <c r="AM3261" i="124"/>
  <c r="AM3262" i="124"/>
  <c r="AM3263" i="124"/>
  <c r="AM3264" i="124"/>
  <c r="AM3265" i="124"/>
  <c r="AM3266" i="124"/>
  <c r="AM3267" i="124"/>
  <c r="AM3268" i="124"/>
  <c r="AM3269" i="124"/>
  <c r="AM3270" i="124"/>
  <c r="AM3271" i="124"/>
  <c r="AM3272" i="124"/>
  <c r="AM3273" i="124"/>
  <c r="AM3274" i="124"/>
  <c r="AM3275" i="124"/>
  <c r="AM3276" i="124"/>
  <c r="AM3277" i="124"/>
  <c r="AM3278" i="124"/>
  <c r="AM3279" i="124"/>
  <c r="AM3280" i="124"/>
  <c r="AM3281" i="124"/>
  <c r="AM3282" i="124"/>
  <c r="AM3283" i="124"/>
  <c r="AM3284" i="124"/>
  <c r="AM3285" i="124"/>
  <c r="AM3286" i="124"/>
  <c r="AM3287" i="124"/>
  <c r="AM3288" i="124"/>
  <c r="AM3289" i="124"/>
  <c r="AM3290" i="124"/>
  <c r="AM3291" i="124"/>
  <c r="AM3292" i="124"/>
  <c r="AM3293" i="124"/>
  <c r="AM3294" i="124"/>
  <c r="AM3295" i="124"/>
  <c r="AM3296" i="124"/>
  <c r="AM3297" i="124"/>
  <c r="AM3298" i="124"/>
  <c r="AM3299" i="124"/>
  <c r="AM3300" i="124"/>
  <c r="AM3301" i="124"/>
  <c r="AM3302" i="124"/>
  <c r="AM3303" i="124"/>
  <c r="AM3304" i="124"/>
  <c r="AM3305" i="124"/>
  <c r="AM3306" i="124"/>
  <c r="AM3307" i="124"/>
  <c r="AM3308" i="124"/>
  <c r="AM3309" i="124"/>
  <c r="AM3310" i="124"/>
  <c r="AM3311" i="124"/>
  <c r="AM3312" i="124"/>
  <c r="AM3313" i="124"/>
  <c r="AM3314" i="124"/>
  <c r="AM3315" i="124"/>
  <c r="AM3316" i="124"/>
  <c r="AM3317" i="124"/>
  <c r="AM3318" i="124"/>
  <c r="AM3319" i="124"/>
  <c r="AM3320" i="124"/>
  <c r="AM3321" i="124"/>
  <c r="AM3322" i="124"/>
  <c r="AM3323" i="124"/>
  <c r="AM3324" i="124"/>
  <c r="AM3325" i="124"/>
  <c r="AM3326" i="124"/>
  <c r="AM3327" i="124"/>
  <c r="AM3328" i="124"/>
  <c r="AM3329" i="124"/>
  <c r="AM3330" i="124"/>
  <c r="AM3331" i="124"/>
  <c r="AM3332" i="124"/>
  <c r="AM3333" i="124"/>
  <c r="AM3334" i="124"/>
  <c r="AM3335" i="124"/>
  <c r="AM3336" i="124"/>
  <c r="AM3337" i="124"/>
  <c r="AM3338" i="124"/>
  <c r="AM3339" i="124"/>
  <c r="AM3340" i="124"/>
  <c r="AM3341" i="124"/>
  <c r="AM3342" i="124"/>
  <c r="AM3343" i="124"/>
  <c r="AM3344" i="124"/>
  <c r="AM3345" i="124"/>
  <c r="AM3346" i="124"/>
  <c r="AM3347" i="124"/>
  <c r="AM3348" i="124"/>
  <c r="AM3349" i="124"/>
  <c r="AM3350" i="124"/>
  <c r="AM3351" i="124"/>
  <c r="AM3352" i="124"/>
  <c r="AM3353" i="124"/>
  <c r="AM3354" i="124"/>
  <c r="AM3355" i="124"/>
  <c r="AM3356" i="124"/>
  <c r="AM3357" i="124"/>
  <c r="AM3358" i="124"/>
  <c r="AM3359" i="124"/>
  <c r="AM3360" i="124"/>
  <c r="AM3361" i="124"/>
  <c r="AM3362" i="124"/>
  <c r="AM3363" i="124"/>
  <c r="AM3364" i="124"/>
  <c r="AM3365" i="124"/>
  <c r="AM3366" i="124"/>
  <c r="AM3367" i="124"/>
  <c r="AM3368" i="124"/>
  <c r="AM3369" i="124"/>
  <c r="AM3370" i="124"/>
  <c r="AM3371" i="124"/>
  <c r="AM3372" i="124"/>
  <c r="AM3373" i="124"/>
  <c r="AM3374" i="124"/>
  <c r="AM3375" i="124"/>
  <c r="AM3376" i="124"/>
  <c r="AM3377" i="124"/>
  <c r="AM3378" i="124"/>
  <c r="AM3379" i="124"/>
  <c r="AM3380" i="124"/>
  <c r="AM3381" i="124"/>
  <c r="AM3382" i="124"/>
  <c r="AM3383" i="124"/>
  <c r="AM3384" i="124"/>
  <c r="AM3385" i="124"/>
  <c r="AM3386" i="124"/>
  <c r="AM3387" i="124"/>
  <c r="AM3388" i="124"/>
  <c r="AM3389" i="124"/>
  <c r="AM3390" i="124"/>
  <c r="AM3391" i="124"/>
  <c r="AM3392" i="124"/>
  <c r="AM3393" i="124"/>
  <c r="AM3394" i="124"/>
  <c r="AM3395" i="124"/>
  <c r="AM3396" i="124"/>
  <c r="AM3397" i="124"/>
  <c r="AM3398" i="124"/>
  <c r="AM3399" i="124"/>
  <c r="AM3400" i="124"/>
  <c r="AM3401" i="124"/>
  <c r="AM3402" i="124"/>
  <c r="AM3403" i="124"/>
  <c r="AM3404" i="124"/>
  <c r="AM3405" i="124"/>
  <c r="AM3406" i="124"/>
  <c r="AM3407" i="124"/>
  <c r="AM3408" i="124"/>
  <c r="AM3409" i="124"/>
  <c r="AM3410" i="124"/>
  <c r="AM3411" i="124"/>
  <c r="AM3412" i="124"/>
  <c r="AM3413" i="124"/>
  <c r="AM3414" i="124"/>
  <c r="AM3415" i="124"/>
  <c r="AM3416" i="124"/>
  <c r="AM3417" i="124"/>
  <c r="AM3418" i="124"/>
  <c r="AM3419" i="124"/>
  <c r="AM3420" i="124"/>
  <c r="AM3421" i="124"/>
  <c r="AM3422" i="124"/>
  <c r="AM3423" i="124"/>
  <c r="AM3424" i="124"/>
  <c r="AM3425" i="124"/>
  <c r="AM3426" i="124"/>
  <c r="AM3427" i="124"/>
  <c r="AM3428" i="124"/>
  <c r="AM3429" i="124"/>
  <c r="AM3430" i="124"/>
  <c r="AM3431" i="124"/>
  <c r="AM3432" i="124"/>
  <c r="AM3433" i="124"/>
  <c r="AM3434" i="124"/>
  <c r="AM3435" i="124"/>
  <c r="AM3436" i="124"/>
  <c r="AM3437" i="124"/>
  <c r="AM3438" i="124"/>
  <c r="AM3439" i="124"/>
  <c r="AM3440" i="124"/>
  <c r="AM3441" i="124"/>
  <c r="AM3442" i="124"/>
  <c r="AM3443" i="124"/>
  <c r="AM3444" i="124"/>
  <c r="AM3445" i="124"/>
  <c r="AM3446" i="124"/>
  <c r="AM3447" i="124"/>
  <c r="AM3448" i="124"/>
  <c r="AM3449" i="124"/>
  <c r="AM3450" i="124"/>
  <c r="AM3451" i="124"/>
  <c r="AM3452" i="124"/>
  <c r="AM3453" i="124"/>
  <c r="AM3454" i="124"/>
  <c r="AM3455" i="124"/>
  <c r="AM3456" i="124"/>
  <c r="AM3457" i="124"/>
  <c r="AM3458" i="124"/>
  <c r="AM3459" i="124"/>
  <c r="AM3460" i="124"/>
  <c r="AM3461" i="124"/>
  <c r="AM3462" i="124"/>
  <c r="AM3463" i="124"/>
  <c r="AM3464" i="124"/>
  <c r="AM3465" i="124"/>
  <c r="AM3466" i="124"/>
  <c r="AM3467" i="124"/>
  <c r="AM3468" i="124"/>
  <c r="AM3469" i="124"/>
  <c r="AM3470" i="124"/>
  <c r="AM3471" i="124"/>
  <c r="AM3472" i="124"/>
  <c r="AM3473" i="124"/>
  <c r="AM3474" i="124"/>
  <c r="AM3475" i="124"/>
  <c r="AM3476" i="124"/>
  <c r="AM3477" i="124"/>
  <c r="AM3478" i="124"/>
  <c r="AM3479" i="124"/>
  <c r="AM3480" i="124"/>
  <c r="AM3481" i="124"/>
  <c r="AM3482" i="124"/>
  <c r="AM3483" i="124"/>
  <c r="AM3484" i="124"/>
  <c r="AM3485" i="124"/>
  <c r="AM3486" i="124"/>
  <c r="AM3487" i="124"/>
  <c r="AM3488" i="124"/>
  <c r="AM3489" i="124"/>
  <c r="AM3490" i="124"/>
  <c r="AM3491" i="124"/>
  <c r="AM3492" i="124"/>
  <c r="AM3493" i="124"/>
  <c r="AM3494" i="124"/>
  <c r="AM3495" i="124"/>
  <c r="AM3496" i="124"/>
  <c r="AM3497" i="124"/>
  <c r="AM3498" i="124"/>
  <c r="AM3499" i="124"/>
  <c r="AM3500" i="124"/>
  <c r="AM3501" i="124"/>
  <c r="AM3502" i="124"/>
  <c r="AM3503" i="124"/>
  <c r="AM3504" i="124"/>
  <c r="AM3505" i="124"/>
  <c r="AM3506" i="124"/>
  <c r="AM3507" i="124"/>
  <c r="AM3508" i="124"/>
  <c r="AM3509" i="124"/>
  <c r="AM3510" i="124"/>
  <c r="AM3511" i="124"/>
  <c r="AM3512" i="124"/>
  <c r="AM3513" i="124"/>
  <c r="AM3514" i="124"/>
  <c r="AM3515" i="124"/>
  <c r="AM3516" i="124"/>
  <c r="AM3517" i="124"/>
  <c r="AM3518" i="124"/>
  <c r="AM3519" i="124"/>
  <c r="AM3520" i="124"/>
  <c r="AM3521" i="124"/>
  <c r="AM3522" i="124"/>
  <c r="AM3523" i="124"/>
  <c r="AM3524" i="124"/>
  <c r="AM3525" i="124"/>
  <c r="AM3526" i="124"/>
  <c r="AM3527" i="124"/>
  <c r="AM3528" i="124"/>
  <c r="AM3529" i="124"/>
  <c r="AM3530" i="124"/>
  <c r="AM3531" i="124"/>
  <c r="AM3532" i="124"/>
  <c r="AM3533" i="124"/>
  <c r="AM3534" i="124"/>
  <c r="AM3535" i="124"/>
  <c r="AM3536" i="124"/>
  <c r="AM3537" i="124"/>
  <c r="AM3538" i="124"/>
  <c r="AM3539" i="124"/>
  <c r="AM3540" i="124"/>
  <c r="AM3541" i="124"/>
  <c r="AM3542" i="124"/>
  <c r="AM3543" i="124"/>
  <c r="AM3544" i="124"/>
  <c r="AM3545" i="124"/>
  <c r="AM3546" i="124"/>
  <c r="AM3547" i="124"/>
  <c r="AM3548" i="124"/>
  <c r="AM3549" i="124"/>
  <c r="AM3550" i="124"/>
  <c r="AM3551" i="124"/>
  <c r="AM3552" i="124"/>
  <c r="AM3553" i="124"/>
  <c r="AM3554" i="124"/>
  <c r="AM3555" i="124"/>
  <c r="AM3556" i="124"/>
  <c r="AM3557" i="124"/>
  <c r="AM3558" i="124"/>
  <c r="AM3559" i="124"/>
  <c r="AM3560" i="124"/>
  <c r="AM3561" i="124"/>
  <c r="AM3562" i="124"/>
  <c r="AM3563" i="124"/>
  <c r="AM3564" i="124"/>
  <c r="AM3565" i="124"/>
  <c r="AM3566" i="124"/>
  <c r="AM3567" i="124"/>
  <c r="AM3568" i="124"/>
  <c r="AM3569" i="124"/>
  <c r="AM3570" i="124"/>
  <c r="AM3571" i="124"/>
  <c r="AM3572" i="124"/>
  <c r="AM3573" i="124"/>
  <c r="AM3574" i="124"/>
  <c r="AM3575" i="124"/>
  <c r="AM3576" i="124"/>
  <c r="AM3577" i="124"/>
  <c r="AM3578" i="124"/>
  <c r="AM3579" i="124"/>
  <c r="AM3580" i="124"/>
  <c r="AM3581" i="124"/>
  <c r="AM3582" i="124"/>
  <c r="AM3583" i="124"/>
  <c r="AM3584" i="124"/>
  <c r="AM3585" i="124"/>
  <c r="AM3586" i="124"/>
  <c r="AM3587" i="124"/>
  <c r="AM3588" i="124"/>
  <c r="AM3589" i="124"/>
  <c r="AM3590" i="124"/>
  <c r="AM3591" i="124"/>
  <c r="AM3592" i="124"/>
  <c r="AM3593" i="124"/>
  <c r="AM3594" i="124"/>
  <c r="AM3595" i="124"/>
  <c r="AM3596" i="124"/>
  <c r="AM3597" i="124"/>
  <c r="AM3598" i="124"/>
  <c r="AM3599" i="124"/>
  <c r="AM3600" i="124"/>
  <c r="AM3601" i="124"/>
  <c r="AM3602" i="124"/>
  <c r="AM3603" i="124"/>
  <c r="AM3604" i="124"/>
  <c r="AM3605" i="124"/>
  <c r="AM3606" i="124"/>
  <c r="AM3607" i="124"/>
  <c r="AM3608" i="124"/>
  <c r="AM3609" i="124"/>
  <c r="AM3610" i="124"/>
  <c r="AM3611" i="124"/>
  <c r="AM3612" i="124"/>
  <c r="AM3613" i="124"/>
  <c r="AM3614" i="124"/>
  <c r="AM3615" i="124"/>
  <c r="AM3616" i="124"/>
  <c r="AM3617" i="124"/>
  <c r="AM3618" i="124"/>
  <c r="AM3619" i="124"/>
  <c r="AM3620" i="124"/>
  <c r="AM3621" i="124"/>
  <c r="AM3622" i="124"/>
  <c r="AM3623" i="124"/>
  <c r="AM3624" i="124"/>
  <c r="AM3625" i="124"/>
  <c r="AM3626" i="124"/>
  <c r="AM3627" i="124"/>
  <c r="AM3628" i="124"/>
  <c r="AM3629" i="124"/>
  <c r="AM3630" i="124"/>
  <c r="AM3631" i="124"/>
  <c r="AM3632" i="124"/>
  <c r="AM3633" i="124"/>
  <c r="AM3634" i="124"/>
  <c r="AM3635" i="124"/>
  <c r="AM3636" i="124"/>
  <c r="AM3637" i="124"/>
  <c r="AM3638" i="124"/>
  <c r="AM3639" i="124"/>
  <c r="AM3640" i="124"/>
  <c r="AM3641" i="124"/>
  <c r="AM3642" i="124"/>
  <c r="AM3643" i="124"/>
  <c r="AM3644" i="124"/>
  <c r="AM3645" i="124"/>
  <c r="AM3646" i="124"/>
  <c r="AM3647" i="124"/>
  <c r="AM3648" i="124"/>
  <c r="AM3649" i="124"/>
  <c r="AM3650" i="124"/>
  <c r="AM3651" i="124"/>
  <c r="AM3652" i="124"/>
  <c r="AM3653" i="124"/>
  <c r="AM3654" i="124"/>
  <c r="AM3655" i="124"/>
  <c r="AM3656" i="124"/>
  <c r="AM3657" i="124"/>
  <c r="AM3658" i="124"/>
  <c r="AM3659" i="124"/>
  <c r="AM3660" i="124"/>
  <c r="AM3661" i="124"/>
  <c r="AM3662" i="124"/>
  <c r="AM3663" i="124"/>
  <c r="AM3664" i="124"/>
  <c r="AM3665" i="124"/>
  <c r="AM3666" i="124"/>
  <c r="AM3667" i="124"/>
  <c r="AM3668" i="124"/>
  <c r="AM3669" i="124"/>
  <c r="AM3670" i="124"/>
  <c r="AM3671" i="124"/>
  <c r="AM3672" i="124"/>
  <c r="AM3673" i="124"/>
  <c r="AM3674" i="124"/>
  <c r="AM3675" i="124"/>
  <c r="AM3676" i="124"/>
  <c r="AM3677" i="124"/>
  <c r="AM3678" i="124"/>
  <c r="AM3679" i="124"/>
  <c r="AM3680" i="124"/>
  <c r="AM3681" i="124"/>
  <c r="AM3682" i="124"/>
  <c r="AM3683" i="124"/>
  <c r="AM3684" i="124"/>
  <c r="AM3685" i="124"/>
  <c r="AM3686" i="124"/>
  <c r="AM3687" i="124"/>
  <c r="AM3688" i="124"/>
  <c r="AM3689" i="124"/>
  <c r="AM3690" i="124"/>
  <c r="AM3691" i="124"/>
  <c r="AM3692" i="124"/>
  <c r="AM3693" i="124"/>
  <c r="AM3694" i="124"/>
  <c r="AM3695" i="124"/>
  <c r="AM3696" i="124"/>
  <c r="AM3697" i="124"/>
  <c r="AM3698" i="124"/>
  <c r="AM3699" i="124"/>
  <c r="AM3700" i="124"/>
  <c r="AM3701" i="124"/>
  <c r="AM3702" i="124"/>
  <c r="AM3703" i="124"/>
  <c r="AM3704" i="124"/>
  <c r="AM3705" i="124"/>
  <c r="AM3706" i="124"/>
  <c r="AM3707" i="124"/>
  <c r="AM3708" i="124"/>
  <c r="AM3709" i="124"/>
  <c r="AM3710" i="124"/>
  <c r="AM3711" i="124"/>
  <c r="AM3712" i="124"/>
  <c r="AM3713" i="124"/>
  <c r="AM3714" i="124"/>
  <c r="AM3715" i="124"/>
  <c r="AM3716" i="124"/>
  <c r="AM3717" i="124"/>
  <c r="AM3718" i="124"/>
  <c r="AM3719" i="124"/>
  <c r="AM3720" i="124"/>
  <c r="AM3721" i="124"/>
  <c r="AM3722" i="124"/>
  <c r="AM3723" i="124"/>
  <c r="AM3724" i="124"/>
  <c r="AM3725" i="124"/>
  <c r="AM3726" i="124"/>
  <c r="AM3727" i="124"/>
  <c r="AM3728" i="124"/>
  <c r="AM3729" i="124"/>
  <c r="AM3730" i="124"/>
  <c r="AM3731" i="124"/>
  <c r="AM3732" i="124"/>
  <c r="AM3733" i="124"/>
  <c r="AM3734" i="124"/>
  <c r="AM3735" i="124"/>
  <c r="AM3736" i="124"/>
  <c r="AM3737" i="124"/>
  <c r="AM3738" i="124"/>
  <c r="AM3739" i="124"/>
  <c r="AM3740" i="124"/>
  <c r="AM3741" i="124"/>
  <c r="AM3742" i="124"/>
  <c r="AM3743" i="124"/>
  <c r="AM3744" i="124"/>
  <c r="AM3745" i="124"/>
  <c r="AM3746" i="124"/>
  <c r="AM3747" i="124"/>
  <c r="AM3748" i="124"/>
  <c r="AM3749" i="124"/>
  <c r="AM3750" i="124"/>
  <c r="AM3751" i="124"/>
  <c r="AM3752" i="124"/>
  <c r="AM3753" i="124"/>
  <c r="AM3754" i="124"/>
  <c r="AM3755" i="124"/>
  <c r="AM3756" i="124"/>
  <c r="AM3757" i="124"/>
  <c r="AM3758" i="124"/>
  <c r="AM3759" i="124"/>
  <c r="AM3760" i="124"/>
  <c r="AM3761" i="124"/>
  <c r="AM3762" i="124"/>
  <c r="AM3763" i="124"/>
  <c r="AM3764" i="124"/>
  <c r="AM3765" i="124"/>
  <c r="AM3766" i="124"/>
  <c r="AM3767" i="124"/>
  <c r="AM3768" i="124"/>
  <c r="AM3769" i="124"/>
  <c r="AM3770" i="124"/>
  <c r="AM3771" i="124"/>
  <c r="AM3772" i="124"/>
  <c r="AM3773" i="124"/>
  <c r="AM3774" i="124"/>
  <c r="AM3775" i="124"/>
  <c r="AM3776" i="124"/>
  <c r="AM3777" i="124"/>
  <c r="AM3778" i="124"/>
  <c r="AM3779" i="124"/>
  <c r="AM3780" i="124"/>
  <c r="AM3781" i="124"/>
  <c r="AM3782" i="124"/>
  <c r="AM3783" i="124"/>
  <c r="AM3784" i="124"/>
  <c r="AM3785" i="124"/>
  <c r="AM3786" i="124"/>
  <c r="AM3787" i="124"/>
  <c r="AM3788" i="124"/>
  <c r="AM3789" i="124"/>
  <c r="AM3790" i="124"/>
  <c r="AM3791" i="124"/>
  <c r="AM3792" i="124"/>
  <c r="AM3793" i="124"/>
  <c r="AM3794" i="124"/>
  <c r="AM3795" i="124"/>
  <c r="AM3796" i="124"/>
  <c r="AM3797" i="124"/>
  <c r="AM3798" i="124"/>
  <c r="AM3799" i="124"/>
  <c r="AM3800" i="124"/>
  <c r="AM3801" i="124"/>
  <c r="AM3802" i="124"/>
  <c r="AM3803" i="124"/>
  <c r="AM3804" i="124"/>
  <c r="AM3805" i="124"/>
  <c r="AM3806" i="124"/>
  <c r="AM3807" i="124"/>
  <c r="AM3808" i="124"/>
  <c r="AM3809" i="124"/>
  <c r="AM3810" i="124"/>
  <c r="AM3811" i="124"/>
  <c r="AM3812" i="124"/>
  <c r="AM3813" i="124"/>
  <c r="AM3814" i="124"/>
  <c r="AM3815" i="124"/>
  <c r="AM3816" i="124"/>
  <c r="AM3817" i="124"/>
  <c r="AM3818" i="124"/>
  <c r="AM3819" i="124"/>
  <c r="AM3820" i="124"/>
  <c r="AM3821" i="124"/>
  <c r="AM3822" i="124"/>
  <c r="AM3823" i="124"/>
  <c r="AM3824" i="124"/>
  <c r="AM3825" i="124"/>
  <c r="AM3826" i="124"/>
  <c r="AM3827" i="124"/>
  <c r="AM3828" i="124"/>
  <c r="AM3829" i="124"/>
  <c r="AM3830" i="124"/>
  <c r="AM3831" i="124"/>
  <c r="AM3832" i="124"/>
  <c r="AM3833" i="124"/>
  <c r="AM3834" i="124"/>
  <c r="AM3835" i="124"/>
  <c r="AM3836" i="124"/>
  <c r="AM3837" i="124"/>
  <c r="AM3838" i="124"/>
  <c r="AM3839" i="124"/>
  <c r="AM3840" i="124"/>
  <c r="AM3841" i="124"/>
  <c r="AM3842" i="124"/>
  <c r="AM3843" i="124"/>
  <c r="AM3844" i="124"/>
  <c r="AM3845" i="124"/>
  <c r="AM3846" i="124"/>
  <c r="AM3847" i="124"/>
  <c r="AM3848" i="124"/>
  <c r="AM3849" i="124"/>
  <c r="AM3850" i="124"/>
  <c r="AM3851" i="124"/>
  <c r="AM3852" i="124"/>
  <c r="AM3853" i="124"/>
  <c r="AM3854" i="124"/>
  <c r="AM3855" i="124"/>
  <c r="AM3856" i="124"/>
  <c r="AM3857" i="124"/>
  <c r="AM3858" i="124"/>
  <c r="AM3859" i="124"/>
  <c r="AM3860" i="124"/>
  <c r="AM3861" i="124"/>
  <c r="AM3862" i="124"/>
  <c r="AM3863" i="124"/>
  <c r="AM3864" i="124"/>
  <c r="AM3865" i="124"/>
  <c r="AM3866" i="124"/>
  <c r="AM3867" i="124"/>
  <c r="AM3868" i="124"/>
  <c r="AM3869" i="124"/>
  <c r="AM3870" i="124"/>
  <c r="AM3871" i="124"/>
  <c r="AM3872" i="124"/>
  <c r="AM3873" i="124"/>
  <c r="AM3874" i="124"/>
  <c r="AM3875" i="124"/>
  <c r="AM3876" i="124"/>
  <c r="AM3877" i="124"/>
  <c r="AM3878" i="124"/>
  <c r="AM3879" i="124"/>
  <c r="AM3880" i="124"/>
  <c r="AM3881" i="124"/>
  <c r="AM3882" i="124"/>
  <c r="AM3883" i="124"/>
  <c r="AM3884" i="124"/>
  <c r="AM3885" i="124"/>
  <c r="AM3886" i="124"/>
  <c r="AM3887" i="124"/>
  <c r="AM3888" i="124"/>
  <c r="AM3889" i="124"/>
  <c r="AM3890" i="124"/>
  <c r="AM3891" i="124"/>
  <c r="AM3892" i="124"/>
  <c r="AM3893" i="124"/>
  <c r="AM3894" i="124"/>
  <c r="AM3895" i="124"/>
  <c r="AM3896" i="124"/>
  <c r="AM3897" i="124"/>
  <c r="AM3898" i="124"/>
  <c r="AM3899" i="124"/>
  <c r="AM3900" i="124"/>
  <c r="AM3901" i="124"/>
  <c r="AM3902" i="124"/>
  <c r="AM3903" i="124"/>
  <c r="AM3904" i="124"/>
  <c r="AM3905" i="124"/>
  <c r="AM3906" i="124"/>
  <c r="AM3907" i="124"/>
  <c r="AM3908" i="124"/>
  <c r="AM3909" i="124"/>
  <c r="AM3910" i="124"/>
  <c r="AM3911" i="124"/>
  <c r="AM3912" i="124"/>
  <c r="AM3913" i="124"/>
  <c r="AM3914" i="124"/>
  <c r="AM3915" i="124"/>
  <c r="AM3916" i="124"/>
  <c r="AM3917" i="124"/>
  <c r="AM3918" i="124"/>
  <c r="AM3919" i="124"/>
  <c r="AM3920" i="124"/>
  <c r="AM3921" i="124"/>
  <c r="AM3922" i="124"/>
  <c r="AM3923" i="124"/>
  <c r="AM3924" i="124"/>
  <c r="AM3925" i="124"/>
  <c r="AM3926" i="124"/>
  <c r="AM3927" i="124"/>
  <c r="AM3928" i="124"/>
  <c r="AM3929" i="124"/>
  <c r="AM3930" i="124"/>
  <c r="AM3931" i="124"/>
  <c r="AM3932" i="124"/>
  <c r="AM3933" i="124"/>
  <c r="AM3934" i="124"/>
  <c r="AM3935" i="124"/>
  <c r="AM3936" i="124"/>
  <c r="AM3937" i="124"/>
  <c r="AM3938" i="124"/>
  <c r="AM3939" i="124"/>
  <c r="AM3940" i="124"/>
  <c r="AM3941" i="124"/>
  <c r="AM3942" i="124"/>
  <c r="AM3943" i="124"/>
  <c r="AM3944" i="124"/>
  <c r="AM3945" i="124"/>
  <c r="AM3946" i="124"/>
  <c r="AM3947" i="124"/>
  <c r="AM3948" i="124"/>
  <c r="AM3949" i="124"/>
  <c r="AM3950" i="124"/>
  <c r="AM3951" i="124"/>
  <c r="AM3952" i="124"/>
  <c r="AM3953" i="124"/>
  <c r="AM3954" i="124"/>
  <c r="AM3955" i="124"/>
  <c r="AM3956" i="124"/>
  <c r="AM3957" i="124"/>
  <c r="AM3958" i="124"/>
  <c r="AM3959" i="124"/>
  <c r="AM3960" i="124"/>
  <c r="AM3961" i="124"/>
  <c r="AM3962" i="124"/>
  <c r="AM3963" i="124"/>
  <c r="AM3964" i="124"/>
  <c r="AM3965" i="124"/>
  <c r="AM3966" i="124"/>
  <c r="AM3967" i="124"/>
  <c r="AM3968" i="124"/>
  <c r="AM3969" i="124"/>
  <c r="AM3970" i="124"/>
  <c r="AM3971" i="124"/>
  <c r="AM3972" i="124"/>
  <c r="AM3973" i="124"/>
  <c r="AM3974" i="124"/>
  <c r="AM3975" i="124"/>
  <c r="AM3976" i="124"/>
  <c r="AM3977" i="124"/>
  <c r="AM3978" i="124"/>
  <c r="AM3979" i="124"/>
  <c r="AM3980" i="124"/>
  <c r="AM3981" i="124"/>
  <c r="AM3982" i="124"/>
  <c r="AM3983" i="124"/>
  <c r="AM3984" i="124"/>
  <c r="AM3985" i="124"/>
  <c r="AM3986" i="124"/>
  <c r="AM3987" i="124"/>
  <c r="AM3988" i="124"/>
  <c r="AM3989" i="124"/>
  <c r="AM3990" i="124"/>
  <c r="AM3991" i="124"/>
  <c r="AM3992" i="124"/>
  <c r="AM3993" i="124"/>
  <c r="AM3994" i="124"/>
  <c r="AM3995" i="124"/>
  <c r="AM3996" i="124"/>
  <c r="AM3997" i="124"/>
  <c r="AM3998" i="124"/>
  <c r="AM3999" i="124"/>
  <c r="AM4000" i="124"/>
  <c r="AM4001" i="124"/>
  <c r="AM4002" i="124"/>
  <c r="AM4003" i="124"/>
  <c r="AM4004" i="124"/>
  <c r="AM4005" i="124"/>
  <c r="AM4006" i="124"/>
  <c r="AM4007" i="124"/>
  <c r="AM4008" i="124"/>
  <c r="AM4009" i="124"/>
  <c r="AM4010" i="124"/>
  <c r="AM4011" i="124"/>
  <c r="AM4012" i="124"/>
  <c r="AM4013" i="124"/>
  <c r="AM4014" i="124"/>
  <c r="AM4015" i="124"/>
  <c r="AM4016" i="124"/>
  <c r="AM4017" i="124"/>
  <c r="AM4018" i="124"/>
  <c r="AM4019" i="124"/>
  <c r="AM4020" i="124"/>
  <c r="AM4021" i="124"/>
  <c r="AM4022" i="124"/>
  <c r="AM4023" i="124"/>
  <c r="AM4024" i="124"/>
  <c r="AM4025" i="124"/>
  <c r="AM4026" i="124"/>
  <c r="AM4027" i="124"/>
  <c r="AM4028" i="124"/>
  <c r="AM4029" i="124"/>
  <c r="AM4030" i="124"/>
  <c r="AM4031" i="124"/>
  <c r="AM4032" i="124"/>
  <c r="AM4033" i="124"/>
  <c r="AM4034" i="124"/>
  <c r="AM4035" i="124"/>
  <c r="AM4036" i="124"/>
  <c r="AM4037" i="124"/>
  <c r="AM4038" i="124"/>
  <c r="AM4039" i="124"/>
  <c r="AM4040" i="124"/>
  <c r="AM4041" i="124"/>
  <c r="AM4042" i="124"/>
  <c r="AM4043" i="124"/>
  <c r="AM4044" i="124"/>
  <c r="AM4045" i="124"/>
  <c r="AM4046" i="124"/>
  <c r="AM4047" i="124"/>
  <c r="AM4048" i="124"/>
  <c r="AM4049" i="124"/>
  <c r="AM4050" i="124"/>
  <c r="AM4051" i="124"/>
  <c r="AM4052" i="124"/>
  <c r="AM4053" i="124"/>
  <c r="AM4054" i="124"/>
  <c r="AM4055" i="124"/>
  <c r="AM4056" i="124"/>
  <c r="AM4057" i="124"/>
  <c r="AM4058" i="124"/>
  <c r="AM4059" i="124"/>
  <c r="AM4060" i="124"/>
  <c r="AM4061" i="124"/>
  <c r="AM4062" i="124"/>
  <c r="AM4063" i="124"/>
  <c r="AM4064" i="124"/>
  <c r="AM4065" i="124"/>
  <c r="AM4066" i="124"/>
  <c r="AM4067" i="124"/>
  <c r="AM4068" i="124"/>
  <c r="AM4069" i="124"/>
  <c r="AM4070" i="124"/>
  <c r="AM4071" i="124"/>
  <c r="AM4072" i="124"/>
  <c r="AM4073" i="124"/>
  <c r="AM4074" i="124"/>
  <c r="AM4075" i="124"/>
  <c r="AM4076" i="124"/>
  <c r="AM4077" i="124"/>
  <c r="AM4078" i="124"/>
  <c r="AM4079" i="124"/>
  <c r="AM4080" i="124"/>
  <c r="AM4081" i="124"/>
  <c r="AM4082" i="124"/>
  <c r="AM4083" i="124"/>
  <c r="AM4084" i="124"/>
  <c r="AM4085" i="124"/>
  <c r="AM4086" i="124"/>
  <c r="AM4087" i="124"/>
  <c r="AM4088" i="124"/>
  <c r="AM4089" i="124"/>
  <c r="AM4090" i="124"/>
  <c r="AM4091" i="124"/>
  <c r="AM4092" i="124"/>
  <c r="AM4093" i="124"/>
  <c r="AM4094" i="124"/>
  <c r="AM4095" i="124"/>
  <c r="AM4096" i="124"/>
  <c r="AM4097" i="124"/>
  <c r="AM4098" i="124"/>
  <c r="AM4099" i="124"/>
  <c r="AM4100" i="124"/>
  <c r="AM4101" i="124"/>
  <c r="AM4102" i="124"/>
  <c r="AM4103" i="124"/>
  <c r="AM4104" i="124"/>
  <c r="AM4105" i="124"/>
  <c r="AM4106" i="124"/>
  <c r="AM4107" i="124"/>
  <c r="AM4108" i="124"/>
  <c r="AM4109" i="124"/>
  <c r="AM4110" i="124"/>
  <c r="AM4111" i="124"/>
  <c r="AM4112" i="124"/>
  <c r="AM4113" i="124"/>
  <c r="AM4114" i="124"/>
  <c r="AM4115" i="124"/>
  <c r="AM4116" i="124"/>
  <c r="AM4117" i="124"/>
  <c r="AM4118" i="124"/>
  <c r="AM4119" i="124"/>
  <c r="AM4120" i="124"/>
  <c r="AM4121" i="124"/>
  <c r="AM4122" i="124"/>
  <c r="AM4123" i="124"/>
  <c r="AM4124" i="124"/>
  <c r="AM4125" i="124"/>
  <c r="AM4126" i="124"/>
  <c r="AM4127" i="124"/>
  <c r="AM4128" i="124"/>
  <c r="AM4129" i="124"/>
  <c r="AM4130" i="124"/>
  <c r="AM4131" i="124"/>
  <c r="AM4132" i="124"/>
  <c r="AM4133" i="124"/>
  <c r="AM4134" i="124"/>
  <c r="AM4135" i="124"/>
  <c r="AM4136" i="124"/>
  <c r="AM4137" i="124"/>
  <c r="AM4138" i="124"/>
  <c r="AM4139" i="124"/>
  <c r="AM4140" i="124"/>
  <c r="AM4141" i="124"/>
  <c r="AM4142" i="124"/>
  <c r="AM4143" i="124"/>
  <c r="AM4144" i="124"/>
  <c r="AM4145" i="124"/>
  <c r="AM4146" i="124"/>
  <c r="AM4147" i="124"/>
  <c r="AM4148" i="124"/>
  <c r="AM4149" i="124"/>
  <c r="AM4150" i="124"/>
  <c r="AM4151" i="124"/>
  <c r="AM4152" i="124"/>
  <c r="AM4153" i="124"/>
  <c r="AM4154" i="124"/>
  <c r="AM4155" i="124"/>
  <c r="AM4156" i="124"/>
  <c r="AM4157" i="124"/>
  <c r="AM4158" i="124"/>
  <c r="AM4159" i="124"/>
  <c r="AM4160" i="124"/>
  <c r="AM4161" i="124"/>
  <c r="AM4162" i="124"/>
  <c r="AM4163" i="124"/>
  <c r="AM4164" i="124"/>
  <c r="AM4165" i="124"/>
  <c r="AM4166" i="124"/>
  <c r="AM4167" i="124"/>
  <c r="AM4168" i="124"/>
  <c r="AM4169" i="124"/>
  <c r="AM4170" i="124"/>
  <c r="AM4171" i="124"/>
  <c r="AM4172" i="124"/>
  <c r="AM4173" i="124"/>
  <c r="AM4174" i="124"/>
  <c r="AM4175" i="124"/>
  <c r="AM4176" i="124"/>
  <c r="AM4177" i="124"/>
  <c r="AM4178" i="124"/>
  <c r="AM4179" i="124"/>
  <c r="AM4180" i="124"/>
  <c r="AM4181" i="124"/>
  <c r="AM4182" i="124"/>
  <c r="AM4183" i="124"/>
  <c r="AM4184" i="124"/>
  <c r="AM4185" i="124"/>
  <c r="AM4186" i="124"/>
  <c r="AM4187" i="124"/>
  <c r="AM4188" i="124"/>
  <c r="AM4189" i="124"/>
  <c r="AM4190" i="124"/>
  <c r="AM4191" i="124"/>
  <c r="AM4192" i="124"/>
  <c r="AM4193" i="124"/>
  <c r="AM4194" i="124"/>
  <c r="AM4195" i="124"/>
  <c r="AM4196" i="124"/>
  <c r="AM4197" i="124"/>
  <c r="AM4198" i="124"/>
  <c r="AM4199" i="124"/>
  <c r="AM4200" i="124"/>
  <c r="AM4201" i="124"/>
  <c r="AM4202" i="124"/>
  <c r="AM4203" i="124"/>
  <c r="AM4204" i="124"/>
  <c r="AM4205" i="124"/>
  <c r="AM4206" i="124"/>
  <c r="AM4207" i="124"/>
  <c r="AM4208" i="124"/>
  <c r="AM4209" i="124"/>
  <c r="AM4210" i="124"/>
  <c r="AM4211" i="124"/>
  <c r="AM4212" i="124"/>
  <c r="AM4213" i="124"/>
  <c r="AM4214" i="124"/>
  <c r="AM4215" i="124"/>
  <c r="AM4216" i="124"/>
  <c r="AM4217" i="124"/>
  <c r="AM4218" i="124"/>
  <c r="AM4219" i="124"/>
  <c r="AM4220" i="124"/>
  <c r="AM4221" i="124"/>
  <c r="AM4222" i="124"/>
  <c r="AM4223" i="124"/>
  <c r="AM4224" i="124"/>
  <c r="AM4225" i="124"/>
  <c r="AM4226" i="124"/>
  <c r="AM4227" i="124"/>
  <c r="AM4228" i="124"/>
  <c r="AM4229" i="124"/>
  <c r="AM4230" i="124"/>
  <c r="AM4231" i="124"/>
  <c r="AM4232" i="124"/>
  <c r="AM4233" i="124"/>
  <c r="AM4234" i="124"/>
  <c r="AM4235" i="124"/>
  <c r="AM4236" i="124"/>
  <c r="AM4237" i="124"/>
  <c r="AM4238" i="124"/>
  <c r="AM4239" i="124"/>
  <c r="AM4240" i="124"/>
  <c r="AM4241" i="124"/>
  <c r="AM4242" i="124"/>
  <c r="AM4243" i="124"/>
  <c r="AM4244" i="124"/>
  <c r="AM4245" i="124"/>
  <c r="AM4246" i="124"/>
  <c r="AM4247" i="124"/>
  <c r="AM4248" i="124"/>
  <c r="AM4249" i="124"/>
  <c r="AM4250" i="124"/>
  <c r="AM4251" i="124"/>
  <c r="AM4252" i="124"/>
  <c r="AM4253" i="124"/>
  <c r="AM4254" i="124"/>
  <c r="AM4255" i="124"/>
  <c r="AM4256" i="124"/>
  <c r="AM4257" i="124"/>
  <c r="AM4258" i="124"/>
  <c r="AM4259" i="124"/>
  <c r="AM4260" i="124"/>
  <c r="AM4261" i="124"/>
  <c r="AM4262" i="124"/>
  <c r="AM4263" i="124"/>
  <c r="AM4264" i="124"/>
  <c r="AM4265" i="124"/>
  <c r="AM4266" i="124"/>
  <c r="AM4267" i="124"/>
  <c r="AM4268" i="124"/>
  <c r="AM4269" i="124"/>
  <c r="AM4270" i="124"/>
  <c r="AM4271" i="124"/>
  <c r="AM4272" i="124"/>
  <c r="AM4273" i="124"/>
  <c r="AM4274" i="124"/>
  <c r="AM4275" i="124"/>
  <c r="AM4276" i="124"/>
  <c r="AM4277" i="124"/>
  <c r="AM4278" i="124"/>
  <c r="AM4279" i="124"/>
  <c r="AM4280" i="124"/>
  <c r="AM4281" i="124"/>
  <c r="AM4282" i="124"/>
  <c r="AM4283" i="124"/>
  <c r="AM4284" i="124"/>
  <c r="AM4285" i="124"/>
  <c r="AM4286" i="124"/>
  <c r="AM4287" i="124"/>
  <c r="AM4288" i="124"/>
  <c r="AM4289" i="124"/>
  <c r="AM4290" i="124"/>
  <c r="AM4291" i="124"/>
  <c r="AM4292" i="124"/>
  <c r="AM4293" i="124"/>
  <c r="AM4294" i="124"/>
  <c r="AM4295" i="124"/>
  <c r="AM4296" i="124"/>
  <c r="AM4297" i="124"/>
  <c r="AM4298" i="124"/>
  <c r="AM4299" i="124"/>
  <c r="AM4300" i="124"/>
  <c r="AM4301" i="124"/>
  <c r="AM4302" i="124"/>
  <c r="AM4303" i="124"/>
  <c r="AM4304" i="124"/>
  <c r="AM4305" i="124"/>
  <c r="AM4306" i="124"/>
  <c r="AM4307" i="124"/>
  <c r="AM4308" i="124"/>
  <c r="AM4309" i="124"/>
  <c r="AM4310" i="124"/>
  <c r="AM4311" i="124"/>
  <c r="AM4312" i="124"/>
  <c r="AM4313" i="124"/>
  <c r="AM4314" i="124"/>
  <c r="AM4315" i="124"/>
  <c r="AM4316" i="124"/>
  <c r="AM4317" i="124"/>
  <c r="AM4318" i="124"/>
  <c r="AM4319" i="124"/>
  <c r="AM4320" i="124"/>
  <c r="AM4321" i="124"/>
  <c r="AM4322" i="124"/>
  <c r="AM4323" i="124"/>
  <c r="AM4324" i="124"/>
  <c r="AM4325" i="124"/>
  <c r="AM4326" i="124"/>
  <c r="AM4327" i="124"/>
  <c r="AM4328" i="124"/>
  <c r="AM4329" i="124"/>
  <c r="AM4330" i="124"/>
  <c r="AM4331" i="124"/>
  <c r="AM4332" i="124"/>
  <c r="AM4333" i="124"/>
  <c r="AM4334" i="124"/>
  <c r="AM4335" i="124"/>
  <c r="AM4336" i="124"/>
  <c r="AM4337" i="124"/>
  <c r="AM4338" i="124"/>
  <c r="AM4339" i="124"/>
  <c r="AM4340" i="124"/>
  <c r="AM4341" i="124"/>
  <c r="AM4342" i="124"/>
  <c r="AM4343" i="124"/>
  <c r="AM4344" i="124"/>
  <c r="AM4345" i="124"/>
  <c r="AM4346" i="124"/>
  <c r="AM4347" i="124"/>
  <c r="AM4348" i="124"/>
  <c r="AM4349" i="124"/>
  <c r="AM4350" i="124"/>
  <c r="AM4351" i="124"/>
  <c r="AM4352" i="124"/>
  <c r="AM4353" i="124"/>
  <c r="AM4354" i="124"/>
  <c r="AM4355" i="124"/>
  <c r="AM4356" i="124"/>
  <c r="AM4357" i="124"/>
  <c r="AM4358" i="124"/>
  <c r="AM4359" i="124"/>
  <c r="AM4360" i="124"/>
  <c r="AM4361" i="124"/>
  <c r="AM4362" i="124"/>
  <c r="AM4363" i="124"/>
  <c r="AM4364" i="124"/>
  <c r="AM4365" i="124"/>
  <c r="AM4366" i="124"/>
  <c r="AM4367" i="124"/>
  <c r="AM4368" i="124"/>
  <c r="AM4369" i="124"/>
  <c r="AM4370" i="124"/>
  <c r="AM4371" i="124"/>
  <c r="AM4372" i="124"/>
  <c r="AM4373" i="124"/>
  <c r="AM4374" i="124"/>
  <c r="AM4375" i="124"/>
  <c r="AM4376" i="124"/>
  <c r="AM4377" i="124"/>
  <c r="AM4378" i="124"/>
  <c r="AM4379" i="124"/>
  <c r="AM4380" i="124"/>
  <c r="AM4381" i="124"/>
  <c r="AM4382" i="124"/>
  <c r="AM4383" i="124"/>
  <c r="AM4384" i="124"/>
  <c r="AM4385" i="124"/>
  <c r="AM4386" i="124"/>
  <c r="AM4387" i="124"/>
  <c r="AM4388" i="124"/>
  <c r="AM4389" i="124"/>
  <c r="AM4390" i="124"/>
  <c r="AM4391" i="124"/>
  <c r="AM4392" i="124"/>
  <c r="AM4393" i="124"/>
  <c r="AM4394" i="124"/>
  <c r="AM4395" i="124"/>
  <c r="AM4396" i="124"/>
  <c r="AM4397" i="124"/>
  <c r="AM4398" i="124"/>
  <c r="AM4399" i="124"/>
  <c r="AM4400" i="124"/>
  <c r="AM4401" i="124"/>
  <c r="AM4402" i="124"/>
  <c r="AM4403" i="124"/>
  <c r="AM4404" i="124"/>
  <c r="AM4405" i="124"/>
  <c r="AM4406" i="124"/>
  <c r="AM4407" i="124"/>
  <c r="AM4408" i="124"/>
  <c r="AM4409" i="124"/>
  <c r="AM4410" i="124"/>
  <c r="AM4411" i="124"/>
  <c r="AM4412" i="124"/>
  <c r="AM4413" i="124"/>
  <c r="AM4414" i="124"/>
  <c r="AM4415" i="124"/>
  <c r="AM4416" i="124"/>
  <c r="AM4417" i="124"/>
  <c r="AM4418" i="124"/>
  <c r="AM4419" i="124"/>
  <c r="AM4420" i="124"/>
  <c r="AM4421" i="124"/>
  <c r="AM4422" i="124"/>
  <c r="AM4423" i="124"/>
  <c r="AM4424" i="124"/>
  <c r="AM4425" i="124"/>
  <c r="AM4426" i="124"/>
  <c r="AM4427" i="124"/>
  <c r="AM4428" i="124"/>
  <c r="AM4429" i="124"/>
  <c r="AM4430" i="124"/>
  <c r="AM4431" i="124"/>
  <c r="AM4432" i="124"/>
  <c r="AM4433" i="124"/>
  <c r="AM4434" i="124"/>
  <c r="AM4435" i="124"/>
  <c r="AM4436" i="124"/>
  <c r="AM4437" i="124"/>
  <c r="AM4438" i="124"/>
  <c r="AM4439" i="124"/>
  <c r="AM4440" i="124"/>
  <c r="AM4441" i="124"/>
  <c r="AM4442" i="124"/>
  <c r="AM4443" i="124"/>
  <c r="AM4444" i="124"/>
  <c r="AM4445" i="124"/>
  <c r="AM4446" i="124"/>
  <c r="AM4447" i="124"/>
  <c r="AM4448" i="124"/>
  <c r="AM4449" i="124"/>
  <c r="AM4450" i="124"/>
  <c r="AM4451" i="124"/>
  <c r="AM4452" i="124"/>
  <c r="AM4453" i="124"/>
  <c r="AM4454" i="124"/>
  <c r="AM4455" i="124"/>
  <c r="AM4456" i="124"/>
  <c r="AM4457" i="124"/>
  <c r="AM4458" i="124"/>
  <c r="AM4459" i="124"/>
  <c r="AM4460" i="124"/>
  <c r="AM4461" i="124"/>
  <c r="AM4462" i="124"/>
  <c r="AM4463" i="124"/>
  <c r="AM4464" i="124"/>
  <c r="AM4465" i="124"/>
  <c r="AM4466" i="124"/>
  <c r="AM4467" i="124"/>
  <c r="AM4468" i="124"/>
  <c r="AM4469" i="124"/>
  <c r="AM4470" i="124"/>
  <c r="AM4471" i="124"/>
  <c r="AM4472" i="124"/>
  <c r="AM4473" i="124"/>
  <c r="AM4474" i="124"/>
  <c r="AM4475" i="124"/>
  <c r="AM4476" i="124"/>
  <c r="AM4477" i="124"/>
  <c r="AM4478" i="124"/>
  <c r="AM4479" i="124"/>
  <c r="AM4480" i="124"/>
  <c r="AM4481" i="124"/>
  <c r="AM4482" i="124"/>
  <c r="AM4483" i="124"/>
  <c r="AM4484" i="124"/>
  <c r="AM4485" i="124"/>
  <c r="AM4486" i="124"/>
  <c r="AM4487" i="124"/>
  <c r="AM4488" i="124"/>
  <c r="AM4489" i="124"/>
  <c r="AM4490" i="124"/>
  <c r="AM4491" i="124"/>
  <c r="AM4492" i="124"/>
  <c r="AM4493" i="124"/>
  <c r="AM4494" i="124"/>
  <c r="AM4495" i="124"/>
  <c r="AM4496" i="124"/>
  <c r="AM4497" i="124"/>
  <c r="AM4498" i="124"/>
  <c r="AM4499" i="124"/>
  <c r="AM4500" i="124"/>
  <c r="AM4501" i="124"/>
  <c r="AM4502" i="124"/>
  <c r="AM4503" i="124"/>
  <c r="AM4504" i="124"/>
  <c r="AM4505" i="124"/>
  <c r="AM4506" i="124"/>
  <c r="AM4507" i="124"/>
  <c r="AM4508" i="124"/>
  <c r="AM4509" i="124"/>
  <c r="AM4510" i="124"/>
  <c r="AM4511" i="124"/>
  <c r="AM4512" i="124"/>
  <c r="AM4513" i="124"/>
  <c r="AM4514" i="124"/>
  <c r="AM4515" i="124"/>
  <c r="AM4516" i="124"/>
  <c r="AM4517" i="124"/>
  <c r="AM4518" i="124"/>
  <c r="AM4519" i="124"/>
  <c r="AM4520" i="124"/>
  <c r="AM4521" i="124"/>
  <c r="AM4522" i="124"/>
  <c r="AM4523" i="124"/>
  <c r="AM4524" i="124"/>
  <c r="AM4525" i="124"/>
  <c r="AM4526" i="124"/>
  <c r="AM4527" i="124"/>
  <c r="AM4528" i="124"/>
  <c r="AM4529" i="124"/>
  <c r="AM4530" i="124"/>
  <c r="AM4531" i="124"/>
  <c r="AM4532" i="124"/>
  <c r="AM4533" i="124"/>
  <c r="AM4534" i="124"/>
  <c r="AM4535" i="124"/>
  <c r="AM4536" i="124"/>
  <c r="AM4537" i="124"/>
  <c r="AM4538" i="124"/>
  <c r="AM4539" i="124"/>
  <c r="AM4540" i="124"/>
  <c r="AM4541" i="124"/>
  <c r="AM4542" i="124"/>
  <c r="AM4543" i="124"/>
  <c r="AM4544" i="124"/>
  <c r="AM4545" i="124"/>
  <c r="AM4546" i="124"/>
  <c r="AM4547" i="124"/>
  <c r="AM4548" i="124"/>
  <c r="AM4549" i="124"/>
  <c r="AM4550" i="124"/>
  <c r="AM4551" i="124"/>
  <c r="AM4552" i="124"/>
  <c r="AM4553" i="124"/>
  <c r="AM4554" i="124"/>
  <c r="AM4555" i="124"/>
  <c r="AM4556" i="124"/>
  <c r="AM4557" i="124"/>
  <c r="AM4558" i="124"/>
  <c r="AM4559" i="124"/>
  <c r="AM4560" i="124"/>
  <c r="AM4561" i="124"/>
  <c r="AM4562" i="124"/>
  <c r="AM4563" i="124"/>
  <c r="AM4564" i="124"/>
  <c r="AM4565" i="124"/>
  <c r="AM4566" i="124"/>
  <c r="AM4567" i="124"/>
  <c r="AM4568" i="124"/>
  <c r="AM4569" i="124"/>
  <c r="AM4570" i="124"/>
  <c r="AM4571" i="124"/>
  <c r="AM4572" i="124"/>
  <c r="AM4573" i="124"/>
  <c r="AM4574" i="124"/>
  <c r="AM4575" i="124"/>
  <c r="AM4576" i="124"/>
  <c r="AM4577" i="124"/>
  <c r="AM4578" i="124"/>
  <c r="AM4579" i="124"/>
  <c r="AM4580" i="124"/>
  <c r="AM4581" i="124"/>
  <c r="AM4582" i="124"/>
  <c r="AM4583" i="124"/>
  <c r="AM4584" i="124"/>
  <c r="AM4585" i="124"/>
  <c r="AM4586" i="124"/>
  <c r="AM4587" i="124"/>
  <c r="AM4588" i="124"/>
  <c r="AM4589" i="124"/>
  <c r="AM4590" i="124"/>
  <c r="AM4591" i="124"/>
  <c r="AM4592" i="124"/>
  <c r="AM4593" i="124"/>
  <c r="AM4594" i="124"/>
  <c r="AM4595" i="124"/>
  <c r="AM4596" i="124"/>
  <c r="AM4597" i="124"/>
  <c r="AM4598" i="124"/>
  <c r="AM4599" i="124"/>
  <c r="AM4600" i="124"/>
  <c r="AM4601" i="124"/>
  <c r="AM4602" i="124"/>
  <c r="AM4603" i="124"/>
  <c r="AM4604" i="124"/>
  <c r="AM4605" i="124"/>
  <c r="AM4606" i="124"/>
  <c r="AM4607" i="124"/>
  <c r="AM4608" i="124"/>
  <c r="AM4609" i="124"/>
  <c r="AM4610" i="124"/>
  <c r="AM4611" i="124"/>
  <c r="AM4612" i="124"/>
  <c r="AM4613" i="124"/>
  <c r="AM4614" i="124"/>
  <c r="AM4615" i="124"/>
  <c r="AM4616" i="124"/>
  <c r="AM4617" i="124"/>
  <c r="AM4618" i="124"/>
  <c r="AM4619" i="124"/>
  <c r="AM4620" i="124"/>
  <c r="AM4621" i="124"/>
  <c r="AM4622" i="124"/>
  <c r="AM4623" i="124"/>
  <c r="AM4624" i="124"/>
  <c r="AM4625" i="124"/>
  <c r="AM4626" i="124"/>
  <c r="AM4627" i="124"/>
  <c r="AM4628" i="124"/>
  <c r="AM4629" i="124"/>
  <c r="AM4630" i="124"/>
  <c r="AM4631" i="124"/>
  <c r="AM4632" i="124"/>
  <c r="AM4633" i="124"/>
  <c r="AM4634" i="124"/>
  <c r="AM4635" i="124"/>
  <c r="AM4636" i="124"/>
  <c r="AM4637" i="124"/>
  <c r="AM4638" i="124"/>
  <c r="AM4639" i="124"/>
  <c r="AM4640" i="124"/>
  <c r="AM4641" i="124"/>
  <c r="AM4642" i="124"/>
  <c r="AM4643" i="124"/>
  <c r="AM4644" i="124"/>
  <c r="AM4645" i="124"/>
  <c r="AM4646" i="124"/>
  <c r="AM4647" i="124"/>
  <c r="AM4648" i="124"/>
  <c r="AM4649" i="124"/>
  <c r="AM4650" i="124"/>
  <c r="AM4651" i="124"/>
  <c r="AM4652" i="124"/>
  <c r="AM4653" i="124"/>
  <c r="AM4654" i="124"/>
  <c r="AM4655" i="124"/>
  <c r="AM4656" i="124"/>
  <c r="AM4657" i="124"/>
  <c r="AM4658" i="124"/>
  <c r="AM4659" i="124"/>
  <c r="AM4660" i="124"/>
  <c r="AM4661" i="124"/>
  <c r="AM4662" i="124"/>
  <c r="AM4663" i="124"/>
  <c r="AM4664" i="124"/>
  <c r="AM4665" i="124"/>
  <c r="AM4666" i="124"/>
  <c r="AM4667" i="124"/>
  <c r="AM4668" i="124"/>
  <c r="AM4669" i="124"/>
  <c r="AM4670" i="124"/>
  <c r="AM4671" i="124"/>
  <c r="AM4672" i="124"/>
  <c r="AM4673" i="124"/>
  <c r="AM4674" i="124"/>
  <c r="AM4675" i="124"/>
  <c r="AM4676" i="124"/>
  <c r="AM4677" i="124"/>
  <c r="AM4678" i="124"/>
  <c r="AM4679" i="124"/>
  <c r="AM4680" i="124"/>
  <c r="AM4681" i="124"/>
  <c r="AM4682" i="124"/>
  <c r="AM4683" i="124"/>
  <c r="AM4684" i="124"/>
  <c r="AM4685" i="124"/>
  <c r="AM4686" i="124"/>
  <c r="AM4687" i="124"/>
  <c r="AM4688" i="124"/>
  <c r="AM4689" i="124"/>
  <c r="AM4690" i="124"/>
  <c r="AM4691" i="124"/>
  <c r="AM4692" i="124"/>
  <c r="AM4693" i="124"/>
  <c r="AM4694" i="124"/>
  <c r="AM4695" i="124"/>
  <c r="AM4696" i="124"/>
  <c r="AM4697" i="124"/>
  <c r="AM4698" i="124"/>
  <c r="AM4699" i="124"/>
  <c r="AM4700" i="124"/>
  <c r="AM4701" i="124"/>
  <c r="AM4702" i="124"/>
  <c r="AM4703" i="124"/>
  <c r="AM4704" i="124"/>
  <c r="AM4705" i="124"/>
  <c r="AM4706" i="124"/>
  <c r="AM4707" i="124"/>
  <c r="AM4708" i="124"/>
  <c r="AM4709" i="124"/>
  <c r="AM4710" i="124"/>
  <c r="AM4711" i="124"/>
  <c r="AM4712" i="124"/>
  <c r="AM4713" i="124"/>
  <c r="AM4714" i="124"/>
  <c r="AM4715" i="124"/>
  <c r="AM4716" i="124"/>
  <c r="AM4717" i="124"/>
  <c r="AM4718" i="124"/>
  <c r="AM4719" i="124"/>
  <c r="AM4720" i="124"/>
  <c r="AM4721" i="124"/>
  <c r="AM4722" i="124"/>
  <c r="AM4723" i="124"/>
  <c r="AM4724" i="124"/>
  <c r="AM4725" i="124"/>
  <c r="AM4726" i="124"/>
  <c r="AM4727" i="124"/>
  <c r="AM4728" i="124"/>
  <c r="AM4729" i="124"/>
  <c r="AM4730" i="124"/>
  <c r="AM4731" i="124"/>
  <c r="AM4732" i="124"/>
  <c r="AM4733" i="124"/>
  <c r="AM4734" i="124"/>
  <c r="AM4735" i="124"/>
  <c r="AM4736" i="124"/>
  <c r="AM4737" i="124"/>
  <c r="AM4738" i="124"/>
  <c r="AM4739" i="124"/>
  <c r="AM4740" i="124"/>
  <c r="AM4741" i="124"/>
  <c r="AM4742" i="124"/>
  <c r="AM4743" i="124"/>
  <c r="AM4744" i="124"/>
  <c r="AM4745" i="124"/>
  <c r="AM4746" i="124"/>
  <c r="AM4747" i="124"/>
  <c r="AM4748" i="124"/>
  <c r="AM4749" i="124"/>
  <c r="AM4750" i="124"/>
  <c r="AM4751" i="124"/>
  <c r="AM4752" i="124"/>
  <c r="AM4753" i="124"/>
  <c r="AM4754" i="124"/>
  <c r="AM4755" i="124"/>
  <c r="AM4756" i="124"/>
  <c r="AM4757" i="124"/>
  <c r="AM4758" i="124"/>
  <c r="AM4759" i="124"/>
  <c r="AM4760" i="124"/>
  <c r="AM4761" i="124"/>
  <c r="AM4762" i="124"/>
  <c r="AM4763" i="124"/>
  <c r="AM4764" i="124"/>
  <c r="AM4765" i="124"/>
  <c r="AM4766" i="124"/>
  <c r="AM4767" i="124"/>
  <c r="AM4768" i="124"/>
  <c r="AM4769" i="124"/>
  <c r="AM4770" i="124"/>
  <c r="AM4771" i="124"/>
  <c r="AM4772" i="124"/>
  <c r="AM4773" i="124"/>
  <c r="AM4774" i="124"/>
  <c r="AM4775" i="124"/>
  <c r="AM4776" i="124"/>
  <c r="AM4777" i="124"/>
  <c r="AM4778" i="124"/>
  <c r="AM4779" i="124"/>
  <c r="AM4780" i="124"/>
  <c r="AM4781" i="124"/>
  <c r="AM4782" i="124"/>
  <c r="AM4783" i="124"/>
  <c r="AM4784" i="124"/>
  <c r="AM4785" i="124"/>
  <c r="AM4786" i="124"/>
  <c r="AM4787" i="124"/>
  <c r="AM4788" i="124"/>
  <c r="AM4789" i="124"/>
  <c r="AM4790" i="124"/>
  <c r="AM4791" i="124"/>
  <c r="AM4792" i="124"/>
  <c r="AM4793" i="124"/>
  <c r="AM4794" i="124"/>
  <c r="AM4795" i="124"/>
  <c r="AM4796" i="124"/>
  <c r="AM4797" i="124"/>
  <c r="AM4798" i="124"/>
  <c r="AM4799" i="124"/>
  <c r="AM4800" i="124"/>
  <c r="AM4801" i="124"/>
  <c r="AM4802" i="124"/>
  <c r="AM4803" i="124"/>
  <c r="AM4804" i="124"/>
  <c r="AM4805" i="124"/>
  <c r="AM4806" i="124"/>
  <c r="AM4807" i="124"/>
  <c r="AM4808" i="124"/>
  <c r="AM4809" i="124"/>
  <c r="AM4810" i="124"/>
  <c r="AM4811" i="124"/>
  <c r="AM4812" i="124"/>
  <c r="AM4813" i="124"/>
  <c r="AM4814" i="124"/>
  <c r="AM4815" i="124"/>
  <c r="AM4816" i="124"/>
  <c r="AM4817" i="124"/>
  <c r="AM4818" i="124"/>
  <c r="AM4819" i="124"/>
  <c r="AM4820" i="124"/>
  <c r="AM4821" i="124"/>
  <c r="AM4822" i="124"/>
  <c r="AM4823" i="124"/>
  <c r="AM4824" i="124"/>
  <c r="AM4825" i="124"/>
  <c r="AM4826" i="124"/>
  <c r="AM4827" i="124"/>
  <c r="AM4828" i="124"/>
  <c r="AM4829" i="124"/>
  <c r="AM4830" i="124"/>
  <c r="AM4831" i="124"/>
  <c r="AM4832" i="124"/>
  <c r="AM4833" i="124"/>
  <c r="AM4834" i="124"/>
  <c r="AM4835" i="124"/>
  <c r="AM4836" i="124"/>
  <c r="AM4837" i="124"/>
  <c r="AM4838" i="124"/>
  <c r="AM4839" i="124"/>
  <c r="AM4840" i="124"/>
  <c r="AM4841" i="124"/>
  <c r="AM4842" i="124"/>
  <c r="AM4843" i="124"/>
  <c r="AM4844" i="124"/>
  <c r="AM4845" i="124"/>
  <c r="AM4846" i="124"/>
  <c r="AM4847" i="124"/>
  <c r="AM4848" i="124"/>
  <c r="AM4849" i="124"/>
  <c r="AM4850" i="124"/>
  <c r="AM4851" i="124"/>
  <c r="AM4852" i="124"/>
  <c r="AM4853" i="124"/>
  <c r="AM4854" i="124"/>
  <c r="AM4855" i="124"/>
  <c r="AM4856" i="124"/>
  <c r="AM4857" i="124"/>
  <c r="AM4858" i="124"/>
  <c r="AM4859" i="124"/>
  <c r="AM4860" i="124"/>
  <c r="AM4861" i="124"/>
  <c r="AM4862" i="124"/>
  <c r="AM4863" i="124"/>
  <c r="AM4864" i="124"/>
  <c r="AM4865" i="124"/>
  <c r="AM4866" i="124"/>
  <c r="AM4867" i="124"/>
  <c r="AM4868" i="124"/>
  <c r="AM4869" i="124"/>
  <c r="AM4870" i="124"/>
  <c r="AM4871" i="124"/>
  <c r="AM4872" i="124"/>
  <c r="AM4873" i="124"/>
  <c r="AM4874" i="124"/>
  <c r="AM4875" i="124"/>
  <c r="AM4876" i="124"/>
  <c r="AM4877" i="124"/>
  <c r="AM4878" i="124"/>
  <c r="AM4879" i="124"/>
  <c r="AM4880" i="124"/>
  <c r="AM4881" i="124"/>
  <c r="AM4882" i="124"/>
  <c r="AM4883" i="124"/>
  <c r="AM4884" i="124"/>
  <c r="AM4885" i="124"/>
  <c r="AM4886" i="124"/>
  <c r="AM4887" i="124"/>
  <c r="AM4888" i="124"/>
  <c r="AM4889" i="124"/>
  <c r="AM4890" i="124"/>
  <c r="AM4891" i="124"/>
  <c r="AM4892" i="124"/>
  <c r="AM4893" i="124"/>
  <c r="AM4894" i="124"/>
  <c r="AM4895" i="124"/>
  <c r="AM4896" i="124"/>
  <c r="AM4897" i="124"/>
  <c r="AM4898" i="124"/>
  <c r="AM4899" i="124"/>
  <c r="AM4900" i="124"/>
  <c r="AM4901" i="124"/>
  <c r="AM4902" i="124"/>
  <c r="AM4903" i="124"/>
  <c r="AM4904" i="124"/>
  <c r="AM4905" i="124"/>
  <c r="AM4906" i="124"/>
  <c r="AM4907" i="124"/>
  <c r="AM4908" i="124"/>
  <c r="AM4909" i="124"/>
  <c r="AM4910" i="124"/>
  <c r="AM4911" i="124"/>
  <c r="AM4912" i="124"/>
  <c r="AM4913" i="124"/>
  <c r="AM4914" i="124"/>
  <c r="AM4915" i="124"/>
  <c r="AM4916" i="124"/>
  <c r="AM4917" i="124"/>
  <c r="AM4918" i="124"/>
  <c r="AM4919" i="124"/>
  <c r="AM4920" i="124"/>
  <c r="AM4921" i="124"/>
  <c r="AM4922" i="124"/>
  <c r="AM4923" i="124"/>
  <c r="AM4924" i="124"/>
  <c r="AM4925" i="124"/>
  <c r="AM4926" i="124"/>
  <c r="AM4927" i="124"/>
  <c r="AM4928" i="124"/>
  <c r="AM4929" i="124"/>
  <c r="AM4930" i="124"/>
  <c r="AM4931" i="124"/>
  <c r="AM4932" i="124"/>
  <c r="AM4933" i="124"/>
  <c r="AM4934" i="124"/>
  <c r="AM4935" i="124"/>
  <c r="AM4936" i="124"/>
  <c r="AM4937" i="124"/>
  <c r="AM4938" i="124"/>
  <c r="AM4939" i="124"/>
  <c r="AM4940" i="124"/>
  <c r="AM4941" i="124"/>
  <c r="AM4942" i="124"/>
  <c r="AM4943" i="124"/>
  <c r="AM4944" i="124"/>
  <c r="AM4945" i="124"/>
  <c r="AM4946" i="124"/>
  <c r="AM4947" i="124"/>
  <c r="AM4948" i="124"/>
  <c r="AM4949" i="124"/>
  <c r="AM4950" i="124"/>
  <c r="AM4951" i="124"/>
  <c r="AM4952" i="124"/>
  <c r="AM4953" i="124"/>
  <c r="AM4954" i="124"/>
  <c r="AM4955" i="124"/>
  <c r="AM4956" i="124"/>
  <c r="AM4957" i="124"/>
  <c r="AM4958" i="124"/>
  <c r="AM4959" i="124"/>
  <c r="AM4960" i="124"/>
  <c r="AM4961" i="124"/>
  <c r="AM4962" i="124"/>
  <c r="AM4963" i="124"/>
  <c r="AM4964" i="124"/>
  <c r="AM4965" i="124"/>
  <c r="AM4966" i="124"/>
  <c r="AM4967" i="124"/>
  <c r="AM4968" i="124"/>
  <c r="AM4969" i="124"/>
  <c r="AM4970" i="124"/>
  <c r="AM4971" i="124"/>
  <c r="AM4972" i="124"/>
  <c r="AM4973" i="124"/>
  <c r="AM4974" i="124"/>
  <c r="AM4975" i="124"/>
  <c r="AM4976" i="124"/>
  <c r="AM4977" i="124"/>
  <c r="AM4978" i="124"/>
  <c r="AM4979" i="124"/>
  <c r="AM4980" i="124"/>
  <c r="AM4981" i="124"/>
  <c r="AM4982" i="124"/>
  <c r="AM4983" i="124"/>
  <c r="AM4984" i="124"/>
  <c r="AM4985" i="124"/>
  <c r="AM4986" i="124"/>
  <c r="AM4987" i="124"/>
  <c r="AM4988" i="124"/>
  <c r="AM4989" i="124"/>
  <c r="AM4990" i="124"/>
  <c r="AM4991" i="124"/>
  <c r="AM4992" i="124"/>
  <c r="AM4993" i="124"/>
  <c r="AM4994" i="124"/>
  <c r="AM4995" i="124"/>
  <c r="AM4996" i="124"/>
  <c r="AM4997" i="124"/>
  <c r="AM4998" i="124"/>
  <c r="AM4999" i="124"/>
  <c r="AM5000" i="124"/>
  <c r="AM5001" i="124"/>
  <c r="AM5002" i="124"/>
  <c r="AM5003" i="124"/>
  <c r="AM5004" i="124"/>
  <c r="AM5005" i="124"/>
  <c r="AM5006" i="124"/>
  <c r="AM5007" i="124"/>
  <c r="AM5008" i="124"/>
  <c r="AM5009" i="124"/>
  <c r="AM5010" i="124"/>
  <c r="AM5011" i="124"/>
  <c r="AM5012" i="124"/>
  <c r="AM5013" i="124"/>
  <c r="AM5014" i="124"/>
  <c r="AM5015" i="124"/>
  <c r="AM5016" i="124"/>
  <c r="AM5017" i="124"/>
  <c r="AM5018" i="124"/>
  <c r="AM5019" i="124"/>
  <c r="AM5020" i="124"/>
  <c r="AM5021" i="124"/>
  <c r="AM5022" i="124"/>
  <c r="AM5023" i="124"/>
  <c r="AM5024" i="124"/>
  <c r="AM5025" i="124"/>
  <c r="AM5026" i="124"/>
  <c r="AM5027" i="124"/>
  <c r="AM5028" i="124"/>
  <c r="AM5029" i="124"/>
  <c r="AM5030" i="124"/>
  <c r="AM5031" i="124"/>
  <c r="AM5032" i="124"/>
  <c r="AM5033" i="124"/>
  <c r="AM5034" i="124"/>
  <c r="AM5035" i="124"/>
  <c r="AM5036" i="124"/>
  <c r="AM5037" i="124"/>
  <c r="AM5038" i="124"/>
  <c r="AM5039" i="124"/>
  <c r="AM5040" i="124"/>
  <c r="AM5041" i="124"/>
  <c r="AM5042" i="124"/>
  <c r="AM5043" i="124"/>
  <c r="AM5044" i="124"/>
  <c r="AM5045" i="124"/>
  <c r="AM5046" i="124"/>
  <c r="AM5047" i="124"/>
  <c r="AM5048" i="124"/>
  <c r="AM5049" i="124"/>
  <c r="AM5050" i="124"/>
  <c r="AM5051" i="124"/>
  <c r="AM5052" i="124"/>
  <c r="AM5053" i="124"/>
  <c r="AM5054" i="124"/>
  <c r="AM5055" i="124"/>
  <c r="AM5056" i="124"/>
  <c r="AM5057" i="124"/>
  <c r="AM5058" i="124"/>
  <c r="AM5059" i="124"/>
  <c r="AM5060" i="124"/>
  <c r="AM5061" i="124"/>
  <c r="AM5062" i="124"/>
  <c r="AM5063" i="124"/>
  <c r="AM5064" i="124"/>
  <c r="AM5065" i="124"/>
  <c r="AM5066" i="124"/>
  <c r="AM5067" i="124"/>
  <c r="AM5068" i="124"/>
  <c r="AM5069" i="124"/>
  <c r="AM5070" i="124"/>
  <c r="AM5071" i="124"/>
  <c r="AM5072" i="124"/>
  <c r="AM5073" i="124"/>
  <c r="AM5074" i="124"/>
  <c r="AM5075" i="124"/>
  <c r="AM5076" i="124"/>
  <c r="AM5077" i="124"/>
  <c r="AM5078" i="124"/>
  <c r="AM5079" i="124"/>
  <c r="AM5080" i="124"/>
  <c r="AM5081" i="124"/>
  <c r="AM5082" i="124"/>
  <c r="AM5083" i="124"/>
  <c r="AM5084" i="124"/>
  <c r="AM5085" i="124"/>
  <c r="AM5086" i="124"/>
  <c r="AM5087" i="124"/>
  <c r="AM5088" i="124"/>
  <c r="AM5089" i="124"/>
  <c r="AM5090" i="124"/>
  <c r="AM5091" i="124"/>
  <c r="AM5092" i="124"/>
  <c r="AM5093" i="124"/>
  <c r="AM5094" i="124"/>
  <c r="AM5095" i="124"/>
  <c r="AM5096" i="124"/>
  <c r="AM5097" i="124"/>
  <c r="AM5098" i="124"/>
  <c r="AM5099" i="124"/>
  <c r="AM5100" i="124"/>
  <c r="AM5101" i="124"/>
  <c r="AM5102" i="124"/>
  <c r="AM5103" i="124"/>
  <c r="AM5104" i="124"/>
  <c r="AM5105" i="124"/>
  <c r="AM5106" i="124"/>
  <c r="AM5107" i="124"/>
  <c r="AM5108" i="124"/>
  <c r="AM5109" i="124"/>
  <c r="AM5110" i="124"/>
  <c r="AM5111" i="124"/>
  <c r="AM5112" i="124"/>
  <c r="AM5113" i="124"/>
  <c r="AM5114" i="124"/>
  <c r="AM5115" i="124"/>
  <c r="AM5116" i="124"/>
  <c r="AM5117" i="124"/>
  <c r="AM5118" i="124"/>
  <c r="AM5119" i="124"/>
  <c r="AM5120" i="124"/>
  <c r="AM5121" i="124"/>
  <c r="AM5122" i="124"/>
  <c r="AM5123" i="124"/>
  <c r="AM5124" i="124"/>
  <c r="AM5125" i="124"/>
  <c r="AM5126" i="124"/>
  <c r="AM5127" i="124"/>
  <c r="AM5128" i="124"/>
  <c r="AM5129" i="124"/>
  <c r="AM5130" i="124"/>
  <c r="AM5131" i="124"/>
  <c r="AM5132" i="124"/>
  <c r="AM5133" i="124"/>
  <c r="AM5134" i="124"/>
  <c r="AM5135" i="124"/>
  <c r="AM5136" i="124"/>
  <c r="AM5137" i="124"/>
  <c r="AM5138" i="124"/>
  <c r="AM5139" i="124"/>
  <c r="AM5140" i="124"/>
  <c r="AM5141" i="124"/>
  <c r="AM5142" i="124"/>
  <c r="AM5143" i="124"/>
  <c r="AM5144" i="124"/>
  <c r="AM5145" i="124"/>
  <c r="AM5146" i="124"/>
  <c r="AM5147" i="124"/>
  <c r="AM5148" i="124"/>
  <c r="AM5149" i="124"/>
  <c r="AM5150" i="124"/>
  <c r="AM5151" i="124"/>
  <c r="AM5152" i="124"/>
  <c r="AM5153" i="124"/>
  <c r="AM5154" i="124"/>
  <c r="AM5155" i="124"/>
  <c r="AM5156" i="124"/>
  <c r="AM5157" i="124"/>
  <c r="AM5158" i="124"/>
  <c r="AM5159" i="124"/>
  <c r="AM5160" i="124"/>
  <c r="AM5161" i="124"/>
  <c r="AM5162" i="124"/>
  <c r="AM5163" i="124"/>
  <c r="AM5164" i="124"/>
  <c r="AM5165" i="124"/>
  <c r="AM5166" i="124"/>
  <c r="AM5167" i="124"/>
  <c r="AM5168" i="124"/>
  <c r="AM5169" i="124"/>
  <c r="AM5170" i="124"/>
  <c r="AM5171" i="124"/>
  <c r="AM5172" i="124"/>
  <c r="AM5173" i="124"/>
  <c r="AM5174" i="124"/>
  <c r="AM5175" i="124"/>
  <c r="AM5176" i="124"/>
  <c r="AM5177" i="124"/>
  <c r="AM5178" i="124"/>
  <c r="AM5179" i="124"/>
  <c r="AM5180" i="124"/>
  <c r="AM5181" i="124"/>
  <c r="AM5182" i="124"/>
  <c r="AM5183" i="124"/>
  <c r="AM5184" i="124"/>
  <c r="AM5185" i="124"/>
  <c r="AM5186" i="124"/>
  <c r="AM5187" i="124"/>
  <c r="AM5188" i="124"/>
  <c r="AM5189" i="124"/>
  <c r="AM5190" i="124"/>
  <c r="AM5191" i="124"/>
  <c r="AM5192" i="124"/>
  <c r="AM5193" i="124"/>
  <c r="AM5194" i="124"/>
  <c r="AM5195" i="124"/>
  <c r="AM5196" i="124"/>
  <c r="AM5197" i="124"/>
  <c r="AM5198" i="124"/>
  <c r="AM5199" i="124"/>
  <c r="AM5200" i="124"/>
  <c r="AM5201" i="124"/>
  <c r="AM5202" i="124"/>
  <c r="AM5203" i="124"/>
  <c r="AM5204" i="124"/>
  <c r="AM5205" i="124"/>
  <c r="AM5206" i="124"/>
  <c r="AM5207" i="124"/>
  <c r="AM5208" i="124"/>
  <c r="AM5209" i="124"/>
  <c r="AM5210" i="124"/>
  <c r="AM5211" i="124"/>
  <c r="AM5212" i="124"/>
  <c r="AM5213" i="124"/>
  <c r="AM5214" i="124"/>
  <c r="AM5215" i="124"/>
  <c r="AM5216" i="124"/>
  <c r="AM5217" i="124"/>
  <c r="AM5218" i="124"/>
  <c r="AM5219" i="124"/>
  <c r="AM5220" i="124"/>
  <c r="AM5221" i="124"/>
  <c r="AM5222" i="124"/>
  <c r="AM5223" i="124"/>
  <c r="AM5224" i="124"/>
  <c r="AM5225" i="124"/>
  <c r="AM5226" i="124"/>
  <c r="AM5227" i="124"/>
  <c r="AM5228" i="124"/>
  <c r="AM5229" i="124"/>
  <c r="AM5230" i="124"/>
  <c r="AM5231" i="124"/>
  <c r="AM5232" i="124"/>
  <c r="AM5233" i="124"/>
  <c r="AM5234" i="124"/>
  <c r="AM5235" i="124"/>
  <c r="AM5236" i="124"/>
  <c r="AM5237" i="124"/>
  <c r="AM5238" i="124"/>
  <c r="AM5239" i="124"/>
  <c r="AM5240" i="124"/>
  <c r="AM5241" i="124"/>
  <c r="AM5242" i="124"/>
  <c r="AM5243" i="124"/>
  <c r="AM5244" i="124"/>
  <c r="AM5245" i="124"/>
  <c r="AM5246" i="124"/>
  <c r="AM5247" i="124"/>
  <c r="AM5248" i="124"/>
  <c r="AM5249" i="124"/>
  <c r="AM5250" i="124"/>
  <c r="AM5251" i="124"/>
  <c r="AM5252" i="124"/>
  <c r="AM5253" i="124"/>
  <c r="AM5254" i="124"/>
  <c r="AM5255" i="124"/>
  <c r="AM5256" i="124"/>
  <c r="AM5257" i="124"/>
  <c r="AM5258" i="124"/>
  <c r="AM5259" i="124"/>
  <c r="AM5260" i="124"/>
  <c r="AM5261" i="124"/>
  <c r="AM5262" i="124"/>
  <c r="AM5263" i="124"/>
  <c r="AM5264" i="124"/>
  <c r="AM5265" i="124"/>
  <c r="AM5266" i="124"/>
  <c r="AM5267" i="124"/>
  <c r="AM5268" i="124"/>
  <c r="AM5269" i="124"/>
  <c r="AM5270" i="124"/>
  <c r="AM5271" i="124"/>
  <c r="AM5272" i="124"/>
  <c r="AM5273" i="124"/>
  <c r="AM5274" i="124"/>
  <c r="AM5275" i="124"/>
  <c r="AM5276" i="124"/>
  <c r="AM5277" i="124"/>
  <c r="AM5278" i="124"/>
  <c r="AM5279" i="124"/>
  <c r="AM5280" i="124"/>
  <c r="AM5281" i="124"/>
  <c r="AM5282" i="124"/>
  <c r="AM5283" i="124"/>
  <c r="AM5284" i="124"/>
  <c r="AM5285" i="124"/>
  <c r="AM5286" i="124"/>
  <c r="AM5287" i="124"/>
  <c r="AM5288" i="124"/>
  <c r="AM5289" i="124"/>
  <c r="AM5290" i="124"/>
  <c r="AM5291" i="124"/>
  <c r="AM5292" i="124"/>
  <c r="AM5293" i="124"/>
  <c r="AM5294" i="124"/>
  <c r="AM5295" i="124"/>
  <c r="AM5296" i="124"/>
  <c r="AM5297" i="124"/>
  <c r="AM5298" i="124"/>
  <c r="AM5299" i="124"/>
  <c r="AM5300" i="124"/>
  <c r="AM5301" i="124"/>
  <c r="AM5302" i="124"/>
  <c r="AM5303" i="124"/>
  <c r="AM5304" i="124"/>
  <c r="AM5305" i="124"/>
  <c r="AM5306" i="124"/>
  <c r="AM5307" i="124"/>
  <c r="AM5308" i="124"/>
  <c r="AM5309" i="124"/>
  <c r="AM5310" i="124"/>
  <c r="AM5311" i="124"/>
  <c r="AM5312" i="124"/>
  <c r="AM5313" i="124"/>
  <c r="AM5314" i="124"/>
  <c r="AM5315" i="124"/>
  <c r="AM5316" i="124"/>
  <c r="AM5317" i="124"/>
  <c r="AM5318" i="124"/>
  <c r="AM5319" i="124"/>
  <c r="AM5320" i="124"/>
  <c r="AM5321" i="124"/>
  <c r="AM5322" i="124"/>
  <c r="AM5323" i="124"/>
  <c r="AM5324" i="124"/>
  <c r="AM5325" i="124"/>
  <c r="AM5326" i="124"/>
  <c r="AM5327" i="124"/>
  <c r="AM5328" i="124"/>
  <c r="AM5329" i="124"/>
  <c r="AM5330" i="124"/>
  <c r="AM5331" i="124"/>
  <c r="AM5332" i="124"/>
  <c r="AM5333" i="124"/>
  <c r="AM5334" i="124"/>
  <c r="AM5335" i="124"/>
  <c r="AM5336" i="124"/>
  <c r="AM5337" i="124"/>
  <c r="AM5338" i="124"/>
  <c r="AM5339" i="124"/>
  <c r="AM5340" i="124"/>
  <c r="AM5341" i="124"/>
  <c r="AM5342" i="124"/>
  <c r="AM5343" i="124"/>
  <c r="AM5344" i="124"/>
  <c r="AM5345" i="124"/>
  <c r="AM5346" i="124"/>
  <c r="AM5347" i="124"/>
  <c r="AM5348" i="124"/>
  <c r="AM5349" i="124"/>
  <c r="AM5350" i="124"/>
  <c r="AM5351" i="124"/>
  <c r="AM5352" i="124"/>
  <c r="AM5353" i="124"/>
  <c r="AM5354" i="124"/>
  <c r="AM5355" i="124"/>
  <c r="AM5356" i="124"/>
  <c r="AM5357" i="124"/>
  <c r="AM5358" i="124"/>
  <c r="AM5359" i="124"/>
  <c r="AM5360" i="124"/>
  <c r="AM5361" i="124"/>
  <c r="AM5362" i="124"/>
  <c r="AM5363" i="124"/>
  <c r="AM5364" i="124"/>
  <c r="AM5365" i="124"/>
  <c r="AM5366" i="124"/>
  <c r="AM5367" i="124"/>
  <c r="AM5368" i="124"/>
  <c r="AM5369" i="124"/>
  <c r="AM5370" i="124"/>
  <c r="AM5371" i="124"/>
  <c r="AM5372" i="124"/>
  <c r="AM5373" i="124"/>
  <c r="AM5374" i="124"/>
  <c r="AM5375" i="124"/>
  <c r="AM5376" i="124"/>
  <c r="AM5377" i="124"/>
  <c r="AM5378" i="124"/>
  <c r="AM5379" i="124"/>
  <c r="AM5380" i="124"/>
  <c r="AM5381" i="124"/>
  <c r="AM5382" i="124"/>
  <c r="AM5383" i="124"/>
  <c r="AM5384" i="124"/>
  <c r="AM5385" i="124"/>
  <c r="AM5386" i="124"/>
  <c r="AM5387" i="124"/>
  <c r="AM5388" i="124"/>
  <c r="AM5389" i="124"/>
  <c r="AM5390" i="124"/>
  <c r="AM5391" i="124"/>
  <c r="AM5392" i="124"/>
  <c r="AM5393" i="124"/>
  <c r="AM5394" i="124"/>
  <c r="AM5395" i="124"/>
  <c r="AM5396" i="124"/>
  <c r="AM5397" i="124"/>
  <c r="AM5398" i="124"/>
  <c r="AM5399" i="124"/>
  <c r="AM5400" i="124"/>
  <c r="AM5401" i="124"/>
  <c r="AM5402" i="124"/>
  <c r="AM5403" i="124"/>
  <c r="AM5404" i="124"/>
  <c r="AM5405" i="124"/>
  <c r="AM5406" i="124"/>
  <c r="AM5407" i="124"/>
  <c r="AM5408" i="124"/>
  <c r="AM5409" i="124"/>
  <c r="AM5410" i="124"/>
  <c r="AM5411" i="124"/>
  <c r="AM5412" i="124"/>
  <c r="AM5413" i="124"/>
  <c r="AM5414" i="124"/>
  <c r="AM5415" i="124"/>
  <c r="AM5416" i="124"/>
  <c r="AM5417" i="124"/>
  <c r="AM5418" i="124"/>
  <c r="AM5419" i="124"/>
  <c r="AM5420" i="124"/>
  <c r="AM5421" i="124"/>
  <c r="AM5422" i="124"/>
  <c r="AM5423" i="124"/>
  <c r="AM5424" i="124"/>
  <c r="AM5425" i="124"/>
  <c r="AM5426" i="124"/>
  <c r="AM5427" i="124"/>
  <c r="AM5428" i="124"/>
  <c r="AM5429" i="124"/>
  <c r="AM5430" i="124"/>
  <c r="AM5431" i="124"/>
  <c r="AM5432" i="124"/>
  <c r="AM5433" i="124"/>
  <c r="AM5434" i="124"/>
  <c r="AM5435" i="124"/>
  <c r="AM5436" i="124"/>
  <c r="AM5437" i="124"/>
  <c r="AM5438" i="124"/>
  <c r="AM5439" i="124"/>
  <c r="AM5440" i="124"/>
  <c r="AM5441" i="124"/>
  <c r="AM5442" i="124"/>
  <c r="AM5443" i="124"/>
  <c r="AM5444" i="124"/>
  <c r="AM5445" i="124"/>
  <c r="AM5446" i="124"/>
  <c r="AM5447" i="124"/>
  <c r="AM5448" i="124"/>
  <c r="AM5449" i="124"/>
  <c r="AM5450" i="124"/>
  <c r="AM5451" i="124"/>
  <c r="AM5452" i="124"/>
  <c r="AM5453" i="124"/>
  <c r="AM5454" i="124"/>
  <c r="AM5455" i="124"/>
  <c r="AM5456" i="124"/>
  <c r="AM5457" i="124"/>
  <c r="AM5458" i="124"/>
  <c r="AM5459" i="124"/>
  <c r="AM5460" i="124"/>
  <c r="AM5461" i="124"/>
  <c r="AM5462" i="124"/>
  <c r="AM5463" i="124"/>
  <c r="AM5464" i="124"/>
  <c r="AM5465" i="124"/>
  <c r="AM5466" i="124"/>
  <c r="AM5467" i="124"/>
  <c r="AM5468" i="124"/>
  <c r="AM5469" i="124"/>
  <c r="AM5470" i="124"/>
  <c r="AM5471" i="124"/>
  <c r="AM5472" i="124"/>
  <c r="AM5473" i="124"/>
  <c r="AM5474" i="124"/>
  <c r="AM5475" i="124"/>
  <c r="AM5476" i="124"/>
  <c r="AM5477" i="124"/>
  <c r="AM5478" i="124"/>
  <c r="AM5479" i="124"/>
  <c r="AM5480" i="124"/>
  <c r="AM5481" i="124"/>
  <c r="AM5482" i="124"/>
  <c r="AM5483" i="124"/>
  <c r="AM5484" i="124"/>
  <c r="AM5485" i="124"/>
  <c r="AM5486" i="124"/>
  <c r="AM5487" i="124"/>
  <c r="AM5488" i="124"/>
  <c r="AM5489" i="124"/>
  <c r="AM5490" i="124"/>
  <c r="AM5491" i="124"/>
  <c r="AM5492" i="124"/>
  <c r="AM5493" i="124"/>
  <c r="AM5494" i="124"/>
  <c r="AM5495" i="124"/>
  <c r="AM5496" i="124"/>
  <c r="AM5497" i="124"/>
  <c r="AM5498" i="124"/>
  <c r="AM5499" i="124"/>
  <c r="AM5500" i="124"/>
  <c r="AM5501" i="124"/>
  <c r="AM5502" i="124"/>
  <c r="AM5503" i="124"/>
  <c r="AM5504" i="124"/>
  <c r="AM5505" i="124"/>
  <c r="AM5506" i="124"/>
  <c r="AM5507" i="124"/>
  <c r="AM5508" i="124"/>
  <c r="AM5509" i="124"/>
  <c r="AM5510" i="124"/>
  <c r="AM5511" i="124"/>
  <c r="AM5512" i="124"/>
  <c r="AM5513" i="124"/>
  <c r="AM5514" i="124"/>
  <c r="AM5515" i="124"/>
  <c r="AM5516" i="124"/>
  <c r="AM5517" i="124"/>
  <c r="AM5518" i="124"/>
  <c r="AM5519" i="124"/>
  <c r="AM5520" i="124"/>
  <c r="AM5521" i="124"/>
  <c r="AM5522" i="124"/>
  <c r="AM5523" i="124"/>
  <c r="AM5524" i="124"/>
  <c r="AM5525" i="124"/>
  <c r="AM5526" i="124"/>
  <c r="AM5527" i="124"/>
  <c r="AM5528" i="124"/>
  <c r="AM5529" i="124"/>
  <c r="AM5530" i="124"/>
  <c r="AM5531" i="124"/>
  <c r="AM5532" i="124"/>
  <c r="AM5533" i="124"/>
  <c r="AM5534" i="124"/>
  <c r="AM5535" i="124"/>
  <c r="AM5536" i="124"/>
  <c r="AM5537" i="124"/>
  <c r="AM5538" i="124"/>
  <c r="AM5539" i="124"/>
  <c r="AM5540" i="124"/>
  <c r="AM5541" i="124"/>
  <c r="AM5542" i="124"/>
  <c r="AM5543" i="124"/>
  <c r="AM5544" i="124"/>
  <c r="AM5545" i="124"/>
  <c r="AM5546" i="124"/>
  <c r="AM5547" i="124"/>
  <c r="AM5548" i="124"/>
  <c r="AM5549" i="124"/>
  <c r="AM5550" i="124"/>
  <c r="AM5551" i="124"/>
  <c r="AM5552" i="124"/>
  <c r="AM5553" i="124"/>
  <c r="AM5554" i="124"/>
  <c r="AM5555" i="124"/>
  <c r="AM5556" i="124"/>
  <c r="AM5557" i="124"/>
  <c r="AM5558" i="124"/>
  <c r="AM5559" i="124"/>
  <c r="AM5560" i="124"/>
  <c r="AM5561" i="124"/>
  <c r="AM5562" i="124"/>
  <c r="AM5563" i="124"/>
  <c r="AM5564" i="124"/>
  <c r="AM5565" i="124"/>
  <c r="AM5566" i="124"/>
  <c r="AM5567" i="124"/>
  <c r="AM5568" i="124"/>
  <c r="AM5569" i="124"/>
  <c r="AM5570" i="124"/>
  <c r="AM5571" i="124"/>
  <c r="AM5572" i="124"/>
  <c r="AM5573" i="124"/>
  <c r="AM5574" i="124"/>
  <c r="AM5575" i="124"/>
  <c r="AM5576" i="124"/>
  <c r="AM5577" i="124"/>
  <c r="AM5578" i="124"/>
  <c r="AM5579" i="124"/>
  <c r="AM5580" i="124"/>
  <c r="AM5581" i="124"/>
  <c r="AM5582" i="124"/>
  <c r="AM5583" i="124"/>
  <c r="AM5584" i="124"/>
  <c r="AM5585" i="124"/>
  <c r="AM5586" i="124"/>
  <c r="AM5587" i="124"/>
  <c r="AM5588" i="124"/>
  <c r="AM5589" i="124"/>
  <c r="AM5590" i="124"/>
  <c r="AM5591" i="124"/>
  <c r="AM5592" i="124"/>
  <c r="AM5593" i="124"/>
  <c r="AM5594" i="124"/>
  <c r="AM5595" i="124"/>
  <c r="AM5596" i="124"/>
  <c r="AM5597" i="124"/>
  <c r="AM5598" i="124"/>
  <c r="AM5599" i="124"/>
  <c r="AM5600" i="124"/>
  <c r="AM5601" i="124"/>
  <c r="AM5602" i="124"/>
  <c r="AM5603" i="124"/>
  <c r="AM5604" i="124"/>
  <c r="AM5605" i="124"/>
  <c r="AM5606" i="124"/>
  <c r="AM5607" i="124"/>
  <c r="AM5608" i="124"/>
  <c r="AM5609" i="124"/>
  <c r="AM5610" i="124"/>
  <c r="AM5611" i="124"/>
  <c r="AM5612" i="124"/>
  <c r="AM5613" i="124"/>
  <c r="AM5614" i="124"/>
  <c r="AM5615" i="124"/>
  <c r="AM5616" i="124"/>
  <c r="AM5617" i="124"/>
  <c r="AM5618" i="124"/>
  <c r="AM5619" i="124"/>
  <c r="AM5620" i="124"/>
  <c r="AM5621" i="124"/>
  <c r="AM5622" i="124"/>
  <c r="AM5623" i="124"/>
  <c r="AM5624" i="124"/>
  <c r="AM5625" i="124"/>
  <c r="AM5626" i="124"/>
  <c r="AM5627" i="124"/>
  <c r="AM5628" i="124"/>
  <c r="AM5629" i="124"/>
  <c r="AM5630" i="124"/>
  <c r="AM5631" i="124"/>
  <c r="AM5632" i="124"/>
  <c r="AM5633" i="124"/>
  <c r="AM5634" i="124"/>
  <c r="AM5635" i="124"/>
  <c r="AM5636" i="124"/>
  <c r="AM5637" i="124"/>
  <c r="AM5638" i="124"/>
  <c r="AM5639" i="124"/>
  <c r="AM5640" i="124"/>
  <c r="AM5641" i="124"/>
  <c r="AM5642" i="124"/>
  <c r="AM5643" i="124"/>
  <c r="AM5644" i="124"/>
  <c r="AM5645" i="124"/>
  <c r="AM5646" i="124"/>
  <c r="AM5647" i="124"/>
  <c r="AM5648" i="124"/>
  <c r="AM5649" i="124"/>
  <c r="AM5650" i="124"/>
  <c r="AM5651" i="124"/>
  <c r="AM5652" i="124"/>
  <c r="AM5653" i="124"/>
  <c r="AM5654" i="124"/>
  <c r="AM5655" i="124"/>
  <c r="AM5656" i="124"/>
  <c r="AM5657" i="124"/>
  <c r="AM5658" i="124"/>
  <c r="AM5659" i="124"/>
  <c r="AM5660" i="124"/>
  <c r="AM5661" i="124"/>
  <c r="AM5662" i="124"/>
  <c r="AM5663" i="124"/>
  <c r="AM5664" i="124"/>
  <c r="AM5665" i="124"/>
  <c r="AM5666" i="124"/>
  <c r="AM5667" i="124"/>
  <c r="AM5668" i="124"/>
  <c r="AM5669" i="124"/>
  <c r="AM5670" i="124"/>
  <c r="AM5671" i="124"/>
  <c r="AM5672" i="124"/>
  <c r="AM5673" i="124"/>
  <c r="AM5674" i="124"/>
  <c r="AM5675" i="124"/>
  <c r="AM5676" i="124"/>
  <c r="AM5677" i="124"/>
  <c r="AM5678" i="124"/>
  <c r="AM5679" i="124"/>
  <c r="AM5680" i="124"/>
  <c r="AM5681" i="124"/>
  <c r="AM5682" i="124"/>
  <c r="AM5683" i="124"/>
  <c r="AM5684" i="124"/>
  <c r="AM5685" i="124"/>
  <c r="AM5686" i="124"/>
  <c r="AM5687" i="124"/>
  <c r="AM5688" i="124"/>
  <c r="AM5689" i="124"/>
  <c r="AM5690" i="124"/>
  <c r="AM5691" i="124"/>
  <c r="AM5692" i="124"/>
  <c r="AM5693" i="124"/>
  <c r="AM5694" i="124"/>
  <c r="AM5695" i="124"/>
  <c r="AM5696" i="124"/>
  <c r="AM5697" i="124"/>
  <c r="AM5698" i="124"/>
  <c r="AM5699" i="124"/>
  <c r="AM5700" i="124"/>
  <c r="AM5701" i="124"/>
  <c r="AM5702" i="124"/>
  <c r="AM5703" i="124"/>
  <c r="AM5704" i="124"/>
  <c r="AM5705" i="124"/>
  <c r="AM5706" i="124"/>
  <c r="AM5707" i="124"/>
  <c r="AM5708" i="124"/>
  <c r="AM5709" i="124"/>
  <c r="AM5710" i="124"/>
  <c r="AM5711" i="124"/>
  <c r="AM5712" i="124"/>
  <c r="AM5713" i="124"/>
  <c r="AM5714" i="124"/>
  <c r="AM5715" i="124"/>
  <c r="AM5716" i="124"/>
  <c r="AM5717" i="124"/>
  <c r="AM5718" i="124"/>
  <c r="AM5719" i="124"/>
  <c r="AM5720" i="124"/>
  <c r="AM5721" i="124"/>
  <c r="AM5722" i="124"/>
  <c r="AM5723" i="124"/>
  <c r="AM5724" i="124"/>
  <c r="AM5725" i="124"/>
  <c r="AM5726" i="124"/>
  <c r="AM5727" i="124"/>
  <c r="AM5728" i="124"/>
  <c r="AM5729" i="124"/>
  <c r="AM5730" i="124"/>
  <c r="AM5731" i="124"/>
  <c r="AM5732" i="124"/>
  <c r="AM5733" i="124"/>
  <c r="AM5734" i="124"/>
  <c r="AM5735" i="124"/>
  <c r="AM5736" i="124"/>
  <c r="AM5737" i="124"/>
  <c r="AM5738" i="124"/>
  <c r="AM5739" i="124"/>
  <c r="AM5740" i="124"/>
  <c r="AM5741" i="124"/>
  <c r="AM5742" i="124"/>
  <c r="AM5743" i="124"/>
  <c r="AM5744" i="124"/>
  <c r="AM5745" i="124"/>
  <c r="AM5746" i="124"/>
  <c r="AM5747" i="124"/>
  <c r="AM5748" i="124"/>
  <c r="AM5749" i="124"/>
  <c r="AM5750" i="124"/>
  <c r="AM5751" i="124"/>
  <c r="AM5752" i="124"/>
  <c r="AM5753" i="124"/>
  <c r="AM5754" i="124"/>
  <c r="AM5755" i="124"/>
  <c r="AM5756" i="124"/>
  <c r="AM5757" i="124"/>
  <c r="AM5758" i="124"/>
  <c r="AM5759" i="124"/>
  <c r="AM5760" i="124"/>
  <c r="AM5761" i="124"/>
  <c r="AM5762" i="124"/>
  <c r="AM5763" i="124"/>
  <c r="AM5764" i="124"/>
  <c r="AM5765" i="124"/>
  <c r="AM5766" i="124"/>
  <c r="AM5767" i="124"/>
  <c r="AM5768" i="124"/>
  <c r="AM5769" i="124"/>
  <c r="AM5770" i="124"/>
  <c r="AM5771" i="124"/>
  <c r="AM5772" i="124"/>
  <c r="AM5773" i="124"/>
  <c r="AM5774" i="124"/>
  <c r="AM5775" i="124"/>
  <c r="AM5776" i="124"/>
  <c r="AM5777" i="124"/>
  <c r="AM5778" i="124"/>
  <c r="AM5779" i="124"/>
  <c r="AM5780" i="124"/>
  <c r="AM5781" i="124"/>
  <c r="AM5782" i="124"/>
  <c r="AM5783" i="124"/>
  <c r="AM5784" i="124"/>
  <c r="AM5785" i="124"/>
  <c r="AM5786" i="124"/>
  <c r="AM5787" i="124"/>
  <c r="AM5788" i="124"/>
  <c r="AM5789" i="124"/>
  <c r="AM5790" i="124"/>
  <c r="AM5791" i="124"/>
  <c r="AM5792" i="124"/>
  <c r="AM5793" i="124"/>
  <c r="AM5794" i="124"/>
  <c r="AM5795" i="124"/>
  <c r="AM5796" i="124"/>
  <c r="AM5797" i="124"/>
  <c r="AM5798" i="124"/>
  <c r="AM5799" i="124"/>
  <c r="AM5800" i="124"/>
  <c r="AM5801" i="124"/>
  <c r="AM5802" i="124"/>
  <c r="AM5803" i="124"/>
  <c r="AM5804" i="124"/>
  <c r="AM5805" i="124"/>
  <c r="AM5806" i="124"/>
  <c r="AM5807" i="124"/>
  <c r="AM5808" i="124"/>
  <c r="AM5809" i="124"/>
  <c r="AM5810" i="124"/>
  <c r="AM5811" i="124"/>
  <c r="AM5812" i="124"/>
  <c r="AM5813" i="124"/>
  <c r="AM5814" i="124"/>
  <c r="AM5815" i="124"/>
  <c r="AM5816" i="124"/>
  <c r="AM5817" i="124"/>
  <c r="AM5818" i="124"/>
  <c r="AM5819" i="124"/>
  <c r="AM5820" i="124"/>
  <c r="AM5821" i="124"/>
  <c r="AM5822" i="124"/>
  <c r="AM5823" i="124"/>
  <c r="AM5824" i="124"/>
  <c r="AM5825" i="124"/>
  <c r="AM5826" i="124"/>
  <c r="AM5827" i="124"/>
  <c r="AM5828" i="124"/>
  <c r="AM5829" i="124"/>
  <c r="AM5830" i="124"/>
  <c r="AM5831" i="124"/>
  <c r="AM5832" i="124"/>
  <c r="AM5833" i="124"/>
  <c r="AM5834" i="124"/>
  <c r="AM5835" i="124"/>
  <c r="AM5836" i="124"/>
  <c r="AM5837" i="124"/>
  <c r="AM5838" i="124"/>
  <c r="AM5839" i="124"/>
  <c r="AM5840" i="124"/>
  <c r="AM5841" i="124"/>
  <c r="AM5842" i="124"/>
  <c r="AM5843" i="124"/>
  <c r="AM5844" i="124"/>
  <c r="AM5845" i="124"/>
  <c r="AM5846" i="124"/>
  <c r="AM5847" i="124"/>
  <c r="AM5848" i="124"/>
  <c r="AM5849" i="124"/>
  <c r="AM5850" i="124"/>
  <c r="AM5851" i="124"/>
  <c r="AM5852" i="124"/>
  <c r="AM5853" i="124"/>
  <c r="AM5854" i="124"/>
  <c r="AM5855" i="124"/>
  <c r="AM5856" i="124"/>
  <c r="AM5857" i="124"/>
  <c r="AM5858" i="124"/>
  <c r="AM5859" i="124"/>
  <c r="AM5860" i="124"/>
  <c r="AM5861" i="124"/>
  <c r="AM5862" i="124"/>
  <c r="AM5863" i="124"/>
  <c r="AM5864" i="124"/>
  <c r="AM5865" i="124"/>
  <c r="AM5866" i="124"/>
  <c r="AM5867" i="124"/>
  <c r="AM5868" i="124"/>
  <c r="AM5869" i="124"/>
  <c r="AM5870" i="124"/>
  <c r="AM5871" i="124"/>
  <c r="AM5872" i="124"/>
  <c r="AM5873" i="124"/>
  <c r="AM5874" i="124"/>
  <c r="AM5875" i="124"/>
  <c r="AM5876" i="124"/>
  <c r="AM5877" i="124"/>
  <c r="AM5878" i="124"/>
  <c r="AM5879" i="124"/>
  <c r="AM5880" i="124"/>
  <c r="AM5881" i="124"/>
  <c r="AM5882" i="124"/>
  <c r="AM5883" i="124"/>
  <c r="AM5884" i="124"/>
  <c r="AM5885" i="124"/>
  <c r="AM5886" i="124"/>
  <c r="AM5887" i="124"/>
  <c r="AM5888" i="124"/>
  <c r="AM5889" i="124"/>
  <c r="AM5890" i="124"/>
  <c r="AM5891" i="124"/>
  <c r="AM5892" i="124"/>
  <c r="AM5893" i="124"/>
  <c r="AM5894" i="124"/>
  <c r="AM5895" i="124"/>
  <c r="AM5896" i="124"/>
  <c r="AM5897" i="124"/>
  <c r="AM5898" i="124"/>
  <c r="AM5899" i="124"/>
  <c r="AM5900" i="124"/>
  <c r="AM5901" i="124"/>
  <c r="AM5902" i="124"/>
  <c r="AM5903" i="124"/>
  <c r="AM5904" i="124"/>
  <c r="AM5905" i="124"/>
  <c r="AM5906" i="124"/>
  <c r="AM5907" i="124"/>
  <c r="AM5908" i="124"/>
  <c r="AM5909" i="124"/>
  <c r="AM5910" i="124"/>
  <c r="AM5911" i="124"/>
  <c r="AM5912" i="124"/>
  <c r="AM5913" i="124"/>
  <c r="AM5914" i="124"/>
  <c r="AM5915" i="124"/>
  <c r="AM5916" i="124"/>
  <c r="AM5917" i="124"/>
  <c r="AM5918" i="124"/>
  <c r="AM5919" i="124"/>
  <c r="AM5920" i="124"/>
  <c r="AM5921" i="124"/>
  <c r="AM5922" i="124"/>
  <c r="AM5923" i="124"/>
  <c r="AM5924" i="124"/>
  <c r="AM5925" i="124"/>
  <c r="AM5926" i="124"/>
  <c r="AM5927" i="124"/>
  <c r="AM5928" i="124"/>
  <c r="AM5929" i="124"/>
  <c r="AM5930" i="124"/>
  <c r="AM5931" i="124"/>
  <c r="AM5932" i="124"/>
  <c r="AM5933" i="124"/>
  <c r="AM5934" i="124"/>
  <c r="AM5935" i="124"/>
  <c r="AM5936" i="124"/>
  <c r="AM5937" i="124"/>
  <c r="AM5938" i="124"/>
  <c r="AM5939" i="124"/>
  <c r="AM5940" i="124"/>
  <c r="AM5941" i="124"/>
  <c r="AM5942" i="124"/>
  <c r="AM5943" i="124"/>
  <c r="AM5944" i="124"/>
  <c r="AM5945" i="124"/>
  <c r="AM5946" i="124"/>
  <c r="AM5947" i="124"/>
  <c r="AM5948" i="124"/>
  <c r="AM5949" i="124"/>
  <c r="AM5950" i="124"/>
  <c r="AM5951" i="124"/>
  <c r="AM5952" i="124"/>
  <c r="AM5953" i="124"/>
  <c r="AM5954" i="124"/>
  <c r="AM5955" i="124"/>
  <c r="AM5956" i="124"/>
  <c r="AM5957" i="124"/>
  <c r="AM5958" i="124"/>
  <c r="AM5959" i="124"/>
  <c r="AM5960" i="124"/>
  <c r="AM5961" i="124"/>
  <c r="AM5962" i="124"/>
  <c r="AM5963" i="124"/>
  <c r="AM5964" i="124"/>
  <c r="AM5965" i="124"/>
  <c r="AM5966" i="124"/>
  <c r="AM5967" i="124"/>
  <c r="AM5968" i="124"/>
  <c r="AM5969" i="124"/>
  <c r="AM5970" i="124"/>
  <c r="AM5971" i="124"/>
  <c r="AM5972" i="124"/>
  <c r="AM5973" i="124"/>
  <c r="AM5974" i="124"/>
  <c r="AM5975" i="124"/>
  <c r="AM5976" i="124"/>
  <c r="AM5977" i="124"/>
  <c r="AM5978" i="124"/>
  <c r="AM5979" i="124"/>
  <c r="AM5980" i="124"/>
  <c r="AM5981" i="124"/>
  <c r="AM5982" i="124"/>
  <c r="AM5983" i="124"/>
  <c r="AM5984" i="124"/>
  <c r="AM5985" i="124"/>
  <c r="AM5986" i="124"/>
  <c r="AM5987" i="124"/>
  <c r="AM5988" i="124"/>
  <c r="AM5989" i="124"/>
  <c r="AM5990" i="124"/>
  <c r="AM5991" i="124"/>
  <c r="AM5992" i="124"/>
  <c r="AM5993" i="124"/>
  <c r="AM5994" i="124"/>
  <c r="AM5995" i="124"/>
  <c r="AM5996" i="124"/>
  <c r="AM5997" i="124"/>
  <c r="AM5998" i="124"/>
  <c r="AM5999" i="124"/>
  <c r="AM6000" i="124"/>
  <c r="AM6001" i="124"/>
  <c r="AM6002" i="124"/>
  <c r="AM6003" i="124"/>
  <c r="AM6004" i="124"/>
  <c r="AM6005" i="124"/>
  <c r="AM6006" i="124"/>
  <c r="AM6007" i="124"/>
  <c r="AM6008" i="124"/>
  <c r="AM6009" i="124"/>
  <c r="AM6010" i="124"/>
  <c r="AM6011" i="124"/>
  <c r="AM6012" i="124"/>
  <c r="AM6013" i="124"/>
  <c r="AM6014" i="124"/>
  <c r="AM6015" i="124"/>
  <c r="AM6016" i="124"/>
  <c r="AM6017" i="124"/>
  <c r="AM6018" i="124"/>
  <c r="AM6019" i="124"/>
  <c r="AM6020" i="124"/>
  <c r="AM6021" i="124"/>
  <c r="AM6022" i="124"/>
  <c r="AM6023" i="124"/>
  <c r="AM6024" i="124"/>
  <c r="AM6025" i="124"/>
  <c r="AM6026" i="124"/>
  <c r="AM6027" i="124"/>
  <c r="AM6028" i="124"/>
  <c r="AM6029" i="124"/>
  <c r="AM6030" i="124"/>
  <c r="AM6031" i="124"/>
  <c r="AM6032" i="124"/>
  <c r="AM6033" i="124"/>
  <c r="AM6034" i="124"/>
  <c r="AM6035" i="124"/>
  <c r="AM6036" i="124"/>
  <c r="AM6037" i="124"/>
  <c r="AM6038" i="124"/>
  <c r="AM6039" i="124"/>
  <c r="AM6040" i="124"/>
  <c r="AM6041" i="124"/>
  <c r="AM6042" i="124"/>
  <c r="AM6043" i="124"/>
  <c r="AM6044" i="124"/>
  <c r="AM6045" i="124"/>
  <c r="AM6046" i="124"/>
  <c r="AM6047" i="124"/>
  <c r="AM6048" i="124"/>
  <c r="AM6049" i="124"/>
  <c r="AM6050" i="124"/>
  <c r="AM6051" i="124"/>
  <c r="AM6052" i="124"/>
  <c r="AM6053" i="124"/>
  <c r="AM6054" i="124"/>
  <c r="AM6055" i="124"/>
  <c r="AM6056" i="124"/>
  <c r="AM6057" i="124"/>
  <c r="AM6058" i="124"/>
  <c r="AM6059" i="124"/>
  <c r="AM6060" i="124"/>
  <c r="AM6061" i="124"/>
  <c r="AM6062" i="124"/>
  <c r="AM6063" i="124"/>
  <c r="AM6064" i="124"/>
  <c r="AM6065" i="124"/>
  <c r="AM6066" i="124"/>
  <c r="AM6067" i="124"/>
  <c r="AM6068" i="124"/>
  <c r="AM6069" i="124"/>
  <c r="AM6070" i="124"/>
  <c r="AM6071" i="124"/>
  <c r="AM6072" i="124"/>
  <c r="AM6073" i="124"/>
  <c r="AM6074" i="124"/>
  <c r="AM6075" i="124"/>
  <c r="AM6076" i="124"/>
  <c r="AM6077" i="124"/>
  <c r="AM6078" i="124"/>
  <c r="AM6079" i="124"/>
  <c r="AM6080" i="124"/>
  <c r="AM6081" i="124"/>
  <c r="AM6082" i="124"/>
  <c r="AM6083" i="124"/>
  <c r="AM6084" i="124"/>
  <c r="AM6085" i="124"/>
  <c r="AM6086" i="124"/>
  <c r="AM6087" i="124"/>
  <c r="AM6088" i="124"/>
  <c r="AM6089" i="124"/>
  <c r="AM6090" i="124"/>
  <c r="AM6091" i="124"/>
  <c r="AM6092" i="124"/>
  <c r="AM6093" i="124"/>
  <c r="AM6094" i="124"/>
  <c r="AM6095" i="124"/>
  <c r="AM6096" i="124"/>
  <c r="AM6097" i="124"/>
  <c r="AM6098" i="124"/>
  <c r="AM6099" i="124"/>
  <c r="AM6100" i="124"/>
  <c r="AM6101" i="124"/>
  <c r="AM6102" i="124"/>
  <c r="AM6103" i="124"/>
  <c r="AM6104" i="124"/>
  <c r="AM6105" i="124"/>
  <c r="AM6106" i="124"/>
  <c r="AM6107" i="124"/>
  <c r="AM6108" i="124"/>
  <c r="AM6109" i="124"/>
  <c r="AM6110" i="124"/>
  <c r="AM6111" i="124"/>
  <c r="AM6112" i="124"/>
  <c r="AM6113" i="124"/>
  <c r="AM6114" i="124"/>
  <c r="AM6115" i="124"/>
  <c r="AM6116" i="124"/>
  <c r="AM6117" i="124"/>
  <c r="AM6118" i="124"/>
  <c r="AM6119" i="124"/>
  <c r="AM6120" i="124"/>
  <c r="AM6121" i="124"/>
  <c r="AM6122" i="124"/>
  <c r="AM6123" i="124"/>
  <c r="AM6124" i="124"/>
  <c r="AM6125" i="124"/>
  <c r="AM6126" i="124"/>
  <c r="AM6127" i="124"/>
  <c r="AM6128" i="124"/>
  <c r="AM6129" i="124"/>
  <c r="AM6130" i="124"/>
  <c r="AM6131" i="124"/>
  <c r="AM6132" i="124"/>
  <c r="AM6133" i="124"/>
  <c r="AM6134" i="124"/>
  <c r="AM6135" i="124"/>
  <c r="AM6136" i="124"/>
  <c r="AM6137" i="124"/>
  <c r="AM6138" i="124"/>
  <c r="AM6139" i="124"/>
  <c r="AM6140" i="124"/>
  <c r="AM6141" i="124"/>
  <c r="AM6142" i="124"/>
  <c r="AM6143" i="124"/>
  <c r="AM6144" i="124"/>
  <c r="AM6145" i="124"/>
  <c r="AM6146" i="124"/>
  <c r="AM6147" i="124"/>
  <c r="AM6148" i="124"/>
  <c r="AM6149" i="124"/>
  <c r="AM6150" i="124"/>
  <c r="AM6151" i="124"/>
  <c r="AM6152" i="124"/>
  <c r="AM6153" i="124"/>
  <c r="AM6154" i="124"/>
  <c r="AM6155" i="124"/>
  <c r="AM6156" i="124"/>
  <c r="AM6157" i="124"/>
  <c r="AM6158" i="124"/>
  <c r="AM6159" i="124"/>
  <c r="AM6160" i="124"/>
  <c r="AM6161" i="124"/>
  <c r="AM6162" i="124"/>
  <c r="AM6163" i="124"/>
  <c r="AM6164" i="124"/>
  <c r="AM6165" i="124"/>
  <c r="AM6166" i="124"/>
  <c r="AM6167" i="124"/>
  <c r="AM6168" i="124"/>
  <c r="AM6169" i="124"/>
  <c r="AM6170" i="124"/>
  <c r="AM6171" i="124"/>
  <c r="AM6172" i="124"/>
  <c r="AM6173" i="124"/>
  <c r="AM6174" i="124"/>
  <c r="AM6175" i="124"/>
  <c r="AM6176" i="124"/>
  <c r="AM6177" i="124"/>
  <c r="AM6178" i="124"/>
  <c r="AM6179" i="124"/>
  <c r="AM6180" i="124"/>
  <c r="AM6181" i="124"/>
  <c r="AM6182" i="124"/>
  <c r="AM6183" i="124"/>
  <c r="AM6184" i="124"/>
  <c r="AM6185" i="124"/>
  <c r="AM6186" i="124"/>
  <c r="AM6187" i="124"/>
  <c r="AM6188" i="124"/>
  <c r="AM6189" i="124"/>
  <c r="AM6190" i="124"/>
  <c r="AM6191" i="124"/>
  <c r="AM6192" i="124"/>
  <c r="AM6193" i="124"/>
  <c r="AM6194" i="124"/>
  <c r="AM6195" i="124"/>
  <c r="AM6196" i="124"/>
  <c r="AM6197" i="124"/>
  <c r="AM6198" i="124"/>
  <c r="AM6199" i="124"/>
  <c r="AM6200" i="124"/>
  <c r="AM6201" i="124"/>
  <c r="AM6202" i="124"/>
  <c r="AM6203" i="124"/>
  <c r="AM6204" i="124"/>
  <c r="AM6205" i="124"/>
  <c r="AM6206" i="124"/>
  <c r="AM6207" i="124"/>
  <c r="AM6208" i="124"/>
  <c r="AM6209" i="124"/>
  <c r="AM6210" i="124"/>
  <c r="AM6211" i="124"/>
  <c r="AM6212" i="124"/>
  <c r="AM6213" i="124"/>
  <c r="AM6214" i="124"/>
  <c r="AM6215" i="124"/>
  <c r="AM6216" i="124"/>
  <c r="AM6217" i="124"/>
  <c r="AM6218" i="124"/>
  <c r="AM6219" i="124"/>
  <c r="AM6220" i="124"/>
  <c r="AM6221" i="124"/>
  <c r="AM6222" i="124"/>
  <c r="AM6223" i="124"/>
  <c r="AM6224" i="124"/>
  <c r="AM6225" i="124"/>
  <c r="AM6226" i="124"/>
  <c r="AM6227" i="124"/>
  <c r="AM6228" i="124"/>
  <c r="AM6229" i="124"/>
  <c r="AM6230" i="124"/>
  <c r="AM6231" i="124"/>
  <c r="AM6232" i="124"/>
  <c r="AM6233" i="124"/>
  <c r="AM6234" i="124"/>
  <c r="AM6235" i="124"/>
  <c r="AM6236" i="124"/>
  <c r="AM6237" i="124"/>
  <c r="AM6238" i="124"/>
  <c r="AM6239" i="124"/>
  <c r="AM6240" i="124"/>
  <c r="AM6241" i="124"/>
  <c r="AM6242" i="124"/>
  <c r="AM6243" i="124"/>
  <c r="AM6244" i="124"/>
  <c r="AM6245" i="124"/>
  <c r="AM6246" i="124"/>
  <c r="AM6247" i="124"/>
  <c r="AM6248" i="124"/>
  <c r="AM6249" i="124"/>
  <c r="AM6250" i="124"/>
  <c r="AM6251" i="124"/>
  <c r="AM6252" i="124"/>
  <c r="AM6253" i="124"/>
  <c r="AM6254" i="124"/>
  <c r="AM6255" i="124"/>
  <c r="AM6256" i="124"/>
  <c r="AM6257" i="124"/>
  <c r="AM6258" i="124"/>
  <c r="AM6259" i="124"/>
  <c r="AM6260" i="124"/>
  <c r="AM6261" i="124"/>
  <c r="AM6262" i="124"/>
  <c r="AM6263" i="124"/>
  <c r="AM6264" i="124"/>
  <c r="AM6265" i="124"/>
  <c r="AM6266" i="124"/>
  <c r="AM6267" i="124"/>
  <c r="AM6268" i="124"/>
  <c r="AM6269" i="124"/>
  <c r="AM6270" i="124"/>
  <c r="AM6271" i="124"/>
  <c r="AM6272" i="124"/>
  <c r="AM6273" i="124"/>
  <c r="AM6274" i="124"/>
  <c r="AM6275" i="124"/>
  <c r="AM6276" i="124"/>
  <c r="AM6277" i="124"/>
  <c r="AM6278" i="124"/>
  <c r="AM6279" i="124"/>
  <c r="AM6280" i="124"/>
  <c r="AM6281" i="124"/>
  <c r="AM6282" i="124"/>
  <c r="AM6283" i="124"/>
  <c r="AM6284" i="124"/>
  <c r="AM6285" i="124"/>
  <c r="AM6286" i="124"/>
  <c r="AM6287" i="124"/>
  <c r="AM6288" i="124"/>
  <c r="AM6289" i="124"/>
  <c r="AM6290" i="124"/>
  <c r="AM6291" i="124"/>
  <c r="AM6292" i="124"/>
  <c r="AM6293" i="124"/>
  <c r="AM6294" i="124"/>
  <c r="AM6295" i="124"/>
  <c r="AM6296" i="124"/>
  <c r="AM6297" i="124"/>
  <c r="AM6298" i="124"/>
  <c r="AM6299" i="124"/>
  <c r="AM6300" i="124"/>
  <c r="AM6301" i="124"/>
  <c r="AM6302" i="124"/>
  <c r="AM6303" i="124"/>
  <c r="AM6304" i="124"/>
  <c r="AM6305" i="124"/>
  <c r="AM6306" i="124"/>
  <c r="AM6307" i="124"/>
  <c r="AM6308" i="124"/>
  <c r="AM6309" i="124"/>
  <c r="AM6310" i="124"/>
  <c r="AM6311" i="124"/>
  <c r="AM6312" i="124"/>
  <c r="AM6313" i="124"/>
  <c r="AM6314" i="124"/>
  <c r="AM6315" i="124"/>
  <c r="AM6316" i="124"/>
  <c r="AM6317" i="124"/>
  <c r="AM6318" i="124"/>
  <c r="AM6319" i="124"/>
  <c r="AM6320" i="124"/>
  <c r="AM6321" i="124"/>
  <c r="AM6322" i="124"/>
  <c r="AM6323" i="124"/>
  <c r="AM6324" i="124"/>
  <c r="AM6325" i="124"/>
  <c r="AM6326" i="124"/>
  <c r="AM6327" i="124"/>
  <c r="AM6328" i="124"/>
  <c r="AM6329" i="124"/>
  <c r="AM6330" i="124"/>
  <c r="AM6331" i="124"/>
  <c r="AM6332" i="124"/>
  <c r="AM6333" i="124"/>
  <c r="AM6334" i="124"/>
  <c r="AM6335" i="124"/>
  <c r="AM6336" i="124"/>
  <c r="AM6337" i="124"/>
  <c r="AM6338" i="124"/>
  <c r="AM6339" i="124"/>
  <c r="AM6340" i="124"/>
  <c r="AM6341" i="124"/>
  <c r="AM6342" i="124"/>
  <c r="AM6343" i="124"/>
  <c r="AM6344" i="124"/>
  <c r="AM6345" i="124"/>
  <c r="AM6346" i="124"/>
  <c r="AM6347" i="124"/>
  <c r="AM6348" i="124"/>
  <c r="AM6349" i="124"/>
  <c r="AM6350" i="124"/>
  <c r="AM6351" i="124"/>
  <c r="AM6352" i="124"/>
  <c r="AM6353" i="124"/>
  <c r="AM6354" i="124"/>
  <c r="AM6355" i="124"/>
  <c r="AM6356" i="124"/>
  <c r="AM6357" i="124"/>
  <c r="AM6358" i="124"/>
  <c r="AM6359" i="124"/>
  <c r="AM6360" i="124"/>
  <c r="AM6361" i="124"/>
  <c r="AM6362" i="124"/>
  <c r="AM6363" i="124"/>
  <c r="AM6364" i="124"/>
  <c r="AM6365" i="124"/>
  <c r="AM6366" i="124"/>
  <c r="AM6367" i="124"/>
  <c r="AM6368" i="124"/>
  <c r="AM6369" i="124"/>
  <c r="AM6370" i="124"/>
  <c r="AM6371" i="124"/>
  <c r="AM6372" i="124"/>
  <c r="AM6373" i="124"/>
  <c r="AM6374" i="124"/>
  <c r="AM6375" i="124"/>
  <c r="AM6376" i="124"/>
  <c r="AM6377" i="124"/>
  <c r="AM6378" i="124"/>
  <c r="AM6379" i="124"/>
  <c r="AM6380" i="124"/>
  <c r="AM6381" i="124"/>
  <c r="AM6382" i="124"/>
  <c r="AM6383" i="124"/>
  <c r="AM6384" i="124"/>
  <c r="AM6385" i="124"/>
  <c r="AM6386" i="124"/>
  <c r="AM6387" i="124"/>
  <c r="AM6388" i="124"/>
  <c r="AM6389" i="124"/>
  <c r="AM6390" i="124"/>
  <c r="AM6391" i="124"/>
  <c r="AM6392" i="124"/>
  <c r="AM6393" i="124"/>
  <c r="AM6394" i="124"/>
  <c r="AM6395" i="124"/>
  <c r="AM6396" i="124"/>
  <c r="AM6397" i="124"/>
  <c r="AM6398" i="124"/>
  <c r="AM6399" i="124"/>
  <c r="AM6400" i="124"/>
  <c r="AM6401" i="124"/>
  <c r="AM6402" i="124"/>
  <c r="AM6403" i="124"/>
  <c r="AM6404" i="124"/>
  <c r="AM6405" i="124"/>
  <c r="AM6406" i="124"/>
  <c r="AM6407" i="124"/>
  <c r="AM6408" i="124"/>
  <c r="AM6409" i="124"/>
  <c r="AM6410" i="124"/>
  <c r="AM6411" i="124"/>
  <c r="AM6412" i="124"/>
  <c r="AM6413" i="124"/>
  <c r="AM6414" i="124"/>
  <c r="AM6415" i="124"/>
  <c r="AM6416" i="124"/>
  <c r="AM6417" i="124"/>
  <c r="AM6418" i="124"/>
  <c r="AM6419" i="124"/>
  <c r="AM6420" i="124"/>
  <c r="AM6421" i="124"/>
  <c r="AM6422" i="124"/>
  <c r="AM6423" i="124"/>
  <c r="AM6424" i="124"/>
  <c r="AM6425" i="124"/>
  <c r="AM6426" i="124"/>
  <c r="AM6427" i="124"/>
  <c r="AM6428" i="124"/>
  <c r="AM6429" i="124"/>
  <c r="AM6430" i="124"/>
  <c r="AM6431" i="124"/>
  <c r="AM6432" i="124"/>
  <c r="AM6433" i="124"/>
  <c r="AM6434" i="124"/>
  <c r="AM6435" i="124"/>
  <c r="AM6436" i="124"/>
  <c r="AM6437" i="124"/>
  <c r="AM6438" i="124"/>
  <c r="AM6439" i="124"/>
  <c r="AM6440" i="124"/>
  <c r="AM6441" i="124"/>
  <c r="AM6442" i="124"/>
  <c r="AM6443" i="124"/>
  <c r="AM6444" i="124"/>
  <c r="AM6445" i="124"/>
  <c r="AM6446" i="124"/>
  <c r="AM6447" i="124"/>
  <c r="AM6448" i="124"/>
  <c r="AM6449" i="124"/>
  <c r="AM6450" i="124"/>
  <c r="AM6451" i="124"/>
  <c r="AM6452" i="124"/>
  <c r="AM6453" i="124"/>
  <c r="AM6454" i="124"/>
  <c r="AM6455" i="124"/>
  <c r="AM6456" i="124"/>
  <c r="AM6457" i="124"/>
  <c r="AM6458" i="124"/>
  <c r="AM6459" i="124"/>
  <c r="AM6460" i="124"/>
  <c r="AM6461" i="124"/>
  <c r="AM6462" i="124"/>
  <c r="AM6463" i="124"/>
  <c r="AM6464" i="124"/>
  <c r="AM6465" i="124"/>
  <c r="AM6466" i="124"/>
  <c r="AM6467" i="124"/>
  <c r="AM6468" i="124"/>
  <c r="AM6469" i="124"/>
  <c r="AM6470" i="124"/>
  <c r="AM6471" i="124"/>
  <c r="AM6472" i="124"/>
  <c r="AM6473" i="124"/>
  <c r="AM6474" i="124"/>
  <c r="AM6475" i="124"/>
  <c r="AM6476" i="124"/>
  <c r="AM6477" i="124"/>
  <c r="AM6478" i="124"/>
  <c r="AM6479" i="124"/>
  <c r="AM6480" i="124"/>
  <c r="AM6481" i="124"/>
  <c r="AM6482" i="124"/>
  <c r="AM6483" i="124"/>
  <c r="AM6484" i="124"/>
  <c r="AM6485" i="124"/>
  <c r="AM6486" i="124"/>
  <c r="AM6487" i="124"/>
  <c r="AM6488" i="124"/>
  <c r="AM6489" i="124"/>
  <c r="AM6490" i="124"/>
  <c r="AM6491" i="124"/>
  <c r="AM6492" i="124"/>
  <c r="AM6493" i="124"/>
  <c r="AM6494" i="124"/>
  <c r="AM6495" i="124"/>
  <c r="AM6496" i="124"/>
  <c r="AM6497" i="124"/>
  <c r="AM6498" i="124"/>
  <c r="AM6499" i="124"/>
  <c r="AM6500" i="124"/>
  <c r="AM6501" i="124"/>
  <c r="AM6502" i="124"/>
  <c r="AM6503" i="124"/>
  <c r="AM6504" i="124"/>
  <c r="AM6505" i="124"/>
  <c r="AM6506" i="124"/>
  <c r="AM6507" i="124"/>
  <c r="AM6508" i="124"/>
  <c r="AM6509" i="124"/>
  <c r="AM6510" i="124"/>
  <c r="AM6511" i="124"/>
  <c r="AM6512" i="124"/>
  <c r="AM6513" i="124"/>
  <c r="AM6514" i="124"/>
  <c r="AM6515" i="124"/>
  <c r="AM6516" i="124"/>
  <c r="AM6517" i="124"/>
  <c r="AM6518" i="124"/>
  <c r="AM6519" i="124"/>
  <c r="AM6520" i="124"/>
  <c r="AM6521" i="124"/>
  <c r="AM6522" i="124"/>
  <c r="AM6523" i="124"/>
  <c r="AM6524" i="124"/>
  <c r="AM6525" i="124"/>
  <c r="AM6526" i="124"/>
  <c r="AM6527" i="124"/>
  <c r="AM6528" i="124"/>
  <c r="AM6529" i="124"/>
  <c r="AM6530" i="124"/>
  <c r="AM6531" i="124"/>
  <c r="AM6532" i="124"/>
  <c r="AM6533" i="124"/>
  <c r="AM6534" i="124"/>
  <c r="AM6535" i="124"/>
  <c r="AM6536" i="124"/>
  <c r="AM6537" i="124"/>
  <c r="AM6538" i="124"/>
  <c r="AM6539" i="124"/>
  <c r="AM6540" i="124"/>
  <c r="AM6541" i="124"/>
  <c r="AM6542" i="124"/>
  <c r="AM6543" i="124"/>
  <c r="AM6544" i="124"/>
  <c r="AM6545" i="124"/>
  <c r="AM6546" i="124"/>
  <c r="AM6547" i="124"/>
  <c r="AM6548" i="124"/>
  <c r="AM6549" i="124"/>
  <c r="AM6550" i="124"/>
  <c r="AM6551" i="124"/>
  <c r="AM6552" i="124"/>
  <c r="AM6553" i="124"/>
  <c r="AM6554" i="124"/>
  <c r="AM6555" i="124"/>
  <c r="AM6556" i="124"/>
  <c r="AM6557" i="124"/>
  <c r="AM6558" i="124"/>
  <c r="AM6559" i="124"/>
  <c r="AM6560" i="124"/>
  <c r="AM6561" i="124"/>
  <c r="AM6562" i="124"/>
  <c r="AM6563" i="124"/>
  <c r="AM6564" i="124"/>
  <c r="AM6565" i="124"/>
  <c r="AM6566" i="124"/>
  <c r="AM6567" i="124"/>
  <c r="AM6568" i="124"/>
  <c r="AM6569" i="124"/>
  <c r="AM6570" i="124"/>
  <c r="AM6571" i="124"/>
  <c r="AM6572" i="124"/>
  <c r="AM6573" i="124"/>
  <c r="AM6574" i="124"/>
  <c r="AM6575" i="124"/>
  <c r="AM6576" i="124"/>
  <c r="AM6577" i="124"/>
  <c r="AM6578" i="124"/>
  <c r="AM6579" i="124"/>
  <c r="AM6580" i="124"/>
  <c r="AM6581" i="124"/>
  <c r="AM6582" i="124"/>
  <c r="AM6583" i="124"/>
  <c r="AM6584" i="124"/>
  <c r="AM6585" i="124"/>
  <c r="AM6586" i="124"/>
  <c r="AM6587" i="124"/>
  <c r="AM6588" i="124"/>
  <c r="AM6589" i="124"/>
  <c r="AM6590" i="124"/>
  <c r="AM6591" i="124"/>
  <c r="AM6592" i="124"/>
  <c r="AM6593" i="124"/>
  <c r="AM6594" i="124"/>
  <c r="AM6595" i="124"/>
  <c r="AM6596" i="124"/>
  <c r="AM6597" i="124"/>
  <c r="AM6598" i="124"/>
  <c r="AM6599" i="124"/>
  <c r="AM6600" i="124"/>
  <c r="AM6601" i="124"/>
  <c r="AM6602" i="124"/>
  <c r="AM6603" i="124"/>
  <c r="AM6604" i="124"/>
  <c r="AM6605" i="124"/>
  <c r="AM6606" i="124"/>
  <c r="AM6607" i="124"/>
  <c r="AM6608" i="124"/>
  <c r="AM6609" i="124"/>
  <c r="AM6610" i="124"/>
  <c r="AM6611" i="124"/>
  <c r="AM6612" i="124"/>
  <c r="AM6613" i="124"/>
  <c r="AM6614" i="124"/>
  <c r="AM6615" i="124"/>
  <c r="AM6616" i="124"/>
  <c r="AM6617" i="124"/>
  <c r="AM6618" i="124"/>
  <c r="AM6619" i="124"/>
  <c r="AM6620" i="124"/>
  <c r="AM6621" i="124"/>
  <c r="AM6622" i="124"/>
  <c r="AM6623" i="124"/>
  <c r="AM6624" i="124"/>
  <c r="AM6625" i="124"/>
  <c r="AM6626" i="124"/>
  <c r="AM6627" i="124"/>
  <c r="AM6628" i="124"/>
  <c r="AM6629" i="124"/>
  <c r="AM6630" i="124"/>
  <c r="AM6631" i="124"/>
  <c r="AM6632" i="124"/>
  <c r="AM6633" i="124"/>
  <c r="AM6634" i="124"/>
  <c r="AM6635" i="124"/>
  <c r="AM6636" i="124"/>
  <c r="AM6637" i="124"/>
  <c r="AM6638" i="124"/>
  <c r="AM6639" i="124"/>
  <c r="AM6640" i="124"/>
  <c r="AM6641" i="124"/>
  <c r="AM6642" i="124"/>
  <c r="AM6643" i="124"/>
  <c r="AM6644" i="124"/>
  <c r="AM6645" i="124"/>
  <c r="AM6646" i="124"/>
  <c r="AM6647" i="124"/>
  <c r="AM6648" i="124"/>
  <c r="AM6649" i="124"/>
  <c r="AM6650" i="124"/>
  <c r="AM6651" i="124"/>
  <c r="AM6652" i="124"/>
  <c r="AM6653" i="124"/>
  <c r="AM6654" i="124"/>
  <c r="AM6655" i="124"/>
  <c r="AM6656" i="124"/>
  <c r="AM6657" i="124"/>
  <c r="AM6658" i="124"/>
  <c r="AM6659" i="124"/>
  <c r="AM6660" i="124"/>
  <c r="AM6661" i="124"/>
  <c r="AM6662" i="124"/>
  <c r="AM6663" i="124"/>
  <c r="AM6664" i="124"/>
  <c r="AM6665" i="124"/>
  <c r="AM6666" i="124"/>
  <c r="AM6667" i="124"/>
  <c r="AM6668" i="124"/>
  <c r="AM6669" i="124"/>
  <c r="AM6670" i="124"/>
  <c r="AM6671" i="124"/>
  <c r="AM6672" i="124"/>
  <c r="AM6673" i="124"/>
  <c r="AM6674" i="124"/>
  <c r="AM6675" i="124"/>
  <c r="AM6676" i="124"/>
  <c r="AM6677" i="124"/>
  <c r="AM6678" i="124"/>
  <c r="AM6679" i="124"/>
  <c r="AM6680" i="124"/>
  <c r="AM6681" i="124"/>
  <c r="AM6682" i="124"/>
  <c r="AM6683" i="124"/>
  <c r="AM6684" i="124"/>
  <c r="AM6685" i="124"/>
  <c r="AM6686" i="124"/>
  <c r="AM6687" i="124"/>
  <c r="AM6688" i="124"/>
  <c r="AM6689" i="124"/>
  <c r="AM6690" i="124"/>
  <c r="AM6691" i="124"/>
  <c r="AM6692" i="124"/>
  <c r="AM6693" i="124"/>
  <c r="AM6694" i="124"/>
  <c r="AM6695" i="124"/>
  <c r="AM6696" i="124"/>
  <c r="AM6697" i="124"/>
  <c r="AM6698" i="124"/>
  <c r="AM6699" i="124"/>
  <c r="AM6700" i="124"/>
  <c r="AM6701" i="124"/>
  <c r="AM6702" i="124"/>
  <c r="AM6703" i="124"/>
  <c r="AM6704" i="124"/>
  <c r="AM6705" i="124"/>
  <c r="AM6706" i="124"/>
  <c r="AM6707" i="124"/>
  <c r="AM6708" i="124"/>
  <c r="AM6709" i="124"/>
  <c r="AM6710" i="124"/>
  <c r="AM6711" i="124"/>
  <c r="AM6712" i="124"/>
  <c r="AM6713" i="124"/>
  <c r="AM6714" i="124"/>
  <c r="AM6715" i="124"/>
  <c r="AM6716" i="124"/>
  <c r="AM6717" i="124"/>
  <c r="AM6718" i="124"/>
  <c r="AM6719" i="124"/>
  <c r="AM6720" i="124"/>
  <c r="AM6721" i="124"/>
  <c r="AM6722" i="124"/>
  <c r="AM6723" i="124"/>
  <c r="AM6724" i="124"/>
  <c r="AM6725" i="124"/>
  <c r="AM6726" i="124"/>
  <c r="AM6727" i="124"/>
  <c r="AM6728" i="124"/>
  <c r="AM6729" i="124"/>
  <c r="AM6730" i="124"/>
  <c r="AM6731" i="124"/>
  <c r="AM6732" i="124"/>
  <c r="AM6733" i="124"/>
  <c r="AM6734" i="124"/>
  <c r="AM6735" i="124"/>
  <c r="AM6736" i="124"/>
  <c r="AM6737" i="124"/>
  <c r="AM6738" i="124"/>
  <c r="AM6739" i="124"/>
  <c r="AM6740" i="124"/>
  <c r="AM6741" i="124"/>
  <c r="AM6742" i="124"/>
  <c r="AM6743" i="124"/>
  <c r="AM6744" i="124"/>
  <c r="AM6745" i="124"/>
  <c r="AM6746" i="124"/>
  <c r="AM6747" i="124"/>
  <c r="AM6748" i="124"/>
  <c r="AM6749" i="124"/>
  <c r="AM6750" i="124"/>
  <c r="AM6751" i="124"/>
  <c r="AM6752" i="124"/>
  <c r="AM6753" i="124"/>
  <c r="AM6754" i="124"/>
  <c r="AM6755" i="124"/>
  <c r="AM6756" i="124"/>
  <c r="AM6757" i="124"/>
  <c r="AM6758" i="124"/>
  <c r="AM6759" i="124"/>
  <c r="AM6760" i="124"/>
  <c r="AM6761" i="124"/>
  <c r="AM6762" i="124"/>
  <c r="AM6763" i="124"/>
  <c r="AM6764" i="124"/>
  <c r="AM6765" i="124"/>
  <c r="AM6766" i="124"/>
  <c r="AM6767" i="124"/>
  <c r="AM6768" i="124"/>
  <c r="AM6769" i="124"/>
  <c r="AM6770" i="124"/>
  <c r="AM6771" i="124"/>
  <c r="AM6772" i="124"/>
  <c r="AM6773" i="124"/>
  <c r="AM6774" i="124"/>
  <c r="AM6775" i="124"/>
  <c r="AM6776" i="124"/>
  <c r="AM6777" i="124"/>
  <c r="AM6778" i="124"/>
  <c r="AM6779" i="124"/>
  <c r="AM6780" i="124"/>
  <c r="AM6781" i="124"/>
  <c r="AM6782" i="124"/>
  <c r="AM6783" i="124"/>
  <c r="AM6784" i="124"/>
  <c r="AM6785" i="124"/>
  <c r="AM6786" i="124"/>
  <c r="AM6787" i="124"/>
  <c r="AM6788" i="124"/>
  <c r="AM6789" i="124"/>
  <c r="AM6790" i="124"/>
  <c r="AM6791" i="124"/>
  <c r="AM6792" i="124"/>
  <c r="AM6793" i="124"/>
  <c r="AM6794" i="124"/>
  <c r="AM6795" i="124"/>
  <c r="AM6796" i="124"/>
  <c r="AM6797" i="124"/>
  <c r="AM6798" i="124"/>
  <c r="AM6799" i="124"/>
  <c r="AM6800" i="124"/>
  <c r="AM6801" i="124"/>
  <c r="AM6802" i="124"/>
  <c r="AM6803" i="124"/>
  <c r="AM6804" i="124"/>
  <c r="AM6805" i="124"/>
  <c r="AM6806" i="124"/>
  <c r="AM6807" i="124"/>
  <c r="AM6808" i="124"/>
  <c r="AM6809" i="124"/>
  <c r="AM6810" i="124"/>
  <c r="AM6811" i="124"/>
  <c r="AM6812" i="124"/>
  <c r="AM6813" i="124"/>
  <c r="AM6814" i="124"/>
  <c r="AM6815" i="124"/>
  <c r="AM6816" i="124"/>
  <c r="AM6817" i="124"/>
  <c r="AM6818" i="124"/>
  <c r="AM6819" i="124"/>
  <c r="AM6820" i="124"/>
  <c r="AM6821" i="124"/>
  <c r="AM6822" i="124"/>
  <c r="AM6823" i="124"/>
  <c r="AM6824" i="124"/>
  <c r="AM6825" i="124"/>
  <c r="AM6826" i="124"/>
  <c r="AM6827" i="124"/>
  <c r="AM6828" i="124"/>
  <c r="AM6829" i="124"/>
  <c r="AM6830" i="124"/>
  <c r="AM6831" i="124"/>
  <c r="AM6832" i="124"/>
  <c r="AM6833" i="124"/>
  <c r="AM6834" i="124"/>
  <c r="AM6835" i="124"/>
  <c r="AM6836" i="124"/>
  <c r="AM6837" i="124"/>
  <c r="AM6838" i="124"/>
  <c r="AM6839" i="124"/>
  <c r="AM6840" i="124"/>
  <c r="AM6841" i="124"/>
  <c r="AM6842" i="124"/>
  <c r="AM6843" i="124"/>
  <c r="AM6844" i="124"/>
  <c r="AM6845" i="124"/>
  <c r="AM6846" i="124"/>
  <c r="AM6847" i="124"/>
  <c r="AM6848" i="124"/>
  <c r="AM6849" i="124"/>
  <c r="AM6850" i="124"/>
  <c r="AM6851" i="124"/>
  <c r="AM6852" i="124"/>
  <c r="AM6853" i="124"/>
  <c r="AM6854" i="124"/>
  <c r="AM6855" i="124"/>
  <c r="AM6856" i="124"/>
  <c r="AM6857" i="124"/>
  <c r="AM6858" i="124"/>
  <c r="AM6859" i="124"/>
  <c r="AM6860" i="124"/>
  <c r="AM6861" i="124"/>
  <c r="AM6862" i="124"/>
  <c r="AM6863" i="124"/>
  <c r="AM6864" i="124"/>
  <c r="AM6865" i="124"/>
  <c r="AM6866" i="124"/>
  <c r="AM6867" i="124"/>
  <c r="AM6868" i="124"/>
  <c r="AM6869" i="124"/>
  <c r="AM6870" i="124"/>
  <c r="AM6871" i="124"/>
  <c r="AM6872" i="124"/>
  <c r="AM6873" i="124"/>
  <c r="AM6874" i="124"/>
  <c r="AM6875" i="124"/>
  <c r="AM6876" i="124"/>
  <c r="AM6877" i="124"/>
  <c r="AM6878" i="124"/>
  <c r="AM6879" i="124"/>
  <c r="AM6880" i="124"/>
  <c r="AM6881" i="124"/>
  <c r="AM6882" i="124"/>
  <c r="AM6883" i="124"/>
  <c r="AM6884" i="124"/>
  <c r="AM6885" i="124"/>
  <c r="AM6886" i="124"/>
  <c r="AM6887" i="124"/>
  <c r="AM6888" i="124"/>
  <c r="AM6889" i="124"/>
  <c r="AM6890" i="124"/>
  <c r="AM6891" i="124"/>
  <c r="AM6892" i="124"/>
  <c r="AM6893" i="124"/>
  <c r="AM6894" i="124"/>
  <c r="AM6895" i="124"/>
  <c r="AM6896" i="124"/>
  <c r="AM6897" i="124"/>
  <c r="AM6898" i="124"/>
  <c r="AM6899" i="124"/>
  <c r="AM6900" i="124"/>
  <c r="AM6901" i="124"/>
  <c r="AM6902" i="124"/>
  <c r="AM6903" i="124"/>
  <c r="AM6904" i="124"/>
  <c r="AM6905" i="124"/>
  <c r="AM6906" i="124"/>
  <c r="AM6907" i="124"/>
  <c r="AM6908" i="124"/>
  <c r="AM6909" i="124"/>
  <c r="AM6910" i="124"/>
  <c r="AM6911" i="124"/>
  <c r="AM6912" i="124"/>
  <c r="AM6913" i="124"/>
  <c r="AM6914" i="124"/>
  <c r="AM6915" i="124"/>
  <c r="AM6916" i="124"/>
  <c r="AM6917" i="124"/>
  <c r="AM6918" i="124"/>
  <c r="AM6919" i="124"/>
  <c r="AM6920" i="124"/>
  <c r="AM6921" i="124"/>
  <c r="AM6922" i="124"/>
  <c r="AM6923" i="124"/>
  <c r="AM6924" i="124"/>
  <c r="AM6925" i="124"/>
  <c r="AM6926" i="124"/>
  <c r="AM6927" i="124"/>
  <c r="AM6928" i="124"/>
  <c r="AM6929" i="124"/>
  <c r="AM6930" i="124"/>
  <c r="AM6931" i="124"/>
  <c r="AM6932" i="124"/>
  <c r="AM6933" i="124"/>
  <c r="AM6934" i="124"/>
  <c r="AM6935" i="124"/>
  <c r="AM6936" i="124"/>
  <c r="AM6937" i="124"/>
  <c r="AM6938" i="124"/>
  <c r="AM6939" i="124"/>
  <c r="AM6940" i="124"/>
  <c r="AM6941" i="124"/>
  <c r="AM6942" i="124"/>
  <c r="AM6943" i="124"/>
  <c r="AM6944" i="124"/>
  <c r="AM6945" i="124"/>
  <c r="AM6946" i="124"/>
  <c r="AM6947" i="124"/>
  <c r="AM6948" i="124"/>
  <c r="AM6949" i="124"/>
  <c r="AM6950" i="124"/>
  <c r="AM6951" i="124"/>
  <c r="AM6952" i="124"/>
  <c r="AM6953" i="124"/>
  <c r="AM6954" i="124"/>
  <c r="AM6955" i="124"/>
  <c r="AM6956" i="124"/>
  <c r="AM6957" i="124"/>
  <c r="AM6958" i="124"/>
  <c r="AM6959" i="124"/>
  <c r="AM6960" i="124"/>
  <c r="AM6961" i="124"/>
  <c r="AM6962" i="124"/>
  <c r="AM6963" i="124"/>
  <c r="AM6964" i="124"/>
  <c r="AM6965" i="124"/>
  <c r="AM6966" i="124"/>
  <c r="AM6967" i="124"/>
  <c r="AM6968" i="124"/>
  <c r="AM6969" i="124"/>
  <c r="AM6970" i="124"/>
  <c r="AM6971" i="124"/>
  <c r="AM6972" i="124"/>
  <c r="AM6973" i="124"/>
  <c r="AM6974" i="124"/>
  <c r="AM6975" i="124"/>
  <c r="AM6976" i="124"/>
  <c r="AM6977" i="124"/>
  <c r="AM6978" i="124"/>
  <c r="AM6979" i="124"/>
  <c r="AM6980" i="124"/>
  <c r="AM6981" i="124"/>
  <c r="AM6982" i="124"/>
  <c r="AM6983" i="124"/>
  <c r="AM6984" i="124"/>
  <c r="AM6985" i="124"/>
  <c r="AM6986" i="124"/>
  <c r="AM6987" i="124"/>
  <c r="AM6988" i="124"/>
  <c r="AM6989" i="124"/>
  <c r="AM6990" i="124"/>
  <c r="AM6991" i="124"/>
  <c r="AM6992" i="124"/>
  <c r="AM6993" i="124"/>
  <c r="AM6994" i="124"/>
  <c r="AM6995" i="124"/>
  <c r="AM6996" i="124"/>
  <c r="AM6997" i="124"/>
  <c r="AM6998" i="124"/>
  <c r="AM6999" i="124"/>
  <c r="AM7000" i="124"/>
  <c r="AM7001" i="124"/>
  <c r="AM7002" i="124"/>
  <c r="AM7003" i="124"/>
  <c r="AM7004" i="124"/>
  <c r="AM7005" i="124"/>
  <c r="AM7006" i="124"/>
  <c r="AM7007" i="124"/>
  <c r="AM7008" i="124"/>
  <c r="AM7009" i="124"/>
  <c r="AM7010" i="124"/>
  <c r="AM7011" i="124"/>
  <c r="AM7012" i="124"/>
  <c r="AM7013" i="124"/>
  <c r="AM7014" i="124"/>
  <c r="AM7015" i="124"/>
  <c r="AM7016" i="124"/>
  <c r="AM7017" i="124"/>
  <c r="AM7018" i="124"/>
  <c r="AM7019" i="124"/>
  <c r="AM7020" i="124"/>
  <c r="AM7021" i="124"/>
  <c r="AM7022" i="124"/>
  <c r="AM7023" i="124"/>
  <c r="AM7024" i="124"/>
  <c r="AM7025" i="124"/>
  <c r="AM7026" i="124"/>
  <c r="AM7027" i="124"/>
  <c r="AM7028" i="124"/>
  <c r="AM7029" i="124"/>
  <c r="AM7030" i="124"/>
  <c r="AM7031" i="124"/>
  <c r="AM7032" i="124"/>
  <c r="AM7033" i="124"/>
  <c r="AM7034" i="124"/>
  <c r="AM7035" i="124"/>
  <c r="AM7036" i="124"/>
  <c r="AM7037" i="124"/>
  <c r="AM7038" i="124"/>
  <c r="AM7039" i="124"/>
  <c r="AM7040" i="124"/>
  <c r="AM7041" i="124"/>
  <c r="AM7042" i="124"/>
  <c r="AM7043" i="124"/>
  <c r="AM7044" i="124"/>
  <c r="AM7045" i="124"/>
  <c r="AM7046" i="124"/>
  <c r="AM7047" i="124"/>
  <c r="AM7048" i="124"/>
  <c r="AM7049" i="124"/>
  <c r="AM7050" i="124"/>
  <c r="AM7051" i="124"/>
  <c r="AM7052" i="124"/>
  <c r="AM7053" i="124"/>
  <c r="AM7054" i="124"/>
  <c r="AM7055" i="124"/>
  <c r="AM7056" i="124"/>
  <c r="AM7057" i="124"/>
  <c r="AM7058" i="124"/>
  <c r="AM7059" i="124"/>
  <c r="AM7060" i="124"/>
  <c r="AM7061" i="124"/>
  <c r="AM7062" i="124"/>
  <c r="AM7063" i="124"/>
  <c r="AM7064" i="124"/>
  <c r="AM7065" i="124"/>
  <c r="AM7066" i="124"/>
  <c r="AM7067" i="124"/>
  <c r="AM7068" i="124"/>
  <c r="AM7069" i="124"/>
  <c r="AM7070" i="124"/>
  <c r="AM7071" i="124"/>
  <c r="AM7072" i="124"/>
  <c r="AM7073" i="124"/>
  <c r="AM7074" i="124"/>
  <c r="AM7075" i="124"/>
  <c r="AM7076" i="124"/>
  <c r="AM7077" i="124"/>
  <c r="AM7078" i="124"/>
  <c r="AM7079" i="124"/>
  <c r="AM7080" i="124"/>
  <c r="AM7081" i="124"/>
  <c r="AM7082" i="124"/>
  <c r="AM7083" i="124"/>
  <c r="AM7084" i="124"/>
  <c r="AM7085" i="124"/>
  <c r="AM7086" i="124"/>
  <c r="AM7087" i="124"/>
  <c r="AM7088" i="124"/>
  <c r="AM7089" i="124"/>
  <c r="AM7090" i="124"/>
  <c r="AM7091" i="124"/>
  <c r="AM7092" i="124"/>
  <c r="AM7093" i="124"/>
  <c r="AM7094" i="124"/>
  <c r="AM7095" i="124"/>
  <c r="AM7096" i="124"/>
  <c r="AM7097" i="124"/>
  <c r="AM7098" i="124"/>
  <c r="AM7099" i="124"/>
  <c r="AM7100" i="124"/>
  <c r="AM7101" i="124"/>
  <c r="AM7102" i="124"/>
  <c r="AM7103" i="124"/>
  <c r="AM7104" i="124"/>
  <c r="AM7105" i="124"/>
  <c r="AM7106" i="124"/>
  <c r="AM7107" i="124"/>
  <c r="AM7108" i="124"/>
  <c r="AM7109" i="124"/>
  <c r="AM7110" i="124"/>
  <c r="AM7111" i="124"/>
  <c r="AM7112" i="124"/>
  <c r="AM7113" i="124"/>
  <c r="AM7114" i="124"/>
  <c r="AM7115" i="124"/>
  <c r="AM7116" i="124"/>
  <c r="AM7117" i="124"/>
  <c r="AM7118" i="124"/>
  <c r="AM7119" i="124"/>
  <c r="AM7120" i="124"/>
  <c r="AM7121" i="124"/>
  <c r="AM7122" i="124"/>
  <c r="AM7123" i="124"/>
  <c r="AM7124" i="124"/>
  <c r="AM7125" i="124"/>
  <c r="AM7126" i="124"/>
  <c r="AM7127" i="124"/>
  <c r="AM7128" i="124"/>
  <c r="AM7129" i="124"/>
  <c r="AM7130" i="124"/>
  <c r="AM7131" i="124"/>
  <c r="AM7132" i="124"/>
  <c r="AM7133" i="124"/>
  <c r="AM7134" i="124"/>
  <c r="AM7135" i="124"/>
  <c r="AM7136" i="124"/>
  <c r="AM7137" i="124"/>
  <c r="AM7138" i="124"/>
  <c r="AM7139" i="124"/>
  <c r="AM7140" i="124"/>
  <c r="AM7141" i="124"/>
  <c r="AM7142" i="124"/>
  <c r="AM7143" i="124"/>
  <c r="AM7144" i="124"/>
  <c r="AM7145" i="124"/>
  <c r="AM7146" i="124"/>
  <c r="AM7147" i="124"/>
  <c r="AM7148" i="124"/>
  <c r="AM7149" i="124"/>
  <c r="AM7150" i="124"/>
  <c r="AM7151" i="124"/>
  <c r="AM7152" i="124"/>
  <c r="AM7153" i="124"/>
  <c r="AM7154" i="124"/>
  <c r="AM7155" i="124"/>
  <c r="AM7156" i="124"/>
  <c r="AM7157" i="124"/>
  <c r="AM7158" i="124"/>
  <c r="AM7159" i="124"/>
  <c r="AM7160" i="124"/>
  <c r="AM7161" i="124"/>
  <c r="AM7162" i="124"/>
  <c r="AM7163" i="124"/>
  <c r="AM7164" i="124"/>
  <c r="AM7165" i="124"/>
  <c r="AM7166" i="124"/>
  <c r="AM7167" i="124"/>
  <c r="AM7168" i="124"/>
  <c r="AM7169" i="124"/>
  <c r="AM7170" i="124"/>
  <c r="AM7171" i="124"/>
  <c r="AM7172" i="124"/>
  <c r="AM7173" i="124"/>
  <c r="AM7174" i="124"/>
  <c r="AM7175" i="124"/>
  <c r="AM7176" i="124"/>
  <c r="AM7177" i="124"/>
  <c r="AM7178" i="124"/>
  <c r="AM7179" i="124"/>
  <c r="AM7180" i="124"/>
  <c r="AM7181" i="124"/>
  <c r="AM7182" i="124"/>
  <c r="AM7183" i="124"/>
  <c r="AM7184" i="124"/>
  <c r="AM7185" i="124"/>
  <c r="AM7186" i="124"/>
  <c r="AM7187" i="124"/>
  <c r="AM7188" i="124"/>
  <c r="AM7189" i="124"/>
  <c r="AM7190" i="124"/>
  <c r="AM7191" i="124"/>
  <c r="AM7192" i="124"/>
  <c r="AM7193" i="124"/>
  <c r="AM7194" i="124"/>
  <c r="AM7195" i="124"/>
  <c r="AM7196" i="124"/>
  <c r="AM7197" i="124"/>
  <c r="AM7198" i="124"/>
  <c r="AM7199" i="124"/>
  <c r="AM7200" i="124"/>
  <c r="AM7201" i="124"/>
  <c r="AM7202" i="124"/>
  <c r="AM7203" i="124"/>
  <c r="AM7204" i="124"/>
  <c r="AM7205" i="124"/>
  <c r="AM7206" i="124"/>
  <c r="AM7207" i="124"/>
  <c r="AM7208" i="124"/>
  <c r="AM7209" i="124"/>
  <c r="AM7210" i="124"/>
  <c r="AM7211" i="124"/>
  <c r="AM7212" i="124"/>
  <c r="AM7213" i="124"/>
  <c r="AM7214" i="124"/>
  <c r="AM7215" i="124"/>
  <c r="AM7216" i="124"/>
  <c r="AM7217" i="124"/>
  <c r="AM7218" i="124"/>
  <c r="AM7219" i="124"/>
  <c r="AM7220" i="124"/>
  <c r="AM7221" i="124"/>
  <c r="AM7222" i="124"/>
  <c r="AM7223" i="124"/>
  <c r="AM7224" i="124"/>
  <c r="AM7225" i="124"/>
  <c r="AM7226" i="124"/>
  <c r="AM7227" i="124"/>
  <c r="AM7228" i="124"/>
  <c r="AM7229" i="124"/>
  <c r="AM7230" i="124"/>
  <c r="AM7231" i="124"/>
  <c r="AM7232" i="124"/>
  <c r="AM7233" i="124"/>
  <c r="AM7234" i="124"/>
  <c r="AM7235" i="124"/>
  <c r="AM7236" i="124"/>
  <c r="AM7237" i="124"/>
  <c r="AM7238" i="124"/>
  <c r="AM7239" i="124"/>
  <c r="AM7240" i="124"/>
  <c r="AM7241" i="124"/>
  <c r="AM7242" i="124"/>
  <c r="AM7243" i="124"/>
  <c r="AM7244" i="124"/>
  <c r="AM7245" i="124"/>
  <c r="AM7246" i="124"/>
  <c r="AM7247" i="124"/>
  <c r="AM7248" i="124"/>
  <c r="AM7249" i="124"/>
  <c r="AM7250" i="124"/>
  <c r="AM7251" i="124"/>
  <c r="AM7252" i="124"/>
  <c r="AM7253" i="124"/>
  <c r="AM7254" i="124"/>
  <c r="AM7255" i="124"/>
  <c r="AM7256" i="124"/>
  <c r="AM7257" i="124"/>
  <c r="AM7258" i="124"/>
  <c r="AM7259" i="124"/>
  <c r="AM7260" i="124"/>
  <c r="AM7261" i="124"/>
  <c r="AM7262" i="124"/>
  <c r="AM7263" i="124"/>
  <c r="AM7264" i="124"/>
  <c r="AM7265" i="124"/>
  <c r="AM7266" i="124"/>
  <c r="AM7267" i="124"/>
  <c r="AM7268" i="124"/>
  <c r="AM7269" i="124"/>
  <c r="AM7270" i="124"/>
  <c r="AM7271" i="124"/>
  <c r="AM7272" i="124"/>
  <c r="AM7273" i="124"/>
  <c r="AM7274" i="124"/>
  <c r="AM7275" i="124"/>
  <c r="AM7276" i="124"/>
  <c r="AM7277" i="124"/>
  <c r="AM7278" i="124"/>
  <c r="AM7279" i="124"/>
  <c r="AM7280" i="124"/>
  <c r="AM7281" i="124"/>
  <c r="AM7282" i="124"/>
  <c r="AM7283" i="124"/>
  <c r="AM7284" i="124"/>
  <c r="AM7285" i="124"/>
  <c r="AM7286" i="124"/>
  <c r="AM7287" i="124"/>
  <c r="AM7288" i="124"/>
  <c r="AM7289" i="124"/>
  <c r="AM7290" i="124"/>
  <c r="AM7291" i="124"/>
  <c r="AM7292" i="124"/>
  <c r="AM7293" i="124"/>
  <c r="AM7294" i="124"/>
  <c r="AM7295" i="124"/>
  <c r="AM7296" i="124"/>
  <c r="AM7297" i="124"/>
  <c r="AM7298" i="124"/>
  <c r="AM7299" i="124"/>
  <c r="AM7300" i="124"/>
  <c r="AM7301" i="124"/>
  <c r="AM7302" i="124"/>
  <c r="AM7303" i="124"/>
  <c r="AM7304" i="124"/>
  <c r="AM7305" i="124"/>
  <c r="AM7306" i="124"/>
  <c r="AM7307" i="124"/>
  <c r="AM7308" i="124"/>
  <c r="AM7309" i="124"/>
  <c r="AM7310" i="124"/>
  <c r="AM7311" i="124"/>
  <c r="AM7312" i="124"/>
  <c r="AM7313" i="124"/>
  <c r="AM7314" i="124"/>
  <c r="AM7315" i="124"/>
  <c r="AM7316" i="124"/>
  <c r="AM7317" i="124"/>
  <c r="AM7318" i="124"/>
  <c r="AM7319" i="124"/>
  <c r="AM7320" i="124"/>
  <c r="AM7321" i="124"/>
  <c r="AM7322" i="124"/>
  <c r="AM7323" i="124"/>
  <c r="AM7324" i="124"/>
  <c r="AM7325" i="124"/>
  <c r="AM7326" i="124"/>
  <c r="AM7327" i="124"/>
  <c r="AM7328" i="124"/>
  <c r="AM7329" i="124"/>
  <c r="AM7330" i="124"/>
  <c r="AM7331" i="124"/>
  <c r="AM7332" i="124"/>
  <c r="AM7333" i="124"/>
  <c r="AM7334" i="124"/>
  <c r="AM7335" i="124"/>
  <c r="AM7336" i="124"/>
  <c r="AM7337" i="124"/>
  <c r="AM7338" i="124"/>
  <c r="AM7339" i="124"/>
  <c r="AM7340" i="124"/>
  <c r="AM7341" i="124"/>
  <c r="AM7342" i="124"/>
  <c r="AM7343" i="124"/>
  <c r="AM7344" i="124"/>
  <c r="AM7345" i="124"/>
  <c r="AM7346" i="124"/>
  <c r="AM7347" i="124"/>
  <c r="AM7348" i="124"/>
  <c r="AM7349" i="124"/>
  <c r="AM7350" i="124"/>
  <c r="AM7351" i="124"/>
  <c r="AM7352" i="124"/>
  <c r="AM7353" i="124"/>
  <c r="AM7354" i="124"/>
  <c r="AM7355" i="124"/>
  <c r="AM7356" i="124"/>
  <c r="AM7357" i="124"/>
  <c r="AM7358" i="124"/>
  <c r="AM7359" i="124"/>
  <c r="AM7360" i="124"/>
  <c r="AM7361" i="124"/>
  <c r="AM7362" i="124"/>
  <c r="AM7363" i="124"/>
  <c r="AM7364" i="124"/>
  <c r="AM7365" i="124"/>
  <c r="AM7366" i="124"/>
  <c r="AM7367" i="124"/>
  <c r="AM7368" i="124"/>
  <c r="AM7369" i="124"/>
  <c r="AM7370" i="124"/>
  <c r="AM7371" i="124"/>
  <c r="AM7372" i="124"/>
  <c r="AM7373" i="124"/>
  <c r="AM7374" i="124"/>
  <c r="AM7375" i="124"/>
  <c r="AM7376" i="124"/>
  <c r="AM7377" i="124"/>
  <c r="AM7378" i="124"/>
  <c r="AM7379" i="124"/>
  <c r="AM7380" i="124"/>
  <c r="AM7381" i="124"/>
  <c r="AM7382" i="124"/>
  <c r="AM7383" i="124"/>
  <c r="AM7384" i="124"/>
  <c r="AM7385" i="124"/>
  <c r="AM7386" i="124"/>
  <c r="AM7387" i="124"/>
  <c r="AM7388" i="124"/>
  <c r="AM7389" i="124"/>
  <c r="AM7390" i="124"/>
  <c r="AM7391" i="124"/>
  <c r="AM7392" i="124"/>
  <c r="AM7393" i="124"/>
  <c r="AM7394" i="124"/>
  <c r="AM7395" i="124"/>
  <c r="AM7396" i="124"/>
  <c r="AM7397" i="124"/>
  <c r="AM7398" i="124"/>
  <c r="AM7399" i="124"/>
  <c r="AM7400" i="124"/>
  <c r="AM7401" i="124"/>
  <c r="AM7402" i="124"/>
  <c r="AM7403" i="124"/>
  <c r="AM7404" i="124"/>
  <c r="AM7405" i="124"/>
  <c r="AM7406" i="124"/>
  <c r="AM7407" i="124"/>
  <c r="AM7408" i="124"/>
  <c r="AM7409" i="124"/>
  <c r="AM7410" i="124"/>
  <c r="AM7411" i="124"/>
  <c r="AM7412" i="124"/>
  <c r="AM7413" i="124"/>
  <c r="AM7414" i="124"/>
  <c r="AM7415" i="124"/>
  <c r="AM7416" i="124"/>
  <c r="AM7417" i="124"/>
  <c r="AM7418" i="124"/>
  <c r="AM7419" i="124"/>
  <c r="AM7420" i="124"/>
  <c r="AM7421" i="124"/>
  <c r="AM7422" i="124"/>
  <c r="AM7423" i="124"/>
  <c r="AM7424" i="124"/>
  <c r="AM7425" i="124"/>
  <c r="AM7426" i="124"/>
  <c r="AM7427" i="124"/>
  <c r="AM7428" i="124"/>
  <c r="AM7429" i="124"/>
  <c r="AM7430" i="124"/>
  <c r="AM7431" i="124"/>
  <c r="AM7432" i="124"/>
  <c r="AM7433" i="124"/>
  <c r="AM7434" i="124"/>
  <c r="AM7435" i="124"/>
  <c r="AM7436" i="124"/>
  <c r="AM7437" i="124"/>
  <c r="AM7438" i="124"/>
  <c r="AM7439" i="124"/>
  <c r="AM7440" i="124"/>
  <c r="AM7441" i="124"/>
  <c r="AM7442" i="124"/>
  <c r="AM7443" i="124"/>
  <c r="AM7444" i="124"/>
  <c r="AM7445" i="124"/>
  <c r="AM7446" i="124"/>
  <c r="AM7447" i="124"/>
  <c r="AM7448" i="124"/>
  <c r="AM7449" i="124"/>
  <c r="AM7450" i="124"/>
  <c r="AM7451" i="124"/>
  <c r="AM7452" i="124"/>
  <c r="AM7453" i="124"/>
  <c r="AM7454" i="124"/>
  <c r="AM7455" i="124"/>
  <c r="AM7456" i="124"/>
  <c r="AM7457" i="124"/>
  <c r="AM7458" i="124"/>
  <c r="AM7459" i="124"/>
  <c r="AM7460" i="124"/>
  <c r="AM7461" i="124"/>
  <c r="AM7462" i="124"/>
  <c r="AM7463" i="124"/>
  <c r="AM7464" i="124"/>
  <c r="AM7465" i="124"/>
  <c r="AM7466" i="124"/>
  <c r="AM7467" i="124"/>
  <c r="AM7468" i="124"/>
  <c r="AM7469" i="124"/>
  <c r="AM7470" i="124"/>
  <c r="AM7471" i="124"/>
  <c r="AM7472" i="124"/>
  <c r="AM7473" i="124"/>
  <c r="AM7474" i="124"/>
  <c r="AM7475" i="124"/>
  <c r="AM7476" i="124"/>
  <c r="AM7477" i="124"/>
  <c r="AM7478" i="124"/>
  <c r="AM7479" i="124"/>
  <c r="AM7480" i="124"/>
  <c r="AM7481" i="124"/>
  <c r="AM7482" i="124"/>
  <c r="AM7483" i="124"/>
  <c r="AM7484" i="124"/>
  <c r="AM7485" i="124"/>
  <c r="AM7486" i="124"/>
  <c r="AM7487" i="124"/>
  <c r="AM7488" i="124"/>
  <c r="AM7489" i="124"/>
  <c r="AM7490" i="124"/>
  <c r="AM7491" i="124"/>
  <c r="AM7492" i="124"/>
  <c r="AM7493" i="124"/>
  <c r="AM7494" i="124"/>
  <c r="AM7495" i="124"/>
  <c r="AM7496" i="124"/>
  <c r="AM7497" i="124"/>
  <c r="AM7498" i="124"/>
  <c r="AM7499" i="124"/>
  <c r="AM7500" i="124"/>
  <c r="AM7501" i="124"/>
  <c r="AM7502" i="124"/>
  <c r="AM7503" i="124"/>
  <c r="AM7504" i="124"/>
  <c r="AM7505" i="124"/>
  <c r="AM7506" i="124"/>
  <c r="AM7507" i="124"/>
  <c r="AM7508" i="124"/>
  <c r="AM7509" i="124"/>
  <c r="AM7510" i="124"/>
  <c r="AM7511" i="124"/>
  <c r="AM7512" i="124"/>
  <c r="AM7513" i="124"/>
  <c r="AM7514" i="124"/>
  <c r="AM7515" i="124"/>
  <c r="AM7516" i="124"/>
  <c r="AM7517" i="124"/>
  <c r="AM7518" i="124"/>
  <c r="AM7519" i="124"/>
  <c r="AM7520" i="124"/>
  <c r="AM7521" i="124"/>
  <c r="AM7522" i="124"/>
  <c r="AM7523" i="124"/>
  <c r="AM7524" i="124"/>
  <c r="AM7525" i="124"/>
  <c r="AM7526" i="124"/>
  <c r="AM7527" i="124"/>
  <c r="AM7528" i="124"/>
  <c r="AM7529" i="124"/>
  <c r="AM7530" i="124"/>
  <c r="AM7531" i="124"/>
  <c r="AM7532" i="124"/>
  <c r="AM7533" i="124"/>
  <c r="AM7534" i="124"/>
  <c r="AM7535" i="124"/>
  <c r="AM7536" i="124"/>
  <c r="AM7537" i="124"/>
  <c r="AM7538" i="124"/>
  <c r="AM7539" i="124"/>
  <c r="AM7540" i="124"/>
  <c r="AM7541" i="124"/>
  <c r="AM7542" i="124"/>
  <c r="AM7543" i="124"/>
  <c r="AM7544" i="124"/>
  <c r="AM7545" i="124"/>
  <c r="AM7546" i="124"/>
  <c r="AM7547" i="124"/>
  <c r="AM7548" i="124"/>
  <c r="AM7549" i="124"/>
  <c r="AM7550" i="124"/>
  <c r="AM7551" i="124"/>
  <c r="AM7552" i="124"/>
  <c r="AM7553" i="124"/>
  <c r="AM7554" i="124"/>
  <c r="AM7555" i="124"/>
  <c r="AM7556" i="124"/>
  <c r="AM7557" i="124"/>
  <c r="AM7558" i="124"/>
  <c r="AM7559" i="124"/>
  <c r="AM7560" i="124"/>
  <c r="AM7561" i="124"/>
  <c r="AM7562" i="124"/>
  <c r="AM7563" i="124"/>
  <c r="AM7564" i="124"/>
  <c r="AM7565" i="124"/>
  <c r="AM7566" i="124"/>
  <c r="AM7567" i="124"/>
  <c r="AM7568" i="124"/>
  <c r="AM7569" i="124"/>
  <c r="AM7570" i="124"/>
  <c r="AM7571" i="124"/>
  <c r="AM7572" i="124"/>
  <c r="AM7573" i="124"/>
  <c r="AM7574" i="124"/>
  <c r="AM7575" i="124"/>
  <c r="AM7576" i="124"/>
  <c r="AM7577" i="124"/>
  <c r="AM7578" i="124"/>
  <c r="AM7579" i="124"/>
  <c r="AM7580" i="124"/>
  <c r="AM7581" i="124"/>
  <c r="AM7582" i="124"/>
  <c r="AM7583" i="124"/>
  <c r="AM7584" i="124"/>
  <c r="AM7585" i="124"/>
  <c r="AM7586" i="124"/>
  <c r="AM7587" i="124"/>
  <c r="AM7588" i="124"/>
  <c r="AM7589" i="124"/>
  <c r="AM7590" i="124"/>
  <c r="AM7591" i="124"/>
  <c r="AM7592" i="124"/>
  <c r="AM7593" i="124"/>
  <c r="AM7594" i="124"/>
  <c r="AM7595" i="124"/>
  <c r="AM7596" i="124"/>
  <c r="AM7597" i="124"/>
  <c r="AM7598" i="124"/>
  <c r="AM7599" i="124"/>
  <c r="AM7600" i="124"/>
  <c r="AM7601" i="124"/>
  <c r="AM7602" i="124"/>
  <c r="AM7603" i="124"/>
  <c r="AM7604" i="124"/>
  <c r="AM7605" i="124"/>
  <c r="AM7606" i="124"/>
  <c r="AM7607" i="124"/>
  <c r="AM7608" i="124"/>
  <c r="AM7609" i="124"/>
  <c r="AM7610" i="124"/>
  <c r="AM7611" i="124"/>
  <c r="AM7612" i="124"/>
  <c r="AM7613" i="124"/>
  <c r="AM7614" i="124"/>
  <c r="AM7615" i="124"/>
  <c r="AM7616" i="124"/>
  <c r="AM7617" i="124"/>
  <c r="AM7618" i="124"/>
  <c r="AM7619" i="124"/>
  <c r="AM7620" i="124"/>
  <c r="AM7621" i="124"/>
  <c r="AM7622" i="124"/>
  <c r="AM7623" i="124"/>
  <c r="AM7624" i="124"/>
  <c r="AM7625" i="124"/>
  <c r="AM7626" i="124"/>
  <c r="AM7627" i="124"/>
  <c r="AM7628" i="124"/>
  <c r="AM7629" i="124"/>
  <c r="AM7630" i="124"/>
  <c r="AM7631" i="124"/>
  <c r="AM7632" i="124"/>
  <c r="AM7633" i="124"/>
  <c r="AM7634" i="124"/>
  <c r="AM7635" i="124"/>
  <c r="AM7636" i="124"/>
  <c r="AM7637" i="124"/>
  <c r="AM7638" i="124"/>
  <c r="AM7639" i="124"/>
  <c r="AM7640" i="124"/>
  <c r="AM7641" i="124"/>
  <c r="AM7642" i="124"/>
  <c r="AM7643" i="124"/>
  <c r="AM7644" i="124"/>
  <c r="AM7645" i="124"/>
  <c r="AM7646" i="124"/>
  <c r="AM7647" i="124"/>
  <c r="AM7648" i="124"/>
  <c r="AM7649" i="124"/>
  <c r="AM7650" i="124"/>
  <c r="AM7651" i="124"/>
  <c r="AM7652" i="124"/>
  <c r="AM7653" i="124"/>
  <c r="AM7654" i="124"/>
  <c r="AM7655" i="124"/>
  <c r="AM7656" i="124"/>
  <c r="AM7657" i="124"/>
  <c r="AM7658" i="124"/>
  <c r="AM7659" i="124"/>
  <c r="AM7660" i="124"/>
  <c r="AM7661" i="124"/>
  <c r="AM7662" i="124"/>
  <c r="AM7663" i="124"/>
  <c r="AM7664" i="124"/>
  <c r="AM7665" i="124"/>
  <c r="AM7666" i="124"/>
  <c r="AM7667" i="124"/>
  <c r="AM7668" i="124"/>
  <c r="AM7669" i="124"/>
  <c r="AM7670" i="124"/>
  <c r="AM7671" i="124"/>
  <c r="AM7672" i="124"/>
  <c r="AM7673" i="124"/>
  <c r="AM7674" i="124"/>
  <c r="AM7675" i="124"/>
  <c r="AM7676" i="124"/>
  <c r="AM7677" i="124"/>
  <c r="AM7678" i="124"/>
  <c r="AM7679" i="124"/>
  <c r="AM7680" i="124"/>
  <c r="AM7681" i="124"/>
  <c r="AM7682" i="124"/>
  <c r="AM7683" i="124"/>
  <c r="AM7684" i="124"/>
  <c r="AM7685" i="124"/>
  <c r="AM7686" i="124"/>
  <c r="AM7687" i="124"/>
  <c r="AM7688" i="124"/>
  <c r="AM7689" i="124"/>
  <c r="AM7690" i="124"/>
  <c r="AM7691" i="124"/>
  <c r="AM7692" i="124"/>
  <c r="AM7693" i="124"/>
  <c r="AM7694" i="124"/>
  <c r="AM7695" i="124"/>
  <c r="AM7696" i="124"/>
  <c r="AM7697" i="124"/>
  <c r="AM7698" i="124"/>
  <c r="AM7699" i="124"/>
  <c r="AM7700" i="124"/>
  <c r="AM7701" i="124"/>
  <c r="AM7702" i="124"/>
  <c r="AM7703" i="124"/>
  <c r="AM7704" i="124"/>
  <c r="AM7705" i="124"/>
  <c r="AM7706" i="124"/>
  <c r="AM7707" i="124"/>
  <c r="AM7708" i="124"/>
  <c r="AM7709" i="124"/>
  <c r="AM7710" i="124"/>
  <c r="AM7711" i="124"/>
  <c r="AM7712" i="124"/>
  <c r="AM7713" i="124"/>
  <c r="AM7714" i="124"/>
  <c r="AM7715" i="124"/>
  <c r="AM7716" i="124"/>
  <c r="AM7717" i="124"/>
  <c r="AM7718" i="124"/>
  <c r="AM7719" i="124"/>
  <c r="AM7720" i="124"/>
  <c r="AM7721" i="124"/>
  <c r="AM7722" i="124"/>
  <c r="AM7723" i="124"/>
  <c r="AM7724" i="124"/>
  <c r="AM7725" i="124"/>
  <c r="AM7726" i="124"/>
  <c r="AM7727" i="124"/>
  <c r="AM7728" i="124"/>
  <c r="AM7729" i="124"/>
  <c r="AM7730" i="124"/>
  <c r="AM7731" i="124"/>
  <c r="AM7732" i="124"/>
  <c r="AM7733" i="124"/>
  <c r="AM7734" i="124"/>
  <c r="AM7735" i="124"/>
  <c r="AM7736" i="124"/>
  <c r="AM7737" i="124"/>
  <c r="AM7738" i="124"/>
  <c r="AM7739" i="124"/>
  <c r="AM7740" i="124"/>
  <c r="AM7741" i="124"/>
  <c r="AM7742" i="124"/>
  <c r="AM7743" i="124"/>
  <c r="AM7744" i="124"/>
  <c r="AM7745" i="124"/>
  <c r="AM7746" i="124"/>
  <c r="AM7747" i="124"/>
  <c r="AM7748" i="124"/>
  <c r="AM7749" i="124"/>
  <c r="AM7750" i="124"/>
  <c r="AM7751" i="124"/>
  <c r="AM7752" i="124"/>
  <c r="AM7753" i="124"/>
  <c r="AM7754" i="124"/>
  <c r="AM7755" i="124"/>
  <c r="AM7756" i="124"/>
  <c r="AM7757" i="124"/>
  <c r="AM7758" i="124"/>
  <c r="AM7759" i="124"/>
  <c r="AM7760" i="124"/>
  <c r="AM7761" i="124"/>
  <c r="AM7762" i="124"/>
  <c r="AM7763" i="124"/>
  <c r="AM7764" i="124"/>
  <c r="AM7765" i="124"/>
  <c r="AM7766" i="124"/>
  <c r="AM7767" i="124"/>
  <c r="AM7768" i="124"/>
  <c r="AM7769" i="124"/>
  <c r="AM7770" i="124"/>
  <c r="AM7771" i="124"/>
  <c r="AM7772" i="124"/>
  <c r="AM7773" i="124"/>
  <c r="AM7774" i="124"/>
  <c r="AM7775" i="124"/>
  <c r="AM7776" i="124"/>
  <c r="AM7777" i="124"/>
  <c r="AM7778" i="124"/>
  <c r="AM7779" i="124"/>
  <c r="AM7780" i="124"/>
  <c r="AM7781" i="124"/>
  <c r="AM7782" i="124"/>
  <c r="AM7783" i="124"/>
  <c r="AM7784" i="124"/>
  <c r="AM7785" i="124"/>
  <c r="AM7786" i="124"/>
  <c r="AM7787" i="124"/>
  <c r="AM7788" i="124"/>
  <c r="AM7789" i="124"/>
  <c r="AM7790" i="124"/>
  <c r="AM7791" i="124"/>
  <c r="AM7792" i="124"/>
  <c r="AM7793" i="124"/>
  <c r="AM7794" i="124"/>
  <c r="AM7795" i="124"/>
  <c r="AM7796" i="124"/>
  <c r="AM7797" i="124"/>
  <c r="AM7798" i="124"/>
  <c r="AM7799" i="124"/>
  <c r="AM7800" i="124"/>
  <c r="AM7801" i="124"/>
  <c r="AM7802" i="124"/>
  <c r="AM7803" i="124"/>
  <c r="AM7804" i="124"/>
  <c r="AM7805" i="124"/>
  <c r="AM7806" i="124"/>
  <c r="AM7807" i="124"/>
  <c r="AM7808" i="124"/>
  <c r="AM7809" i="124"/>
  <c r="AM7810" i="124"/>
  <c r="AM7811" i="124"/>
  <c r="AM7812" i="124"/>
  <c r="AM7813" i="124"/>
  <c r="AM7814" i="124"/>
  <c r="AM7815" i="124"/>
  <c r="AM7816" i="124"/>
  <c r="AM7817" i="124"/>
  <c r="AM7818" i="124"/>
  <c r="AM7819" i="124"/>
  <c r="AM7820" i="124"/>
  <c r="AM7821" i="124"/>
  <c r="AM7822" i="124"/>
  <c r="AM7823" i="124"/>
  <c r="AM7824" i="124"/>
  <c r="AM7825" i="124"/>
  <c r="AM7826" i="124"/>
  <c r="AM7827" i="124"/>
  <c r="AM7828" i="124"/>
  <c r="AM7829" i="124"/>
  <c r="AM7830" i="124"/>
  <c r="AM7831" i="124"/>
  <c r="AM7832" i="124"/>
  <c r="AM7833" i="124"/>
  <c r="AM7834" i="124"/>
  <c r="AM7835" i="124"/>
  <c r="AM7836" i="124"/>
  <c r="AM7837" i="124"/>
  <c r="AM7838" i="124"/>
  <c r="AM7839" i="124"/>
  <c r="AM7840" i="124"/>
  <c r="AM7841" i="124"/>
  <c r="AM7842" i="124"/>
  <c r="AM7843" i="124"/>
  <c r="AM7844" i="124"/>
  <c r="AM7845" i="124"/>
  <c r="AM7846" i="124"/>
  <c r="AM7847" i="124"/>
  <c r="AM7848" i="124"/>
  <c r="AM7849" i="124"/>
  <c r="AM7850" i="124"/>
  <c r="AM7851" i="124"/>
  <c r="AM7852" i="124"/>
  <c r="AM7853" i="124"/>
  <c r="AM7854" i="124"/>
  <c r="AM7855" i="124"/>
  <c r="AM7856" i="124"/>
  <c r="AM7857" i="124"/>
  <c r="AM7858" i="124"/>
  <c r="AM7859" i="124"/>
  <c r="AM7860" i="124"/>
  <c r="AM7861" i="124"/>
  <c r="AM7862" i="124"/>
  <c r="AM7863" i="124"/>
  <c r="AM7864" i="124"/>
  <c r="AM7865" i="124"/>
  <c r="AM7866" i="124"/>
  <c r="AM7867" i="124"/>
  <c r="AM7868" i="124"/>
  <c r="AM7869" i="124"/>
  <c r="AM7870" i="124"/>
  <c r="AM7871" i="124"/>
  <c r="AM7872" i="124"/>
  <c r="AM7873" i="124"/>
  <c r="AM7874" i="124"/>
  <c r="AM7875" i="124"/>
  <c r="AM7876" i="124"/>
  <c r="AM7877" i="124"/>
  <c r="AM7878" i="124"/>
  <c r="AM7879" i="124"/>
  <c r="AM7880" i="124"/>
  <c r="AM7881" i="124"/>
  <c r="AM7882" i="124"/>
  <c r="AM7883" i="124"/>
  <c r="AM7884" i="124"/>
  <c r="AM7885" i="124"/>
  <c r="AM7886" i="124"/>
  <c r="AM7887" i="124"/>
  <c r="AM7888" i="124"/>
  <c r="AM7889" i="124"/>
  <c r="AM7890" i="124"/>
  <c r="AM7891" i="124"/>
  <c r="AM7892" i="124"/>
  <c r="AM7893" i="124"/>
  <c r="AM7894" i="124"/>
  <c r="AM7895" i="124"/>
  <c r="AM7896" i="124"/>
  <c r="AM7897" i="124"/>
  <c r="AM7898" i="124"/>
  <c r="AM7899" i="124"/>
  <c r="AM7900" i="124"/>
  <c r="AM7901" i="124"/>
  <c r="AM7902" i="124"/>
  <c r="AM7903" i="124"/>
  <c r="AM7904" i="124"/>
  <c r="AM7905" i="124"/>
  <c r="AM7906" i="124"/>
  <c r="AM7907" i="124"/>
  <c r="AM7908" i="124"/>
  <c r="AM7909" i="124"/>
  <c r="AM7910" i="124"/>
  <c r="AM7911" i="124"/>
  <c r="AM7912" i="124"/>
  <c r="AM7913" i="124"/>
  <c r="AM7914" i="124"/>
  <c r="AM7915" i="124"/>
  <c r="AM7916" i="124"/>
  <c r="AM7917" i="124"/>
  <c r="AM7918" i="124"/>
  <c r="AM7919" i="124"/>
  <c r="AM7920" i="124"/>
  <c r="AM7921" i="124"/>
  <c r="AM7922" i="124"/>
  <c r="AM7923" i="124"/>
  <c r="AM7924" i="124"/>
  <c r="AM7925" i="124"/>
  <c r="AM7926" i="124"/>
  <c r="AM7927" i="124"/>
  <c r="AM7928" i="124"/>
  <c r="AM7929" i="124"/>
  <c r="AM7930" i="124"/>
  <c r="AM7931" i="124"/>
  <c r="AM7932" i="124"/>
  <c r="AM7933" i="124"/>
  <c r="AM7934" i="124"/>
  <c r="AM7935" i="124"/>
  <c r="AM7936" i="124"/>
  <c r="AM7937" i="124"/>
  <c r="AM7938" i="124"/>
  <c r="AM7939" i="124"/>
  <c r="AM7940" i="124"/>
  <c r="AM7941" i="124"/>
  <c r="AM7942" i="124"/>
  <c r="AM7943" i="124"/>
  <c r="AM7944" i="124"/>
  <c r="AM7945" i="124"/>
  <c r="AM7946" i="124"/>
  <c r="AM7947" i="124"/>
  <c r="AM7948" i="124"/>
  <c r="AM7949" i="124"/>
  <c r="AM7950" i="124"/>
  <c r="AM7951" i="124"/>
  <c r="AM7952" i="124"/>
  <c r="AM7953" i="124"/>
  <c r="AM7954" i="124"/>
  <c r="AM7955" i="124"/>
  <c r="AM7956" i="124"/>
  <c r="AM7957" i="124"/>
  <c r="AM7958" i="124"/>
  <c r="AM7959" i="124"/>
  <c r="AM7960" i="124"/>
  <c r="AM7961" i="124"/>
  <c r="AM7962" i="124"/>
  <c r="AM7963" i="124"/>
  <c r="AM7964" i="124"/>
  <c r="AM7965" i="124"/>
  <c r="AM7966" i="124"/>
  <c r="AM7967" i="124"/>
  <c r="AM7968" i="124"/>
  <c r="AM7969" i="124"/>
  <c r="AM7970" i="124"/>
  <c r="AM7971" i="124"/>
  <c r="AM7972" i="124"/>
  <c r="AM7973" i="124"/>
  <c r="AM7974" i="124"/>
  <c r="AM7975" i="124"/>
  <c r="AM7976" i="124"/>
  <c r="AM7977" i="124"/>
  <c r="AM7978" i="124"/>
  <c r="AM7979" i="124"/>
  <c r="AM7980" i="124"/>
  <c r="AM7981" i="124"/>
  <c r="AM7982" i="124"/>
  <c r="AM7983" i="124"/>
  <c r="AM7984" i="124"/>
  <c r="AM7985" i="124"/>
  <c r="AM7986" i="124"/>
  <c r="AM7987" i="124"/>
  <c r="AM7988" i="124"/>
  <c r="AM7989" i="124"/>
  <c r="AM7990" i="124"/>
  <c r="AM7991" i="124"/>
  <c r="AM7992" i="124"/>
  <c r="AM7993" i="124"/>
  <c r="AM7994" i="124"/>
  <c r="AM7995" i="124"/>
  <c r="AM7996" i="124"/>
  <c r="AM7997" i="124"/>
  <c r="AM7998" i="124"/>
  <c r="AM7999" i="124"/>
  <c r="AM8000" i="124"/>
  <c r="AM8001" i="124"/>
  <c r="AM8002" i="124"/>
  <c r="AM8003" i="124"/>
  <c r="AM8004" i="124"/>
  <c r="AM8005" i="124"/>
  <c r="AM8006" i="124"/>
  <c r="AM8007" i="124"/>
  <c r="AM8008" i="124"/>
  <c r="AM8009" i="124"/>
  <c r="AM8010" i="124"/>
  <c r="AM8011" i="124"/>
  <c r="AM8012" i="124"/>
  <c r="AM8013" i="124"/>
  <c r="AM8014" i="124"/>
  <c r="AM8015" i="124"/>
  <c r="AM8016" i="124"/>
  <c r="AM8017" i="124"/>
  <c r="AM8018" i="124"/>
  <c r="AM8019" i="124"/>
  <c r="AM8020" i="124"/>
  <c r="AM8021" i="124"/>
  <c r="AM8022" i="124"/>
  <c r="AM8023" i="124"/>
  <c r="AM8024" i="124"/>
  <c r="AM8025" i="124"/>
  <c r="AM8026" i="124"/>
  <c r="AM8027" i="124"/>
  <c r="AM8028" i="124"/>
  <c r="AM8029" i="124"/>
  <c r="AM8030" i="124"/>
  <c r="AM8031" i="124"/>
  <c r="AM8032" i="124"/>
  <c r="AM8033" i="124"/>
  <c r="AM8034" i="124"/>
  <c r="AM8035" i="124"/>
  <c r="AM8036" i="124"/>
  <c r="AM8037" i="124"/>
  <c r="AM8038" i="124"/>
  <c r="AM8039" i="124"/>
  <c r="AM8040" i="124"/>
  <c r="AM8041" i="124"/>
  <c r="AM8042" i="124"/>
  <c r="AM8043" i="124"/>
  <c r="AM8044" i="124"/>
  <c r="AM8045" i="124"/>
  <c r="AM8046" i="124"/>
  <c r="AM8047" i="124"/>
  <c r="AM8048" i="124"/>
  <c r="AM8049" i="124"/>
  <c r="AM8050" i="124"/>
  <c r="AM8051" i="124"/>
  <c r="AM8052" i="124"/>
  <c r="AM8053" i="124"/>
  <c r="AM8054" i="124"/>
  <c r="AM8055" i="124"/>
  <c r="AM8056" i="124"/>
  <c r="AM8057" i="124"/>
  <c r="AM8058" i="124"/>
  <c r="AM8059" i="124"/>
  <c r="AM8060" i="124"/>
  <c r="AM8061" i="124"/>
  <c r="AM8062" i="124"/>
  <c r="AM8063" i="124"/>
  <c r="AM8064" i="124"/>
  <c r="AM8065" i="124"/>
  <c r="AM8066" i="124"/>
  <c r="AM8067" i="124"/>
  <c r="AM8068" i="124"/>
  <c r="AM8069" i="124"/>
  <c r="AM8070" i="124"/>
  <c r="AM8071" i="124"/>
  <c r="AM8072" i="124"/>
  <c r="AM8073" i="124"/>
  <c r="AM8074" i="124"/>
  <c r="AM8075" i="124"/>
  <c r="AM8076" i="124"/>
  <c r="AM8077" i="124"/>
  <c r="AM8078" i="124"/>
  <c r="AM8079" i="124"/>
  <c r="AM8080" i="124"/>
  <c r="AM8081" i="124"/>
  <c r="AM8082" i="124"/>
  <c r="AM8083" i="124"/>
  <c r="AM8084" i="124"/>
  <c r="AM8085" i="124"/>
  <c r="AM8086" i="124"/>
  <c r="AM8087" i="124"/>
  <c r="AM8088" i="124"/>
  <c r="AM8089" i="124"/>
  <c r="AM8090" i="124"/>
  <c r="AM8091" i="124"/>
  <c r="AM8092" i="124"/>
  <c r="AM8093" i="124"/>
  <c r="AM8094" i="124"/>
  <c r="AM8095" i="124"/>
  <c r="AM8096" i="124"/>
  <c r="AM8097" i="124"/>
  <c r="AM8098" i="124"/>
  <c r="AM8099" i="124"/>
  <c r="AM8100" i="124"/>
  <c r="AM8101" i="124"/>
  <c r="AM8102" i="124"/>
  <c r="AM8103" i="124"/>
  <c r="AM8104" i="124"/>
  <c r="AM8105" i="124"/>
  <c r="AM8106" i="124"/>
  <c r="AM8107" i="124"/>
  <c r="AM8108" i="124"/>
  <c r="AM8109" i="124"/>
  <c r="AM8110" i="124"/>
  <c r="AM8111" i="124"/>
  <c r="AM8112" i="124"/>
  <c r="AM8113" i="124"/>
  <c r="AM8114" i="124"/>
  <c r="AM8115" i="124"/>
  <c r="AM8116" i="124"/>
  <c r="AM8117" i="124"/>
  <c r="AM8118" i="124"/>
  <c r="AM8119" i="124"/>
  <c r="AM8120" i="124"/>
  <c r="AM8121" i="124"/>
  <c r="AM8122" i="124"/>
  <c r="AM8123" i="124"/>
  <c r="AM8124" i="124"/>
  <c r="AM8125" i="124"/>
  <c r="AM8126" i="124"/>
  <c r="AM8127" i="124"/>
  <c r="AM8128" i="124"/>
  <c r="AM8129" i="124"/>
  <c r="AM8130" i="124"/>
  <c r="AM8131" i="124"/>
  <c r="AM8132" i="124"/>
  <c r="AM8133" i="124"/>
  <c r="AM8134" i="124"/>
  <c r="AM8135" i="124"/>
  <c r="AM8136" i="124"/>
  <c r="AM8137" i="124"/>
  <c r="AM8138" i="124"/>
  <c r="AM8139" i="124"/>
  <c r="AM8140" i="124"/>
  <c r="AM8141" i="124"/>
  <c r="AM8142" i="124"/>
  <c r="AM8143" i="124"/>
  <c r="AM8144" i="124"/>
  <c r="AM8145" i="124"/>
  <c r="AM8146" i="124"/>
  <c r="AM8147" i="124"/>
  <c r="AM8148" i="124"/>
  <c r="AM8149" i="124"/>
  <c r="AM8150" i="124"/>
  <c r="AM8151" i="124"/>
  <c r="AM8152" i="124"/>
  <c r="AM8153" i="124"/>
  <c r="AM8154" i="124"/>
  <c r="AM8155" i="124"/>
  <c r="AM8156" i="124"/>
  <c r="AM8157" i="124"/>
  <c r="AM8158" i="124"/>
  <c r="AM8159" i="124"/>
  <c r="AM8160" i="124"/>
  <c r="AM8161" i="124"/>
  <c r="AM8162" i="124"/>
  <c r="AM8163" i="124"/>
  <c r="AM8164" i="124"/>
  <c r="AM8165" i="124"/>
  <c r="AM8166" i="124"/>
  <c r="AM8167" i="124"/>
  <c r="AM8168" i="124"/>
  <c r="AM8169" i="124"/>
  <c r="AM8170" i="124"/>
  <c r="AM8171" i="124"/>
  <c r="AM8172" i="124"/>
  <c r="AM8173" i="124"/>
  <c r="AM8174" i="124"/>
  <c r="AM8175" i="124"/>
  <c r="AM8176" i="124"/>
  <c r="AM8177" i="124"/>
  <c r="AM8178" i="124"/>
  <c r="AM8179" i="124"/>
  <c r="AM8180" i="124"/>
  <c r="AM8181" i="124"/>
  <c r="AM8182" i="124"/>
  <c r="AM8183" i="124"/>
  <c r="AM8184" i="124"/>
  <c r="AM8185" i="124"/>
  <c r="AM8186" i="124"/>
  <c r="AM8187" i="124"/>
  <c r="AM8188" i="124"/>
  <c r="AM8189" i="124"/>
  <c r="AM8190" i="124"/>
  <c r="AM8191" i="124"/>
  <c r="AM8192" i="124"/>
  <c r="AM8193" i="124"/>
  <c r="AM8194" i="124"/>
  <c r="AM8195" i="124"/>
  <c r="AM8196" i="124"/>
  <c r="AM8197" i="124"/>
  <c r="AM8198" i="124"/>
  <c r="AM8199" i="124"/>
  <c r="AM8200" i="124"/>
  <c r="AM8201" i="124"/>
  <c r="AM8202" i="124"/>
  <c r="AM8203" i="124"/>
  <c r="AM8204" i="124"/>
  <c r="AM8205" i="124"/>
  <c r="AM8206" i="124"/>
  <c r="AM8207" i="124"/>
  <c r="AM8208" i="124"/>
  <c r="AM8209" i="124"/>
  <c r="AM8210" i="124"/>
  <c r="AM8211" i="124"/>
  <c r="AM8212" i="124"/>
  <c r="AM8213" i="124"/>
  <c r="AM8214" i="124"/>
  <c r="AM8215" i="124"/>
  <c r="AM8216" i="124"/>
  <c r="AM8217" i="124"/>
  <c r="AM8218" i="124"/>
  <c r="AM8219" i="124"/>
  <c r="AM8220" i="124"/>
  <c r="AM8221" i="124"/>
  <c r="AM8222" i="124"/>
  <c r="AM8223" i="124"/>
  <c r="AM8224" i="124"/>
  <c r="AM8225" i="124"/>
  <c r="AM8226" i="124"/>
  <c r="AM8227" i="124"/>
  <c r="AM8228" i="124"/>
  <c r="AM8229" i="124"/>
  <c r="AM8230" i="124"/>
  <c r="AM8231" i="124"/>
  <c r="AM8232" i="124"/>
  <c r="AM8233" i="124"/>
  <c r="AM8234" i="124"/>
  <c r="AM8235" i="124"/>
  <c r="AM8236" i="124"/>
  <c r="AM8237" i="124"/>
  <c r="AM8238" i="124"/>
  <c r="AM8239" i="124"/>
  <c r="AM8240" i="124"/>
  <c r="AM8241" i="124"/>
  <c r="AM8242" i="124"/>
  <c r="AM8243" i="124"/>
  <c r="AM8244" i="124"/>
  <c r="AM8245" i="124"/>
  <c r="AM8246" i="124"/>
  <c r="AM8247" i="124"/>
  <c r="AM8248" i="124"/>
  <c r="AM8249" i="124"/>
  <c r="AM8250" i="124"/>
  <c r="AM8251" i="124"/>
  <c r="AM8252" i="124"/>
  <c r="AM8253" i="124"/>
  <c r="AM8254" i="124"/>
  <c r="AM8255" i="124"/>
  <c r="AM8256" i="124"/>
  <c r="AM8257" i="124"/>
  <c r="AM8258" i="124"/>
  <c r="AM8259" i="124"/>
  <c r="AM8260" i="124"/>
  <c r="AM8261" i="124"/>
  <c r="AM8262" i="124"/>
  <c r="AM8263" i="124"/>
  <c r="AM8264" i="124"/>
  <c r="AM8265" i="124"/>
  <c r="AM8266" i="124"/>
  <c r="AM8267" i="124"/>
  <c r="AM8268" i="124"/>
  <c r="AM8269" i="124"/>
  <c r="AM8270" i="124"/>
  <c r="AM8271" i="124"/>
  <c r="AM8272" i="124"/>
  <c r="AM8273" i="124"/>
  <c r="AM8274" i="124"/>
  <c r="AM8275" i="124"/>
  <c r="AM8276" i="124"/>
  <c r="AM8277" i="124"/>
  <c r="AM8278" i="124"/>
  <c r="AM8279" i="124"/>
  <c r="AM8280" i="124"/>
  <c r="AM8281" i="124"/>
  <c r="AM8282" i="124"/>
  <c r="AM8283" i="124"/>
  <c r="AM8284" i="124"/>
  <c r="AM8285" i="124"/>
  <c r="AM8286" i="124"/>
  <c r="AM8287" i="124"/>
  <c r="AM8288" i="124"/>
  <c r="AM8289" i="124"/>
  <c r="AM8290" i="124"/>
  <c r="AM8291" i="124"/>
  <c r="AM8292" i="124"/>
  <c r="AM8293" i="124"/>
  <c r="AM8294" i="124"/>
  <c r="AM8295" i="124"/>
  <c r="AM8296" i="124"/>
  <c r="AM8297" i="124"/>
  <c r="AM8298" i="124"/>
  <c r="AM8299" i="124"/>
  <c r="AM8300" i="124"/>
  <c r="AM8301" i="124"/>
  <c r="AM8302" i="124"/>
  <c r="AM8303" i="124"/>
  <c r="AM8304" i="124"/>
  <c r="AM8305" i="124"/>
  <c r="AM8306" i="124"/>
  <c r="AM8307" i="124"/>
  <c r="AM8308" i="124"/>
  <c r="AM8309" i="124"/>
  <c r="AM8310" i="124"/>
  <c r="AM8311" i="124"/>
  <c r="AM8312" i="124"/>
  <c r="AM8313" i="124"/>
  <c r="AM8314" i="124"/>
  <c r="AM8315" i="124"/>
  <c r="AM8316" i="124"/>
  <c r="AM8317" i="124"/>
  <c r="AM8318" i="124"/>
  <c r="AM8319" i="124"/>
  <c r="AM8320" i="124"/>
  <c r="AM8321" i="124"/>
  <c r="AM8322" i="124"/>
  <c r="AM8323" i="124"/>
  <c r="AM8324" i="124"/>
  <c r="AM8325" i="124"/>
  <c r="AM8326" i="124"/>
  <c r="AM8327" i="124"/>
  <c r="AM8328" i="124"/>
  <c r="AM8329" i="124"/>
  <c r="AM8330" i="124"/>
  <c r="AM8331" i="124"/>
  <c r="AM8332" i="124"/>
  <c r="AM8333" i="124"/>
  <c r="AM8334" i="124"/>
  <c r="AM8335" i="124"/>
  <c r="AM8336" i="124"/>
  <c r="AM8337" i="124"/>
  <c r="AM8338" i="124"/>
  <c r="AM8339" i="124"/>
  <c r="AM8340" i="124"/>
  <c r="AM8341" i="124"/>
  <c r="AM8342" i="124"/>
  <c r="AM8343" i="124"/>
  <c r="AM8344" i="124"/>
  <c r="AM8345" i="124"/>
  <c r="AM8346" i="124"/>
  <c r="AM8347" i="124"/>
  <c r="AM8348" i="124"/>
  <c r="AM8349" i="124"/>
  <c r="AM8350" i="124"/>
  <c r="AM8351" i="124"/>
  <c r="AM8352" i="124"/>
  <c r="AM8353" i="124"/>
  <c r="AM8354" i="124"/>
  <c r="AM8355" i="124"/>
  <c r="AM8356" i="124"/>
  <c r="AM8357" i="124"/>
  <c r="AM8358" i="124"/>
  <c r="AM8359" i="124"/>
  <c r="AM8360" i="124"/>
  <c r="AM8361" i="124"/>
  <c r="AM8362" i="124"/>
  <c r="AM8363" i="124"/>
  <c r="AM8364" i="124"/>
  <c r="AM8365" i="124"/>
  <c r="AM8366" i="124"/>
  <c r="AM8367" i="124"/>
  <c r="AM8368" i="124"/>
  <c r="AM8369" i="124"/>
  <c r="AM8370" i="124"/>
  <c r="AM8371" i="124"/>
  <c r="AM8372" i="124"/>
  <c r="AM8373" i="124"/>
  <c r="AM8374" i="124"/>
  <c r="AM8375" i="124"/>
  <c r="AM8376" i="124"/>
  <c r="AM8377" i="124"/>
  <c r="AM8378" i="124"/>
  <c r="AM8379" i="124"/>
  <c r="AM8380" i="124"/>
  <c r="AM8381" i="124"/>
  <c r="AM8382" i="124"/>
  <c r="AM8383" i="124"/>
  <c r="AM8384" i="124"/>
  <c r="AM8385" i="124"/>
  <c r="AM8386" i="124"/>
  <c r="AM8387" i="124"/>
  <c r="AM8388" i="124"/>
  <c r="AM8389" i="124"/>
  <c r="AM8390" i="124"/>
  <c r="AM8391" i="124"/>
  <c r="AM8392" i="124"/>
  <c r="AM8393" i="124"/>
  <c r="AM8394" i="124"/>
  <c r="AM8395" i="124"/>
  <c r="AM8396" i="124"/>
  <c r="AM8397" i="124"/>
  <c r="AM8398" i="124"/>
  <c r="AM8399" i="124"/>
  <c r="AM8400" i="124"/>
  <c r="AM8401" i="124"/>
  <c r="AM8402" i="124"/>
  <c r="AM8403" i="124"/>
  <c r="AM8404" i="124"/>
  <c r="AM8405" i="124"/>
  <c r="AM8406" i="124"/>
  <c r="AM8407" i="124"/>
  <c r="AM8408" i="124"/>
  <c r="AM8409" i="124"/>
  <c r="AM8410" i="124"/>
  <c r="AM8411" i="124"/>
  <c r="AM8412" i="124"/>
  <c r="AM8413" i="124"/>
  <c r="AM8414" i="124"/>
  <c r="AM8415" i="124"/>
  <c r="AM8416" i="124"/>
  <c r="AM8417" i="124"/>
  <c r="AM8418" i="124"/>
  <c r="AM8419" i="124"/>
  <c r="AM8420" i="124"/>
  <c r="AM8421" i="124"/>
  <c r="AM8422" i="124"/>
  <c r="AM8423" i="124"/>
  <c r="AM8424" i="124"/>
  <c r="AM8425" i="124"/>
  <c r="AM8426" i="124"/>
  <c r="AM8427" i="124"/>
  <c r="AM8428" i="124"/>
  <c r="AM8429" i="124"/>
  <c r="AM8430" i="124"/>
  <c r="AM8431" i="124"/>
  <c r="AM8432" i="124"/>
  <c r="AM8433" i="124"/>
  <c r="AM8434" i="124"/>
  <c r="AM8435" i="124"/>
  <c r="AM8436" i="124"/>
  <c r="AM8437" i="124"/>
  <c r="AM8438" i="124"/>
  <c r="AM8439" i="124"/>
  <c r="AM8440" i="124"/>
  <c r="AM8441" i="124"/>
  <c r="AM8442" i="124"/>
  <c r="AM8443" i="124"/>
  <c r="AM8444" i="124"/>
  <c r="AM8445" i="124"/>
  <c r="AM8446" i="124"/>
  <c r="AM8447" i="124"/>
  <c r="AM8448" i="124"/>
  <c r="AM8449" i="124"/>
  <c r="AM8450" i="124"/>
  <c r="AM8451" i="124"/>
  <c r="AM8452" i="124"/>
  <c r="AM8453" i="124"/>
  <c r="AM8454" i="124"/>
  <c r="AM8455" i="124"/>
  <c r="AM8456" i="124"/>
  <c r="AM8457" i="124"/>
  <c r="AM8458" i="124"/>
  <c r="AM8459" i="124"/>
  <c r="AM8460" i="124"/>
  <c r="AM8461" i="124"/>
  <c r="AM8462" i="124"/>
  <c r="AM8463" i="124"/>
  <c r="AM8464" i="124"/>
  <c r="AM8465" i="124"/>
  <c r="AM8466" i="124"/>
  <c r="AM8467" i="124"/>
  <c r="AM8468" i="124"/>
  <c r="AM8469" i="124"/>
  <c r="AM8470" i="124"/>
  <c r="AM8471" i="124"/>
  <c r="AM8472" i="124"/>
  <c r="AM8473" i="124"/>
  <c r="AM8474" i="124"/>
  <c r="AM8475" i="124"/>
  <c r="AM8476" i="124"/>
  <c r="AM8477" i="124"/>
  <c r="AM8478" i="124"/>
  <c r="AM8479" i="124"/>
  <c r="AM8480" i="124"/>
  <c r="AM8481" i="124"/>
  <c r="AM8482" i="124"/>
  <c r="AM8483" i="124"/>
  <c r="AM8484" i="124"/>
  <c r="AM8485" i="124"/>
  <c r="AM8486" i="124"/>
  <c r="AM8487" i="124"/>
  <c r="AM8488" i="124"/>
  <c r="AM8489" i="124"/>
  <c r="AM8490" i="124"/>
  <c r="AM8491" i="124"/>
  <c r="AM8492" i="124"/>
  <c r="AM8493" i="124"/>
  <c r="AM8494" i="124"/>
  <c r="AM8495" i="124"/>
  <c r="AM8496" i="124"/>
  <c r="AM8497" i="124"/>
  <c r="AM8498" i="124"/>
  <c r="AM8499" i="124"/>
  <c r="AM8500" i="124"/>
  <c r="AM8501" i="124"/>
  <c r="AM8502" i="124"/>
  <c r="AM8503" i="124"/>
  <c r="AM8504" i="124"/>
  <c r="AM8505" i="124"/>
  <c r="AM8506" i="124"/>
  <c r="AM8507" i="124"/>
  <c r="AM8508" i="124"/>
  <c r="AM8509" i="124"/>
  <c r="AM8510" i="124"/>
  <c r="AM8511" i="124"/>
  <c r="AM8512" i="124"/>
  <c r="AM8513" i="124"/>
  <c r="AM8514" i="124"/>
  <c r="AM8515" i="124"/>
  <c r="AM8516" i="124"/>
  <c r="AM8517" i="124"/>
  <c r="AM8518" i="124"/>
  <c r="AM8519" i="124"/>
  <c r="AM8520" i="124"/>
  <c r="AM8521" i="124"/>
  <c r="AM8522" i="124"/>
  <c r="AM8523" i="124"/>
  <c r="AM8524" i="124"/>
  <c r="AM8525" i="124"/>
  <c r="AM8526" i="124"/>
  <c r="AM8527" i="124"/>
  <c r="AM8528" i="124"/>
  <c r="AM8529" i="124"/>
  <c r="AM8530" i="124"/>
  <c r="AM8531" i="124"/>
  <c r="AM8532" i="124"/>
  <c r="AM8533" i="124"/>
  <c r="AM8534" i="124"/>
  <c r="AM8535" i="124"/>
  <c r="AM8536" i="124"/>
  <c r="AM8537" i="124"/>
  <c r="AM8538" i="124"/>
  <c r="AM8539" i="124"/>
  <c r="AM8540" i="124"/>
  <c r="AM8541" i="124"/>
  <c r="AM8542" i="124"/>
  <c r="AM8543" i="124"/>
  <c r="AM8544" i="124"/>
  <c r="AM8545" i="124"/>
  <c r="AM8546" i="124"/>
  <c r="AM8547" i="124"/>
  <c r="AM8548" i="124"/>
  <c r="AM8549" i="124"/>
  <c r="AM8550" i="124"/>
  <c r="AM8551" i="124"/>
  <c r="AM8552" i="124"/>
  <c r="AM8553" i="124"/>
  <c r="AM8554" i="124"/>
  <c r="AM8555" i="124"/>
  <c r="AM8556" i="124"/>
  <c r="AM8557" i="124"/>
  <c r="AM8558" i="124"/>
  <c r="AM8559" i="124"/>
  <c r="AM8560" i="124"/>
  <c r="AM8561" i="124"/>
  <c r="AM8562" i="124"/>
  <c r="AM8563" i="124"/>
  <c r="AM8564" i="124"/>
  <c r="AM8565" i="124"/>
  <c r="AM8566" i="124"/>
  <c r="AM8567" i="124"/>
  <c r="AM8568" i="124"/>
  <c r="AM8569" i="124"/>
  <c r="AM8570" i="124"/>
  <c r="AM8571" i="124"/>
  <c r="AM8572" i="124"/>
  <c r="AM8573" i="124"/>
  <c r="AM8574" i="124"/>
  <c r="AM8575" i="124"/>
  <c r="AM8576" i="124"/>
  <c r="AM8577" i="124"/>
  <c r="AM8578" i="124"/>
  <c r="AM8579" i="124"/>
  <c r="AM8580" i="124"/>
  <c r="AM8581" i="124"/>
  <c r="AM8582" i="124"/>
  <c r="AM8583" i="124"/>
  <c r="AM8584" i="124"/>
  <c r="AM8585" i="124"/>
  <c r="AM8586" i="124"/>
  <c r="AM8587" i="124"/>
  <c r="AM8588" i="124"/>
  <c r="AM8589" i="124"/>
  <c r="AM8590" i="124"/>
  <c r="AM8591" i="124"/>
  <c r="AM8592" i="124"/>
  <c r="AM8593" i="124"/>
  <c r="AM8594" i="124"/>
  <c r="AM8595" i="124"/>
  <c r="AM8596" i="124"/>
  <c r="AM8597" i="124"/>
  <c r="AM8598" i="124"/>
  <c r="AM8599" i="124"/>
  <c r="AM8600" i="124"/>
  <c r="AM8601" i="124"/>
  <c r="AM8602" i="124"/>
  <c r="AM8603" i="124"/>
  <c r="AM8604" i="124"/>
  <c r="AM8605" i="124"/>
  <c r="AM8606" i="124"/>
  <c r="AM8607" i="124"/>
  <c r="AM8608" i="124"/>
  <c r="AM8609" i="124"/>
  <c r="AM8610" i="124"/>
  <c r="AM8611" i="124"/>
  <c r="AM8612" i="124"/>
  <c r="AM8613" i="124"/>
  <c r="AM8614" i="124"/>
  <c r="AM8615" i="124"/>
  <c r="AM8616" i="124"/>
  <c r="AM8617" i="124"/>
  <c r="AM8618" i="124"/>
  <c r="AM8619" i="124"/>
  <c r="AM8620" i="124"/>
  <c r="AM8621" i="124"/>
  <c r="AM8622" i="124"/>
  <c r="AM8623" i="124"/>
  <c r="AM8624" i="124"/>
  <c r="AM8625" i="124"/>
  <c r="AM8626" i="124"/>
  <c r="AM8627" i="124"/>
  <c r="AM8628" i="124"/>
  <c r="AM8629" i="124"/>
  <c r="AM8630" i="124"/>
  <c r="AM8631" i="124"/>
  <c r="AM8632" i="124"/>
  <c r="AM8633" i="124"/>
  <c r="AM8634" i="124"/>
  <c r="AM8635" i="124"/>
  <c r="AM8636" i="124"/>
  <c r="AM8637" i="124"/>
  <c r="AM8638" i="124"/>
  <c r="AM8639" i="124"/>
  <c r="AM8640" i="124"/>
  <c r="AM8641" i="124"/>
  <c r="AM8642" i="124"/>
  <c r="AM8643" i="124"/>
  <c r="AM8644" i="124"/>
  <c r="AM8645" i="124"/>
  <c r="AM8646" i="124"/>
  <c r="AM8647" i="124"/>
  <c r="AM8648" i="124"/>
  <c r="AM8649" i="124"/>
  <c r="AM8650" i="124"/>
  <c r="AM8651" i="124"/>
  <c r="AM8652" i="124"/>
  <c r="AM8653" i="124"/>
  <c r="AM8654" i="124"/>
  <c r="AM8655" i="124"/>
  <c r="AM8656" i="124"/>
  <c r="AM8657" i="124"/>
  <c r="AM8658" i="124"/>
  <c r="AM8659" i="124"/>
  <c r="AM8660" i="124"/>
  <c r="AM8661" i="124"/>
  <c r="AM8662" i="124"/>
  <c r="AM8663" i="124"/>
  <c r="AM8664" i="124"/>
  <c r="AM8665" i="124"/>
  <c r="AM8666" i="124"/>
  <c r="AM8667" i="124"/>
  <c r="AM8668" i="124"/>
  <c r="AM8669" i="124"/>
  <c r="AM8670" i="124"/>
  <c r="AM8671" i="124"/>
  <c r="AM8672" i="124"/>
  <c r="AM8673" i="124"/>
  <c r="AM8674" i="124"/>
  <c r="AM8675" i="124"/>
  <c r="AM8676" i="124"/>
  <c r="AM8677" i="124"/>
  <c r="AM8678" i="124"/>
  <c r="AM8679" i="124"/>
  <c r="AM8680" i="124"/>
  <c r="AM8681" i="124"/>
  <c r="AM8682" i="124"/>
  <c r="AM8683" i="124"/>
  <c r="AM8684" i="124"/>
  <c r="AM8685" i="124"/>
  <c r="AM8686" i="124"/>
  <c r="AM8687" i="124"/>
  <c r="AM8688" i="124"/>
  <c r="AM8689" i="124"/>
  <c r="AM8690" i="124"/>
  <c r="AM8691" i="124"/>
  <c r="AM8692" i="124"/>
  <c r="AM8693" i="124"/>
  <c r="AM8694" i="124"/>
  <c r="AM8695" i="124"/>
  <c r="AM8696" i="124"/>
  <c r="AM8697" i="124"/>
  <c r="AM8698" i="124"/>
  <c r="AM8699" i="124"/>
  <c r="AM8700" i="124"/>
  <c r="AM8701" i="124"/>
  <c r="AM8702" i="124"/>
  <c r="AM8703" i="124"/>
  <c r="AM8704" i="124"/>
  <c r="AM8705" i="124"/>
  <c r="AM8706" i="124"/>
  <c r="AM8707" i="124"/>
  <c r="AM8708" i="124"/>
  <c r="AM8709" i="124"/>
  <c r="AM8710" i="124"/>
  <c r="AM8711" i="124"/>
  <c r="AM8712" i="124"/>
  <c r="AM8713" i="124"/>
  <c r="AM8714" i="124"/>
  <c r="AM8715" i="124"/>
  <c r="AM8716" i="124"/>
  <c r="AM8717" i="124"/>
  <c r="AM8718" i="124"/>
  <c r="AM8719" i="124"/>
  <c r="AM8720" i="124"/>
  <c r="AM8721" i="124"/>
  <c r="AM8722" i="124"/>
  <c r="AM8723" i="124"/>
  <c r="AM8724" i="124"/>
  <c r="AM8725" i="124"/>
  <c r="AM8726" i="124"/>
  <c r="AM8727" i="124"/>
  <c r="AM8728" i="124"/>
  <c r="AM8729" i="124"/>
  <c r="AM8730" i="124"/>
  <c r="AM8731" i="124"/>
  <c r="AM8732" i="124"/>
  <c r="AM8733" i="124"/>
  <c r="AM8734" i="124"/>
  <c r="AM8735" i="124"/>
  <c r="AM8736" i="124"/>
  <c r="AM8737" i="124"/>
  <c r="AM8738" i="124"/>
  <c r="AM8739" i="124"/>
  <c r="AM8740" i="124"/>
  <c r="AM8741" i="124"/>
  <c r="AM8742" i="124"/>
  <c r="AM8743" i="124"/>
  <c r="AM8744" i="124"/>
  <c r="AM8745" i="124"/>
  <c r="AM8746" i="124"/>
  <c r="AM8747" i="124"/>
  <c r="AM8748" i="124"/>
  <c r="AM8749" i="124"/>
  <c r="AM8750" i="124"/>
  <c r="AM8751" i="124"/>
  <c r="AM8752" i="124"/>
  <c r="AM8753" i="124"/>
  <c r="AM8754" i="124"/>
  <c r="AM8755" i="124"/>
  <c r="AM8756" i="124"/>
  <c r="AM8757" i="124"/>
  <c r="AM8758" i="124"/>
  <c r="AM8759" i="124"/>
  <c r="AM8760" i="124"/>
  <c r="AM8761" i="124"/>
  <c r="AM8762" i="124"/>
  <c r="AM8763" i="124"/>
  <c r="AM8764" i="124"/>
  <c r="AM8765" i="124"/>
  <c r="AM8766" i="124"/>
  <c r="AM8767" i="124"/>
  <c r="AM8768" i="124"/>
  <c r="AM8769" i="124"/>
  <c r="AM8770" i="124"/>
  <c r="AM8771" i="124"/>
  <c r="AM8772" i="124"/>
  <c r="AM8773" i="124"/>
  <c r="AM8774" i="124"/>
  <c r="AM8775" i="124"/>
  <c r="AM8776" i="124"/>
  <c r="AM8777" i="124"/>
  <c r="AM8778" i="124"/>
  <c r="AM8779" i="124"/>
  <c r="AM8780" i="124"/>
  <c r="AM8781" i="124"/>
  <c r="AM8782" i="124"/>
  <c r="AM8783" i="124"/>
  <c r="AM8784" i="124"/>
  <c r="AM8785" i="124"/>
  <c r="AM8786" i="124"/>
  <c r="AM8787" i="124"/>
  <c r="AM8788" i="124"/>
  <c r="AM8789" i="124"/>
  <c r="AM8790" i="124"/>
  <c r="AM8791" i="124"/>
  <c r="AM8792" i="124"/>
  <c r="AM8793" i="124"/>
  <c r="AM8794" i="124"/>
  <c r="AM8795" i="124"/>
  <c r="AM8796" i="124"/>
  <c r="AM8797" i="124"/>
  <c r="AM8798" i="124"/>
  <c r="AM8799" i="124"/>
  <c r="AM8800" i="124"/>
  <c r="AM8801" i="124"/>
  <c r="AM8802" i="124"/>
  <c r="AM8803" i="124"/>
  <c r="AM8804" i="124"/>
  <c r="AM8805" i="124"/>
  <c r="AM8806" i="124"/>
  <c r="AM8807" i="124"/>
  <c r="AM8808" i="124"/>
  <c r="AM8809" i="124"/>
  <c r="AM8810" i="124"/>
  <c r="AM8811" i="124"/>
  <c r="AM8812" i="124"/>
  <c r="AM8813" i="124"/>
  <c r="AM8814" i="124"/>
  <c r="AM8815" i="124"/>
  <c r="AM8816" i="124"/>
  <c r="AM8817" i="124"/>
  <c r="AM8818" i="124"/>
  <c r="AM8819" i="124"/>
  <c r="AM8820" i="124"/>
  <c r="AM8821" i="124"/>
  <c r="AM8822" i="124"/>
  <c r="AM8823" i="124"/>
  <c r="AM8824" i="124"/>
  <c r="AM8825" i="124"/>
  <c r="AM8826" i="124"/>
  <c r="AM8827" i="124"/>
  <c r="AM8828" i="124"/>
  <c r="AM8829" i="124"/>
  <c r="AM8830" i="124"/>
  <c r="AM8831" i="124"/>
  <c r="AM8832" i="124"/>
  <c r="AM8833" i="124"/>
  <c r="AM8834" i="124"/>
  <c r="AM8835" i="124"/>
  <c r="AM8836" i="124"/>
  <c r="AM8837" i="124"/>
  <c r="AM8838" i="124"/>
  <c r="AM8839" i="124"/>
  <c r="AM8840" i="124"/>
  <c r="AM8841" i="124"/>
  <c r="AM8842" i="124"/>
  <c r="AM8843" i="124"/>
  <c r="AM8844" i="124"/>
  <c r="AM8845" i="124"/>
  <c r="AM8846" i="124"/>
  <c r="AM8847" i="124"/>
  <c r="AM8848" i="124"/>
  <c r="AM8849" i="124"/>
  <c r="AM8850" i="124"/>
  <c r="AM8851" i="124"/>
  <c r="AM8852" i="124"/>
  <c r="AM8853" i="124"/>
  <c r="AM8854" i="124"/>
  <c r="AM8855" i="124"/>
  <c r="AM8856" i="124"/>
  <c r="AM8857" i="124"/>
  <c r="AM8858" i="124"/>
  <c r="AM8859" i="124"/>
  <c r="AM8860" i="124"/>
  <c r="AM8861" i="124"/>
  <c r="AM8862" i="124"/>
  <c r="AM8863" i="124"/>
  <c r="AM8864" i="124"/>
  <c r="AM8865" i="124"/>
  <c r="AM8866" i="124"/>
  <c r="AM8867" i="124"/>
  <c r="AM8868" i="124"/>
  <c r="AM8869" i="124"/>
  <c r="AM8870" i="124"/>
  <c r="AM8871" i="124"/>
  <c r="AM8872" i="124"/>
  <c r="AM8873" i="124"/>
  <c r="AM8874" i="124"/>
  <c r="AM8875" i="124"/>
  <c r="AM8876" i="124"/>
  <c r="AM8877" i="124"/>
  <c r="AM8878" i="124"/>
  <c r="AM8879" i="124"/>
  <c r="AM8880" i="124"/>
  <c r="AM8881" i="124"/>
  <c r="AM8882" i="124"/>
  <c r="AM8883" i="124"/>
  <c r="AM8884" i="124"/>
  <c r="AM8885" i="124"/>
  <c r="AM8886" i="124"/>
  <c r="AM8887" i="124"/>
  <c r="AM8888" i="124"/>
  <c r="AM8889" i="124"/>
  <c r="AM8890" i="124"/>
  <c r="AM8891" i="124"/>
  <c r="AM8892" i="124"/>
  <c r="AM8893" i="124"/>
  <c r="AM8894" i="124"/>
  <c r="AM8895" i="124"/>
  <c r="AM8896" i="124"/>
  <c r="AM8897" i="124"/>
  <c r="AM8898" i="124"/>
  <c r="AM8899" i="124"/>
  <c r="AM8900" i="124"/>
  <c r="AM8901" i="124"/>
  <c r="AM8902" i="124"/>
  <c r="AM8903" i="124"/>
  <c r="AM8904" i="124"/>
  <c r="AM8905" i="124"/>
  <c r="AM8906" i="124"/>
  <c r="AM8907" i="124"/>
  <c r="AM8908" i="124"/>
  <c r="AM8909" i="124"/>
  <c r="AM8910" i="124"/>
  <c r="AM8911" i="124"/>
  <c r="AM8912" i="124"/>
  <c r="AM8913" i="124"/>
  <c r="AM8914" i="124"/>
  <c r="AM8915" i="124"/>
  <c r="AM8916" i="124"/>
  <c r="AM8917" i="124"/>
  <c r="AM8918" i="124"/>
  <c r="AM8919" i="124"/>
  <c r="AM8920" i="124"/>
  <c r="AM8921" i="124"/>
  <c r="AM8922" i="124"/>
  <c r="AM8923" i="124"/>
  <c r="AM8924" i="124"/>
  <c r="AM8925" i="124"/>
  <c r="AM8926" i="124"/>
  <c r="AM8927" i="124"/>
  <c r="AM8928" i="124"/>
  <c r="AM8929" i="124"/>
  <c r="AM8930" i="124"/>
  <c r="AM8931" i="124"/>
  <c r="AM8932" i="124"/>
  <c r="AM8933" i="124"/>
  <c r="AM8934" i="124"/>
  <c r="AM8935" i="124"/>
  <c r="AM8936" i="124"/>
  <c r="AM8937" i="124"/>
  <c r="AM8938" i="124"/>
  <c r="AM8939" i="124"/>
  <c r="AM8940" i="124"/>
  <c r="AM8941" i="124"/>
  <c r="AM8942" i="124"/>
  <c r="AM8943" i="124"/>
  <c r="AM8944" i="124"/>
  <c r="AM8945" i="124"/>
  <c r="AM8946" i="124"/>
  <c r="AM8947" i="124"/>
  <c r="AM8948" i="124"/>
  <c r="AM8949" i="124"/>
  <c r="AM8950" i="124"/>
  <c r="AM8951" i="124"/>
  <c r="AM8952" i="124"/>
  <c r="AM8953" i="124"/>
  <c r="AM8954" i="124"/>
  <c r="AM8955" i="124"/>
  <c r="AM8956" i="124"/>
  <c r="AM8957" i="124"/>
  <c r="AM8958" i="124"/>
  <c r="AM8959" i="124"/>
  <c r="AM8960" i="124"/>
  <c r="AM8961" i="124"/>
  <c r="AM8962" i="124"/>
  <c r="AM8963" i="124"/>
  <c r="AM8964" i="124"/>
  <c r="AM8965" i="124"/>
  <c r="AM8966" i="124"/>
  <c r="AM8967" i="124"/>
  <c r="AM8968" i="124"/>
  <c r="AM8969" i="124"/>
  <c r="AM8970" i="124"/>
  <c r="AM8971" i="124"/>
  <c r="AM8972" i="124"/>
  <c r="AM8973" i="124"/>
  <c r="AM8974" i="124"/>
  <c r="AM8975" i="124"/>
  <c r="AM8976" i="124"/>
  <c r="AM8977" i="124"/>
  <c r="AM8978" i="124"/>
  <c r="AM8979" i="124"/>
  <c r="AM8980" i="124"/>
  <c r="AM8981" i="124"/>
  <c r="AM8982" i="124"/>
  <c r="AM8983" i="124"/>
  <c r="AM8984" i="124"/>
  <c r="AM8985" i="124"/>
  <c r="AM8986" i="124"/>
  <c r="AM8987" i="124"/>
  <c r="AM8988" i="124"/>
  <c r="AM8989" i="124"/>
  <c r="AM8990" i="124"/>
  <c r="AM8991" i="124"/>
  <c r="AM8992" i="124"/>
  <c r="AM8993" i="124"/>
  <c r="AM8994" i="124"/>
  <c r="AM8995" i="124"/>
  <c r="AM8996" i="124"/>
  <c r="AM8997" i="124"/>
  <c r="AM8998" i="124"/>
  <c r="AM8999" i="124"/>
  <c r="AM9000" i="124"/>
  <c r="AM9001" i="124"/>
  <c r="AM9002" i="124"/>
  <c r="AM9003" i="124"/>
  <c r="AM9004" i="124"/>
  <c r="AM9005" i="124"/>
  <c r="AM9006" i="124"/>
  <c r="AM9007" i="124"/>
  <c r="AM9008" i="124"/>
  <c r="AM9009" i="124"/>
  <c r="AM9010" i="124"/>
  <c r="AM9011" i="124"/>
  <c r="AM9012" i="124"/>
  <c r="AM9013" i="124"/>
  <c r="AM9014" i="124"/>
  <c r="AM9015" i="124"/>
  <c r="AM9016" i="124"/>
  <c r="AM9017" i="124"/>
  <c r="AM9018" i="124"/>
  <c r="AM9019" i="124"/>
  <c r="AM9020" i="124"/>
  <c r="AM9021" i="124"/>
  <c r="AM9022" i="124"/>
  <c r="AM9023" i="124"/>
  <c r="AM9024" i="124"/>
  <c r="AM9025" i="124"/>
  <c r="AM9026" i="124"/>
  <c r="AM9027" i="124"/>
  <c r="AM9028" i="124"/>
  <c r="AM9029" i="124"/>
  <c r="AM9030" i="124"/>
  <c r="AM9031" i="124"/>
  <c r="AM9032" i="124"/>
  <c r="AM9033" i="124"/>
  <c r="AM9034" i="124"/>
  <c r="AM9035" i="124"/>
  <c r="AM9036" i="124"/>
  <c r="AM9037" i="124"/>
  <c r="AM9038" i="124"/>
  <c r="AM9039" i="124"/>
  <c r="AM9040" i="124"/>
  <c r="AM9041" i="124"/>
  <c r="AM9042" i="124"/>
  <c r="AM9043" i="124"/>
  <c r="AM9044" i="124"/>
  <c r="AM9045" i="124"/>
  <c r="AM9046" i="124"/>
  <c r="AM9047" i="124"/>
  <c r="AM9048" i="124"/>
  <c r="AM9049" i="124"/>
  <c r="AM9050" i="124"/>
  <c r="AM9051" i="124"/>
  <c r="AM9052" i="124"/>
  <c r="AM9053" i="124"/>
  <c r="AM9054" i="124"/>
  <c r="AM9055" i="124"/>
  <c r="AM9056" i="124"/>
  <c r="AM9057" i="124"/>
  <c r="AM9058" i="124"/>
  <c r="AM9059" i="124"/>
  <c r="AM9060" i="124"/>
  <c r="AM9061" i="124"/>
  <c r="AM9062" i="124"/>
  <c r="AM9063" i="124"/>
  <c r="AM9064" i="124"/>
  <c r="AM9065" i="124"/>
  <c r="AM9066" i="124"/>
  <c r="AM9067" i="124"/>
  <c r="AM9068" i="124"/>
  <c r="AM9069" i="124"/>
  <c r="AM9070" i="124"/>
  <c r="AM9071" i="124"/>
  <c r="AM9072" i="124"/>
  <c r="AM9073" i="124"/>
  <c r="AM9074" i="124"/>
  <c r="AM9075" i="124"/>
  <c r="AM9076" i="124"/>
  <c r="AM9077" i="124"/>
  <c r="AM9078" i="124"/>
  <c r="AM9079" i="124"/>
  <c r="AM9080" i="124"/>
  <c r="AM9081" i="124"/>
  <c r="AM9082" i="124"/>
  <c r="AM9083" i="124"/>
  <c r="AM9084" i="124"/>
  <c r="AM9085" i="124"/>
  <c r="AM9086" i="124"/>
  <c r="AM9087" i="124"/>
  <c r="AM9088" i="124"/>
  <c r="AM9089" i="124"/>
  <c r="AM9090" i="124"/>
  <c r="AM9091" i="124"/>
  <c r="AM9092" i="124"/>
  <c r="AM9093" i="124"/>
  <c r="AM9094" i="124"/>
  <c r="AM9095" i="124"/>
  <c r="AM9096" i="124"/>
  <c r="AM9097" i="124"/>
  <c r="AM9098" i="124"/>
  <c r="AM9099" i="124"/>
  <c r="AM9100" i="124"/>
  <c r="AM9101" i="124"/>
  <c r="AM9102" i="124"/>
  <c r="AM9103" i="124"/>
  <c r="AM9104" i="124"/>
  <c r="AM9105" i="124"/>
  <c r="AM9106" i="124"/>
  <c r="AM9107" i="124"/>
  <c r="AM9108" i="124"/>
  <c r="AM9109" i="124"/>
  <c r="AM9110" i="124"/>
  <c r="AM9111" i="124"/>
  <c r="AM9112" i="124"/>
  <c r="AM9113" i="124"/>
  <c r="AM9114" i="124"/>
  <c r="AM9115" i="124"/>
  <c r="AM9116" i="124"/>
  <c r="AM9117" i="124"/>
  <c r="AM9118" i="124"/>
  <c r="AM9119" i="124"/>
  <c r="AM9120" i="124"/>
  <c r="AM9121" i="124"/>
  <c r="AM9122" i="124"/>
  <c r="AM9123" i="124"/>
  <c r="AM9124" i="124"/>
  <c r="AM9125" i="124"/>
  <c r="AM9126" i="124"/>
  <c r="AM9127" i="124"/>
  <c r="AM9128" i="124"/>
  <c r="AM9129" i="124"/>
  <c r="AM9130" i="124"/>
  <c r="AM9131" i="124"/>
  <c r="AM9132" i="124"/>
  <c r="AM9133" i="124"/>
  <c r="AM9134" i="124"/>
  <c r="AM9135" i="124"/>
  <c r="AM9136" i="124"/>
  <c r="AM9137" i="124"/>
  <c r="AM9138" i="124"/>
  <c r="AM9139" i="124"/>
  <c r="AM9140" i="124"/>
  <c r="AM9141" i="124"/>
  <c r="AM9142" i="124"/>
  <c r="AM9143" i="124"/>
  <c r="AM9144" i="124"/>
  <c r="AM9145" i="124"/>
  <c r="AM9146" i="124"/>
  <c r="AM9147" i="124"/>
  <c r="AM9148" i="124"/>
  <c r="AM9149" i="124"/>
  <c r="AM9150" i="124"/>
  <c r="AM9151" i="124"/>
  <c r="AM9152" i="124"/>
  <c r="AM9153" i="124"/>
  <c r="AM9154" i="124"/>
  <c r="AM9155" i="124"/>
  <c r="AM9156" i="124"/>
  <c r="AM9157" i="124"/>
  <c r="AM9158" i="124"/>
  <c r="AM9159" i="124"/>
  <c r="AM9160" i="124"/>
  <c r="AM9161" i="124"/>
  <c r="AM9162" i="124"/>
  <c r="AM9163" i="124"/>
  <c r="AM9164" i="124"/>
  <c r="AM9165" i="124"/>
  <c r="AM9166" i="124"/>
  <c r="AM9167" i="124"/>
  <c r="AM9168" i="124"/>
  <c r="AM9169" i="124"/>
  <c r="AM9170" i="124"/>
  <c r="AM9171" i="124"/>
  <c r="AM9172" i="124"/>
  <c r="AM9173" i="124"/>
  <c r="AM9174" i="124"/>
  <c r="AM9175" i="124"/>
  <c r="AM9176" i="124"/>
  <c r="AM9177" i="124"/>
  <c r="AM9178" i="124"/>
  <c r="AM9179" i="124"/>
  <c r="AM9180" i="124"/>
  <c r="AM9181" i="124"/>
  <c r="AM9182" i="124"/>
  <c r="AM9183" i="124"/>
  <c r="AM9184" i="124"/>
  <c r="AM9185" i="124"/>
  <c r="AM9186" i="124"/>
  <c r="AM9187" i="124"/>
  <c r="AM9188" i="124"/>
  <c r="AM9189" i="124"/>
  <c r="AM9190" i="124"/>
  <c r="AM9191" i="124"/>
  <c r="AM9192" i="124"/>
  <c r="AM9193" i="124"/>
  <c r="AM9194" i="124"/>
  <c r="AM9195" i="124"/>
  <c r="AM9196" i="124"/>
  <c r="AM9197" i="124"/>
  <c r="AM9198" i="124"/>
  <c r="AM9199" i="124"/>
  <c r="AM9200" i="124"/>
  <c r="AM9201" i="124"/>
  <c r="AM9202" i="124"/>
  <c r="AM9203" i="124"/>
  <c r="AM9204" i="124"/>
  <c r="AM9205" i="124"/>
  <c r="AM9206" i="124"/>
  <c r="AM9207" i="124"/>
  <c r="AM9208" i="124"/>
  <c r="AM9209" i="124"/>
  <c r="AM9210" i="124"/>
  <c r="AM9211" i="124"/>
  <c r="AM9212" i="124"/>
  <c r="AM9213" i="124"/>
  <c r="AM9214" i="124"/>
  <c r="AM9215" i="124"/>
  <c r="AM9216" i="124"/>
  <c r="AM9217" i="124"/>
  <c r="AM9218" i="124"/>
  <c r="AM9219" i="124"/>
  <c r="AM9220" i="124"/>
  <c r="AM9221" i="124"/>
  <c r="AM9222" i="124"/>
  <c r="AM9223" i="124"/>
  <c r="AM9224" i="124"/>
  <c r="AM9225" i="124"/>
  <c r="AM9226" i="124"/>
  <c r="AM9227" i="124"/>
  <c r="AM9228" i="124"/>
  <c r="AM9229" i="124"/>
  <c r="AM9230" i="124"/>
  <c r="AM9231" i="124"/>
  <c r="AM9232" i="124"/>
  <c r="AM9233" i="124"/>
  <c r="AM9234" i="124"/>
  <c r="AM9235" i="124"/>
  <c r="AM9236" i="124"/>
  <c r="AM9237" i="124"/>
  <c r="AM9238" i="124"/>
  <c r="AM9239" i="124"/>
  <c r="AM9240" i="124"/>
  <c r="AM9241" i="124"/>
  <c r="AM9242" i="124"/>
  <c r="AM9243" i="124"/>
  <c r="AM9244" i="124"/>
  <c r="AM9245" i="124"/>
  <c r="AM9246" i="124"/>
  <c r="AM9247" i="124"/>
  <c r="AM9248" i="124"/>
  <c r="AM9249" i="124"/>
  <c r="AM9250" i="124"/>
  <c r="AM9251" i="124"/>
  <c r="AM9252" i="124"/>
  <c r="AM9253" i="124"/>
  <c r="AM9254" i="124"/>
  <c r="AM9255" i="124"/>
  <c r="AM9256" i="124"/>
  <c r="AM9257" i="124"/>
  <c r="AM9258" i="124"/>
  <c r="AM9259" i="124"/>
  <c r="AM9260" i="124"/>
  <c r="AM9261" i="124"/>
  <c r="AM9262" i="124"/>
  <c r="AM9263" i="124"/>
  <c r="AM9264" i="124"/>
  <c r="AM9265" i="124"/>
  <c r="AM9266" i="124"/>
  <c r="AM9267" i="124"/>
  <c r="AM9268" i="124"/>
  <c r="AM9269" i="124"/>
  <c r="AM9270" i="124"/>
  <c r="AM9271" i="124"/>
  <c r="AM9272" i="124"/>
  <c r="AM9273" i="124"/>
  <c r="AM9274" i="124"/>
  <c r="AM9275" i="124"/>
  <c r="AM9276" i="124"/>
  <c r="AM9277" i="124"/>
  <c r="AM9278" i="124"/>
  <c r="AM9279" i="124"/>
  <c r="AM9280" i="124"/>
  <c r="AM9281" i="124"/>
  <c r="AM9282" i="124"/>
  <c r="AM9283" i="124"/>
  <c r="AM9284" i="124"/>
  <c r="AM9285" i="124"/>
  <c r="AM9286" i="124"/>
  <c r="AM9287" i="124"/>
  <c r="AM9288" i="124"/>
  <c r="AM9289" i="124"/>
  <c r="AM9290" i="124"/>
  <c r="AM9291" i="124"/>
  <c r="AM9292" i="124"/>
  <c r="AM9293" i="124"/>
  <c r="AM9294" i="124"/>
  <c r="AM9295" i="124"/>
  <c r="AM9296" i="124"/>
  <c r="AM9297" i="124"/>
  <c r="AM9298" i="124"/>
  <c r="AM9299" i="124"/>
  <c r="AM9300" i="124"/>
  <c r="AM9301" i="124"/>
  <c r="AM9302" i="124"/>
  <c r="AM9303" i="124"/>
  <c r="AM9304" i="124"/>
  <c r="AM9305" i="124"/>
  <c r="AM9306" i="124"/>
  <c r="AM9307" i="124"/>
  <c r="AM9308" i="124"/>
  <c r="AM9309" i="124"/>
  <c r="AM9310" i="124"/>
  <c r="AM9311" i="124"/>
  <c r="AM9312" i="124"/>
  <c r="AM9313" i="124"/>
  <c r="AM9314" i="124"/>
  <c r="AM9315" i="124"/>
  <c r="AM9316" i="124"/>
  <c r="AM9317" i="124"/>
  <c r="AM9318" i="124"/>
  <c r="AM9319" i="124"/>
  <c r="AM9320" i="124"/>
  <c r="AM9321" i="124"/>
  <c r="AM9322" i="124"/>
  <c r="AM9323" i="124"/>
  <c r="AM9324" i="124"/>
  <c r="AM9325" i="124"/>
  <c r="AM9326" i="124"/>
  <c r="AM9327" i="124"/>
  <c r="AM9328" i="124"/>
  <c r="AM9329" i="124"/>
  <c r="AM9330" i="124"/>
  <c r="AM9331" i="124"/>
  <c r="AM9332" i="124"/>
  <c r="AM9333" i="124"/>
  <c r="AM9334" i="124"/>
  <c r="AM9335" i="124"/>
  <c r="AM9336" i="124"/>
  <c r="AM9337" i="124"/>
  <c r="AM9338" i="124"/>
  <c r="AM9339" i="124"/>
  <c r="AM9340" i="124"/>
  <c r="AM9341" i="124"/>
  <c r="AM9342" i="124"/>
  <c r="AM9343" i="124"/>
  <c r="AM9344" i="124"/>
  <c r="AM9345" i="124"/>
  <c r="AM9346" i="124"/>
  <c r="AM9347" i="124"/>
  <c r="AM9348" i="124"/>
  <c r="AM9349" i="124"/>
  <c r="AM9350" i="124"/>
  <c r="AM9351" i="124"/>
  <c r="AM9352" i="124"/>
  <c r="AM9353" i="124"/>
  <c r="AM9354" i="124"/>
  <c r="AM9355" i="124"/>
  <c r="AM9356" i="124"/>
  <c r="AM9357" i="124"/>
  <c r="AM9358" i="124"/>
  <c r="AM9359" i="124"/>
  <c r="AM9360" i="124"/>
  <c r="AM9361" i="124"/>
  <c r="AM9362" i="124"/>
  <c r="AM9363" i="124"/>
  <c r="AM9364" i="124"/>
  <c r="AM9365" i="124"/>
  <c r="AM9366" i="124"/>
  <c r="AM9367" i="124"/>
  <c r="AM9368" i="124"/>
  <c r="AM9369" i="124"/>
  <c r="AM9370" i="124"/>
  <c r="AM9371" i="124"/>
  <c r="AM9372" i="124"/>
  <c r="AM9373" i="124"/>
  <c r="AM9374" i="124"/>
  <c r="AM9375" i="124"/>
  <c r="AM9376" i="124"/>
  <c r="AM9377" i="124"/>
  <c r="AM9378" i="124"/>
  <c r="AM9379" i="124"/>
  <c r="AM9380" i="124"/>
  <c r="AM9381" i="124"/>
  <c r="AM9382" i="124"/>
  <c r="AM9383" i="124"/>
  <c r="AM9384" i="124"/>
  <c r="AM9385" i="124"/>
  <c r="AM9386" i="124"/>
  <c r="AM9387" i="124"/>
  <c r="AM9388" i="124"/>
  <c r="AM9389" i="124"/>
  <c r="AM9390" i="124"/>
  <c r="AM9391" i="124"/>
  <c r="AM9392" i="124"/>
  <c r="AM9393" i="124"/>
  <c r="AM9394" i="124"/>
  <c r="AM9395" i="124"/>
  <c r="AM9396" i="124"/>
  <c r="AM9397" i="124"/>
  <c r="AM9398" i="124"/>
  <c r="AM9399" i="124"/>
  <c r="AM9400" i="124"/>
  <c r="AM9401" i="124"/>
  <c r="AM9402" i="124"/>
  <c r="AM9403" i="124"/>
  <c r="AM9404" i="124"/>
  <c r="AM9405" i="124"/>
  <c r="AM9406" i="124"/>
  <c r="AM9407" i="124"/>
  <c r="AM9408" i="124"/>
  <c r="AM9409" i="124"/>
  <c r="AM9410" i="124"/>
  <c r="AM9411" i="124"/>
  <c r="AM9412" i="124"/>
  <c r="AM9413" i="124"/>
  <c r="AM9414" i="124"/>
  <c r="AM9415" i="124"/>
  <c r="AM9416" i="124"/>
  <c r="AM9417" i="124"/>
  <c r="AM9418" i="124"/>
  <c r="AM9419" i="124"/>
  <c r="AM9420" i="124"/>
  <c r="AM9421" i="124"/>
  <c r="AM9422" i="124"/>
  <c r="AM9423" i="124"/>
  <c r="AM9424" i="124"/>
  <c r="AM9425" i="124"/>
  <c r="AM9426" i="124"/>
  <c r="AM9427" i="124"/>
  <c r="AM9428" i="124"/>
  <c r="AM9429" i="124"/>
  <c r="AM9430" i="124"/>
  <c r="AM9431" i="124"/>
  <c r="AM9432" i="124"/>
  <c r="AM9433" i="124"/>
  <c r="AM9434" i="124"/>
  <c r="AM9435" i="124"/>
  <c r="AM9436" i="124"/>
  <c r="AM9437" i="124"/>
  <c r="AM9438" i="124"/>
  <c r="AM9439" i="124"/>
  <c r="AM9440" i="124"/>
  <c r="AM9441" i="124"/>
  <c r="AM9442" i="124"/>
  <c r="AM9443" i="124"/>
  <c r="AM9444" i="124"/>
  <c r="AM9445" i="124"/>
  <c r="AM9446" i="124"/>
  <c r="AM9447" i="124"/>
  <c r="AM9448" i="124"/>
  <c r="AM9449" i="124"/>
  <c r="AM9450" i="124"/>
  <c r="AM9451" i="124"/>
  <c r="AM9452" i="124"/>
  <c r="AM9453" i="124"/>
  <c r="AM9454" i="124"/>
  <c r="AM9455" i="124"/>
  <c r="AM9456" i="124"/>
  <c r="AM9457" i="124"/>
  <c r="AM9458" i="124"/>
  <c r="AM9459" i="124"/>
  <c r="AM9460" i="124"/>
  <c r="AM9461" i="124"/>
  <c r="AM9462" i="124"/>
  <c r="AM9463" i="124"/>
  <c r="AM9464" i="124"/>
  <c r="AM9465" i="124"/>
  <c r="AM9466" i="124"/>
  <c r="AM9467" i="124"/>
  <c r="AM9468" i="124"/>
  <c r="AM9469" i="124"/>
  <c r="AM9470" i="124"/>
  <c r="AM9471" i="124"/>
  <c r="AM9472" i="124"/>
  <c r="AM9473" i="124"/>
  <c r="AM9474" i="124"/>
  <c r="AM9475" i="124"/>
  <c r="AM9476" i="124"/>
  <c r="AM9477" i="124"/>
  <c r="AM9478" i="124"/>
  <c r="AM9479" i="124"/>
  <c r="AM9480" i="124"/>
  <c r="AM9481" i="124"/>
  <c r="AM9482" i="124"/>
  <c r="AM9483" i="124"/>
  <c r="AM9484" i="124"/>
  <c r="AM9485" i="124"/>
  <c r="AM9486" i="124"/>
  <c r="AM9487" i="124"/>
  <c r="AM9488" i="124"/>
  <c r="AM9489" i="124"/>
  <c r="AM9490" i="124"/>
  <c r="AM9491" i="124"/>
  <c r="AM9492" i="124"/>
  <c r="AM9493" i="124"/>
  <c r="AM9494" i="124"/>
  <c r="AM9495" i="124"/>
  <c r="AM9496" i="124"/>
  <c r="AM9497" i="124"/>
  <c r="AM9498" i="124"/>
  <c r="AM9499" i="124"/>
  <c r="AM9500" i="124"/>
  <c r="AM9501" i="124"/>
  <c r="AM9502" i="124"/>
  <c r="AM9503" i="124"/>
  <c r="AM9504" i="124"/>
  <c r="AM9505" i="124"/>
  <c r="AM9506" i="124"/>
  <c r="AM9507" i="124"/>
  <c r="AM9508" i="124"/>
  <c r="AM9509" i="124"/>
  <c r="AM9510" i="124"/>
  <c r="AM9511" i="124"/>
  <c r="AM9512" i="124"/>
  <c r="AM9513" i="124"/>
  <c r="AM9514" i="124"/>
  <c r="AM9515" i="124"/>
  <c r="AM9516" i="124"/>
  <c r="AM9517" i="124"/>
  <c r="AM9518" i="124"/>
  <c r="AM9519" i="124"/>
  <c r="AM9520" i="124"/>
  <c r="AM9521" i="124"/>
  <c r="AM9522" i="124"/>
  <c r="AM9523" i="124"/>
  <c r="AM9524" i="124"/>
  <c r="AM9525" i="124"/>
  <c r="AM9526" i="124"/>
  <c r="AM9527" i="124"/>
  <c r="AM9528" i="124"/>
  <c r="AM9529" i="124"/>
  <c r="AM9530" i="124"/>
  <c r="AM9531" i="124"/>
  <c r="AM9532" i="124"/>
  <c r="AM9533" i="124"/>
  <c r="AM9534" i="124"/>
  <c r="AM9535" i="124"/>
  <c r="AM9536" i="124"/>
  <c r="AM9537" i="124"/>
  <c r="AM9538" i="124"/>
  <c r="AM9539" i="124"/>
  <c r="AM9540" i="124"/>
  <c r="AM9541" i="124"/>
  <c r="AM9542" i="124"/>
  <c r="AM9543" i="124"/>
  <c r="AM9544" i="124"/>
  <c r="AM9545" i="124"/>
  <c r="AM9546" i="124"/>
  <c r="AM9547" i="124"/>
  <c r="AM9548" i="124"/>
  <c r="AM9549" i="124"/>
  <c r="AM9550" i="124"/>
  <c r="AM9551" i="124"/>
  <c r="AM9552" i="124"/>
  <c r="AM9553" i="124"/>
  <c r="AM9554" i="124"/>
  <c r="AM9555" i="124"/>
  <c r="AM9556" i="124"/>
  <c r="AM9557" i="124"/>
  <c r="AM9558" i="124"/>
  <c r="AM9559" i="124"/>
  <c r="AM9560" i="124"/>
  <c r="AM9561" i="124"/>
  <c r="AM9562" i="124"/>
  <c r="AM9563" i="124"/>
  <c r="AM9564" i="124"/>
  <c r="AM9565" i="124"/>
  <c r="AM9566" i="124"/>
  <c r="AM9567" i="124"/>
  <c r="AM9568" i="124"/>
  <c r="AM9569" i="124"/>
  <c r="AM9570" i="124"/>
  <c r="AM9571" i="124"/>
  <c r="AM9572" i="124"/>
  <c r="AM9573" i="124"/>
  <c r="AM9574" i="124"/>
  <c r="AM9575" i="124"/>
  <c r="AM9576" i="124"/>
  <c r="AM9577" i="124"/>
  <c r="AM9578" i="124"/>
  <c r="AM9579" i="124"/>
  <c r="AM9580" i="124"/>
  <c r="AM9581" i="124"/>
  <c r="AM9582" i="124"/>
  <c r="AM9583" i="124"/>
  <c r="AM9584" i="124"/>
  <c r="AM9585" i="124"/>
  <c r="AM9586" i="124"/>
  <c r="AM9587" i="124"/>
  <c r="AM9588" i="124"/>
  <c r="AM9589" i="124"/>
  <c r="AM9590" i="124"/>
  <c r="AM9591" i="124"/>
  <c r="AM9592" i="124"/>
  <c r="AM9593" i="124"/>
  <c r="AM9594" i="124"/>
  <c r="AM9595" i="124"/>
  <c r="AM9596" i="124"/>
  <c r="AM9597" i="124"/>
  <c r="AM9598" i="124"/>
  <c r="AM9599" i="124"/>
  <c r="AM9600" i="124"/>
  <c r="AM9601" i="124"/>
  <c r="AM9602" i="124"/>
  <c r="AM9603" i="124"/>
  <c r="AM9604" i="124"/>
  <c r="AM9605" i="124"/>
  <c r="AM9606" i="124"/>
  <c r="AM9607" i="124"/>
  <c r="AM9608" i="124"/>
  <c r="AM9609" i="124"/>
  <c r="AM9610" i="124"/>
  <c r="AM9611" i="124"/>
  <c r="AM9612" i="124"/>
  <c r="AM9613" i="124"/>
  <c r="AM9614" i="124"/>
  <c r="AM9615" i="124"/>
  <c r="AM9616" i="124"/>
  <c r="AM9617" i="124"/>
  <c r="AM9618" i="124"/>
  <c r="AM9619" i="124"/>
  <c r="AM9620" i="124"/>
  <c r="AM9621" i="124"/>
  <c r="AM9622" i="124"/>
  <c r="AM9623" i="124"/>
  <c r="AM9624" i="124"/>
  <c r="AM9625" i="124"/>
  <c r="AM9626" i="124"/>
  <c r="AM9627" i="124"/>
  <c r="AM9628" i="124"/>
  <c r="AM9629" i="124"/>
  <c r="AM9630" i="124"/>
  <c r="AM9631" i="124"/>
  <c r="AM9632" i="124"/>
  <c r="AM9633" i="124"/>
  <c r="AM9634" i="124"/>
  <c r="AM9635" i="124"/>
  <c r="AM9636" i="124"/>
  <c r="AM9637" i="124"/>
  <c r="AM9638" i="124"/>
  <c r="AM9639" i="124"/>
  <c r="AM9640" i="124"/>
  <c r="AM9641" i="124"/>
  <c r="AM9642" i="124"/>
  <c r="AM9643" i="124"/>
  <c r="AM9644" i="124"/>
  <c r="AM9645" i="124"/>
  <c r="AM9646" i="124"/>
  <c r="AM9647" i="124"/>
  <c r="AM9648" i="124"/>
  <c r="AM9649" i="124"/>
  <c r="AM9650" i="124"/>
  <c r="AM9651" i="124"/>
  <c r="AM9652" i="124"/>
  <c r="AM9653" i="124"/>
  <c r="AM9654" i="124"/>
  <c r="AM9655" i="124"/>
  <c r="AM9656" i="124"/>
  <c r="AM9657" i="124"/>
  <c r="AM9658" i="124"/>
  <c r="AM9659" i="124"/>
  <c r="AM9660" i="124"/>
  <c r="AM9661" i="124"/>
  <c r="AM9662" i="124"/>
  <c r="AM9663" i="124"/>
  <c r="AM9664" i="124"/>
  <c r="AM9665" i="124"/>
  <c r="AM9666" i="124"/>
  <c r="AM9667" i="124"/>
  <c r="AM9668" i="124"/>
  <c r="AM9669" i="124"/>
  <c r="AM9670" i="124"/>
  <c r="AM9671" i="124"/>
  <c r="AM9672" i="124"/>
  <c r="AM9673" i="124"/>
  <c r="AM9674" i="124"/>
  <c r="AM9675" i="124"/>
  <c r="AM9676" i="124"/>
  <c r="AM9677" i="124"/>
  <c r="AM9678" i="124"/>
  <c r="AM9679" i="124"/>
  <c r="AM9680" i="124"/>
  <c r="AM9681" i="124"/>
  <c r="AM9682" i="124"/>
  <c r="AM9683" i="124"/>
  <c r="AM9684" i="124"/>
  <c r="AM9685" i="124"/>
  <c r="AM9686" i="124"/>
  <c r="AM9687" i="124"/>
  <c r="AM9688" i="124"/>
  <c r="AM9689" i="124"/>
  <c r="AM9690" i="124"/>
  <c r="AM9691" i="124"/>
  <c r="AM9692" i="124"/>
  <c r="AM9693" i="124"/>
  <c r="AM9694" i="124"/>
  <c r="AM9695" i="124"/>
  <c r="AM9696" i="124"/>
  <c r="AM9697" i="124"/>
  <c r="AM9698" i="124"/>
  <c r="AM9699" i="124"/>
  <c r="AM9700" i="124"/>
  <c r="AM9701" i="124"/>
  <c r="AM9702" i="124"/>
  <c r="AM9703" i="124"/>
  <c r="AM9704" i="124"/>
  <c r="AM9705" i="124"/>
  <c r="AM9706" i="124"/>
  <c r="AM9707" i="124"/>
  <c r="AM9708" i="124"/>
  <c r="AM9709" i="124"/>
  <c r="AM9710" i="124"/>
  <c r="AM9711" i="124"/>
  <c r="AM9712" i="124"/>
  <c r="AM9713" i="124"/>
  <c r="AM9714" i="124"/>
  <c r="AM9715" i="124"/>
  <c r="AM9716" i="124"/>
  <c r="AM9717" i="124"/>
  <c r="AM9718" i="124"/>
  <c r="AM9719" i="124"/>
  <c r="AM9720" i="124"/>
  <c r="AM9721" i="124"/>
  <c r="AM9722" i="124"/>
  <c r="AM9723" i="124"/>
  <c r="AM9724" i="124"/>
  <c r="AM9725" i="124"/>
  <c r="AM9726" i="124"/>
  <c r="AM9727" i="124"/>
  <c r="AM9728" i="124"/>
  <c r="AM9729" i="124"/>
  <c r="AM9730" i="124"/>
  <c r="AM9731" i="124"/>
  <c r="AM9732" i="124"/>
  <c r="AM9733" i="124"/>
  <c r="AM9734" i="124"/>
  <c r="AM9735" i="124"/>
  <c r="AM9736" i="124"/>
  <c r="AM9737" i="124"/>
  <c r="AM9738" i="124"/>
  <c r="AM9739" i="124"/>
  <c r="AM9740" i="124"/>
  <c r="AM9741" i="124"/>
  <c r="AM9742" i="124"/>
  <c r="AM9743" i="124"/>
  <c r="AM9744" i="124"/>
  <c r="AM9745" i="124"/>
  <c r="AM9746" i="124"/>
  <c r="AM9747" i="124"/>
  <c r="AM9748" i="124"/>
  <c r="AM9749" i="124"/>
  <c r="AM9750" i="124"/>
  <c r="AM9751" i="124"/>
  <c r="AM9752" i="124"/>
  <c r="AM9753" i="124"/>
  <c r="AM9754" i="124"/>
  <c r="AM9755" i="124"/>
  <c r="AM9756" i="124"/>
  <c r="AM9757" i="124"/>
  <c r="AM9758" i="124"/>
  <c r="AM9759" i="124"/>
  <c r="AM9760" i="124"/>
  <c r="AM9761" i="124"/>
  <c r="AM9762" i="124"/>
  <c r="AM9763" i="124"/>
  <c r="AM9764" i="124"/>
  <c r="AM9765" i="124"/>
  <c r="AM9766" i="124"/>
  <c r="AM9767" i="124"/>
  <c r="AM9768" i="124"/>
  <c r="AM9769" i="124"/>
  <c r="AM9770" i="124"/>
  <c r="AM9771" i="124"/>
  <c r="AM9772" i="124"/>
  <c r="AM9773" i="124"/>
  <c r="AM9774" i="124"/>
  <c r="AM9775" i="124"/>
  <c r="AM9776" i="124"/>
  <c r="AM9777" i="124"/>
  <c r="AM9778" i="124"/>
  <c r="AM9779" i="124"/>
  <c r="AM9780" i="124"/>
  <c r="AM9781" i="124"/>
  <c r="AM9782" i="124"/>
  <c r="AM9783" i="124"/>
  <c r="AM9784" i="124"/>
  <c r="AM9785" i="124"/>
  <c r="AM9786" i="124"/>
  <c r="AM9787" i="124"/>
  <c r="AM9788" i="124"/>
  <c r="AM9789" i="124"/>
  <c r="AM9790" i="124"/>
  <c r="AM9791" i="124"/>
  <c r="AM9792" i="124"/>
  <c r="AM9793" i="124"/>
  <c r="AM9794" i="124"/>
  <c r="AM9795" i="124"/>
  <c r="AM9796" i="124"/>
  <c r="AM9797" i="124"/>
  <c r="AM9798" i="124"/>
  <c r="AM9799" i="124"/>
  <c r="AM9800" i="124"/>
  <c r="AM9801" i="124"/>
  <c r="AM9802" i="124"/>
  <c r="AM9803" i="124"/>
  <c r="AM9804" i="124"/>
  <c r="AM9805" i="124"/>
  <c r="AM9806" i="124"/>
  <c r="AM9807" i="124"/>
  <c r="AM9808" i="124"/>
  <c r="AM9809" i="124"/>
  <c r="AM9810" i="124"/>
  <c r="AM9811" i="124"/>
  <c r="AM9812" i="124"/>
  <c r="AM9813" i="124"/>
  <c r="AM9814" i="124"/>
  <c r="AM9815" i="124"/>
  <c r="AM9816" i="124"/>
  <c r="AM9817" i="124"/>
  <c r="AM9818" i="124"/>
  <c r="AM9819" i="124"/>
  <c r="AM9820" i="124"/>
  <c r="AM9821" i="124"/>
  <c r="AM9822" i="124"/>
  <c r="AM9823" i="124"/>
  <c r="AM9824" i="124"/>
  <c r="AM9825" i="124"/>
  <c r="AM9826" i="124"/>
  <c r="AM9827" i="124"/>
  <c r="AM9828" i="124"/>
  <c r="AM9829" i="124"/>
  <c r="AM9830" i="124"/>
  <c r="AM9831" i="124"/>
  <c r="AM9832" i="124"/>
  <c r="AM9833" i="124"/>
  <c r="AM9834" i="124"/>
  <c r="AM9835" i="124"/>
  <c r="AM9836" i="124"/>
  <c r="AM9837" i="124"/>
  <c r="AM9838" i="124"/>
  <c r="AM9839" i="124"/>
  <c r="AM9840" i="124"/>
  <c r="AM9841" i="124"/>
  <c r="AM9842" i="124"/>
  <c r="AM9843" i="124"/>
  <c r="AM9844" i="124"/>
  <c r="AM9845" i="124"/>
  <c r="AM9846" i="124"/>
  <c r="AM9847" i="124"/>
  <c r="AM9848" i="124"/>
  <c r="AM9849" i="124"/>
  <c r="AM9850" i="124"/>
  <c r="AM9851" i="124"/>
  <c r="AM9852" i="124"/>
  <c r="AM9853" i="124"/>
  <c r="AM9854" i="124"/>
  <c r="AM9855" i="124"/>
  <c r="AM9856" i="124"/>
  <c r="AM9857" i="124"/>
  <c r="AM9858" i="124"/>
  <c r="AM9859" i="124"/>
  <c r="AM9860" i="124"/>
  <c r="AM9861" i="124"/>
  <c r="AM9862" i="124"/>
  <c r="AM9863" i="124"/>
  <c r="AM9864" i="124"/>
  <c r="AM9865" i="124"/>
  <c r="AM9866" i="124"/>
  <c r="AM9867" i="124"/>
  <c r="AM9868" i="124"/>
  <c r="AM9869" i="124"/>
  <c r="AM9870" i="124"/>
  <c r="AM9871" i="124"/>
  <c r="AM9872" i="124"/>
  <c r="AM9873" i="124"/>
  <c r="AM9874" i="124"/>
  <c r="AM9875" i="124"/>
  <c r="AM9876" i="124"/>
  <c r="AM9877" i="124"/>
  <c r="AM9878" i="124"/>
  <c r="AM9879" i="124"/>
  <c r="AM9880" i="124"/>
  <c r="AM9881" i="124"/>
  <c r="AM9882" i="124"/>
  <c r="AM9883" i="124"/>
  <c r="AM9884" i="124"/>
  <c r="AM9885" i="124"/>
  <c r="AM9886" i="124"/>
  <c r="AM9887" i="124"/>
  <c r="AM9888" i="124"/>
  <c r="AM9889" i="124"/>
  <c r="AM9890" i="124"/>
  <c r="AM9891" i="124"/>
  <c r="AM9892" i="124"/>
  <c r="AM9893" i="124"/>
  <c r="AM9894" i="124"/>
  <c r="AM9895" i="124"/>
  <c r="AM9896" i="124"/>
  <c r="AM9897" i="124"/>
  <c r="AM9898" i="124"/>
  <c r="AM9899" i="124"/>
  <c r="AM9900" i="124"/>
  <c r="AM9901" i="124"/>
  <c r="AM9902" i="124"/>
  <c r="AM9903" i="124"/>
  <c r="AM9904" i="124"/>
  <c r="AM9905" i="124"/>
  <c r="AM9906" i="124"/>
  <c r="AM9907" i="124"/>
  <c r="AM9908" i="124"/>
  <c r="AM9909" i="124"/>
  <c r="AM9910" i="124"/>
  <c r="AM9911" i="124"/>
  <c r="AM9912" i="124"/>
  <c r="AM9913" i="124"/>
  <c r="AM9914" i="124"/>
  <c r="AM9915" i="124"/>
  <c r="AM9916" i="124"/>
  <c r="AM9917" i="124"/>
  <c r="AM9918" i="124"/>
  <c r="AM9919" i="124"/>
  <c r="AM9920" i="124"/>
  <c r="AM9921" i="124"/>
  <c r="AM9922" i="124"/>
  <c r="AM9923" i="124"/>
  <c r="AM9924" i="124"/>
  <c r="AM9925" i="124"/>
  <c r="AM9926" i="124"/>
  <c r="AM9927" i="124"/>
  <c r="AM9928" i="124"/>
  <c r="AM9929" i="124"/>
  <c r="AM9930" i="124"/>
  <c r="AM9931" i="124"/>
  <c r="AM9932" i="124"/>
  <c r="AM9933" i="124"/>
  <c r="AM9934" i="124"/>
  <c r="AM9935" i="124"/>
  <c r="AM9936" i="124"/>
  <c r="AM9937" i="124"/>
  <c r="AM9938" i="124"/>
  <c r="AM9939" i="124"/>
  <c r="AM9940" i="124"/>
  <c r="AM9941" i="124"/>
  <c r="AM9942" i="124"/>
  <c r="AM9943" i="124"/>
  <c r="AM9944" i="124"/>
  <c r="AM9945" i="124"/>
  <c r="AM9946" i="124"/>
  <c r="AM9947" i="124"/>
  <c r="AM9948" i="124"/>
  <c r="AM9949" i="124"/>
  <c r="AM9950" i="124"/>
  <c r="AM9951" i="124"/>
  <c r="AM9952" i="124"/>
  <c r="AM9953" i="124"/>
  <c r="AM9954" i="124"/>
  <c r="AM9955" i="124"/>
  <c r="AM9956" i="124"/>
  <c r="AM9957" i="124"/>
  <c r="AM9958" i="124"/>
  <c r="AM9959" i="124"/>
  <c r="AM9960" i="124"/>
  <c r="AM9961" i="124"/>
  <c r="AM9962" i="124"/>
  <c r="AM9963" i="124"/>
  <c r="AM9964" i="124"/>
  <c r="AM9965" i="124"/>
  <c r="AM9966" i="124"/>
  <c r="AM9967" i="124"/>
  <c r="AM9968" i="124"/>
  <c r="AM9969" i="124"/>
  <c r="AM9970" i="124"/>
  <c r="AM9971" i="124"/>
  <c r="AM9972" i="124"/>
  <c r="AM9973" i="124"/>
  <c r="AM9974" i="124"/>
  <c r="AM9975" i="124"/>
  <c r="AM9976" i="124"/>
  <c r="AM9977" i="124"/>
  <c r="AM9978" i="124"/>
  <c r="AM9979" i="124"/>
  <c r="AM9980" i="124"/>
  <c r="AM9981" i="124"/>
  <c r="AM9982" i="124"/>
  <c r="AM9983" i="124"/>
  <c r="AM9984" i="124"/>
  <c r="AM9985" i="124"/>
  <c r="AM9986" i="124"/>
  <c r="AM9987" i="124"/>
  <c r="AM9988" i="124"/>
  <c r="AM9989" i="124"/>
  <c r="AM9990" i="124"/>
  <c r="AM9991" i="124"/>
  <c r="AM9992" i="124"/>
  <c r="AM9993" i="124"/>
  <c r="AM9994" i="124"/>
  <c r="AM9995" i="124"/>
  <c r="AM9996" i="124"/>
  <c r="AM9997" i="124"/>
  <c r="AM9998" i="124"/>
  <c r="AM9999" i="124"/>
  <c r="AM10000" i="124"/>
  <c r="AM10001" i="124"/>
  <c r="AM10002" i="124"/>
  <c r="AM10003" i="124"/>
  <c r="AM10004" i="124"/>
  <c r="AM10005" i="124"/>
  <c r="AM10006" i="124"/>
  <c r="AM10007" i="124"/>
  <c r="AM10008" i="124"/>
  <c r="AM10009" i="124"/>
  <c r="AM10010" i="124"/>
  <c r="AM10011" i="124"/>
  <c r="AM10012" i="124"/>
  <c r="AM10013" i="124"/>
  <c r="AM10014" i="124"/>
  <c r="AM10015" i="124"/>
  <c r="AM10016" i="124"/>
  <c r="AM10017" i="124"/>
  <c r="AM10018" i="124"/>
  <c r="AM10019" i="124"/>
  <c r="AM10020" i="124"/>
  <c r="AM10021" i="124"/>
  <c r="AM10022" i="124"/>
  <c r="AM10023" i="124"/>
  <c r="AM10024" i="124"/>
  <c r="AM10025" i="124"/>
  <c r="AM10026" i="124"/>
  <c r="AM10027" i="124"/>
  <c r="AM10028" i="124"/>
  <c r="AM10029" i="124"/>
  <c r="AM10030" i="124"/>
  <c r="AM10031" i="124"/>
  <c r="AM10032" i="124"/>
  <c r="AM10033" i="124"/>
  <c r="AM10034" i="124"/>
  <c r="AM10035" i="124"/>
  <c r="AM10036" i="124"/>
  <c r="AM10037" i="124"/>
  <c r="AM10038" i="124"/>
  <c r="AM10039" i="124"/>
  <c r="AM10040" i="124"/>
  <c r="AM10041" i="124"/>
  <c r="AM10042" i="124"/>
  <c r="AM10043" i="124"/>
  <c r="AM10044" i="124"/>
  <c r="AM10045" i="124"/>
  <c r="AM10046" i="124"/>
  <c r="AM10047" i="124"/>
  <c r="AM10048" i="124"/>
  <c r="AM10049" i="124"/>
  <c r="AM10050" i="124"/>
  <c r="AM10051" i="124"/>
  <c r="AM10052" i="124"/>
  <c r="AM10053" i="124"/>
  <c r="AM10054" i="124"/>
  <c r="AM10055" i="124"/>
  <c r="AM10056" i="124"/>
  <c r="AM10057" i="124"/>
  <c r="AM10058" i="124"/>
  <c r="AM10059" i="124"/>
  <c r="AM10060" i="124"/>
  <c r="AM10061" i="124"/>
  <c r="AM10062" i="124"/>
  <c r="AM10063" i="124"/>
  <c r="AM10064" i="124"/>
  <c r="AM10065" i="124"/>
  <c r="AM10066" i="124"/>
  <c r="AM10067" i="124"/>
  <c r="AM10068" i="124"/>
  <c r="AM10069" i="124"/>
  <c r="AM10070" i="124"/>
  <c r="AM10071" i="124"/>
  <c r="AM10072" i="124"/>
  <c r="AM10073" i="124"/>
  <c r="AM10074" i="124"/>
  <c r="AM10075" i="124"/>
  <c r="AM10076" i="124"/>
  <c r="AM10077" i="124"/>
  <c r="AM10078" i="124"/>
  <c r="AM10079" i="124"/>
  <c r="AM10080" i="124"/>
  <c r="AM10081" i="124"/>
  <c r="AM10082" i="124"/>
  <c r="AM10083" i="124"/>
  <c r="AM10084" i="124"/>
  <c r="AM10085" i="124"/>
  <c r="AM10086" i="124"/>
  <c r="AM10087" i="124"/>
  <c r="AM10088" i="124"/>
  <c r="AM10089" i="124"/>
  <c r="AM10090" i="124"/>
  <c r="AM10091" i="124"/>
  <c r="AM10092" i="124"/>
  <c r="AM10093" i="124"/>
  <c r="AM10094" i="124"/>
  <c r="AM10095" i="124"/>
  <c r="AM10096" i="124"/>
  <c r="AM10097" i="124"/>
  <c r="AM10098" i="124"/>
  <c r="AM10099" i="124"/>
  <c r="AM10100" i="124"/>
  <c r="AM10101" i="124"/>
  <c r="AM10102" i="124"/>
  <c r="AM10103" i="124"/>
  <c r="AM10104" i="124"/>
  <c r="AM10105" i="124"/>
  <c r="AM10106" i="124"/>
  <c r="AM10107" i="124"/>
  <c r="AM10108" i="124"/>
  <c r="AM10109" i="124"/>
  <c r="AM10110" i="124"/>
  <c r="AM10111" i="124"/>
  <c r="AM10112" i="124"/>
  <c r="AM10113" i="124"/>
  <c r="AM10114" i="124"/>
  <c r="AM10115" i="124"/>
  <c r="AM10116" i="124"/>
  <c r="AM10117" i="124"/>
  <c r="AM10118" i="124"/>
  <c r="AM10119" i="124"/>
  <c r="AM10120" i="124"/>
  <c r="AM10121" i="124"/>
  <c r="AM10122" i="124"/>
  <c r="AM10123" i="124"/>
  <c r="AM10124" i="124"/>
  <c r="AM10125" i="124"/>
  <c r="AM10126" i="124"/>
  <c r="AM10127" i="124"/>
  <c r="AM10128" i="124"/>
  <c r="AM10129" i="124"/>
  <c r="AM10130" i="124"/>
  <c r="AM10131" i="124"/>
  <c r="AM10132" i="124"/>
  <c r="AM10133" i="124"/>
  <c r="AM10134" i="124"/>
  <c r="AM10135" i="124"/>
  <c r="AM10136" i="124"/>
  <c r="AM10137" i="124"/>
  <c r="AM10138" i="124"/>
  <c r="AM10139" i="124"/>
  <c r="AM10140" i="124"/>
  <c r="AM10141" i="124"/>
  <c r="AM10142" i="124"/>
  <c r="AM10143" i="124"/>
  <c r="AM10144" i="124"/>
  <c r="AM10145" i="124"/>
  <c r="AM10146" i="124"/>
  <c r="AM10147" i="124"/>
  <c r="AM10148" i="124"/>
  <c r="AM10149" i="124"/>
  <c r="AM10150" i="124"/>
  <c r="AM10151" i="124"/>
  <c r="AM10152" i="124"/>
  <c r="AM10153" i="124"/>
  <c r="AM10154" i="124"/>
  <c r="AM10155" i="124"/>
  <c r="AM10156" i="124"/>
  <c r="AM10157" i="124"/>
  <c r="AM10158" i="124"/>
  <c r="AM10159" i="124"/>
  <c r="AM10160" i="124"/>
  <c r="AM10161" i="124"/>
  <c r="AM10162" i="124"/>
  <c r="AM10163" i="124"/>
  <c r="AM10164" i="124"/>
  <c r="AM10165" i="124"/>
  <c r="AM10166" i="124"/>
  <c r="AM10167" i="124"/>
  <c r="AM10168" i="124"/>
  <c r="AM10169" i="124"/>
  <c r="AM10170" i="124"/>
  <c r="AM10171" i="124"/>
  <c r="AM10172" i="124"/>
  <c r="AM10173" i="124"/>
  <c r="AM10174" i="124"/>
  <c r="AM10175" i="124"/>
  <c r="AM10176" i="124"/>
  <c r="AM10177" i="124"/>
  <c r="AM10178" i="124"/>
  <c r="AM10179" i="124"/>
  <c r="AM10180" i="124"/>
  <c r="AM10181" i="124"/>
  <c r="AM10182" i="124"/>
  <c r="AM10183" i="124"/>
  <c r="AM10184" i="124"/>
  <c r="AM10185" i="124"/>
  <c r="AM10186" i="124"/>
  <c r="AM10187" i="124"/>
  <c r="AM10188" i="124"/>
  <c r="AM10189" i="124"/>
  <c r="AM10190" i="124"/>
  <c r="AM10191" i="124"/>
  <c r="AM10192" i="124"/>
  <c r="AM10193" i="124"/>
  <c r="AM10194" i="124"/>
  <c r="AM10195" i="124"/>
  <c r="AM10196" i="124"/>
  <c r="AM10197" i="124"/>
  <c r="AM10198" i="124"/>
  <c r="AM10199" i="124"/>
  <c r="AM10200" i="124"/>
  <c r="AM10201" i="124"/>
  <c r="AM10202" i="124"/>
  <c r="AM10203" i="124"/>
  <c r="AM10204" i="124"/>
  <c r="AM10205" i="124"/>
  <c r="AM10206" i="124"/>
  <c r="AM10207" i="124"/>
  <c r="AM10208" i="124"/>
  <c r="AM10209" i="124"/>
  <c r="AM10210" i="124"/>
  <c r="AM10211" i="124"/>
  <c r="AM10212" i="124"/>
  <c r="AM10213" i="124"/>
  <c r="AM10214" i="124"/>
  <c r="AM10215" i="124"/>
  <c r="AM10216" i="124"/>
  <c r="AM10217" i="124"/>
  <c r="AM10218" i="124"/>
  <c r="AM10219" i="124"/>
  <c r="AM10220" i="124"/>
  <c r="AM10221" i="124"/>
  <c r="AM10222" i="124"/>
  <c r="AM10223" i="124"/>
  <c r="AM10224" i="124"/>
  <c r="AM10225" i="124"/>
  <c r="AM10226" i="124"/>
  <c r="AM10227" i="124"/>
  <c r="AM10228" i="124"/>
  <c r="AM10229" i="124"/>
  <c r="AM10230" i="124"/>
  <c r="AM10231" i="124"/>
  <c r="AM10232" i="124"/>
  <c r="AM10233" i="124"/>
  <c r="AM10234" i="124"/>
  <c r="AM10235" i="124"/>
  <c r="AM10236" i="124"/>
  <c r="AM10237" i="124"/>
  <c r="AM10238" i="124"/>
  <c r="AM10239" i="124"/>
  <c r="AM10240" i="124"/>
  <c r="AM10241" i="124"/>
  <c r="AM10242" i="124"/>
  <c r="AM10243" i="124"/>
  <c r="AM10244" i="124"/>
  <c r="AM10245" i="124"/>
  <c r="AM10246" i="124"/>
  <c r="AM10247" i="124"/>
  <c r="AM10248" i="124"/>
  <c r="AM10249" i="124"/>
  <c r="AM10250" i="124"/>
  <c r="AM10251" i="124"/>
  <c r="AM10252" i="124"/>
  <c r="AM10253" i="124"/>
  <c r="AM10254" i="124"/>
  <c r="AM10255" i="124"/>
  <c r="AM10256" i="124"/>
  <c r="AM10257" i="124"/>
  <c r="AM10258" i="124"/>
  <c r="AM10259" i="124"/>
  <c r="AM10260" i="124"/>
  <c r="AM10261" i="124"/>
  <c r="AM10262" i="124"/>
  <c r="AM7" i="124"/>
  <c r="G45" i="124" l="1"/>
  <c r="G46" i="124"/>
  <c r="G12" i="124"/>
  <c r="G13" i="124"/>
  <c r="G14" i="124"/>
  <c r="G15" i="124"/>
  <c r="G16" i="124"/>
  <c r="G17" i="124"/>
  <c r="G18" i="124"/>
  <c r="G19" i="124"/>
  <c r="G20" i="124"/>
  <c r="G21" i="124"/>
  <c r="G22" i="124"/>
  <c r="G23" i="124"/>
  <c r="G24" i="124"/>
  <c r="G25" i="124"/>
  <c r="G26" i="124"/>
  <c r="G27" i="124"/>
  <c r="G28" i="124"/>
  <c r="G29" i="124"/>
  <c r="G30" i="124"/>
  <c r="G31" i="124"/>
  <c r="G32" i="124"/>
  <c r="G33" i="124"/>
  <c r="G34" i="124"/>
  <c r="G35" i="124"/>
  <c r="G36" i="124"/>
  <c r="G37" i="124"/>
  <c r="G38" i="124"/>
  <c r="G39" i="124"/>
  <c r="G40" i="124"/>
  <c r="G41" i="124"/>
  <c r="G42" i="124"/>
  <c r="G43" i="124"/>
  <c r="G44" i="124"/>
  <c r="G48" i="124"/>
  <c r="G49" i="124"/>
  <c r="G50" i="124"/>
  <c r="G51" i="124"/>
  <c r="G52" i="124"/>
  <c r="G53" i="124"/>
  <c r="G54" i="124"/>
  <c r="G55" i="124"/>
  <c r="G56" i="124"/>
  <c r="G57" i="124"/>
  <c r="G58" i="124"/>
  <c r="G59" i="124"/>
  <c r="G61" i="124"/>
  <c r="G62" i="124"/>
  <c r="G63" i="124"/>
  <c r="G64" i="124"/>
  <c r="G65" i="124"/>
  <c r="G66" i="124"/>
  <c r="G67" i="124"/>
  <c r="G68" i="124"/>
  <c r="G69" i="124"/>
  <c r="G70" i="124"/>
  <c r="G71" i="124"/>
  <c r="G72" i="124"/>
  <c r="G73" i="124"/>
  <c r="G74" i="124"/>
  <c r="G75" i="124"/>
  <c r="G76" i="124"/>
  <c r="G78" i="124"/>
  <c r="G79" i="124"/>
  <c r="G80" i="124"/>
  <c r="G81" i="124"/>
  <c r="G82" i="124"/>
  <c r="G83" i="124"/>
  <c r="G84" i="124"/>
  <c r="G85" i="124"/>
  <c r="G86" i="124"/>
  <c r="G87" i="124"/>
  <c r="G88" i="124"/>
  <c r="G89" i="124"/>
  <c r="G91" i="124"/>
  <c r="G92" i="124"/>
  <c r="G93" i="124"/>
  <c r="G94" i="124"/>
  <c r="G95" i="124"/>
  <c r="G96" i="124"/>
  <c r="G97" i="124"/>
  <c r="G98" i="124"/>
  <c r="G99" i="124"/>
  <c r="G101" i="124"/>
  <c r="G102" i="124"/>
  <c r="G103" i="124"/>
  <c r="G105" i="124"/>
  <c r="G115" i="124"/>
  <c r="G116" i="124"/>
  <c r="G117" i="124"/>
  <c r="G118" i="124"/>
  <c r="G119" i="124"/>
  <c r="G120" i="124"/>
  <c r="G121" i="124"/>
  <c r="G122" i="124"/>
  <c r="G123" i="124"/>
  <c r="G124" i="124"/>
  <c r="G125" i="124"/>
  <c r="G126" i="124"/>
  <c r="G127" i="124"/>
  <c r="G128" i="124"/>
  <c r="G129" i="124"/>
  <c r="G130" i="124"/>
  <c r="G131" i="124"/>
  <c r="G132" i="124"/>
  <c r="G133" i="124"/>
  <c r="G134" i="124"/>
  <c r="G136" i="124"/>
  <c r="G137" i="124"/>
  <c r="G138" i="124"/>
  <c r="G139" i="124"/>
  <c r="G140" i="124"/>
  <c r="G141" i="124"/>
  <c r="G142" i="124"/>
  <c r="G143" i="124"/>
  <c r="G144" i="124"/>
  <c r="G145" i="124"/>
  <c r="G146" i="124"/>
  <c r="G147" i="124"/>
  <c r="G148" i="124"/>
  <c r="G150" i="124"/>
  <c r="G151" i="124"/>
  <c r="G152" i="124"/>
  <c r="G153" i="124"/>
  <c r="G155" i="124"/>
  <c r="G156" i="124"/>
  <c r="G158" i="124"/>
  <c r="G160" i="124"/>
  <c r="G161" i="124"/>
  <c r="G163" i="124"/>
  <c r="G164" i="124"/>
  <c r="G165" i="124"/>
  <c r="G166" i="124"/>
  <c r="G167" i="124"/>
  <c r="G168" i="124"/>
  <c r="G170" i="124"/>
  <c r="G171" i="124"/>
  <c r="G172" i="124"/>
  <c r="G173" i="124"/>
  <c r="G174" i="124"/>
  <c r="G175" i="124"/>
  <c r="G176" i="124"/>
  <c r="G177" i="124"/>
  <c r="G178" i="124"/>
  <c r="G179" i="124"/>
  <c r="G180" i="124"/>
  <c r="G181" i="124"/>
  <c r="G182" i="124"/>
  <c r="G183" i="124"/>
  <c r="G184" i="124"/>
  <c r="G185" i="124"/>
  <c r="G186" i="124"/>
  <c r="G187" i="124"/>
  <c r="G188" i="124"/>
  <c r="G189" i="124"/>
  <c r="G190" i="124"/>
  <c r="L190" i="124" s="1"/>
  <c r="G191" i="124"/>
  <c r="L191" i="124" s="1"/>
  <c r="G192" i="124"/>
  <c r="L192" i="124" s="1"/>
  <c r="G193" i="124"/>
  <c r="L193" i="124" s="1"/>
  <c r="G194" i="124"/>
  <c r="L194" i="124" s="1"/>
  <c r="G195" i="124"/>
  <c r="G196" i="124"/>
  <c r="L196" i="124" s="1"/>
  <c r="G197" i="124"/>
  <c r="L197" i="124" s="1"/>
  <c r="G198" i="124"/>
  <c r="L198" i="124" s="1"/>
  <c r="G199" i="124"/>
  <c r="L199" i="124" s="1"/>
  <c r="G200" i="124"/>
  <c r="L200" i="124" s="1"/>
  <c r="G201" i="124"/>
  <c r="G202" i="124"/>
  <c r="L202" i="124" s="1"/>
  <c r="G203" i="124"/>
  <c r="L203" i="124" s="1"/>
  <c r="G204" i="124"/>
  <c r="L204" i="124" s="1"/>
  <c r="G205" i="124"/>
  <c r="G206" i="124"/>
  <c r="G207" i="124"/>
  <c r="G208" i="124"/>
  <c r="G209" i="124"/>
  <c r="G210" i="124"/>
  <c r="L210" i="124" s="1"/>
  <c r="G211" i="124"/>
  <c r="L211" i="124" s="1"/>
  <c r="G212" i="124"/>
  <c r="L212" i="124" s="1"/>
  <c r="G213" i="124"/>
  <c r="L213" i="124" s="1"/>
  <c r="G214" i="124"/>
  <c r="L214" i="124" s="1"/>
  <c r="G216" i="124"/>
  <c r="L216" i="124" s="1"/>
  <c r="G217" i="124"/>
  <c r="L217" i="124" s="1"/>
  <c r="G218" i="124"/>
  <c r="L218" i="124" s="1"/>
  <c r="G220" i="124"/>
  <c r="G221" i="124"/>
  <c r="G222" i="124"/>
  <c r="G223" i="124"/>
  <c r="L223" i="124" s="1"/>
  <c r="G224" i="124"/>
  <c r="L224" i="124" s="1"/>
  <c r="G225" i="124"/>
  <c r="L225" i="124" s="1"/>
  <c r="G228" i="124"/>
  <c r="L228" i="124" s="1"/>
  <c r="G229" i="124"/>
  <c r="L229" i="124" s="1"/>
  <c r="G230" i="124"/>
  <c r="L230" i="124" s="1"/>
  <c r="G231" i="124"/>
  <c r="L231" i="124" s="1"/>
  <c r="G232" i="124"/>
  <c r="L232" i="124" s="1"/>
  <c r="G233" i="124"/>
  <c r="L233" i="124" s="1"/>
  <c r="G234" i="124"/>
  <c r="G237" i="124"/>
  <c r="L237" i="124" s="1"/>
  <c r="G238" i="124"/>
  <c r="G239" i="124"/>
  <c r="L239" i="124" s="1"/>
  <c r="G240" i="124"/>
  <c r="L240" i="124" s="1"/>
  <c r="G241" i="124"/>
  <c r="L241" i="124" s="1"/>
  <c r="G242" i="124"/>
  <c r="L242" i="124" s="1"/>
  <c r="G243" i="124"/>
  <c r="L243" i="124" s="1"/>
  <c r="G244" i="124"/>
  <c r="L244" i="124" s="1"/>
  <c r="G245" i="124"/>
  <c r="L245" i="124" s="1"/>
  <c r="G246" i="124"/>
  <c r="L246" i="124" s="1"/>
  <c r="G247" i="124"/>
  <c r="L247" i="124" s="1"/>
  <c r="G248" i="124"/>
  <c r="L248" i="124" s="1"/>
  <c r="G249" i="124"/>
  <c r="L249" i="124" s="1"/>
  <c r="G250" i="124"/>
  <c r="L250" i="124" s="1"/>
  <c r="G251" i="124"/>
  <c r="L251" i="124" s="1"/>
  <c r="G252" i="124"/>
  <c r="L252" i="124" s="1"/>
  <c r="G253" i="124"/>
  <c r="L253" i="124" s="1"/>
  <c r="G254" i="124"/>
  <c r="L254" i="124" s="1"/>
  <c r="G255" i="124"/>
  <c r="L255" i="124" s="1"/>
  <c r="G256" i="124"/>
  <c r="L256" i="124" s="1"/>
  <c r="G257" i="124"/>
  <c r="L257" i="124" s="1"/>
  <c r="G258" i="124"/>
  <c r="L258" i="124" s="1"/>
  <c r="G259" i="124"/>
  <c r="L259" i="124" s="1"/>
  <c r="G260" i="124"/>
  <c r="L260" i="124" s="1"/>
  <c r="G261" i="124"/>
  <c r="L261" i="124" s="1"/>
  <c r="G262" i="124"/>
  <c r="G263" i="124"/>
  <c r="L263" i="124" s="1"/>
  <c r="G264" i="124"/>
  <c r="G265" i="124"/>
  <c r="G266" i="124"/>
  <c r="L266" i="124" s="1"/>
  <c r="G267" i="124"/>
  <c r="L267" i="124" s="1"/>
  <c r="G268" i="124"/>
  <c r="L268" i="124" s="1"/>
  <c r="G269" i="124"/>
  <c r="L269" i="124" s="1"/>
  <c r="G270" i="124"/>
  <c r="L270" i="124" s="1"/>
  <c r="G271" i="124"/>
  <c r="L271" i="124" s="1"/>
  <c r="G272" i="124"/>
  <c r="L272" i="124" s="1"/>
  <c r="G273" i="124"/>
  <c r="L273" i="124" s="1"/>
  <c r="G274" i="124"/>
  <c r="G275" i="124"/>
  <c r="L275" i="124" s="1"/>
  <c r="G276" i="124"/>
  <c r="L276" i="124" s="1"/>
  <c r="G277" i="124"/>
  <c r="L277" i="124" s="1"/>
  <c r="G278" i="124"/>
  <c r="L278" i="124" s="1"/>
  <c r="G279" i="124"/>
  <c r="L279" i="124" s="1"/>
  <c r="G280" i="124"/>
  <c r="L280" i="124" s="1"/>
  <c r="G281" i="124"/>
  <c r="L281" i="124" s="1"/>
  <c r="G282" i="124"/>
  <c r="L282" i="124" s="1"/>
  <c r="G283" i="124"/>
  <c r="L283" i="124" s="1"/>
  <c r="G284" i="124"/>
  <c r="L284" i="124" s="1"/>
  <c r="G285" i="124"/>
  <c r="L285" i="124" s="1"/>
  <c r="G286" i="124"/>
  <c r="L286" i="124" s="1"/>
  <c r="G287" i="124"/>
  <c r="G288" i="124"/>
  <c r="G289" i="124"/>
  <c r="G290" i="124"/>
  <c r="L290" i="124" s="1"/>
  <c r="G291" i="124"/>
  <c r="L291" i="124" s="1"/>
  <c r="G292" i="124"/>
  <c r="L292" i="124" s="1"/>
  <c r="G293" i="124"/>
  <c r="L293" i="124" s="1"/>
  <c r="G294" i="124"/>
  <c r="L294" i="124" s="1"/>
  <c r="G295" i="124"/>
  <c r="L295" i="124" s="1"/>
  <c r="G296" i="124"/>
  <c r="L296" i="124" s="1"/>
  <c r="G297" i="124"/>
  <c r="L297" i="124" s="1"/>
  <c r="G298" i="124"/>
  <c r="L298" i="124" s="1"/>
  <c r="G300" i="124"/>
  <c r="G302" i="124"/>
  <c r="L302" i="124" s="1"/>
  <c r="G303" i="124"/>
  <c r="L303" i="124" s="1"/>
  <c r="G304" i="124"/>
  <c r="L304" i="124" s="1"/>
  <c r="G305" i="124"/>
  <c r="L305" i="124" s="1"/>
  <c r="G306" i="124"/>
  <c r="L306" i="124" s="1"/>
  <c r="G307" i="124"/>
  <c r="L307" i="124" s="1"/>
  <c r="G308" i="124"/>
  <c r="L308" i="124" s="1"/>
  <c r="G309" i="124"/>
  <c r="L309" i="124" s="1"/>
  <c r="G310" i="124"/>
  <c r="L310" i="124" s="1"/>
  <c r="G311" i="124"/>
  <c r="L311" i="124" s="1"/>
  <c r="G312" i="124"/>
  <c r="L312" i="124" s="1"/>
  <c r="G313" i="124"/>
  <c r="L313" i="124" s="1"/>
  <c r="G314" i="124"/>
  <c r="L314" i="124" s="1"/>
  <c r="G315" i="124"/>
  <c r="L315" i="124" s="1"/>
  <c r="G316" i="124"/>
  <c r="L316" i="124" s="1"/>
  <c r="G317" i="124"/>
  <c r="L317" i="124" s="1"/>
  <c r="G318" i="124"/>
  <c r="L318" i="124" s="1"/>
  <c r="G319" i="124"/>
  <c r="L319" i="124" s="1"/>
  <c r="G320" i="124"/>
  <c r="L320" i="124" s="1"/>
  <c r="G321" i="124"/>
  <c r="L321" i="124" s="1"/>
  <c r="G322" i="124"/>
  <c r="L322" i="124" s="1"/>
  <c r="G323" i="124"/>
  <c r="G324" i="124"/>
  <c r="L324" i="124" s="1"/>
  <c r="G325" i="124"/>
  <c r="L325" i="124" s="1"/>
  <c r="G326" i="124"/>
  <c r="L326" i="124" s="1"/>
  <c r="G327" i="124"/>
  <c r="G328" i="124"/>
  <c r="L328" i="124" s="1"/>
  <c r="G329" i="124"/>
  <c r="L329" i="124" s="1"/>
  <c r="G330" i="124"/>
  <c r="L330" i="124" s="1"/>
  <c r="G331" i="124"/>
  <c r="L331" i="124" s="1"/>
  <c r="G332" i="124"/>
  <c r="L332" i="124" s="1"/>
  <c r="G333" i="124"/>
  <c r="L333" i="124" s="1"/>
  <c r="G334" i="124"/>
  <c r="L334" i="124" s="1"/>
  <c r="G335" i="124"/>
  <c r="G336" i="124"/>
  <c r="L336" i="124" s="1"/>
  <c r="G337" i="124"/>
  <c r="L337" i="124" s="1"/>
  <c r="G338" i="124"/>
  <c r="L338" i="124" s="1"/>
  <c r="G339" i="124"/>
  <c r="L339" i="124" s="1"/>
  <c r="G340" i="124"/>
  <c r="L340" i="124" s="1"/>
  <c r="G341" i="124"/>
  <c r="L341" i="124" s="1"/>
  <c r="G342" i="124"/>
  <c r="L342" i="124" s="1"/>
  <c r="G343" i="124"/>
  <c r="L343" i="124" s="1"/>
  <c r="G344" i="124"/>
  <c r="L344" i="124" s="1"/>
  <c r="G345" i="124"/>
  <c r="L345" i="124" s="1"/>
  <c r="G346" i="124"/>
  <c r="L346" i="124" s="1"/>
  <c r="G347" i="124"/>
  <c r="L347" i="124" s="1"/>
  <c r="G348" i="124"/>
  <c r="G349" i="124"/>
  <c r="L349" i="124" s="1"/>
  <c r="G350" i="124"/>
  <c r="L350" i="124" s="1"/>
  <c r="G351" i="124"/>
  <c r="L351" i="124" s="1"/>
  <c r="G352" i="124"/>
  <c r="L352" i="124" s="1"/>
  <c r="G353" i="124"/>
  <c r="L353" i="124" s="1"/>
  <c r="G354" i="124"/>
  <c r="L354" i="124" s="1"/>
  <c r="G355" i="124"/>
  <c r="L355" i="124" s="1"/>
  <c r="G356" i="124"/>
  <c r="L356" i="124" s="1"/>
  <c r="G357" i="124"/>
  <c r="L357" i="124" s="1"/>
  <c r="G358" i="124"/>
  <c r="L358" i="124" s="1"/>
  <c r="G359" i="124"/>
  <c r="G360" i="124"/>
  <c r="L360" i="124" s="1"/>
  <c r="G361" i="124"/>
  <c r="L361" i="124" s="1"/>
  <c r="G362" i="124"/>
  <c r="L362" i="124" s="1"/>
  <c r="G363" i="124"/>
  <c r="L363" i="124" s="1"/>
  <c r="G364" i="124"/>
  <c r="L364" i="124" s="1"/>
  <c r="G366" i="124"/>
  <c r="L366" i="124" s="1"/>
  <c r="G367" i="124"/>
  <c r="G368" i="124"/>
  <c r="L368" i="124" s="1"/>
  <c r="G369" i="124"/>
  <c r="G370" i="124"/>
  <c r="L370" i="124" s="1"/>
  <c r="G371" i="124"/>
  <c r="L371" i="124" s="1"/>
  <c r="G372" i="124"/>
  <c r="G373" i="124"/>
  <c r="L373" i="124" s="1"/>
  <c r="G374" i="124"/>
  <c r="G375" i="124"/>
  <c r="G376" i="124"/>
  <c r="L376" i="124" s="1"/>
  <c r="G377" i="124"/>
  <c r="L377" i="124" s="1"/>
  <c r="G378" i="124"/>
  <c r="L378" i="124" s="1"/>
  <c r="G379" i="124"/>
  <c r="L379" i="124" s="1"/>
  <c r="G380" i="124"/>
  <c r="L380" i="124" s="1"/>
  <c r="G381" i="124"/>
  <c r="L381" i="124" s="1"/>
  <c r="G382" i="124"/>
  <c r="L382" i="124" s="1"/>
  <c r="G383" i="124"/>
  <c r="L383" i="124" s="1"/>
  <c r="G384" i="124"/>
  <c r="L384" i="124" s="1"/>
  <c r="G385" i="124"/>
  <c r="G386" i="124"/>
  <c r="L386" i="124" s="1"/>
  <c r="G387" i="124"/>
  <c r="L387" i="124" s="1"/>
  <c r="G388" i="124"/>
  <c r="L388" i="124" s="1"/>
  <c r="G389" i="124"/>
  <c r="L389" i="124" s="1"/>
  <c r="G390" i="124"/>
  <c r="L390" i="124" s="1"/>
  <c r="G391" i="124"/>
  <c r="L391" i="124" s="1"/>
  <c r="G392" i="124"/>
  <c r="L392" i="124" s="1"/>
  <c r="G393" i="124"/>
  <c r="L393" i="124" s="1"/>
  <c r="G394" i="124"/>
  <c r="L394" i="124" s="1"/>
  <c r="G395" i="124"/>
  <c r="L395" i="124" s="1"/>
  <c r="G396" i="124"/>
  <c r="G397" i="124"/>
  <c r="L397" i="124" s="1"/>
  <c r="G398" i="124"/>
  <c r="L398" i="124" s="1"/>
  <c r="G399" i="124"/>
  <c r="L399" i="124" s="1"/>
  <c r="G400" i="124"/>
  <c r="L400" i="124" s="1"/>
  <c r="G401" i="124"/>
  <c r="L401" i="124" s="1"/>
  <c r="G402" i="124"/>
  <c r="L402" i="124" s="1"/>
  <c r="G403" i="124"/>
  <c r="L403" i="124" s="1"/>
  <c r="G404" i="124"/>
  <c r="L404" i="124" s="1"/>
  <c r="G405" i="124"/>
  <c r="L405" i="124" s="1"/>
  <c r="G406" i="124"/>
  <c r="L406" i="124" s="1"/>
  <c r="G407" i="124"/>
  <c r="L407" i="124" s="1"/>
  <c r="G408" i="124"/>
  <c r="L408" i="124" s="1"/>
  <c r="G409" i="124"/>
  <c r="G410" i="124"/>
  <c r="L410" i="124" s="1"/>
  <c r="G411" i="124"/>
  <c r="L411" i="124" s="1"/>
  <c r="G412" i="124"/>
  <c r="L412" i="124" s="1"/>
  <c r="G413" i="124"/>
  <c r="L413" i="124" s="1"/>
  <c r="G414" i="124"/>
  <c r="L414" i="124" s="1"/>
  <c r="G415" i="124"/>
  <c r="L415" i="124" s="1"/>
  <c r="G416" i="124"/>
  <c r="L416" i="124" s="1"/>
  <c r="G417" i="124"/>
  <c r="L417" i="124" s="1"/>
  <c r="G418" i="124"/>
  <c r="L418" i="124" s="1"/>
  <c r="G419" i="124"/>
  <c r="L419" i="124" s="1"/>
  <c r="G420" i="124"/>
  <c r="L420" i="124" s="1"/>
  <c r="G421" i="124"/>
  <c r="L421" i="124" s="1"/>
  <c r="G422" i="124"/>
  <c r="L422" i="124" s="1"/>
  <c r="G423" i="124"/>
  <c r="L423" i="124" s="1"/>
  <c r="G424" i="124"/>
  <c r="L424" i="124" s="1"/>
  <c r="G425" i="124"/>
  <c r="L425" i="124" s="1"/>
  <c r="G426" i="124"/>
  <c r="L426" i="124" s="1"/>
  <c r="G427" i="124"/>
  <c r="L427" i="124" s="1"/>
  <c r="G428" i="124"/>
  <c r="L428" i="124" s="1"/>
  <c r="G429" i="124"/>
  <c r="L429" i="124" s="1"/>
  <c r="G430" i="124"/>
  <c r="L430" i="124" s="1"/>
  <c r="G431" i="124"/>
  <c r="L431" i="124" s="1"/>
  <c r="G433" i="124"/>
  <c r="L433" i="124" s="1"/>
  <c r="G434" i="124"/>
  <c r="L434" i="124" s="1"/>
  <c r="G435" i="124"/>
  <c r="L435" i="124" s="1"/>
  <c r="G436" i="124"/>
  <c r="L436" i="124" s="1"/>
  <c r="G437" i="124"/>
  <c r="L437" i="124" s="1"/>
  <c r="G438" i="124"/>
  <c r="L438" i="124" s="1"/>
  <c r="G439" i="124"/>
  <c r="L439" i="124" s="1"/>
  <c r="G440" i="124"/>
  <c r="L440" i="124" s="1"/>
  <c r="G441" i="124"/>
  <c r="L441" i="124" s="1"/>
  <c r="G442" i="124"/>
  <c r="L442" i="124" s="1"/>
  <c r="G443" i="124"/>
  <c r="L443" i="124" s="1"/>
  <c r="G444" i="124"/>
  <c r="L444" i="124" s="1"/>
  <c r="G445" i="124"/>
  <c r="G446" i="124"/>
  <c r="G447" i="124"/>
  <c r="L447" i="124" s="1"/>
  <c r="G448" i="124"/>
  <c r="L448" i="124" s="1"/>
  <c r="G449" i="124"/>
  <c r="L449" i="124" s="1"/>
  <c r="G450" i="124"/>
  <c r="L450" i="124" s="1"/>
  <c r="G451" i="124"/>
  <c r="L451" i="124" s="1"/>
  <c r="G452" i="124"/>
  <c r="L452" i="124" s="1"/>
  <c r="G453" i="124"/>
  <c r="L453" i="124" s="1"/>
  <c r="G454" i="124"/>
  <c r="L454" i="124" s="1"/>
  <c r="G455" i="124"/>
  <c r="L455" i="124" s="1"/>
  <c r="G456" i="124"/>
  <c r="L456" i="124" s="1"/>
  <c r="G457" i="124"/>
  <c r="G458" i="124"/>
  <c r="G459" i="124"/>
  <c r="L459" i="124" s="1"/>
  <c r="G460" i="124"/>
  <c r="L460" i="124" s="1"/>
  <c r="G461" i="124"/>
  <c r="L461" i="124" s="1"/>
  <c r="G462" i="124"/>
  <c r="L462" i="124" s="1"/>
  <c r="G463" i="124"/>
  <c r="L463" i="124" s="1"/>
  <c r="G464" i="124"/>
  <c r="L464" i="124" s="1"/>
  <c r="G465" i="124"/>
  <c r="L465" i="124" s="1"/>
  <c r="G466" i="124"/>
  <c r="L466" i="124" s="1"/>
  <c r="G467" i="124"/>
  <c r="L467" i="124" s="1"/>
  <c r="G468" i="124"/>
  <c r="L468" i="124" s="1"/>
  <c r="G469" i="124"/>
  <c r="L469" i="124" s="1"/>
  <c r="G470" i="124"/>
  <c r="L470" i="124" s="1"/>
  <c r="G471" i="124"/>
  <c r="L471" i="124" s="1"/>
  <c r="G472" i="124"/>
  <c r="L472" i="124" s="1"/>
  <c r="G473" i="124"/>
  <c r="L473" i="124" s="1"/>
  <c r="G474" i="124"/>
  <c r="L474" i="124" s="1"/>
  <c r="G475" i="124"/>
  <c r="L475" i="124" s="1"/>
  <c r="G477" i="124"/>
  <c r="L477" i="124" s="1"/>
  <c r="G478" i="124"/>
  <c r="L478" i="124" s="1"/>
  <c r="G479" i="124"/>
  <c r="L479" i="124" s="1"/>
  <c r="G480" i="124"/>
  <c r="L480" i="124" s="1"/>
  <c r="G481" i="124"/>
  <c r="L481" i="124" s="1"/>
  <c r="G482" i="124"/>
  <c r="G483" i="124"/>
  <c r="L483" i="124" s="1"/>
  <c r="G484" i="124"/>
  <c r="L484" i="124" s="1"/>
  <c r="G485" i="124"/>
  <c r="L485" i="124" s="1"/>
  <c r="G486" i="124"/>
  <c r="L486" i="124" s="1"/>
  <c r="G487" i="124"/>
  <c r="L487" i="124" s="1"/>
  <c r="G488" i="124"/>
  <c r="L488" i="124" s="1"/>
  <c r="G489" i="124"/>
  <c r="L489" i="124" s="1"/>
  <c r="G490" i="124"/>
  <c r="L490" i="124" s="1"/>
  <c r="G491" i="124"/>
  <c r="L491" i="124" s="1"/>
  <c r="G492" i="124"/>
  <c r="L492" i="124" s="1"/>
  <c r="G493" i="124"/>
  <c r="L493" i="124" s="1"/>
  <c r="G494" i="124"/>
  <c r="G495" i="124"/>
  <c r="G496" i="124"/>
  <c r="L496" i="124" s="1"/>
  <c r="G497" i="124"/>
  <c r="L497" i="124" s="1"/>
  <c r="G498" i="124"/>
  <c r="L498" i="124" s="1"/>
  <c r="G499" i="124"/>
  <c r="L499" i="124" s="1"/>
  <c r="G500" i="124"/>
  <c r="L500" i="124" s="1"/>
  <c r="G501" i="124"/>
  <c r="L501" i="124" s="1"/>
  <c r="G502" i="124"/>
  <c r="L502" i="124" s="1"/>
  <c r="G503" i="124"/>
  <c r="L503" i="124" s="1"/>
  <c r="G504" i="124"/>
  <c r="L504" i="124" s="1"/>
  <c r="G505" i="124"/>
  <c r="L505" i="124" s="1"/>
  <c r="G506" i="124"/>
  <c r="L506" i="124" s="1"/>
  <c r="G507" i="124"/>
  <c r="L507" i="124" s="1"/>
  <c r="G508" i="124"/>
  <c r="L508" i="124" s="1"/>
  <c r="G509" i="124"/>
  <c r="L509" i="124" s="1"/>
  <c r="G510" i="124"/>
  <c r="L510" i="124" s="1"/>
  <c r="G511" i="124"/>
  <c r="L511" i="124" s="1"/>
  <c r="G512" i="124"/>
  <c r="L512" i="124" s="1"/>
  <c r="G513" i="124"/>
  <c r="L513" i="124" s="1"/>
  <c r="G514" i="124"/>
  <c r="L514" i="124" s="1"/>
  <c r="G515" i="124"/>
  <c r="L515" i="124" s="1"/>
  <c r="G516" i="124"/>
  <c r="L516" i="124" s="1"/>
  <c r="G517" i="124"/>
  <c r="L517" i="124" s="1"/>
  <c r="G518" i="124"/>
  <c r="L518" i="124" s="1"/>
  <c r="G519" i="124"/>
  <c r="L519" i="124" s="1"/>
  <c r="G520" i="124"/>
  <c r="L520" i="124" s="1"/>
  <c r="G521" i="124"/>
  <c r="L521" i="124" s="1"/>
  <c r="G522" i="124"/>
  <c r="L522" i="124" s="1"/>
  <c r="G524" i="124"/>
  <c r="L524" i="124" s="1"/>
  <c r="G525" i="124"/>
  <c r="L525" i="124" s="1"/>
  <c r="G526" i="124"/>
  <c r="L526" i="124" s="1"/>
  <c r="G527" i="124"/>
  <c r="L527" i="124" s="1"/>
  <c r="G528" i="124"/>
  <c r="L528" i="124" s="1"/>
  <c r="G529" i="124"/>
  <c r="L529" i="124" s="1"/>
  <c r="G530" i="124"/>
  <c r="L530" i="124" s="1"/>
  <c r="G531" i="124"/>
  <c r="L531" i="124" s="1"/>
  <c r="G532" i="124"/>
  <c r="L532" i="124" s="1"/>
  <c r="G533" i="124"/>
  <c r="L533" i="124" s="1"/>
  <c r="G534" i="124"/>
  <c r="G536" i="124"/>
  <c r="L536" i="124" s="1"/>
  <c r="G537" i="124"/>
  <c r="L537" i="124" s="1"/>
  <c r="G538" i="124"/>
  <c r="L538" i="124" s="1"/>
  <c r="G539" i="124"/>
  <c r="L539" i="124" s="1"/>
  <c r="G540" i="124"/>
  <c r="L540" i="124" s="1"/>
  <c r="G541" i="124"/>
  <c r="L541" i="124" s="1"/>
  <c r="G542" i="124"/>
  <c r="L542" i="124" s="1"/>
  <c r="G544" i="124"/>
  <c r="L544" i="124" s="1"/>
  <c r="G545" i="124"/>
  <c r="L545" i="124" s="1"/>
  <c r="G546" i="124"/>
  <c r="L546" i="124" s="1"/>
  <c r="G547" i="124"/>
  <c r="L547" i="124" s="1"/>
  <c r="G548" i="124"/>
  <c r="L548" i="124" s="1"/>
  <c r="G549" i="124"/>
  <c r="L549" i="124" s="1"/>
  <c r="G550" i="124"/>
  <c r="L550" i="124" s="1"/>
  <c r="G551" i="124"/>
  <c r="L551" i="124" s="1"/>
  <c r="G552" i="124"/>
  <c r="L552" i="124" s="1"/>
  <c r="G553" i="124"/>
  <c r="L553" i="124" s="1"/>
  <c r="G554" i="124"/>
  <c r="L554" i="124" s="1"/>
  <c r="G555" i="124"/>
  <c r="L555" i="124" s="1"/>
  <c r="G556" i="124"/>
  <c r="L556" i="124" s="1"/>
  <c r="G557" i="124"/>
  <c r="G558" i="124"/>
  <c r="L558" i="124" s="1"/>
  <c r="G559" i="124"/>
  <c r="L559" i="124" s="1"/>
  <c r="G560" i="124"/>
  <c r="L560" i="124" s="1"/>
  <c r="G561" i="124"/>
  <c r="L561" i="124" s="1"/>
  <c r="G562" i="124"/>
  <c r="L562" i="124" s="1"/>
  <c r="G563" i="124"/>
  <c r="L563" i="124" s="1"/>
  <c r="G564" i="124"/>
  <c r="L564" i="124" s="1"/>
  <c r="G565" i="124"/>
  <c r="L565" i="124" s="1"/>
  <c r="G566" i="124"/>
  <c r="L566" i="124" s="1"/>
  <c r="G567" i="124"/>
  <c r="L567" i="124" s="1"/>
  <c r="G569" i="124"/>
  <c r="L569" i="124" s="1"/>
  <c r="G570" i="124"/>
  <c r="G571" i="124"/>
  <c r="G572" i="124"/>
  <c r="L572" i="124" s="1"/>
  <c r="G573" i="124"/>
  <c r="L573" i="124" s="1"/>
  <c r="G574" i="124"/>
  <c r="L574" i="124" s="1"/>
  <c r="G576" i="124"/>
  <c r="L576" i="124" s="1"/>
  <c r="G577" i="124"/>
  <c r="L577" i="124" s="1"/>
  <c r="G578" i="124"/>
  <c r="L578" i="124" s="1"/>
  <c r="G579" i="124"/>
  <c r="L579" i="124" s="1"/>
  <c r="G580" i="124"/>
  <c r="L580" i="124" s="1"/>
  <c r="G581" i="124"/>
  <c r="L581" i="124" s="1"/>
  <c r="G582" i="124"/>
  <c r="L582" i="124" s="1"/>
  <c r="G583" i="124"/>
  <c r="G584" i="124"/>
  <c r="L584" i="124" s="1"/>
  <c r="G586" i="124"/>
  <c r="L586" i="124" s="1"/>
  <c r="G587" i="124"/>
  <c r="L587" i="124" s="1"/>
  <c r="G588" i="124"/>
  <c r="L588" i="124" s="1"/>
  <c r="G589" i="124"/>
  <c r="L589" i="124" s="1"/>
  <c r="G590" i="124"/>
  <c r="L590" i="124" s="1"/>
  <c r="G591" i="124"/>
  <c r="L591" i="124" s="1"/>
  <c r="G592" i="124"/>
  <c r="L592" i="124" s="1"/>
  <c r="G593" i="124"/>
  <c r="G594" i="124"/>
  <c r="L594" i="124" s="1"/>
  <c r="G595" i="124"/>
  <c r="L595" i="124" s="1"/>
  <c r="G596" i="124"/>
  <c r="L596" i="124" s="1"/>
  <c r="G597" i="124"/>
  <c r="L597" i="124" s="1"/>
  <c r="G598" i="124"/>
  <c r="L598" i="124" s="1"/>
  <c r="G599" i="124"/>
  <c r="L599" i="124" s="1"/>
  <c r="G600" i="124"/>
  <c r="G601" i="124"/>
  <c r="L601" i="124" s="1"/>
  <c r="G602" i="124"/>
  <c r="L602" i="124" s="1"/>
  <c r="G603" i="124"/>
  <c r="L603" i="124" s="1"/>
  <c r="G604" i="124"/>
  <c r="L604" i="124" s="1"/>
  <c r="G605" i="124"/>
  <c r="L605" i="124" s="1"/>
  <c r="G606" i="124"/>
  <c r="L606" i="124" s="1"/>
  <c r="G607" i="124"/>
  <c r="L607" i="124" s="1"/>
  <c r="G608" i="124"/>
  <c r="L608" i="124" s="1"/>
  <c r="G609" i="124"/>
  <c r="G611" i="124"/>
  <c r="L611" i="124" s="1"/>
  <c r="G612" i="124"/>
  <c r="L612" i="124" s="1"/>
  <c r="G613" i="124"/>
  <c r="L613" i="124" s="1"/>
  <c r="G614" i="124"/>
  <c r="L614" i="124" s="1"/>
  <c r="G615" i="124"/>
  <c r="L615" i="124" s="1"/>
  <c r="G616" i="124"/>
  <c r="L616" i="124" s="1"/>
  <c r="G617" i="124"/>
  <c r="L617" i="124" s="1"/>
  <c r="G618" i="124"/>
  <c r="L618" i="124" s="1"/>
  <c r="G619" i="124"/>
  <c r="L619" i="124" s="1"/>
  <c r="G620" i="124"/>
  <c r="L620" i="124" s="1"/>
  <c r="G621" i="124"/>
  <c r="G622" i="124"/>
  <c r="L622" i="124" s="1"/>
  <c r="G623" i="124"/>
  <c r="L623" i="124" s="1"/>
  <c r="G624" i="124"/>
  <c r="L624" i="124" s="1"/>
  <c r="G625" i="124"/>
  <c r="L625" i="124" s="1"/>
  <c r="G627" i="124"/>
  <c r="L627" i="124" s="1"/>
  <c r="G628" i="124"/>
  <c r="L628" i="124" s="1"/>
  <c r="G629" i="124"/>
  <c r="L629" i="124" s="1"/>
  <c r="G630" i="124"/>
  <c r="L630" i="124" s="1"/>
  <c r="G631" i="124"/>
  <c r="L631" i="124" s="1"/>
  <c r="G632" i="124"/>
  <c r="L632" i="124" s="1"/>
  <c r="G633" i="124"/>
  <c r="L633" i="124" s="1"/>
  <c r="G634" i="124"/>
  <c r="G635" i="124"/>
  <c r="L635" i="124" s="1"/>
  <c r="G637" i="124"/>
  <c r="L637" i="124" s="1"/>
  <c r="G638" i="124"/>
  <c r="L638" i="124" s="1"/>
  <c r="G639" i="124"/>
  <c r="L639" i="124" s="1"/>
  <c r="G640" i="124"/>
  <c r="L640" i="124" s="1"/>
  <c r="G641" i="124"/>
  <c r="L641" i="124" s="1"/>
  <c r="G642" i="124"/>
  <c r="L642" i="124" s="1"/>
  <c r="G643" i="124"/>
  <c r="L643" i="124" s="1"/>
  <c r="G644" i="124"/>
  <c r="L644" i="124" s="1"/>
  <c r="G645" i="124"/>
  <c r="L645" i="124" s="1"/>
  <c r="G647" i="124"/>
  <c r="L647" i="124" s="1"/>
  <c r="G648" i="124"/>
  <c r="L648" i="124" s="1"/>
  <c r="G649" i="124"/>
  <c r="L649" i="124" s="1"/>
  <c r="G650" i="124"/>
  <c r="G651" i="124"/>
  <c r="L651" i="124" s="1"/>
  <c r="G652" i="124"/>
  <c r="L652" i="124" s="1"/>
  <c r="G653" i="124"/>
  <c r="L653" i="124" s="1"/>
  <c r="G654" i="124"/>
  <c r="L654" i="124" s="1"/>
  <c r="G655" i="124"/>
  <c r="L655" i="124" s="1"/>
  <c r="G656" i="124"/>
  <c r="L656" i="124" s="1"/>
  <c r="G657" i="124"/>
  <c r="L657" i="124" s="1"/>
  <c r="G658" i="124"/>
  <c r="L658" i="124" s="1"/>
  <c r="G659" i="124"/>
  <c r="L659" i="124" s="1"/>
  <c r="G660" i="124"/>
  <c r="L660" i="124" s="1"/>
  <c r="G661" i="124"/>
  <c r="L661" i="124" s="1"/>
  <c r="G662" i="124"/>
  <c r="L662" i="124" s="1"/>
  <c r="G663" i="124"/>
  <c r="L663" i="124" s="1"/>
  <c r="G664" i="124"/>
  <c r="L664" i="124" s="1"/>
  <c r="G665" i="124"/>
  <c r="L665" i="124" s="1"/>
  <c r="G666" i="124"/>
  <c r="L666" i="124" s="1"/>
  <c r="G667" i="124"/>
  <c r="L667" i="124" s="1"/>
  <c r="G668" i="124"/>
  <c r="L668" i="124" s="1"/>
  <c r="G669" i="124"/>
  <c r="L669" i="124" s="1"/>
  <c r="G670" i="124"/>
  <c r="L670" i="124" s="1"/>
  <c r="G672" i="124"/>
  <c r="L672" i="124" s="1"/>
  <c r="G673" i="124"/>
  <c r="L673" i="124" s="1"/>
  <c r="G674" i="124"/>
  <c r="L674" i="124" s="1"/>
  <c r="G676" i="124"/>
  <c r="L676" i="124" s="1"/>
  <c r="G677" i="124"/>
  <c r="L677" i="124" s="1"/>
  <c r="G678" i="124"/>
  <c r="L678" i="124" s="1"/>
  <c r="G679" i="124"/>
  <c r="L679" i="124" s="1"/>
  <c r="G680" i="124"/>
  <c r="L680" i="124" s="1"/>
  <c r="G681" i="124"/>
  <c r="L681" i="124" s="1"/>
  <c r="G682" i="124"/>
  <c r="L682" i="124" s="1"/>
  <c r="G683" i="124"/>
  <c r="L683" i="124" s="1"/>
  <c r="G684" i="124"/>
  <c r="L684" i="124" s="1"/>
  <c r="G685" i="124"/>
  <c r="L685" i="124" s="1"/>
  <c r="G686" i="124"/>
  <c r="L686" i="124" s="1"/>
  <c r="G687" i="124"/>
  <c r="L687" i="124" s="1"/>
  <c r="G688" i="124"/>
  <c r="G689" i="124"/>
  <c r="L689" i="124" s="1"/>
  <c r="G690" i="124"/>
  <c r="L690" i="124" s="1"/>
  <c r="G691" i="124"/>
  <c r="G692" i="124"/>
  <c r="L692" i="124" s="1"/>
  <c r="G693" i="124"/>
  <c r="L693" i="124" s="1"/>
  <c r="G694" i="124"/>
  <c r="L694" i="124" s="1"/>
  <c r="G695" i="124"/>
  <c r="L695" i="124" s="1"/>
  <c r="G696" i="124"/>
  <c r="L696" i="124" s="1"/>
  <c r="G697" i="124"/>
  <c r="L697" i="124" s="1"/>
  <c r="G698" i="124"/>
  <c r="L698" i="124" s="1"/>
  <c r="G699" i="124"/>
  <c r="L699" i="124" s="1"/>
  <c r="G701" i="124"/>
  <c r="L701" i="124" s="1"/>
  <c r="G11" i="124"/>
  <c r="L11" i="124" s="1"/>
  <c r="L96" i="124"/>
  <c r="L84" i="124"/>
  <c r="L72" i="124"/>
  <c r="L67" i="124"/>
  <c r="L65" i="124"/>
  <c r="L60" i="124"/>
  <c r="L55" i="124"/>
  <c r="L54" i="124"/>
  <c r="L53" i="124"/>
  <c r="L48" i="124"/>
  <c r="L43" i="124"/>
  <c r="L42" i="124"/>
  <c r="L41" i="124"/>
  <c r="L40" i="124"/>
  <c r="L36" i="124"/>
  <c r="L31" i="124"/>
  <c r="L30" i="124"/>
  <c r="L29" i="124"/>
  <c r="L28" i="124"/>
  <c r="L24" i="124"/>
  <c r="L23" i="124"/>
  <c r="L19" i="124"/>
  <c r="L18" i="124"/>
  <c r="L17" i="124"/>
  <c r="L16" i="124"/>
  <c r="L12" i="124"/>
  <c r="L105" i="124"/>
  <c r="L103" i="124"/>
  <c r="L102" i="124"/>
  <c r="L101" i="124"/>
  <c r="L100" i="124"/>
  <c r="L99" i="124"/>
  <c r="L98" i="124"/>
  <c r="L97" i="124"/>
  <c r="L95" i="124"/>
  <c r="L93" i="124"/>
  <c r="L89" i="124"/>
  <c r="L88" i="124"/>
  <c r="L87" i="124"/>
  <c r="L86" i="124"/>
  <c r="L85" i="124"/>
  <c r="L83" i="124"/>
  <c r="L82" i="124"/>
  <c r="L81" i="124"/>
  <c r="L77" i="124"/>
  <c r="L76" i="124"/>
  <c r="L75" i="124"/>
  <c r="L74" i="124"/>
  <c r="L73" i="124"/>
  <c r="L71" i="124"/>
  <c r="L70" i="124"/>
  <c r="L69" i="124"/>
  <c r="L68" i="124"/>
  <c r="L64" i="124"/>
  <c r="L63" i="124"/>
  <c r="L62" i="124"/>
  <c r="L61" i="124"/>
  <c r="L59" i="124"/>
  <c r="L58" i="124"/>
  <c r="L57" i="124"/>
  <c r="L56" i="124"/>
  <c r="L52" i="124"/>
  <c r="L51" i="124"/>
  <c r="L50" i="124"/>
  <c r="L49" i="124"/>
  <c r="L46" i="124"/>
  <c r="L45" i="124"/>
  <c r="L44" i="124"/>
  <c r="L39" i="124"/>
  <c r="L38" i="124"/>
  <c r="L37" i="124"/>
  <c r="L35" i="124"/>
  <c r="L34" i="124"/>
  <c r="L33" i="124"/>
  <c r="L32" i="124"/>
  <c r="L27" i="124"/>
  <c r="L26" i="124"/>
  <c r="L25" i="124"/>
  <c r="L22" i="124"/>
  <c r="L21" i="124"/>
  <c r="L20" i="124"/>
  <c r="L15" i="124"/>
  <c r="L14" i="124"/>
  <c r="L13" i="124"/>
  <c r="C105" i="124"/>
  <c r="C104" i="124"/>
  <c r="C103" i="124"/>
  <c r="C102" i="124"/>
  <c r="C101" i="124"/>
  <c r="C99" i="124"/>
  <c r="C98" i="124"/>
  <c r="C97" i="124"/>
  <c r="C96" i="124"/>
  <c r="C95" i="124"/>
  <c r="C94" i="124"/>
  <c r="C93" i="124"/>
  <c r="C92" i="124"/>
  <c r="C91" i="124"/>
  <c r="C89" i="124"/>
  <c r="C88" i="124"/>
  <c r="C87" i="124"/>
  <c r="C86" i="124"/>
  <c r="C85" i="124"/>
  <c r="C84" i="124"/>
  <c r="C83" i="124"/>
  <c r="C82" i="124"/>
  <c r="C81" i="124"/>
  <c r="C80" i="124"/>
  <c r="C79" i="124"/>
  <c r="C78" i="124"/>
  <c r="C76" i="124"/>
  <c r="C75" i="124"/>
  <c r="C74" i="124"/>
  <c r="C73" i="124"/>
  <c r="C72" i="124"/>
  <c r="C71" i="124"/>
  <c r="C70" i="124"/>
  <c r="C69" i="124"/>
  <c r="C68" i="124"/>
  <c r="C67" i="124"/>
  <c r="C66" i="124"/>
  <c r="C65" i="124"/>
  <c r="C64" i="124"/>
  <c r="C63" i="124"/>
  <c r="C62" i="124"/>
  <c r="C61" i="124"/>
  <c r="C59" i="124"/>
  <c r="C58" i="124"/>
  <c r="C57" i="124"/>
  <c r="C56" i="124"/>
  <c r="C55" i="124"/>
  <c r="C54" i="124"/>
  <c r="C53" i="124"/>
  <c r="C52" i="124"/>
  <c r="C51" i="124"/>
  <c r="C50" i="124"/>
  <c r="C49" i="124"/>
  <c r="C48" i="124"/>
  <c r="C46" i="124"/>
  <c r="C45" i="124"/>
  <c r="C44" i="124"/>
  <c r="C43" i="124"/>
  <c r="C42" i="124"/>
  <c r="C41" i="124"/>
  <c r="C40" i="124"/>
  <c r="C39" i="124"/>
  <c r="C38" i="124"/>
  <c r="C37" i="124"/>
  <c r="C36" i="124"/>
  <c r="C35" i="124"/>
  <c r="C34" i="124"/>
  <c r="C33" i="124"/>
  <c r="C32" i="124"/>
  <c r="C31" i="124"/>
  <c r="C30" i="124"/>
  <c r="C29" i="124"/>
  <c r="C28" i="124"/>
  <c r="C27" i="124"/>
  <c r="C26" i="124"/>
  <c r="C25" i="124"/>
  <c r="C24" i="124"/>
  <c r="C23" i="124"/>
  <c r="C22" i="124"/>
  <c r="C21" i="124"/>
  <c r="C20" i="124"/>
  <c r="C19" i="124"/>
  <c r="C18" i="124"/>
  <c r="C17" i="124"/>
  <c r="C16" i="124"/>
  <c r="C15" i="124"/>
  <c r="C14" i="124"/>
  <c r="C13" i="124"/>
  <c r="C12" i="124"/>
  <c r="C11" i="124"/>
  <c r="N711" i="124"/>
  <c r="N710" i="124"/>
  <c r="N709" i="124"/>
  <c r="N708" i="124"/>
  <c r="N707" i="124"/>
  <c r="N706" i="124"/>
  <c r="N705" i="124"/>
  <c r="N704" i="124"/>
  <c r="N703" i="124"/>
  <c r="N702" i="124"/>
  <c r="N701" i="124"/>
  <c r="N700" i="124"/>
  <c r="N699" i="124"/>
  <c r="N698" i="124"/>
  <c r="N697" i="124"/>
  <c r="N696" i="124"/>
  <c r="N695" i="124"/>
  <c r="N694" i="124"/>
  <c r="N693" i="124"/>
  <c r="N692" i="124"/>
  <c r="N691" i="124"/>
  <c r="N690" i="124"/>
  <c r="N689" i="124"/>
  <c r="N688" i="124"/>
  <c r="N687" i="124"/>
  <c r="N686" i="124"/>
  <c r="N685" i="124"/>
  <c r="N684" i="124"/>
  <c r="N683" i="124"/>
  <c r="N682" i="124"/>
  <c r="N681" i="124"/>
  <c r="N680" i="124"/>
  <c r="N679" i="124"/>
  <c r="N678" i="124"/>
  <c r="N677" i="124"/>
  <c r="N676" i="124"/>
  <c r="N675" i="124"/>
  <c r="N674" i="124"/>
  <c r="N673" i="124"/>
  <c r="N672" i="124"/>
  <c r="N671" i="124"/>
  <c r="N670" i="124"/>
  <c r="N669" i="124"/>
  <c r="N668" i="124"/>
  <c r="N667" i="124"/>
  <c r="N666" i="124"/>
  <c r="N665" i="124"/>
  <c r="N664" i="124"/>
  <c r="N663" i="124"/>
  <c r="N662" i="124"/>
  <c r="N661" i="124"/>
  <c r="N660" i="124"/>
  <c r="N659" i="124"/>
  <c r="N658" i="124"/>
  <c r="N657" i="124"/>
  <c r="N656" i="124"/>
  <c r="N655" i="124"/>
  <c r="N654" i="124"/>
  <c r="N653" i="124"/>
  <c r="N652" i="124"/>
  <c r="N651" i="124"/>
  <c r="N650" i="124"/>
  <c r="N649" i="124"/>
  <c r="N648" i="124"/>
  <c r="N647" i="124"/>
  <c r="N646" i="124"/>
  <c r="N645" i="124"/>
  <c r="N644" i="124"/>
  <c r="N643" i="124"/>
  <c r="N642" i="124"/>
  <c r="N641" i="124"/>
  <c r="N640" i="124"/>
  <c r="N639" i="124"/>
  <c r="N638" i="124"/>
  <c r="N637" i="124"/>
  <c r="N636" i="124"/>
  <c r="N635" i="124"/>
  <c r="N634" i="124"/>
  <c r="N633" i="124"/>
  <c r="N632" i="124"/>
  <c r="N631" i="124"/>
  <c r="N630" i="124"/>
  <c r="N629" i="124"/>
  <c r="N628" i="124"/>
  <c r="N627" i="124"/>
  <c r="N626" i="124"/>
  <c r="N625" i="124"/>
  <c r="N624" i="124"/>
  <c r="N623" i="124"/>
  <c r="N622" i="124"/>
  <c r="N621" i="124"/>
  <c r="N620" i="124"/>
  <c r="N619" i="124"/>
  <c r="N618" i="124"/>
  <c r="N617" i="124"/>
  <c r="N616" i="124"/>
  <c r="N615" i="124"/>
  <c r="N614" i="124"/>
  <c r="N613" i="124"/>
  <c r="N612" i="124"/>
  <c r="N611" i="124"/>
  <c r="N610" i="124"/>
  <c r="N609" i="124"/>
  <c r="N608" i="124"/>
  <c r="N607" i="124"/>
  <c r="N606" i="124"/>
  <c r="N605" i="124"/>
  <c r="N604" i="124"/>
  <c r="N603" i="124"/>
  <c r="N602" i="124"/>
  <c r="N601" i="124"/>
  <c r="N600" i="124"/>
  <c r="N599" i="124"/>
  <c r="N598" i="124"/>
  <c r="N597" i="124"/>
  <c r="N596" i="124"/>
  <c r="N595" i="124"/>
  <c r="N594" i="124"/>
  <c r="N593" i="124"/>
  <c r="N592" i="124"/>
  <c r="N591" i="124"/>
  <c r="N590" i="124"/>
  <c r="N589" i="124"/>
  <c r="N588" i="124"/>
  <c r="N587" i="124"/>
  <c r="N586" i="124"/>
  <c r="N585" i="124"/>
  <c r="N584" i="124"/>
  <c r="N583" i="124"/>
  <c r="N582" i="124"/>
  <c r="N581" i="124"/>
  <c r="N580" i="124"/>
  <c r="N579" i="124"/>
  <c r="N578" i="124"/>
  <c r="N577" i="124"/>
  <c r="N576" i="124"/>
  <c r="N575" i="124"/>
  <c r="N574" i="124"/>
  <c r="N573" i="124"/>
  <c r="N572" i="124"/>
  <c r="N571" i="124"/>
  <c r="N570" i="124"/>
  <c r="N569" i="124"/>
  <c r="N568" i="124"/>
  <c r="N567" i="124"/>
  <c r="N566" i="124"/>
  <c r="N565" i="124"/>
  <c r="N564" i="124"/>
  <c r="N563" i="124"/>
  <c r="N562" i="124"/>
  <c r="N561" i="124"/>
  <c r="N560" i="124"/>
  <c r="N559" i="124"/>
  <c r="N558" i="124"/>
  <c r="N557" i="124"/>
  <c r="N556" i="124"/>
  <c r="N555" i="124"/>
  <c r="N554" i="124"/>
  <c r="N553" i="124"/>
  <c r="N552" i="124"/>
  <c r="N551" i="124"/>
  <c r="N550" i="124"/>
  <c r="N549" i="124"/>
  <c r="N548" i="124"/>
  <c r="N547" i="124"/>
  <c r="N546" i="124"/>
  <c r="N545" i="124"/>
  <c r="N544" i="124"/>
  <c r="N543" i="124"/>
  <c r="N542" i="124"/>
  <c r="N541" i="124"/>
  <c r="N540" i="124"/>
  <c r="N539" i="124"/>
  <c r="N538" i="124"/>
  <c r="N537" i="124"/>
  <c r="N536" i="124"/>
  <c r="N535" i="124"/>
  <c r="N534" i="124"/>
  <c r="N533" i="124"/>
  <c r="N532" i="124"/>
  <c r="N531" i="124"/>
  <c r="N530" i="124"/>
  <c r="N529" i="124"/>
  <c r="N528" i="124"/>
  <c r="N527" i="124"/>
  <c r="N526" i="124"/>
  <c r="N525" i="124"/>
  <c r="N524" i="124"/>
  <c r="N523" i="124"/>
  <c r="N522" i="124"/>
  <c r="N521" i="124"/>
  <c r="N520" i="124"/>
  <c r="N519" i="124"/>
  <c r="N518" i="124"/>
  <c r="N517" i="124"/>
  <c r="N516" i="124"/>
  <c r="N515" i="124"/>
  <c r="N514" i="124"/>
  <c r="N513" i="124"/>
  <c r="N512" i="124"/>
  <c r="N511" i="124"/>
  <c r="N510" i="124"/>
  <c r="N509" i="124"/>
  <c r="N508" i="124"/>
  <c r="N507" i="124"/>
  <c r="N506" i="124"/>
  <c r="N505" i="124"/>
  <c r="N504" i="124"/>
  <c r="N503" i="124"/>
  <c r="N502" i="124"/>
  <c r="N501" i="124"/>
  <c r="N500" i="124"/>
  <c r="N499" i="124"/>
  <c r="N498" i="124"/>
  <c r="N497" i="124"/>
  <c r="N496" i="124"/>
  <c r="N495" i="124"/>
  <c r="N494" i="124"/>
  <c r="N493" i="124"/>
  <c r="N492" i="124"/>
  <c r="N491" i="124"/>
  <c r="N490" i="124"/>
  <c r="N489" i="124"/>
  <c r="N488" i="124"/>
  <c r="N487" i="124"/>
  <c r="N486" i="124"/>
  <c r="N485" i="124"/>
  <c r="N484" i="124"/>
  <c r="N483" i="124"/>
  <c r="N482" i="124"/>
  <c r="N481" i="124"/>
  <c r="N480" i="124"/>
  <c r="N479" i="124"/>
  <c r="N478" i="124"/>
  <c r="N477" i="124"/>
  <c r="N476" i="124"/>
  <c r="N475" i="124"/>
  <c r="N474" i="124"/>
  <c r="N473" i="124"/>
  <c r="N472" i="124"/>
  <c r="N471" i="124"/>
  <c r="N470" i="124"/>
  <c r="N469" i="124"/>
  <c r="N468" i="124"/>
  <c r="N467" i="124"/>
  <c r="N466" i="124"/>
  <c r="N465" i="124"/>
  <c r="N464" i="124"/>
  <c r="N463" i="124"/>
  <c r="N462" i="124"/>
  <c r="N461" i="124"/>
  <c r="N460" i="124"/>
  <c r="N459" i="124"/>
  <c r="N458" i="124"/>
  <c r="N457" i="124"/>
  <c r="N456" i="124"/>
  <c r="N455" i="124"/>
  <c r="N454" i="124"/>
  <c r="N453" i="124"/>
  <c r="N452" i="124"/>
  <c r="N451" i="124"/>
  <c r="N450" i="124"/>
  <c r="N449" i="124"/>
  <c r="N448" i="124"/>
  <c r="N447" i="124"/>
  <c r="N446" i="124"/>
  <c r="N445" i="124"/>
  <c r="N444" i="124"/>
  <c r="N443" i="124"/>
  <c r="N442" i="124"/>
  <c r="N441" i="124"/>
  <c r="N440" i="124"/>
  <c r="N439" i="124"/>
  <c r="N438" i="124"/>
  <c r="N437" i="124"/>
  <c r="N436" i="124"/>
  <c r="N435" i="124"/>
  <c r="N434" i="124"/>
  <c r="N433" i="124"/>
  <c r="N432" i="124"/>
  <c r="N431" i="124"/>
  <c r="N430" i="124"/>
  <c r="N429" i="124"/>
  <c r="N428" i="124"/>
  <c r="N427" i="124"/>
  <c r="N426" i="124"/>
  <c r="N425" i="124"/>
  <c r="N424" i="124"/>
  <c r="N423" i="124"/>
  <c r="N422" i="124"/>
  <c r="N421" i="124"/>
  <c r="N420" i="124"/>
  <c r="N419" i="124"/>
  <c r="N418" i="124"/>
  <c r="N417" i="124"/>
  <c r="N416" i="124"/>
  <c r="N415" i="124"/>
  <c r="N414" i="124"/>
  <c r="N413" i="124"/>
  <c r="N412" i="124"/>
  <c r="N411" i="124"/>
  <c r="N410" i="124"/>
  <c r="N409" i="124"/>
  <c r="N408" i="124"/>
  <c r="N407" i="124"/>
  <c r="N406" i="124"/>
  <c r="N405" i="124"/>
  <c r="N404" i="124"/>
  <c r="N403" i="124"/>
  <c r="N402" i="124"/>
  <c r="N401" i="124"/>
  <c r="N400" i="124"/>
  <c r="N399" i="124"/>
  <c r="N398" i="124"/>
  <c r="N397" i="124"/>
  <c r="N396" i="124"/>
  <c r="N395" i="124"/>
  <c r="N394" i="124"/>
  <c r="N393" i="124"/>
  <c r="N392" i="124"/>
  <c r="N391" i="124"/>
  <c r="N390" i="124"/>
  <c r="N389" i="124"/>
  <c r="N388" i="124"/>
  <c r="N387" i="124"/>
  <c r="N386" i="124"/>
  <c r="N385" i="124"/>
  <c r="N384" i="124"/>
  <c r="N383" i="124"/>
  <c r="N382" i="124"/>
  <c r="N381" i="124"/>
  <c r="N380" i="124"/>
  <c r="N379" i="124"/>
  <c r="N378" i="124"/>
  <c r="N377" i="124"/>
  <c r="N376" i="124"/>
  <c r="N375" i="124"/>
  <c r="N374" i="124"/>
  <c r="N373" i="124"/>
  <c r="N372" i="124"/>
  <c r="N371" i="124"/>
  <c r="N370" i="124"/>
  <c r="N369" i="124"/>
  <c r="N368" i="124"/>
  <c r="N367" i="124"/>
  <c r="N366" i="124"/>
  <c r="N365" i="124"/>
  <c r="N364" i="124"/>
  <c r="N363" i="124"/>
  <c r="N362" i="124"/>
  <c r="N361" i="124"/>
  <c r="N360" i="124"/>
  <c r="N359" i="124"/>
  <c r="N358" i="124"/>
  <c r="N357" i="124"/>
  <c r="N356" i="124"/>
  <c r="N355" i="124"/>
  <c r="N354" i="124"/>
  <c r="N353" i="124"/>
  <c r="N352" i="124"/>
  <c r="N351" i="124"/>
  <c r="N350" i="124"/>
  <c r="N349" i="124"/>
  <c r="N348" i="124"/>
  <c r="N347" i="124"/>
  <c r="N346" i="124"/>
  <c r="N345" i="124"/>
  <c r="N344" i="124"/>
  <c r="N343" i="124"/>
  <c r="N342" i="124"/>
  <c r="N341" i="124"/>
  <c r="N340" i="124"/>
  <c r="N339" i="124"/>
  <c r="N338" i="124"/>
  <c r="N337" i="124"/>
  <c r="N336" i="124"/>
  <c r="N335" i="124"/>
  <c r="N334" i="124"/>
  <c r="N333" i="124"/>
  <c r="N332" i="124"/>
  <c r="N331" i="124"/>
  <c r="N330" i="124"/>
  <c r="N329" i="124"/>
  <c r="N328" i="124"/>
  <c r="N327" i="124"/>
  <c r="N326" i="124"/>
  <c r="N325" i="124"/>
  <c r="N324" i="124"/>
  <c r="N323" i="124"/>
  <c r="N322" i="124"/>
  <c r="N321" i="124"/>
  <c r="N320" i="124"/>
  <c r="N319" i="124"/>
  <c r="N318" i="124"/>
  <c r="N317" i="124"/>
  <c r="N316" i="124"/>
  <c r="N315" i="124"/>
  <c r="N314" i="124"/>
  <c r="N313" i="124"/>
  <c r="N312" i="124"/>
  <c r="N311" i="124"/>
  <c r="N310" i="124"/>
  <c r="N309" i="124"/>
  <c r="N308" i="124"/>
  <c r="N307" i="124"/>
  <c r="N306" i="124"/>
  <c r="N305" i="124"/>
  <c r="N304" i="124"/>
  <c r="N303" i="124"/>
  <c r="N302" i="124"/>
  <c r="N301" i="124"/>
  <c r="N300" i="124"/>
  <c r="N299" i="124"/>
  <c r="N298" i="124"/>
  <c r="N297" i="124"/>
  <c r="N296" i="124"/>
  <c r="N295" i="124"/>
  <c r="N294" i="124"/>
  <c r="N293" i="124"/>
  <c r="N292" i="124"/>
  <c r="N291" i="124"/>
  <c r="N290" i="124"/>
  <c r="N289" i="124"/>
  <c r="N288" i="124"/>
  <c r="N287" i="124"/>
  <c r="N286" i="124"/>
  <c r="N285" i="124"/>
  <c r="N284" i="124"/>
  <c r="N283" i="124"/>
  <c r="N282" i="124"/>
  <c r="N281" i="124"/>
  <c r="N280" i="124"/>
  <c r="N279" i="124"/>
  <c r="N278" i="124"/>
  <c r="N277" i="124"/>
  <c r="N276" i="124"/>
  <c r="N275" i="124"/>
  <c r="N274" i="124"/>
  <c r="N273" i="124"/>
  <c r="N272" i="124"/>
  <c r="N271" i="124"/>
  <c r="N270" i="124"/>
  <c r="N269" i="124"/>
  <c r="N268" i="124"/>
  <c r="N267" i="124"/>
  <c r="N266" i="124"/>
  <c r="N265" i="124"/>
  <c r="N264" i="124"/>
  <c r="N263" i="124"/>
  <c r="N262" i="124"/>
  <c r="N261" i="124"/>
  <c r="N260" i="124"/>
  <c r="N259" i="124"/>
  <c r="N258" i="124"/>
  <c r="N257" i="124"/>
  <c r="N256" i="124"/>
  <c r="N255" i="124"/>
  <c r="N254" i="124"/>
  <c r="N253" i="124"/>
  <c r="N252" i="124"/>
  <c r="N251" i="124"/>
  <c r="N250" i="124"/>
  <c r="N249" i="124"/>
  <c r="N248" i="124"/>
  <c r="N247" i="124"/>
  <c r="N246" i="124"/>
  <c r="N245" i="124"/>
  <c r="N244" i="124"/>
  <c r="N243" i="124"/>
  <c r="N242" i="124"/>
  <c r="N241" i="124"/>
  <c r="N240" i="124"/>
  <c r="N239" i="124"/>
  <c r="N238" i="124"/>
  <c r="N237" i="124"/>
  <c r="N236" i="124"/>
  <c r="N235" i="124"/>
  <c r="N234" i="124"/>
  <c r="N233" i="124"/>
  <c r="N232" i="124"/>
  <c r="N231" i="124"/>
  <c r="N230" i="124"/>
  <c r="N229" i="124"/>
  <c r="N228" i="124"/>
  <c r="N227" i="124"/>
  <c r="N226" i="124"/>
  <c r="N225" i="124"/>
  <c r="N224" i="124"/>
  <c r="N223" i="124"/>
  <c r="N222" i="124"/>
  <c r="N221" i="124"/>
  <c r="N220" i="124"/>
  <c r="N219" i="124"/>
  <c r="N218" i="124"/>
  <c r="N217" i="124"/>
  <c r="N216" i="124"/>
  <c r="N215" i="124"/>
  <c r="N214" i="124"/>
  <c r="N213" i="124"/>
  <c r="N212" i="124"/>
  <c r="N211" i="124"/>
  <c r="N210" i="124"/>
  <c r="N209" i="124"/>
  <c r="N208" i="124"/>
  <c r="N207" i="124"/>
  <c r="N206" i="124"/>
  <c r="N205" i="124"/>
  <c r="N204" i="124"/>
  <c r="N203" i="124"/>
  <c r="N202" i="124"/>
  <c r="N201" i="124"/>
  <c r="N200" i="124"/>
  <c r="N199" i="124"/>
  <c r="N198" i="124"/>
  <c r="N197" i="124"/>
  <c r="N196" i="124"/>
  <c r="N195" i="124"/>
  <c r="N194" i="124"/>
  <c r="N193" i="124"/>
  <c r="N192" i="124"/>
  <c r="N191" i="124"/>
  <c r="N190" i="124"/>
  <c r="N189" i="124"/>
  <c r="N188" i="124"/>
  <c r="N187" i="124"/>
  <c r="N186" i="124"/>
  <c r="N185" i="124"/>
  <c r="N184" i="124"/>
  <c r="N183" i="124"/>
  <c r="N182" i="124"/>
  <c r="N181" i="124"/>
  <c r="N180" i="124"/>
  <c r="N179" i="124"/>
  <c r="N178" i="124"/>
  <c r="N177" i="124"/>
  <c r="N176" i="124"/>
  <c r="N175" i="124"/>
  <c r="N174" i="124"/>
  <c r="N173" i="124"/>
  <c r="N172" i="124"/>
  <c r="N171" i="124"/>
  <c r="N170" i="124"/>
  <c r="N169" i="124"/>
  <c r="N168" i="124"/>
  <c r="N167" i="124"/>
  <c r="N166" i="124"/>
  <c r="N165" i="124"/>
  <c r="N164" i="124"/>
  <c r="N163" i="124"/>
  <c r="N162" i="124"/>
  <c r="N161" i="124"/>
  <c r="N160" i="124"/>
  <c r="N159" i="124"/>
  <c r="N158" i="124"/>
  <c r="N157" i="124"/>
  <c r="N156" i="124"/>
  <c r="N155" i="124"/>
  <c r="N154" i="124"/>
  <c r="N153" i="124"/>
  <c r="N152" i="124"/>
  <c r="N151" i="124"/>
  <c r="N150" i="124"/>
  <c r="N149" i="124"/>
  <c r="N148" i="124"/>
  <c r="N147" i="124"/>
  <c r="N146" i="124"/>
  <c r="N145" i="124"/>
  <c r="N144" i="124"/>
  <c r="N143" i="124"/>
  <c r="N142" i="124"/>
  <c r="N141" i="124"/>
  <c r="N140" i="124"/>
  <c r="N139" i="124"/>
  <c r="N138" i="124"/>
  <c r="N137" i="124"/>
  <c r="N136" i="124"/>
  <c r="N135" i="124"/>
  <c r="N134" i="124"/>
  <c r="N133" i="124"/>
  <c r="N132" i="124"/>
  <c r="N131" i="124"/>
  <c r="N130" i="124"/>
  <c r="N129" i="124"/>
  <c r="N128" i="124"/>
  <c r="N127" i="124"/>
  <c r="N126" i="124"/>
  <c r="N125" i="124"/>
  <c r="N124" i="124"/>
  <c r="N123" i="124"/>
  <c r="N122" i="124"/>
  <c r="N121" i="124"/>
  <c r="N120" i="124"/>
  <c r="N119" i="124"/>
  <c r="N118" i="124"/>
  <c r="N117" i="124"/>
  <c r="N116" i="124"/>
  <c r="N115" i="124"/>
  <c r="N114" i="124"/>
  <c r="N113" i="124"/>
  <c r="N112" i="124"/>
  <c r="N111" i="124"/>
  <c r="N110" i="124"/>
  <c r="N109" i="124"/>
  <c r="N108" i="124"/>
  <c r="N107" i="124"/>
  <c r="N106" i="124"/>
  <c r="N105" i="124"/>
  <c r="N104" i="124"/>
  <c r="N103" i="124"/>
  <c r="N102" i="124"/>
  <c r="N101" i="124"/>
  <c r="N100" i="124"/>
  <c r="N99" i="124"/>
  <c r="N98" i="124"/>
  <c r="N97" i="124"/>
  <c r="N96" i="124"/>
  <c r="N95" i="124"/>
  <c r="N94" i="124"/>
  <c r="N93" i="124"/>
  <c r="N92" i="124"/>
  <c r="N91" i="124"/>
  <c r="N90" i="124"/>
  <c r="N89" i="124"/>
  <c r="N88" i="124"/>
  <c r="N87" i="124"/>
  <c r="N86" i="124"/>
  <c r="N85" i="124"/>
  <c r="N84" i="124"/>
  <c r="N83" i="124"/>
  <c r="N82" i="124"/>
  <c r="N81" i="124"/>
  <c r="N80" i="124"/>
  <c r="N79" i="124"/>
  <c r="N78" i="124"/>
  <c r="N77" i="124"/>
  <c r="N76" i="124"/>
  <c r="N75" i="124"/>
  <c r="N74" i="124"/>
  <c r="N73" i="124"/>
  <c r="N72" i="124"/>
  <c r="N71" i="124"/>
  <c r="N70" i="124"/>
  <c r="N69" i="124"/>
  <c r="N68" i="124"/>
  <c r="N67" i="124"/>
  <c r="N66" i="124"/>
  <c r="N65" i="124"/>
  <c r="N64" i="124"/>
  <c r="N63" i="124"/>
  <c r="N62" i="124"/>
  <c r="N61" i="124"/>
  <c r="N60" i="124"/>
  <c r="N59" i="124"/>
  <c r="N58" i="124"/>
  <c r="N57" i="124"/>
  <c r="N56" i="124"/>
  <c r="N55" i="124"/>
  <c r="N54" i="124"/>
  <c r="N53" i="124"/>
  <c r="N52" i="124"/>
  <c r="N51" i="124"/>
  <c r="N50" i="124"/>
  <c r="N49" i="124"/>
  <c r="N48" i="124"/>
  <c r="N47" i="124"/>
  <c r="N46" i="124"/>
  <c r="N45" i="124"/>
  <c r="N44" i="124"/>
  <c r="N43" i="124"/>
  <c r="N42" i="124"/>
  <c r="N41" i="124"/>
  <c r="N40" i="124"/>
  <c r="N39" i="124"/>
  <c r="N38" i="124"/>
  <c r="N37" i="124"/>
  <c r="N36" i="124"/>
  <c r="N35" i="124"/>
  <c r="N34" i="124"/>
  <c r="N33" i="124"/>
  <c r="N32" i="124"/>
  <c r="N31" i="124"/>
  <c r="N30" i="124"/>
  <c r="N29" i="124"/>
  <c r="N28" i="124"/>
  <c r="N27" i="124"/>
  <c r="N26" i="124"/>
  <c r="N25" i="124"/>
  <c r="N24" i="124"/>
  <c r="N23" i="124"/>
  <c r="N22" i="124"/>
  <c r="N21" i="124"/>
  <c r="N20" i="124"/>
  <c r="N19" i="124"/>
  <c r="N18" i="124"/>
  <c r="N17" i="124"/>
  <c r="N16" i="124"/>
  <c r="N15" i="124"/>
  <c r="N14" i="124"/>
  <c r="N13" i="124"/>
  <c r="N12" i="124"/>
  <c r="E41" i="3"/>
  <c r="E42" i="3"/>
  <c r="E40" i="3"/>
  <c r="E39" i="3"/>
  <c r="U31" i="98" s="1"/>
  <c r="L1020" i="124"/>
  <c r="L1019" i="124"/>
  <c r="L1018" i="124"/>
  <c r="L1017" i="124"/>
  <c r="L1016" i="124"/>
  <c r="L1015" i="124"/>
  <c r="L1014" i="124"/>
  <c r="L1013" i="124"/>
  <c r="L1012" i="124"/>
  <c r="L1011" i="124"/>
  <c r="L1010" i="124"/>
  <c r="L1009" i="124"/>
  <c r="L1008" i="124"/>
  <c r="L1007" i="124"/>
  <c r="L1006" i="124"/>
  <c r="L1005" i="124"/>
  <c r="L1004" i="124"/>
  <c r="L1003" i="124"/>
  <c r="L1002" i="124"/>
  <c r="L1001" i="124"/>
  <c r="L1000" i="124"/>
  <c r="L999" i="124"/>
  <c r="L998" i="124"/>
  <c r="L997" i="124"/>
  <c r="L996" i="124"/>
  <c r="L995" i="124"/>
  <c r="L994" i="124"/>
  <c r="L993" i="124"/>
  <c r="L992" i="124"/>
  <c r="L991" i="124"/>
  <c r="L990" i="124"/>
  <c r="L989" i="124"/>
  <c r="L988" i="124"/>
  <c r="L987" i="124"/>
  <c r="L986" i="124"/>
  <c r="L985" i="124"/>
  <c r="L984" i="124"/>
  <c r="L983" i="124"/>
  <c r="L982" i="124"/>
  <c r="L981" i="124"/>
  <c r="L980" i="124"/>
  <c r="L979" i="124"/>
  <c r="L978" i="124"/>
  <c r="L977" i="124"/>
  <c r="L976" i="124"/>
  <c r="L975" i="124"/>
  <c r="L974" i="124"/>
  <c r="L973" i="124"/>
  <c r="L972" i="124"/>
  <c r="L971" i="124"/>
  <c r="L970" i="124"/>
  <c r="L969" i="124"/>
  <c r="L968" i="124"/>
  <c r="L967" i="124"/>
  <c r="L966" i="124"/>
  <c r="L965" i="124"/>
  <c r="L964" i="124"/>
  <c r="L963" i="124"/>
  <c r="L962" i="124"/>
  <c r="L961" i="124"/>
  <c r="L960" i="124"/>
  <c r="L959" i="124"/>
  <c r="L958" i="124"/>
  <c r="L957" i="124"/>
  <c r="L956" i="124"/>
  <c r="L955" i="124"/>
  <c r="L954" i="124"/>
  <c r="L953" i="124"/>
  <c r="L952" i="124"/>
  <c r="L951" i="124"/>
  <c r="L950" i="124"/>
  <c r="L949" i="124"/>
  <c r="L948" i="124"/>
  <c r="L947" i="124"/>
  <c r="L946" i="124"/>
  <c r="L945" i="124"/>
  <c r="L944" i="124"/>
  <c r="L943" i="124"/>
  <c r="L942" i="124"/>
  <c r="L941" i="124"/>
  <c r="L940" i="124"/>
  <c r="L939" i="124"/>
  <c r="L938" i="124"/>
  <c r="L937" i="124"/>
  <c r="L936" i="124"/>
  <c r="L935" i="124"/>
  <c r="L934" i="124"/>
  <c r="L933" i="124"/>
  <c r="L932" i="124"/>
  <c r="L931" i="124"/>
  <c r="L930" i="124"/>
  <c r="L929" i="124"/>
  <c r="L928" i="124"/>
  <c r="L927" i="124"/>
  <c r="L926" i="124"/>
  <c r="L925" i="124"/>
  <c r="L924" i="124"/>
  <c r="L923" i="124"/>
  <c r="L922" i="124"/>
  <c r="L921" i="124"/>
  <c r="L920" i="124"/>
  <c r="L919" i="124"/>
  <c r="L918" i="124"/>
  <c r="L917" i="124"/>
  <c r="L916" i="124"/>
  <c r="L915" i="124"/>
  <c r="L914" i="124"/>
  <c r="L913" i="124"/>
  <c r="L912" i="124"/>
  <c r="L911" i="124"/>
  <c r="L910" i="124"/>
  <c r="L909" i="124"/>
  <c r="L908" i="124"/>
  <c r="L907" i="124"/>
  <c r="L906" i="124"/>
  <c r="L905" i="124"/>
  <c r="L904" i="124"/>
  <c r="L903" i="124"/>
  <c r="L902" i="124"/>
  <c r="L901" i="124"/>
  <c r="L900" i="124"/>
  <c r="L899" i="124"/>
  <c r="L898" i="124"/>
  <c r="L897" i="124"/>
  <c r="L896" i="124"/>
  <c r="L895" i="124"/>
  <c r="L894" i="124"/>
  <c r="L893" i="124"/>
  <c r="L892" i="124"/>
  <c r="L891" i="124"/>
  <c r="L890" i="124"/>
  <c r="L889" i="124"/>
  <c r="L888" i="124"/>
  <c r="L887" i="124"/>
  <c r="L886" i="124"/>
  <c r="L885" i="124"/>
  <c r="L884" i="124"/>
  <c r="L883" i="124"/>
  <c r="L882" i="124"/>
  <c r="L881" i="124"/>
  <c r="L880" i="124"/>
  <c r="L879" i="124"/>
  <c r="L878" i="124"/>
  <c r="L877" i="124"/>
  <c r="L876" i="124"/>
  <c r="L875" i="124"/>
  <c r="L874" i="124"/>
  <c r="L873" i="124"/>
  <c r="L872" i="124"/>
  <c r="L871" i="124"/>
  <c r="L870" i="124"/>
  <c r="L869" i="124"/>
  <c r="L868" i="124"/>
  <c r="L867" i="124"/>
  <c r="L866" i="124"/>
  <c r="L865" i="124"/>
  <c r="L864" i="124"/>
  <c r="L863" i="124"/>
  <c r="L862" i="124"/>
  <c r="L861" i="124"/>
  <c r="L860" i="124"/>
  <c r="L859" i="124"/>
  <c r="L858" i="124"/>
  <c r="L857" i="124"/>
  <c r="L856" i="124"/>
  <c r="L855" i="124"/>
  <c r="L854" i="124"/>
  <c r="L853" i="124"/>
  <c r="L852" i="124"/>
  <c r="L851" i="124"/>
  <c r="L850" i="124"/>
  <c r="L849" i="124"/>
  <c r="L848" i="124"/>
  <c r="L847" i="124"/>
  <c r="L846" i="124"/>
  <c r="L845" i="124"/>
  <c r="L844" i="124"/>
  <c r="L843" i="124"/>
  <c r="L842" i="124"/>
  <c r="L841" i="124"/>
  <c r="L840" i="124"/>
  <c r="L839" i="124"/>
  <c r="L838" i="124"/>
  <c r="L837" i="124"/>
  <c r="L836" i="124"/>
  <c r="L835" i="124"/>
  <c r="L834" i="124"/>
  <c r="L833" i="124"/>
  <c r="L832" i="124"/>
  <c r="L831" i="124"/>
  <c r="L830" i="124"/>
  <c r="L829" i="124"/>
  <c r="L828" i="124"/>
  <c r="L827" i="124"/>
  <c r="L826" i="124"/>
  <c r="L825" i="124"/>
  <c r="L824" i="124"/>
  <c r="L823" i="124"/>
  <c r="L822" i="124"/>
  <c r="L821" i="124"/>
  <c r="L820" i="124"/>
  <c r="L819" i="124"/>
  <c r="L818" i="124"/>
  <c r="L817" i="124"/>
  <c r="L816" i="124"/>
  <c r="L815" i="124"/>
  <c r="L814" i="124"/>
  <c r="L813" i="124"/>
  <c r="L812" i="124"/>
  <c r="L811" i="124"/>
  <c r="L810" i="124"/>
  <c r="L809" i="124"/>
  <c r="L808" i="124"/>
  <c r="L807" i="124"/>
  <c r="L806" i="124"/>
  <c r="L805" i="124"/>
  <c r="L804" i="124"/>
  <c r="L803" i="124"/>
  <c r="L802" i="124"/>
  <c r="L801" i="124"/>
  <c r="L800" i="124"/>
  <c r="L799" i="124"/>
  <c r="L798" i="124"/>
  <c r="L797" i="124"/>
  <c r="L796" i="124"/>
  <c r="L795" i="124"/>
  <c r="L794" i="124"/>
  <c r="L793" i="124"/>
  <c r="L792" i="124"/>
  <c r="L791" i="124"/>
  <c r="L790" i="124"/>
  <c r="L789" i="124"/>
  <c r="L788" i="124"/>
  <c r="L787" i="124"/>
  <c r="L786" i="124"/>
  <c r="L785" i="124"/>
  <c r="L784" i="124"/>
  <c r="L783" i="124"/>
  <c r="L782" i="124"/>
  <c r="L781" i="124"/>
  <c r="L780" i="124"/>
  <c r="L779" i="124"/>
  <c r="L778" i="124"/>
  <c r="L777" i="124"/>
  <c r="L776" i="124"/>
  <c r="L775" i="124"/>
  <c r="L774" i="124"/>
  <c r="L773" i="124"/>
  <c r="L772" i="124"/>
  <c r="L771" i="124"/>
  <c r="L770" i="124"/>
  <c r="L769" i="124"/>
  <c r="L768" i="124"/>
  <c r="L767" i="124"/>
  <c r="L766" i="124"/>
  <c r="L765" i="124"/>
  <c r="L764" i="124"/>
  <c r="L763" i="124"/>
  <c r="L762" i="124"/>
  <c r="L761" i="124"/>
  <c r="L760" i="124"/>
  <c r="L759" i="124"/>
  <c r="L758" i="124"/>
  <c r="L757" i="124"/>
  <c r="L756" i="124"/>
  <c r="L755" i="124"/>
  <c r="L754" i="124"/>
  <c r="L753" i="124"/>
  <c r="L752" i="124"/>
  <c r="L751" i="124"/>
  <c r="L750" i="124"/>
  <c r="L749" i="124"/>
  <c r="L748" i="124"/>
  <c r="L747" i="124"/>
  <c r="L746" i="124"/>
  <c r="L745" i="124"/>
  <c r="L744" i="124"/>
  <c r="L743" i="124"/>
  <c r="L742" i="124"/>
  <c r="L741" i="124"/>
  <c r="L740" i="124"/>
  <c r="L739" i="124"/>
  <c r="L738" i="124"/>
  <c r="L737" i="124"/>
  <c r="L736" i="124"/>
  <c r="L735" i="124"/>
  <c r="L734" i="124"/>
  <c r="L733" i="124"/>
  <c r="L732" i="124"/>
  <c r="L731" i="124"/>
  <c r="L730" i="124"/>
  <c r="L729" i="124"/>
  <c r="L728" i="124"/>
  <c r="L727" i="124"/>
  <c r="L726" i="124"/>
  <c r="L725" i="124"/>
  <c r="L724" i="124"/>
  <c r="L723" i="124"/>
  <c r="L722" i="124"/>
  <c r="L721" i="124"/>
  <c r="L720" i="124"/>
  <c r="L719" i="124"/>
  <c r="L718" i="124"/>
  <c r="L717" i="124"/>
  <c r="L716" i="124"/>
  <c r="L715" i="124"/>
  <c r="L714" i="124"/>
  <c r="L713" i="124"/>
  <c r="E141" i="3"/>
  <c r="L10" i="124" s="1"/>
  <c r="L712" i="124"/>
  <c r="L711" i="124"/>
  <c r="L710" i="124"/>
  <c r="L709" i="124"/>
  <c r="L708" i="124"/>
  <c r="L707" i="124"/>
  <c r="L706" i="124"/>
  <c r="L705" i="124"/>
  <c r="L704" i="124"/>
  <c r="L703" i="124"/>
  <c r="L702" i="124"/>
  <c r="L700" i="124"/>
  <c r="L691" i="124"/>
  <c r="L688" i="124"/>
  <c r="L675" i="124"/>
  <c r="L671" i="124"/>
  <c r="L650" i="124"/>
  <c r="L646" i="124"/>
  <c r="L636" i="124"/>
  <c r="L634" i="124"/>
  <c r="L626" i="124"/>
  <c r="L621" i="124"/>
  <c r="L610" i="124"/>
  <c r="L609" i="124"/>
  <c r="L600" i="124"/>
  <c r="L593" i="124"/>
  <c r="L585" i="124"/>
  <c r="L583" i="124"/>
  <c r="L575" i="124"/>
  <c r="L571" i="124"/>
  <c r="L570" i="124"/>
  <c r="L568" i="124"/>
  <c r="L557" i="124"/>
  <c r="L543" i="124"/>
  <c r="L535" i="124"/>
  <c r="L534" i="124"/>
  <c r="L523" i="124"/>
  <c r="L495" i="124"/>
  <c r="L494" i="124"/>
  <c r="L482" i="124"/>
  <c r="L476" i="124"/>
  <c r="L458" i="124"/>
  <c r="L457" i="124"/>
  <c r="L446" i="124"/>
  <c r="L445" i="124"/>
  <c r="L432" i="124"/>
  <c r="L409" i="124"/>
  <c r="L396" i="124"/>
  <c r="L385" i="124"/>
  <c r="L375" i="124"/>
  <c r="L374" i="124"/>
  <c r="L372" i="124"/>
  <c r="L369" i="124"/>
  <c r="L367" i="124"/>
  <c r="L365" i="124"/>
  <c r="L359" i="124"/>
  <c r="L348" i="124"/>
  <c r="L335" i="124"/>
  <c r="L327" i="124"/>
  <c r="L323" i="124"/>
  <c r="L301" i="124"/>
  <c r="L300" i="124"/>
  <c r="L299" i="124"/>
  <c r="L289" i="124"/>
  <c r="L288" i="124"/>
  <c r="L287" i="124"/>
  <c r="L274" i="124"/>
  <c r="L265" i="124"/>
  <c r="L264" i="124"/>
  <c r="L262" i="124"/>
  <c r="L238" i="124"/>
  <c r="L236" i="124"/>
  <c r="L235" i="124"/>
  <c r="L234" i="124"/>
  <c r="L227" i="124"/>
  <c r="L226" i="124"/>
  <c r="L222" i="124"/>
  <c r="L221" i="124"/>
  <c r="L220" i="124"/>
  <c r="L219" i="124"/>
  <c r="L215" i="124"/>
  <c r="L209" i="124"/>
  <c r="L208" i="124"/>
  <c r="L207" i="124"/>
  <c r="L206" i="124"/>
  <c r="L205" i="124"/>
  <c r="L201" i="124"/>
  <c r="L195" i="124"/>
  <c r="L189" i="124"/>
  <c r="L188" i="124"/>
  <c r="L187" i="124"/>
  <c r="L186" i="124"/>
  <c r="L185" i="124"/>
  <c r="L184" i="124"/>
  <c r="L183" i="124"/>
  <c r="L182" i="124"/>
  <c r="L181" i="124"/>
  <c r="L180" i="124"/>
  <c r="L179" i="124"/>
  <c r="L178" i="124"/>
  <c r="L177" i="124"/>
  <c r="L176" i="124"/>
  <c r="L175" i="124"/>
  <c r="L174" i="124"/>
  <c r="L173" i="124"/>
  <c r="L172" i="124"/>
  <c r="L171" i="124"/>
  <c r="L170" i="124"/>
  <c r="L169" i="124"/>
  <c r="L168" i="124"/>
  <c r="L167" i="124"/>
  <c r="L166" i="124"/>
  <c r="L165" i="124"/>
  <c r="L164" i="124"/>
  <c r="L163" i="124"/>
  <c r="L162" i="124"/>
  <c r="L161" i="124"/>
  <c r="L160" i="124"/>
  <c r="L159" i="124"/>
  <c r="L158" i="124"/>
  <c r="L157" i="124"/>
  <c r="L156" i="124"/>
  <c r="L155" i="124"/>
  <c r="L154" i="124"/>
  <c r="L153" i="124"/>
  <c r="L152" i="124"/>
  <c r="L151" i="124"/>
  <c r="L150" i="124"/>
  <c r="L149" i="124"/>
  <c r="L148" i="124"/>
  <c r="L147" i="124"/>
  <c r="L146" i="124"/>
  <c r="L145" i="124"/>
  <c r="L144" i="124"/>
  <c r="L143" i="124"/>
  <c r="L142" i="124"/>
  <c r="L141" i="124"/>
  <c r="L140" i="124"/>
  <c r="L139" i="124"/>
  <c r="L138" i="124"/>
  <c r="L137" i="124"/>
  <c r="L136" i="124"/>
  <c r="L135" i="124"/>
  <c r="L134" i="124"/>
  <c r="L133" i="124"/>
  <c r="L132" i="124"/>
  <c r="L131" i="124"/>
  <c r="L130" i="124"/>
  <c r="L129" i="124"/>
  <c r="L128" i="124"/>
  <c r="L127" i="124"/>
  <c r="L126" i="124"/>
  <c r="L125" i="124"/>
  <c r="L124" i="124"/>
  <c r="L123" i="124"/>
  <c r="L122" i="124"/>
  <c r="L121" i="124"/>
  <c r="L120" i="124"/>
  <c r="L119" i="124"/>
  <c r="L118" i="124"/>
  <c r="L117" i="124"/>
  <c r="L116" i="124"/>
  <c r="L115" i="124"/>
  <c r="L114" i="124"/>
  <c r="L113" i="124"/>
  <c r="L112" i="124"/>
  <c r="L111" i="124"/>
  <c r="L110" i="124"/>
  <c r="L109" i="124"/>
  <c r="L108" i="124"/>
  <c r="L107" i="124"/>
  <c r="L106" i="124"/>
  <c r="L104" i="124"/>
  <c r="L94" i="124"/>
  <c r="L92" i="124"/>
  <c r="L91" i="124"/>
  <c r="L90" i="124"/>
  <c r="L80" i="124"/>
  <c r="L79" i="124"/>
  <c r="L78" i="124"/>
  <c r="L66" i="124"/>
  <c r="L47" i="124"/>
  <c r="H23" i="125" l="1"/>
  <c r="B11" i="125"/>
  <c r="B10" i="125"/>
  <c r="B9" i="125"/>
  <c r="F11" i="125"/>
  <c r="F10" i="125"/>
  <c r="F9" i="125"/>
  <c r="B18" i="125"/>
  <c r="B17" i="125"/>
  <c r="B16" i="125"/>
  <c r="B8" i="125"/>
  <c r="H110" i="124" l="1"/>
  <c r="H109" i="124"/>
  <c r="H108" i="124"/>
  <c r="H107" i="124"/>
  <c r="G93" i="122"/>
  <c r="G92" i="122"/>
  <c r="G91" i="122"/>
  <c r="G90" i="122"/>
  <c r="G89" i="122"/>
  <c r="G88" i="122"/>
  <c r="G87" i="122"/>
  <c r="G86" i="122"/>
  <c r="G85" i="122"/>
  <c r="G84" i="122"/>
  <c r="G83" i="122"/>
  <c r="G82" i="122"/>
  <c r="G81" i="122"/>
  <c r="G80" i="122"/>
  <c r="G79" i="122"/>
  <c r="G78" i="122"/>
  <c r="G77" i="122"/>
  <c r="G76" i="122"/>
  <c r="G75" i="122"/>
  <c r="G74" i="122"/>
  <c r="G73" i="122"/>
  <c r="G72" i="122"/>
  <c r="G71" i="122"/>
  <c r="G70" i="122"/>
  <c r="G69" i="122"/>
  <c r="G68" i="122"/>
  <c r="G67" i="122"/>
  <c r="G66" i="122"/>
  <c r="G65" i="122"/>
  <c r="G64" i="122"/>
  <c r="G63" i="122"/>
  <c r="G62" i="122"/>
  <c r="G61" i="122"/>
  <c r="G60" i="122"/>
  <c r="G59" i="122"/>
  <c r="G58" i="122"/>
  <c r="G57" i="122"/>
  <c r="G56" i="122"/>
  <c r="G55" i="122"/>
  <c r="G54" i="122"/>
  <c r="G53" i="122"/>
  <c r="G52" i="122"/>
  <c r="G51" i="122"/>
  <c r="G50" i="122"/>
  <c r="G49" i="122"/>
  <c r="G48" i="122"/>
  <c r="G47" i="122"/>
  <c r="G46" i="122"/>
  <c r="G45" i="122"/>
  <c r="G44" i="122"/>
  <c r="G43" i="122"/>
  <c r="G42" i="122"/>
  <c r="G41" i="122"/>
  <c r="G40" i="122"/>
  <c r="G39" i="122"/>
  <c r="G38" i="122"/>
  <c r="G37" i="122"/>
  <c r="G36" i="122"/>
  <c r="G35" i="122"/>
  <c r="G34" i="122"/>
  <c r="G33" i="122"/>
  <c r="G32" i="122"/>
  <c r="G31" i="122"/>
  <c r="G30" i="122"/>
  <c r="G29" i="122"/>
  <c r="G28" i="122"/>
  <c r="G27" i="122"/>
  <c r="G26" i="122"/>
  <c r="G25" i="122"/>
  <c r="G24" i="122"/>
  <c r="G23" i="122"/>
  <c r="G22" i="122"/>
  <c r="G21" i="122"/>
  <c r="G20" i="122"/>
  <c r="G19" i="122"/>
  <c r="G18" i="122"/>
  <c r="G17" i="122"/>
  <c r="G16" i="122"/>
  <c r="G15" i="122"/>
  <c r="G14" i="122"/>
  <c r="G13" i="122"/>
  <c r="G12" i="122"/>
  <c r="G11" i="122"/>
  <c r="G10" i="122"/>
  <c r="G9" i="122"/>
  <c r="G8" i="122"/>
  <c r="G7" i="122"/>
  <c r="G6" i="122"/>
  <c r="H1015" i="124"/>
  <c r="H1014" i="124"/>
  <c r="H1013" i="124"/>
  <c r="H1012" i="124"/>
  <c r="H1011" i="124"/>
  <c r="H1010" i="124"/>
  <c r="H1009" i="124"/>
  <c r="H1008" i="124"/>
  <c r="H1007" i="124"/>
  <c r="H1006" i="124"/>
  <c r="H1005" i="124"/>
  <c r="H1004" i="124"/>
  <c r="H1003" i="124"/>
  <c r="H1002" i="124"/>
  <c r="H1001" i="124"/>
  <c r="H1000" i="124"/>
  <c r="H999" i="124"/>
  <c r="H998" i="124"/>
  <c r="H997" i="124"/>
  <c r="H996" i="124"/>
  <c r="H995" i="124"/>
  <c r="H994" i="124"/>
  <c r="H993" i="124"/>
  <c r="H992" i="124"/>
  <c r="H991" i="124"/>
  <c r="H990" i="124"/>
  <c r="H989" i="124"/>
  <c r="H988" i="124"/>
  <c r="H987" i="124"/>
  <c r="H986" i="124"/>
  <c r="H985" i="124"/>
  <c r="H984" i="124"/>
  <c r="H983" i="124"/>
  <c r="H982" i="124"/>
  <c r="H981" i="124"/>
  <c r="H980" i="124"/>
  <c r="H979" i="124"/>
  <c r="H978" i="124"/>
  <c r="H977" i="124"/>
  <c r="H976" i="124"/>
  <c r="H975" i="124"/>
  <c r="H974" i="124"/>
  <c r="H973" i="124"/>
  <c r="H972" i="124"/>
  <c r="H971" i="124"/>
  <c r="H970" i="124"/>
  <c r="H969" i="124"/>
  <c r="H968" i="124"/>
  <c r="H967" i="124"/>
  <c r="H966" i="124"/>
  <c r="H965" i="124"/>
  <c r="H964" i="124"/>
  <c r="H963" i="124"/>
  <c r="H962" i="124"/>
  <c r="H961" i="124"/>
  <c r="H960" i="124"/>
  <c r="H959" i="124"/>
  <c r="H958" i="124"/>
  <c r="H957" i="124"/>
  <c r="H956" i="124"/>
  <c r="H955" i="124"/>
  <c r="H954" i="124"/>
  <c r="H953" i="124"/>
  <c r="H952" i="124"/>
  <c r="H951" i="124"/>
  <c r="H950" i="124"/>
  <c r="H949" i="124"/>
  <c r="H948" i="124"/>
  <c r="H947" i="124"/>
  <c r="H946" i="124"/>
  <c r="H945" i="124"/>
  <c r="H944" i="124"/>
  <c r="H943" i="124"/>
  <c r="H942" i="124"/>
  <c r="H941" i="124"/>
  <c r="H940" i="124"/>
  <c r="H939" i="124"/>
  <c r="H938" i="124"/>
  <c r="H937" i="124"/>
  <c r="H936" i="124"/>
  <c r="H935" i="124"/>
  <c r="H934" i="124"/>
  <c r="H933" i="124"/>
  <c r="H932" i="124"/>
  <c r="H931" i="124"/>
  <c r="H930" i="124"/>
  <c r="H929" i="124"/>
  <c r="H928" i="124"/>
  <c r="H927" i="124"/>
  <c r="H926" i="124"/>
  <c r="H925" i="124"/>
  <c r="H924" i="124"/>
  <c r="H923" i="124"/>
  <c r="H922" i="124"/>
  <c r="H921" i="124"/>
  <c r="H920" i="124"/>
  <c r="H919" i="124"/>
  <c r="H918" i="124"/>
  <c r="H917" i="124"/>
  <c r="H916" i="124"/>
  <c r="H915" i="124"/>
  <c r="H914" i="124"/>
  <c r="H913" i="124"/>
  <c r="H912" i="124"/>
  <c r="H911" i="124"/>
  <c r="H910" i="124"/>
  <c r="H909" i="124"/>
  <c r="H908" i="124"/>
  <c r="H907" i="124"/>
  <c r="H906" i="124"/>
  <c r="H905" i="124"/>
  <c r="H904" i="124"/>
  <c r="H903" i="124"/>
  <c r="H902" i="124"/>
  <c r="H901" i="124"/>
  <c r="H900" i="124"/>
  <c r="H899" i="124"/>
  <c r="H898" i="124"/>
  <c r="H897" i="124"/>
  <c r="H896" i="124"/>
  <c r="H895" i="124"/>
  <c r="H894" i="124"/>
  <c r="H893" i="124"/>
  <c r="H892" i="124"/>
  <c r="H891" i="124"/>
  <c r="H890" i="124"/>
  <c r="H889" i="124"/>
  <c r="H888" i="124"/>
  <c r="H887" i="124"/>
  <c r="H886" i="124"/>
  <c r="H885" i="124"/>
  <c r="H884" i="124"/>
  <c r="H883" i="124"/>
  <c r="H882" i="124"/>
  <c r="H881" i="124"/>
  <c r="H880" i="124"/>
  <c r="H879" i="124"/>
  <c r="H878" i="124"/>
  <c r="H877" i="124"/>
  <c r="H876" i="124"/>
  <c r="H875" i="124"/>
  <c r="H874" i="124"/>
  <c r="H873" i="124"/>
  <c r="H872" i="124"/>
  <c r="H871" i="124"/>
  <c r="H870" i="124"/>
  <c r="H869" i="124"/>
  <c r="H868" i="124"/>
  <c r="H867" i="124"/>
  <c r="H866" i="124"/>
  <c r="H865" i="124"/>
  <c r="H864" i="124"/>
  <c r="H863" i="124"/>
  <c r="H862" i="124"/>
  <c r="H861" i="124"/>
  <c r="H860" i="124"/>
  <c r="H859" i="124"/>
  <c r="H858" i="124"/>
  <c r="H857" i="124"/>
  <c r="H856" i="124"/>
  <c r="H855" i="124"/>
  <c r="H854" i="124"/>
  <c r="H853" i="124"/>
  <c r="H852" i="124"/>
  <c r="H851" i="124"/>
  <c r="H850" i="124"/>
  <c r="H849" i="124"/>
  <c r="H848" i="124"/>
  <c r="H847" i="124"/>
  <c r="H846" i="124"/>
  <c r="H845" i="124"/>
  <c r="H844" i="124"/>
  <c r="H843" i="124"/>
  <c r="H842" i="124"/>
  <c r="H841" i="124"/>
  <c r="H840" i="124"/>
  <c r="H839" i="124"/>
  <c r="H838" i="124"/>
  <c r="H837" i="124"/>
  <c r="H836" i="124"/>
  <c r="H835" i="124"/>
  <c r="H834" i="124"/>
  <c r="H833" i="124"/>
  <c r="H832" i="124"/>
  <c r="H831" i="124"/>
  <c r="H830" i="124"/>
  <c r="H829" i="124"/>
  <c r="H828" i="124"/>
  <c r="H827" i="124"/>
  <c r="H826" i="124"/>
  <c r="H825" i="124"/>
  <c r="H824" i="124"/>
  <c r="H823" i="124"/>
  <c r="H822" i="124"/>
  <c r="H821" i="124"/>
  <c r="H820" i="124"/>
  <c r="H819" i="124"/>
  <c r="H818" i="124"/>
  <c r="H817" i="124"/>
  <c r="H816" i="124"/>
  <c r="H815" i="124"/>
  <c r="H814" i="124"/>
  <c r="H813" i="124"/>
  <c r="H812" i="124"/>
  <c r="H811" i="124"/>
  <c r="H810" i="124"/>
  <c r="H809" i="124"/>
  <c r="H808" i="124"/>
  <c r="H807" i="124"/>
  <c r="H806" i="124"/>
  <c r="H805" i="124"/>
  <c r="H804" i="124"/>
  <c r="H803" i="124"/>
  <c r="H802" i="124"/>
  <c r="H801" i="124"/>
  <c r="H800" i="124"/>
  <c r="H799" i="124"/>
  <c r="H798" i="124"/>
  <c r="H797" i="124"/>
  <c r="H796" i="124"/>
  <c r="H795" i="124"/>
  <c r="H794" i="124"/>
  <c r="H793" i="124"/>
  <c r="H792" i="124"/>
  <c r="H791" i="124"/>
  <c r="H790" i="124"/>
  <c r="H789" i="124"/>
  <c r="H788" i="124"/>
  <c r="H787" i="124"/>
  <c r="H786" i="124"/>
  <c r="H785" i="124"/>
  <c r="H784" i="124"/>
  <c r="H783" i="124"/>
  <c r="H782" i="124"/>
  <c r="H781" i="124"/>
  <c r="H780" i="124"/>
  <c r="H779" i="124"/>
  <c r="H778" i="124"/>
  <c r="H777" i="124"/>
  <c r="H776" i="124"/>
  <c r="H775" i="124"/>
  <c r="H774" i="124"/>
  <c r="H773" i="124"/>
  <c r="H772" i="124"/>
  <c r="H771" i="124"/>
  <c r="H770" i="124"/>
  <c r="H769" i="124"/>
  <c r="H768" i="124"/>
  <c r="H767" i="124"/>
  <c r="H766" i="124"/>
  <c r="H765" i="124"/>
  <c r="H764" i="124"/>
  <c r="H763" i="124"/>
  <c r="H762" i="124"/>
  <c r="H761" i="124"/>
  <c r="H760" i="124"/>
  <c r="H759" i="124"/>
  <c r="H758" i="124"/>
  <c r="H757" i="124"/>
  <c r="H756" i="124"/>
  <c r="H755" i="124"/>
  <c r="H754" i="124"/>
  <c r="H753" i="124"/>
  <c r="H752" i="124"/>
  <c r="H751" i="124"/>
  <c r="H750" i="124"/>
  <c r="H749" i="124"/>
  <c r="H748" i="124"/>
  <c r="H747" i="124"/>
  <c r="H746" i="124"/>
  <c r="H745" i="124"/>
  <c r="H744" i="124"/>
  <c r="H743" i="124"/>
  <c r="H742" i="124"/>
  <c r="H741" i="124"/>
  <c r="H740" i="124"/>
  <c r="H739" i="124"/>
  <c r="H738" i="124"/>
  <c r="H737" i="124"/>
  <c r="H736" i="124"/>
  <c r="H735" i="124"/>
  <c r="H734" i="124"/>
  <c r="H733" i="124"/>
  <c r="H732" i="124"/>
  <c r="H731" i="124"/>
  <c r="H730" i="124"/>
  <c r="H729" i="124"/>
  <c r="H728" i="124"/>
  <c r="H727" i="124"/>
  <c r="H726" i="124"/>
  <c r="H725" i="124"/>
  <c r="H724" i="124"/>
  <c r="H723" i="124"/>
  <c r="H722" i="124"/>
  <c r="H721" i="124"/>
  <c r="H720" i="124"/>
  <c r="H719" i="124"/>
  <c r="H718" i="124"/>
  <c r="H717" i="124"/>
  <c r="H716" i="124"/>
  <c r="H715" i="124"/>
  <c r="H714" i="124"/>
  <c r="H713" i="124"/>
  <c r="H712" i="124"/>
  <c r="H711" i="124"/>
  <c r="H710" i="124"/>
  <c r="H114" i="124"/>
  <c r="H113" i="124"/>
  <c r="H112" i="124"/>
  <c r="H111" i="124"/>
  <c r="H106" i="124"/>
  <c r="H10" i="124" l="1"/>
  <c r="H100" i="124" s="1"/>
  <c r="H1016" i="124" l="1"/>
  <c r="H695" i="124"/>
  <c r="H683" i="124"/>
  <c r="H669" i="124"/>
  <c r="H657" i="124"/>
  <c r="H644" i="124"/>
  <c r="H631" i="124"/>
  <c r="H618" i="124"/>
  <c r="H605" i="124"/>
  <c r="H593" i="124"/>
  <c r="H580" i="124"/>
  <c r="H566" i="124"/>
  <c r="H554" i="124"/>
  <c r="H541" i="124"/>
  <c r="H528" i="124"/>
  <c r="H515" i="124"/>
  <c r="H503" i="124"/>
  <c r="H491" i="124"/>
  <c r="H479" i="124"/>
  <c r="H466" i="124"/>
  <c r="H454" i="124"/>
  <c r="H442" i="124"/>
  <c r="H429" i="124"/>
  <c r="H417" i="124"/>
  <c r="H405" i="124"/>
  <c r="H393" i="124"/>
  <c r="H381" i="124"/>
  <c r="H369" i="124"/>
  <c r="H356" i="124"/>
  <c r="H344" i="124"/>
  <c r="H332" i="124"/>
  <c r="H320" i="124"/>
  <c r="H308" i="124"/>
  <c r="H295" i="124"/>
  <c r="H283" i="124"/>
  <c r="H271" i="124"/>
  <c r="H259" i="124"/>
  <c r="H247" i="124"/>
  <c r="H235" i="124"/>
  <c r="H223" i="124"/>
  <c r="H210" i="124"/>
  <c r="H198" i="124"/>
  <c r="H186" i="124"/>
  <c r="H174" i="124"/>
  <c r="H162" i="124"/>
  <c r="H150" i="124"/>
  <c r="H137" i="124"/>
  <c r="H125" i="124"/>
  <c r="H97" i="124"/>
  <c r="H124" i="124"/>
  <c r="H679" i="124"/>
  <c r="H640" i="124"/>
  <c r="H601" i="124"/>
  <c r="H537" i="124"/>
  <c r="H511" i="124"/>
  <c r="H474" i="124"/>
  <c r="H462" i="124"/>
  <c r="H425" i="124"/>
  <c r="H377" i="124"/>
  <c r="H340" i="124"/>
  <c r="H291" i="124"/>
  <c r="H243" i="124"/>
  <c r="H182" i="124"/>
  <c r="H133" i="124"/>
  <c r="H694" i="124"/>
  <c r="H682" i="124"/>
  <c r="H668" i="124"/>
  <c r="H656" i="124"/>
  <c r="H643" i="124"/>
  <c r="H630" i="124"/>
  <c r="H617" i="124"/>
  <c r="H604" i="124"/>
  <c r="H592" i="124"/>
  <c r="H579" i="124"/>
  <c r="H565" i="124"/>
  <c r="H553" i="124"/>
  <c r="H540" i="124"/>
  <c r="H527" i="124"/>
  <c r="H514" i="124"/>
  <c r="H502" i="124"/>
  <c r="H490" i="124"/>
  <c r="H478" i="124"/>
  <c r="H465" i="124"/>
  <c r="H453" i="124"/>
  <c r="H441" i="124"/>
  <c r="H428" i="124"/>
  <c r="H416" i="124"/>
  <c r="H404" i="124"/>
  <c r="H392" i="124"/>
  <c r="H380" i="124"/>
  <c r="H368" i="124"/>
  <c r="H355" i="124"/>
  <c r="H343" i="124"/>
  <c r="H331" i="124"/>
  <c r="H319" i="124"/>
  <c r="H307" i="124"/>
  <c r="H294" i="124"/>
  <c r="H282" i="124"/>
  <c r="H270" i="124"/>
  <c r="H258" i="124"/>
  <c r="H246" i="124"/>
  <c r="H234" i="124"/>
  <c r="H222" i="124"/>
  <c r="H209" i="124"/>
  <c r="H197" i="124"/>
  <c r="H185" i="124"/>
  <c r="H173" i="124"/>
  <c r="H161" i="124"/>
  <c r="H148" i="124"/>
  <c r="H136" i="124"/>
  <c r="H691" i="124"/>
  <c r="H627" i="124"/>
  <c r="H562" i="124"/>
  <c r="H487" i="124"/>
  <c r="H413" i="124"/>
  <c r="H352" i="124"/>
  <c r="H304" i="124"/>
  <c r="H255" i="124"/>
  <c r="H194" i="124"/>
  <c r="H145" i="124"/>
  <c r="H693" i="124"/>
  <c r="H681" i="124"/>
  <c r="H667" i="124"/>
  <c r="H655" i="124"/>
  <c r="H642" i="124"/>
  <c r="H629" i="124"/>
  <c r="H616" i="124"/>
  <c r="H603" i="124"/>
  <c r="H591" i="124"/>
  <c r="H578" i="124"/>
  <c r="H564" i="124"/>
  <c r="H552" i="124"/>
  <c r="H539" i="124"/>
  <c r="H526" i="124"/>
  <c r="H513" i="124"/>
  <c r="H501" i="124"/>
  <c r="H489" i="124"/>
  <c r="H477" i="124"/>
  <c r="H464" i="124"/>
  <c r="H452" i="124"/>
  <c r="H440" i="124"/>
  <c r="H427" i="124"/>
  <c r="H415" i="124"/>
  <c r="H403" i="124"/>
  <c r="H391" i="124"/>
  <c r="H379" i="124"/>
  <c r="H367" i="124"/>
  <c r="H354" i="124"/>
  <c r="H342" i="124"/>
  <c r="H330" i="124"/>
  <c r="H318" i="124"/>
  <c r="H306" i="124"/>
  <c r="H293" i="124"/>
  <c r="H281" i="124"/>
  <c r="H269" i="124"/>
  <c r="H257" i="124"/>
  <c r="H245" i="124"/>
  <c r="H233" i="124"/>
  <c r="H221" i="124"/>
  <c r="H208" i="124"/>
  <c r="H196" i="124"/>
  <c r="H184" i="124"/>
  <c r="H172" i="124"/>
  <c r="H160" i="124"/>
  <c r="H147" i="124"/>
  <c r="H135" i="124"/>
  <c r="H123" i="124"/>
  <c r="H653" i="124"/>
  <c r="H576" i="124"/>
  <c r="H524" i="124"/>
  <c r="H450" i="124"/>
  <c r="H401" i="124"/>
  <c r="H328" i="124"/>
  <c r="H279" i="124"/>
  <c r="H206" i="124"/>
  <c r="H158" i="124"/>
  <c r="H105" i="124"/>
  <c r="H692" i="124"/>
  <c r="H680" i="124"/>
  <c r="H666" i="124"/>
  <c r="H654" i="124"/>
  <c r="H641" i="124"/>
  <c r="H628" i="124"/>
  <c r="H615" i="124"/>
  <c r="H602" i="124"/>
  <c r="H590" i="124"/>
  <c r="H577" i="124"/>
  <c r="H563" i="124"/>
  <c r="H551" i="124"/>
  <c r="H538" i="124"/>
  <c r="H525" i="124"/>
  <c r="H512" i="124"/>
  <c r="H500" i="124"/>
  <c r="H488" i="124"/>
  <c r="H475" i="124"/>
  <c r="H463" i="124"/>
  <c r="H451" i="124"/>
  <c r="H439" i="124"/>
  <c r="H426" i="124"/>
  <c r="H414" i="124"/>
  <c r="H402" i="124"/>
  <c r="H390" i="124"/>
  <c r="H378" i="124"/>
  <c r="H366" i="124"/>
  <c r="H353" i="124"/>
  <c r="H341" i="124"/>
  <c r="H329" i="124"/>
  <c r="H317" i="124"/>
  <c r="H305" i="124"/>
  <c r="H292" i="124"/>
  <c r="H280" i="124"/>
  <c r="H268" i="124"/>
  <c r="H256" i="124"/>
  <c r="H244" i="124"/>
  <c r="H232" i="124"/>
  <c r="H220" i="124"/>
  <c r="H207" i="124"/>
  <c r="H195" i="124"/>
  <c r="H183" i="124"/>
  <c r="H171" i="124"/>
  <c r="H159" i="124"/>
  <c r="H146" i="124"/>
  <c r="H134" i="124"/>
  <c r="H122" i="124"/>
  <c r="H665" i="124"/>
  <c r="H614" i="124"/>
  <c r="H550" i="124"/>
  <c r="H499" i="124"/>
  <c r="H438" i="124"/>
  <c r="H364" i="124"/>
  <c r="H316" i="124"/>
  <c r="H267" i="124"/>
  <c r="H219" i="124"/>
  <c r="H170" i="124"/>
  <c r="H121" i="124"/>
  <c r="H589" i="124"/>
  <c r="H389" i="124"/>
  <c r="H231" i="124"/>
  <c r="H664" i="124"/>
  <c r="H625" i="124"/>
  <c r="H701" i="124"/>
  <c r="H688" i="124"/>
  <c r="H676" i="124"/>
  <c r="H662" i="124"/>
  <c r="H650" i="124"/>
  <c r="H637" i="124"/>
  <c r="H623" i="124"/>
  <c r="H611" i="124"/>
  <c r="H598" i="124"/>
  <c r="H586" i="124"/>
  <c r="H572" i="124"/>
  <c r="H559" i="124"/>
  <c r="H547" i="124"/>
  <c r="H533" i="124"/>
  <c r="H520" i="124"/>
  <c r="H508" i="124"/>
  <c r="H496" i="124"/>
  <c r="H484" i="124"/>
  <c r="H471" i="124"/>
  <c r="H459" i="124"/>
  <c r="H447" i="124"/>
  <c r="H435" i="124"/>
  <c r="H422" i="124"/>
  <c r="H410" i="124"/>
  <c r="H398" i="124"/>
  <c r="H386" i="124"/>
  <c r="H374" i="124"/>
  <c r="H361" i="124"/>
  <c r="H349" i="124"/>
  <c r="H337" i="124"/>
  <c r="H325" i="124"/>
  <c r="H313" i="124"/>
  <c r="H301" i="124"/>
  <c r="H288" i="124"/>
  <c r="H276" i="124"/>
  <c r="H264" i="124"/>
  <c r="H252" i="124"/>
  <c r="H240" i="124"/>
  <c r="H228" i="124"/>
  <c r="H216" i="124"/>
  <c r="H203" i="124"/>
  <c r="H191" i="124"/>
  <c r="H179" i="124"/>
  <c r="H167" i="124"/>
  <c r="H155" i="124"/>
  <c r="H142" i="124"/>
  <c r="H130" i="124"/>
  <c r="H118" i="124"/>
  <c r="H102" i="124"/>
  <c r="H699" i="124"/>
  <c r="H687" i="124"/>
  <c r="H674" i="124"/>
  <c r="H661" i="124"/>
  <c r="H649" i="124"/>
  <c r="H635" i="124"/>
  <c r="H609" i="124"/>
  <c r="H597" i="124"/>
  <c r="H584" i="124"/>
  <c r="H571" i="124"/>
  <c r="H558" i="124"/>
  <c r="H546" i="124"/>
  <c r="H532" i="124"/>
  <c r="H519" i="124"/>
  <c r="H495" i="124"/>
  <c r="H483" i="124"/>
  <c r="H470" i="124"/>
  <c r="H458" i="124"/>
  <c r="H434" i="124"/>
  <c r="H421" i="124"/>
  <c r="H409" i="124"/>
  <c r="H397" i="124"/>
  <c r="H385" i="124"/>
  <c r="H373" i="124"/>
  <c r="H360" i="124"/>
  <c r="H348" i="124"/>
  <c r="H336" i="124"/>
  <c r="H324" i="124"/>
  <c r="H312" i="124"/>
  <c r="H300" i="124"/>
  <c r="H287" i="124"/>
  <c r="H275" i="124"/>
  <c r="H263" i="124"/>
  <c r="H251" i="124"/>
  <c r="H239" i="124"/>
  <c r="H227" i="124"/>
  <c r="H1020" i="124"/>
  <c r="H622" i="124"/>
  <c r="H507" i="124"/>
  <c r="H1018" i="124"/>
  <c r="H697" i="124"/>
  <c r="H685" i="124"/>
  <c r="H672" i="124"/>
  <c r="H659" i="124"/>
  <c r="H647" i="124"/>
  <c r="H633" i="124"/>
  <c r="H620" i="124"/>
  <c r="H607" i="124"/>
  <c r="H595" i="124"/>
  <c r="H582" i="124"/>
  <c r="H569" i="124"/>
  <c r="H556" i="124"/>
  <c r="H544" i="124"/>
  <c r="H530" i="124"/>
  <c r="H517" i="124"/>
  <c r="H505" i="124"/>
  <c r="H493" i="124"/>
  <c r="H481" i="124"/>
  <c r="H468" i="124"/>
  <c r="H456" i="124"/>
  <c r="H444" i="124"/>
  <c r="H431" i="124"/>
  <c r="H419" i="124"/>
  <c r="H407" i="124"/>
  <c r="H395" i="124"/>
  <c r="H383" i="124"/>
  <c r="H371" i="124"/>
  <c r="H358" i="124"/>
  <c r="H346" i="124"/>
  <c r="H334" i="124"/>
  <c r="H322" i="124"/>
  <c r="H310" i="124"/>
  <c r="H297" i="124"/>
  <c r="H285" i="124"/>
  <c r="H273" i="124"/>
  <c r="H261" i="124"/>
  <c r="H249" i="124"/>
  <c r="H237" i="124"/>
  <c r="H225" i="124"/>
  <c r="H212" i="124"/>
  <c r="H200" i="124"/>
  <c r="H188" i="124"/>
  <c r="H176" i="124"/>
  <c r="H164" i="124"/>
  <c r="H152" i="124"/>
  <c r="H139" i="124"/>
  <c r="H127" i="124"/>
  <c r="H115" i="124"/>
  <c r="H99" i="124"/>
  <c r="H696" i="124"/>
  <c r="H684" i="124"/>
  <c r="H670" i="124"/>
  <c r="H658" i="124"/>
  <c r="H645" i="124"/>
  <c r="H632" i="124"/>
  <c r="H619" i="124"/>
  <c r="H606" i="124"/>
  <c r="H594" i="124"/>
  <c r="H581" i="124"/>
  <c r="H567" i="124"/>
  <c r="H555" i="124"/>
  <c r="H542" i="124"/>
  <c r="H529" i="124"/>
  <c r="H516" i="124"/>
  <c r="H504" i="124"/>
  <c r="H492" i="124"/>
  <c r="H480" i="124"/>
  <c r="H467" i="124"/>
  <c r="H455" i="124"/>
  <c r="H443" i="124"/>
  <c r="H430" i="124"/>
  <c r="H418" i="124"/>
  <c r="H406" i="124"/>
  <c r="H394" i="124"/>
  <c r="H370" i="124"/>
  <c r="H357" i="124"/>
  <c r="H345" i="124"/>
  <c r="H333" i="124"/>
  <c r="H321" i="124"/>
  <c r="H309" i="124"/>
  <c r="H296" i="124"/>
  <c r="H284" i="124"/>
  <c r="H272" i="124"/>
  <c r="H1017" i="124"/>
  <c r="H382" i="124"/>
  <c r="H652" i="124"/>
  <c r="H599" i="124"/>
  <c r="H548" i="124"/>
  <c r="H497" i="124"/>
  <c r="H448" i="124"/>
  <c r="H400" i="124"/>
  <c r="H351" i="124"/>
  <c r="H303" i="124"/>
  <c r="H260" i="124"/>
  <c r="H224" i="124"/>
  <c r="H192" i="124"/>
  <c r="H165" i="124"/>
  <c r="H132" i="124"/>
  <c r="H494" i="124"/>
  <c r="H399" i="124"/>
  <c r="H350" i="124"/>
  <c r="H302" i="124"/>
  <c r="H254" i="124"/>
  <c r="H190" i="124"/>
  <c r="H163" i="124"/>
  <c r="H131" i="124"/>
  <c r="H648" i="124"/>
  <c r="H536" i="124"/>
  <c r="H445" i="124"/>
  <c r="H347" i="124"/>
  <c r="H217" i="124"/>
  <c r="H157" i="124"/>
  <c r="H638" i="124"/>
  <c r="H387" i="124"/>
  <c r="H338" i="124"/>
  <c r="H181" i="124"/>
  <c r="H101" i="124"/>
  <c r="H689" i="124"/>
  <c r="H473" i="124"/>
  <c r="H180" i="124"/>
  <c r="H686" i="124"/>
  <c r="H376" i="124"/>
  <c r="H178" i="124"/>
  <c r="H518" i="124"/>
  <c r="H375" i="124"/>
  <c r="H177" i="124"/>
  <c r="H651" i="124"/>
  <c r="H596" i="124"/>
  <c r="H545" i="124"/>
  <c r="H446" i="124"/>
  <c r="H218" i="124"/>
  <c r="H588" i="124"/>
  <c r="H396" i="124"/>
  <c r="H298" i="124"/>
  <c r="H189" i="124"/>
  <c r="H104" i="124"/>
  <c r="H531" i="124"/>
  <c r="H213" i="124"/>
  <c r="H433" i="124"/>
  <c r="H486" i="124"/>
  <c r="H253" i="124"/>
  <c r="H129" i="124"/>
  <c r="H482" i="124"/>
  <c r="H289" i="124"/>
  <c r="H154" i="124"/>
  <c r="H574" i="124"/>
  <c r="H211" i="124"/>
  <c r="H278" i="124"/>
  <c r="H238" i="124"/>
  <c r="H698" i="124"/>
  <c r="H639" i="124"/>
  <c r="H587" i="124"/>
  <c r="H534" i="124"/>
  <c r="H485" i="124"/>
  <c r="H437" i="124"/>
  <c r="H388" i="124"/>
  <c r="H339" i="124"/>
  <c r="H290" i="124"/>
  <c r="H250" i="124"/>
  <c r="H214" i="124"/>
  <c r="H187" i="124"/>
  <c r="H156" i="124"/>
  <c r="H128" i="124"/>
  <c r="H103" i="124"/>
  <c r="H690" i="124"/>
  <c r="H583" i="124"/>
  <c r="H436" i="124"/>
  <c r="H248" i="124"/>
  <c r="H126" i="124"/>
  <c r="H634" i="124"/>
  <c r="H242" i="124"/>
  <c r="H472" i="124"/>
  <c r="H277" i="124"/>
  <c r="H1019" i="124"/>
  <c r="H677" i="124"/>
  <c r="H613" i="124"/>
  <c r="H561" i="124"/>
  <c r="H510" i="124"/>
  <c r="H461" i="124"/>
  <c r="H420" i="124"/>
  <c r="H372" i="124"/>
  <c r="H323" i="124"/>
  <c r="H274" i="124"/>
  <c r="H236" i="124"/>
  <c r="H202" i="124"/>
  <c r="H175" i="124"/>
  <c r="H143" i="124"/>
  <c r="H116" i="124"/>
  <c r="H141" i="124"/>
  <c r="H660" i="124"/>
  <c r="H498" i="124"/>
  <c r="H359" i="124"/>
  <c r="H193" i="124"/>
  <c r="H286" i="124"/>
  <c r="H573" i="124"/>
  <c r="H327" i="124"/>
  <c r="H151" i="124"/>
  <c r="H570" i="124"/>
  <c r="H326" i="124"/>
  <c r="H144" i="124"/>
  <c r="H673" i="124"/>
  <c r="H612" i="124"/>
  <c r="H560" i="124"/>
  <c r="H509" i="124"/>
  <c r="H460" i="124"/>
  <c r="H412" i="124"/>
  <c r="H363" i="124"/>
  <c r="H315" i="124"/>
  <c r="H266" i="124"/>
  <c r="H230" i="124"/>
  <c r="H201" i="124"/>
  <c r="H169" i="124"/>
  <c r="H600" i="124"/>
  <c r="H449" i="124"/>
  <c r="H311" i="124"/>
  <c r="H226" i="124"/>
  <c r="H138" i="124"/>
  <c r="H522" i="124"/>
  <c r="H335" i="124"/>
  <c r="H153" i="124"/>
  <c r="H624" i="124"/>
  <c r="H424" i="124"/>
  <c r="H205" i="124"/>
  <c r="H98" i="124"/>
  <c r="H678" i="124"/>
  <c r="H469" i="124"/>
  <c r="H204" i="124"/>
  <c r="H663" i="124"/>
  <c r="H608" i="124"/>
  <c r="H557" i="124"/>
  <c r="H506" i="124"/>
  <c r="H457" i="124"/>
  <c r="H411" i="124"/>
  <c r="H362" i="124"/>
  <c r="H314" i="124"/>
  <c r="H265" i="124"/>
  <c r="H229" i="124"/>
  <c r="H199" i="124"/>
  <c r="H168" i="124"/>
  <c r="H140" i="124"/>
  <c r="H549" i="124"/>
  <c r="H408" i="124"/>
  <c r="H262" i="124"/>
  <c r="H166" i="124"/>
  <c r="H384" i="124"/>
  <c r="H120" i="124"/>
  <c r="H521" i="124"/>
  <c r="H241" i="124"/>
  <c r="H119" i="124"/>
  <c r="H621" i="124"/>
  <c r="H423" i="124"/>
  <c r="H117" i="124"/>
  <c r="AU41" i="129"/>
  <c r="AU39" i="129" s="1"/>
  <c r="E70" i="3"/>
  <c r="AO38" i="129" s="1"/>
  <c r="E71" i="3"/>
  <c r="E69" i="3"/>
  <c r="AE39" i="129" s="1"/>
  <c r="E68" i="3"/>
  <c r="AE38" i="129" s="1"/>
  <c r="E67" i="3"/>
  <c r="E72" i="3"/>
  <c r="E66" i="3"/>
  <c r="AO23" i="129" s="1"/>
  <c r="E65" i="3"/>
  <c r="AE23" i="129" s="1"/>
  <c r="E64" i="3"/>
  <c r="S23" i="129" s="1"/>
  <c r="E63" i="3"/>
  <c r="H23" i="129" s="1"/>
  <c r="E62" i="3"/>
  <c r="K18" i="129" s="1"/>
  <c r="AR46" i="129"/>
  <c r="AU26" i="129"/>
  <c r="AU28" i="129" s="1"/>
  <c r="E47" i="3"/>
  <c r="AP32" i="127" s="1"/>
  <c r="E46" i="3"/>
  <c r="AG32" i="127" s="1"/>
  <c r="AU26" i="98"/>
  <c r="AU40" i="98"/>
  <c r="E26" i="3"/>
  <c r="E25" i="3"/>
  <c r="AF21" i="98" s="1"/>
  <c r="E24" i="3"/>
  <c r="AF27" i="98" s="1"/>
  <c r="E87" i="3"/>
  <c r="E86" i="3"/>
  <c r="AU48" i="98" s="1"/>
  <c r="E85" i="3"/>
  <c r="AU47" i="98" s="1"/>
  <c r="E84" i="3"/>
  <c r="AU52" i="98" s="1"/>
  <c r="E83" i="3"/>
  <c r="AU51" i="98" s="1"/>
  <c r="E82" i="3"/>
  <c r="AU50" i="98" s="1"/>
  <c r="AU26" i="128"/>
  <c r="AU28" i="128" s="1"/>
  <c r="E74" i="3"/>
  <c r="AR46" i="128"/>
  <c r="AU39" i="127"/>
  <c r="AV39" i="127" s="1"/>
  <c r="AU38" i="127"/>
  <c r="AV38" i="127" s="1"/>
  <c r="AB22" i="126"/>
  <c r="O22" i="126"/>
  <c r="E22" i="126"/>
  <c r="AR49" i="127"/>
  <c r="AU27" i="127"/>
  <c r="AU29" i="127" s="1"/>
  <c r="E35" i="3"/>
  <c r="Y36" i="126" s="1"/>
  <c r="E34" i="3"/>
  <c r="N36" i="126" s="1"/>
  <c r="E33" i="3"/>
  <c r="D36" i="126" s="1"/>
  <c r="AB34" i="126"/>
  <c r="E32" i="3"/>
  <c r="H18" i="126" s="1"/>
  <c r="AR45" i="126"/>
  <c r="AU27" i="126"/>
  <c r="AU28" i="98"/>
  <c r="E38" i="3"/>
  <c r="N31" i="98" s="1"/>
  <c r="E37" i="3"/>
  <c r="G31" i="98" s="1"/>
  <c r="E31" i="3"/>
  <c r="AU37" i="126" s="1"/>
  <c r="H39" i="129" l="1"/>
  <c r="S39" i="129"/>
  <c r="H40" i="129"/>
  <c r="S40" i="129"/>
  <c r="AO39" i="129"/>
  <c r="AU39" i="98"/>
  <c r="AB34" i="98" s="1"/>
  <c r="AU34" i="129"/>
  <c r="AU35" i="129"/>
  <c r="AV50" i="98"/>
  <c r="AV22" i="126"/>
  <c r="AW37" i="129"/>
  <c r="AW38" i="129"/>
  <c r="AU32" i="129"/>
  <c r="AU33" i="129"/>
  <c r="S37" i="129" s="1"/>
  <c r="V32" i="127"/>
  <c r="N32" i="127"/>
  <c r="AM22" i="126"/>
  <c r="AU29" i="126"/>
  <c r="AU30" i="98"/>
  <c r="P104" i="124" l="1"/>
  <c r="O104" i="124" s="1"/>
  <c r="P103" i="124"/>
  <c r="P102" i="124"/>
  <c r="O102" i="124" s="1"/>
  <c r="P101" i="124"/>
  <c r="AB33" i="98"/>
  <c r="AB32" i="98"/>
  <c r="AV38" i="98"/>
  <c r="P80" i="124" s="1"/>
  <c r="AR47" i="98"/>
  <c r="B4" i="122"/>
  <c r="B5" i="122" s="1"/>
  <c r="B6" i="122" s="1"/>
  <c r="B7" i="122" s="1"/>
  <c r="B8" i="122" s="1"/>
  <c r="B9" i="122" s="1"/>
  <c r="B10" i="122" s="1"/>
  <c r="B11" i="122" s="1"/>
  <c r="B12" i="122" s="1"/>
  <c r="B13" i="122" s="1"/>
  <c r="B14" i="122" s="1"/>
  <c r="B15" i="122" s="1"/>
  <c r="B16" i="122" s="1"/>
  <c r="B17" i="122" s="1"/>
  <c r="B18" i="122" s="1"/>
  <c r="B19" i="122" s="1"/>
  <c r="B20" i="122" s="1"/>
  <c r="B21" i="122" s="1"/>
  <c r="B22" i="122" s="1"/>
  <c r="B23" i="122" s="1"/>
  <c r="P87" i="124" l="1"/>
  <c r="P83" i="124"/>
  <c r="P78" i="124"/>
  <c r="P88" i="124"/>
  <c r="P82" i="124"/>
  <c r="P81" i="124"/>
  <c r="P89" i="124"/>
  <c r="P86" i="124"/>
  <c r="P85" i="124"/>
  <c r="P79" i="124"/>
  <c r="P84" i="124"/>
  <c r="H90" i="122"/>
  <c r="G5" i="122"/>
  <c r="G4" i="122"/>
  <c r="B54" i="125"/>
  <c r="J45" i="125" l="1"/>
  <c r="H90" i="124" l="1"/>
  <c r="H77" i="124"/>
  <c r="H60" i="124"/>
  <c r="H47" i="124"/>
  <c r="E94" i="3"/>
  <c r="E93" i="3"/>
  <c r="E92" i="3"/>
  <c r="E91" i="3"/>
  <c r="E90" i="3"/>
  <c r="E95" i="3"/>
  <c r="E88" i="3"/>
  <c r="W21" i="106"/>
  <c r="E54" i="3"/>
  <c r="E52" i="3"/>
  <c r="E58" i="3"/>
  <c r="O18" i="127" s="1"/>
  <c r="E7" i="3"/>
  <c r="E57" i="3"/>
  <c r="E14" i="3"/>
  <c r="U48" i="129" s="1"/>
  <c r="E130" i="3"/>
  <c r="E23" i="125" s="1"/>
  <c r="E140" i="3"/>
  <c r="B7" i="106" s="1"/>
  <c r="E157" i="3"/>
  <c r="E156" i="3"/>
  <c r="E27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5" i="3"/>
  <c r="E154" i="3"/>
  <c r="E153" i="3"/>
  <c r="E152" i="3"/>
  <c r="E151" i="3"/>
  <c r="E150" i="3"/>
  <c r="E149" i="3"/>
  <c r="E148" i="3"/>
  <c r="E147" i="3"/>
  <c r="E146" i="3"/>
  <c r="C57" i="125" s="1"/>
  <c r="E145" i="3"/>
  <c r="E144" i="3"/>
  <c r="C56" i="125" s="1"/>
  <c r="E143" i="3"/>
  <c r="C49" i="125" s="1"/>
  <c r="E142" i="3"/>
  <c r="F45" i="125" s="1"/>
  <c r="E139" i="3"/>
  <c r="I8" i="124" s="1"/>
  <c r="E138" i="3"/>
  <c r="J6" i="124" s="1"/>
  <c r="E137" i="3"/>
  <c r="E136" i="3"/>
  <c r="E135" i="3"/>
  <c r="E134" i="3"/>
  <c r="J23" i="125" s="1"/>
  <c r="E133" i="3"/>
  <c r="I23" i="125" s="1"/>
  <c r="E132" i="3"/>
  <c r="E131" i="3"/>
  <c r="F23" i="125" s="1"/>
  <c r="E129" i="3"/>
  <c r="E128" i="3"/>
  <c r="E127" i="3"/>
  <c r="E126" i="3"/>
  <c r="F18" i="125" s="1"/>
  <c r="E125" i="3"/>
  <c r="F16" i="125" s="1"/>
  <c r="E124" i="3"/>
  <c r="B21" i="125" s="1"/>
  <c r="E123" i="3"/>
  <c r="V20" i="83" s="1"/>
  <c r="E122" i="3"/>
  <c r="B22" i="106" s="1"/>
  <c r="E121" i="3"/>
  <c r="E120" i="3"/>
  <c r="E119" i="3"/>
  <c r="E118" i="3"/>
  <c r="B6" i="125" s="1"/>
  <c r="E117" i="3"/>
  <c r="B10" i="106" s="1"/>
  <c r="E116" i="3"/>
  <c r="E115" i="3"/>
  <c r="C2" i="124" s="1"/>
  <c r="E114" i="3"/>
  <c r="E113" i="3"/>
  <c r="E112" i="3"/>
  <c r="E111" i="3"/>
  <c r="V26" i="106" s="1"/>
  <c r="E110" i="3"/>
  <c r="V23" i="106" s="1"/>
  <c r="E109" i="3"/>
  <c r="V22" i="106" s="1"/>
  <c r="E108" i="3"/>
  <c r="E107" i="3"/>
  <c r="E106" i="3"/>
  <c r="W16" i="106" s="1"/>
  <c r="E105" i="3"/>
  <c r="E104" i="3"/>
  <c r="E103" i="3"/>
  <c r="W14" i="106" s="1"/>
  <c r="E102" i="3"/>
  <c r="V13" i="106" s="1"/>
  <c r="E101" i="3"/>
  <c r="W12" i="106" s="1"/>
  <c r="E100" i="3"/>
  <c r="W11" i="106" s="1"/>
  <c r="E99" i="3"/>
  <c r="V10" i="106" s="1"/>
  <c r="E98" i="3"/>
  <c r="V9" i="106" s="1"/>
  <c r="E97" i="3"/>
  <c r="AU16" i="83" s="1"/>
  <c r="E96" i="3"/>
  <c r="AU23" i="83" s="1"/>
  <c r="E89" i="3"/>
  <c r="E81" i="3"/>
  <c r="E80" i="3"/>
  <c r="AF39" i="128" s="1"/>
  <c r="E79" i="3"/>
  <c r="S39" i="128" s="1"/>
  <c r="E78" i="3"/>
  <c r="K39" i="128" s="1"/>
  <c r="E77" i="3"/>
  <c r="E76" i="3"/>
  <c r="E75" i="3"/>
  <c r="E73" i="3"/>
  <c r="E61" i="3"/>
  <c r="E60" i="3"/>
  <c r="E59" i="3"/>
  <c r="E56" i="3"/>
  <c r="E55" i="3"/>
  <c r="E53" i="3"/>
  <c r="E51" i="3"/>
  <c r="AD22" i="127" s="1"/>
  <c r="E50" i="3"/>
  <c r="W22" i="127" s="1"/>
  <c r="E49" i="3"/>
  <c r="E48" i="3"/>
  <c r="AU35" i="127" s="1"/>
  <c r="E45" i="3"/>
  <c r="AU34" i="127" s="1"/>
  <c r="E44" i="3"/>
  <c r="AU33" i="127" s="1"/>
  <c r="E43" i="3"/>
  <c r="H18" i="127" s="1"/>
  <c r="E36" i="3"/>
  <c r="E30" i="3"/>
  <c r="AO35" i="129" s="1"/>
  <c r="E29" i="3"/>
  <c r="E28" i="3"/>
  <c r="E23" i="3"/>
  <c r="E22" i="3"/>
  <c r="O27" i="98" s="1"/>
  <c r="E21" i="3"/>
  <c r="E20" i="3"/>
  <c r="K10" i="129" s="1"/>
  <c r="E19" i="3"/>
  <c r="K8" i="129" s="1"/>
  <c r="E18" i="3"/>
  <c r="B4" i="125" s="1"/>
  <c r="E17" i="3"/>
  <c r="E16" i="3"/>
  <c r="AR4" i="106" s="1"/>
  <c r="E15" i="3"/>
  <c r="AI4" i="83" s="1"/>
  <c r="E13" i="3"/>
  <c r="K2" i="125" s="1"/>
  <c r="E12" i="3"/>
  <c r="E11" i="3"/>
  <c r="E10" i="3"/>
  <c r="E9" i="3"/>
  <c r="AI2" i="129" s="1"/>
  <c r="E8" i="3"/>
  <c r="AA2" i="129" s="1"/>
  <c r="E6" i="3"/>
  <c r="E5" i="3"/>
  <c r="E4" i="3"/>
  <c r="E3" i="3"/>
  <c r="V15" i="106" l="1"/>
  <c r="B8" i="106"/>
  <c r="B5" i="125"/>
  <c r="C10" i="124"/>
  <c r="C23" i="125"/>
  <c r="D10" i="124"/>
  <c r="D23" i="125"/>
  <c r="E10" i="124"/>
  <c r="B10" i="124"/>
  <c r="B23" i="125"/>
  <c r="F6" i="125"/>
  <c r="B14" i="106"/>
  <c r="G10" i="124"/>
  <c r="G23" i="125"/>
  <c r="B13" i="125"/>
  <c r="B18" i="106"/>
  <c r="B14" i="125"/>
  <c r="B20" i="106"/>
  <c r="I10" i="124"/>
  <c r="K23" i="125"/>
  <c r="J10" i="124"/>
  <c r="L23" i="125"/>
  <c r="I6" i="124"/>
  <c r="K21" i="125"/>
  <c r="U49" i="98"/>
  <c r="AM34" i="126"/>
  <c r="AE35" i="129"/>
  <c r="G2" i="129"/>
  <c r="D2" i="125"/>
  <c r="B2" i="129"/>
  <c r="B2" i="125"/>
  <c r="AU46" i="129"/>
  <c r="H37" i="129"/>
  <c r="K24" i="128"/>
  <c r="P34" i="126"/>
  <c r="AU47" i="127"/>
  <c r="AU29" i="129"/>
  <c r="O43" i="129"/>
  <c r="K13" i="129"/>
  <c r="H18" i="128"/>
  <c r="AO2" i="83"/>
  <c r="AO2" i="129"/>
  <c r="B46" i="129"/>
  <c r="B4" i="129"/>
  <c r="V27" i="98"/>
  <c r="AO2" i="106"/>
  <c r="F34" i="126"/>
  <c r="AU36" i="128"/>
  <c r="K13" i="128"/>
  <c r="O43" i="128"/>
  <c r="AU32" i="128"/>
  <c r="K37" i="128" s="1"/>
  <c r="K23" i="128"/>
  <c r="AU33" i="128"/>
  <c r="W23" i="128"/>
  <c r="W7" i="106"/>
  <c r="AU34" i="128"/>
  <c r="AJ23" i="128"/>
  <c r="AG31" i="127"/>
  <c r="N31" i="127"/>
  <c r="AO2" i="98"/>
  <c r="AU29" i="128"/>
  <c r="AU30" i="127"/>
  <c r="O46" i="127"/>
  <c r="K13" i="127"/>
  <c r="AD41" i="127"/>
  <c r="K41" i="127"/>
  <c r="B4" i="106"/>
  <c r="B4" i="127"/>
  <c r="B49" i="127"/>
  <c r="B4" i="128"/>
  <c r="B46" i="128"/>
  <c r="F39" i="127"/>
  <c r="AU42" i="127"/>
  <c r="AP31" i="127"/>
  <c r="V31" i="127"/>
  <c r="B2" i="126"/>
  <c r="B2" i="127"/>
  <c r="B2" i="128"/>
  <c r="G2" i="126"/>
  <c r="G2" i="128"/>
  <c r="G2" i="127"/>
  <c r="K8" i="126"/>
  <c r="K8" i="128"/>
  <c r="K8" i="127"/>
  <c r="N39" i="127"/>
  <c r="AU43" i="127"/>
  <c r="AG38" i="127"/>
  <c r="U47" i="126"/>
  <c r="U48" i="128"/>
  <c r="U51" i="127"/>
  <c r="AP38" i="127"/>
  <c r="AU44" i="127"/>
  <c r="V39" i="127"/>
  <c r="S41" i="127"/>
  <c r="AM41" i="127"/>
  <c r="F31" i="127"/>
  <c r="C41" i="127"/>
  <c r="AO2" i="126"/>
  <c r="AO2" i="127"/>
  <c r="AO2" i="128"/>
  <c r="K10" i="126"/>
  <c r="K10" i="127"/>
  <c r="K10" i="128"/>
  <c r="AI2" i="126"/>
  <c r="AI2" i="127"/>
  <c r="AI2" i="128"/>
  <c r="AA2" i="126"/>
  <c r="AA2" i="128"/>
  <c r="AA2" i="127"/>
  <c r="L23" i="127"/>
  <c r="AL23" i="127"/>
  <c r="AJ36" i="126"/>
  <c r="B4" i="98"/>
  <c r="B2" i="98"/>
  <c r="B2" i="106"/>
  <c r="AI2" i="83"/>
  <c r="B2" i="83"/>
  <c r="K8" i="98"/>
  <c r="AA2" i="83"/>
  <c r="AA2" i="98"/>
  <c r="AI2" i="106"/>
  <c r="AU35" i="98"/>
  <c r="S36" i="98" s="1"/>
  <c r="AU36" i="98"/>
  <c r="AI36" i="98" s="1"/>
  <c r="B47" i="98"/>
  <c r="B4" i="126"/>
  <c r="B45" i="126"/>
  <c r="O42" i="126"/>
  <c r="AU31" i="126"/>
  <c r="AU31" i="98"/>
  <c r="K13" i="126"/>
  <c r="K13" i="98"/>
  <c r="O44" i="98"/>
  <c r="K10" i="98"/>
  <c r="G2" i="106"/>
  <c r="B4" i="83"/>
  <c r="AI2" i="98"/>
  <c r="H37" i="98"/>
  <c r="AU34" i="98"/>
  <c r="H27" i="98"/>
  <c r="H38" i="124"/>
  <c r="H74" i="124"/>
  <c r="H48" i="124"/>
  <c r="H83" i="124"/>
  <c r="H13" i="124"/>
  <c r="H49" i="124"/>
  <c r="H84" i="124"/>
  <c r="H14" i="124"/>
  <c r="H50" i="124"/>
  <c r="H85" i="124"/>
  <c r="H23" i="124"/>
  <c r="H59" i="124"/>
  <c r="H86" i="124"/>
  <c r="H24" i="124"/>
  <c r="H25" i="124"/>
  <c r="H61" i="124"/>
  <c r="H95" i="124"/>
  <c r="H26" i="124"/>
  <c r="H62" i="124"/>
  <c r="H96" i="124"/>
  <c r="H35" i="124"/>
  <c r="H71" i="124"/>
  <c r="H36" i="124"/>
  <c r="H72" i="124"/>
  <c r="H37" i="124"/>
  <c r="H73" i="124"/>
  <c r="H15" i="124"/>
  <c r="H27" i="124"/>
  <c r="H39" i="124"/>
  <c r="H51" i="124"/>
  <c r="H63" i="124"/>
  <c r="H75" i="124"/>
  <c r="H87" i="124"/>
  <c r="H16" i="124"/>
  <c r="H28" i="124"/>
  <c r="H40" i="124"/>
  <c r="H52" i="124"/>
  <c r="H64" i="124"/>
  <c r="H76" i="124"/>
  <c r="H88" i="124"/>
  <c r="H17" i="124"/>
  <c r="H29" i="124"/>
  <c r="H41" i="124"/>
  <c r="H53" i="124"/>
  <c r="H65" i="124"/>
  <c r="H89" i="124"/>
  <c r="H18" i="124"/>
  <c r="H30" i="124"/>
  <c r="H42" i="124"/>
  <c r="H54" i="124"/>
  <c r="H66" i="124"/>
  <c r="H78" i="124"/>
  <c r="H19" i="124"/>
  <c r="H31" i="124"/>
  <c r="H43" i="124"/>
  <c r="H55" i="124"/>
  <c r="H67" i="124"/>
  <c r="H79" i="124"/>
  <c r="H91" i="124"/>
  <c r="H20" i="124"/>
  <c r="H32" i="124"/>
  <c r="H44" i="124"/>
  <c r="H56" i="124"/>
  <c r="H68" i="124"/>
  <c r="H80" i="124"/>
  <c r="H92" i="124"/>
  <c r="H21" i="124"/>
  <c r="H33" i="124"/>
  <c r="H45" i="124"/>
  <c r="H57" i="124"/>
  <c r="H69" i="124"/>
  <c r="H81" i="124"/>
  <c r="H93" i="124"/>
  <c r="H22" i="124"/>
  <c r="H34" i="124"/>
  <c r="H46" i="124"/>
  <c r="H58" i="124"/>
  <c r="H70" i="124"/>
  <c r="H82" i="124"/>
  <c r="H94" i="124"/>
  <c r="H11" i="124"/>
  <c r="H12" i="124"/>
  <c r="G2" i="98"/>
  <c r="G2" i="83"/>
  <c r="AW44" i="98" l="1"/>
  <c r="AJ37" i="128"/>
  <c r="AV33" i="98"/>
  <c r="W37" i="128"/>
  <c r="AV32" i="128"/>
  <c r="AV34" i="98" s="1"/>
  <c r="AV38" i="129"/>
  <c r="AV37" i="129"/>
  <c r="AV47" i="127"/>
  <c r="AA36" i="98"/>
  <c r="AV45" i="98" s="1"/>
  <c r="AV43" i="98" s="1"/>
  <c r="AJ42" i="98"/>
  <c r="T42" i="98"/>
  <c r="AB42" i="98"/>
  <c r="O46" i="124" l="1"/>
  <c r="H39" i="122" s="1"/>
  <c r="O37" i="124"/>
  <c r="H30" i="122" s="1"/>
  <c r="O36" i="124"/>
  <c r="H29" i="122" s="1"/>
  <c r="O26" i="124"/>
  <c r="H19" i="122" s="1"/>
  <c r="O41" i="124"/>
  <c r="H34" i="122" s="1"/>
  <c r="O43" i="124"/>
  <c r="H36" i="122" s="1"/>
  <c r="O30" i="124"/>
  <c r="H23" i="122" s="1"/>
  <c r="O12" i="124"/>
  <c r="H5" i="122" s="1"/>
  <c r="O38" i="124"/>
  <c r="H31" i="122" s="1"/>
  <c r="O45" i="124"/>
  <c r="H38" i="122" s="1"/>
  <c r="O40" i="124"/>
  <c r="H33" i="122" s="1"/>
  <c r="O44" i="124"/>
  <c r="H37" i="122" s="1"/>
  <c r="O21" i="124"/>
  <c r="H14" i="122" s="1"/>
  <c r="O15" i="124"/>
  <c r="H8" i="122" s="1"/>
  <c r="O18" i="124"/>
  <c r="H11" i="122" s="1"/>
  <c r="O28" i="124"/>
  <c r="H21" i="122" s="1"/>
  <c r="O16" i="124"/>
  <c r="H9" i="122" s="1"/>
  <c r="O39" i="124"/>
  <c r="H32" i="122" s="1"/>
  <c r="O14" i="124"/>
  <c r="H7" i="122" s="1"/>
  <c r="O42" i="124"/>
  <c r="H35" i="122" s="1"/>
  <c r="O20" i="124"/>
  <c r="H13" i="122" s="1"/>
  <c r="O17" i="124"/>
  <c r="H10" i="122" s="1"/>
  <c r="O35" i="124"/>
  <c r="H28" i="122" s="1"/>
  <c r="O32" i="124"/>
  <c r="H25" i="122" s="1"/>
  <c r="O24" i="124"/>
  <c r="H17" i="122" s="1"/>
  <c r="O27" i="124"/>
  <c r="H20" i="122" s="1"/>
  <c r="O11" i="124"/>
  <c r="H4" i="122" s="1"/>
  <c r="J4" i="122" s="1"/>
  <c r="O33" i="124"/>
  <c r="H26" i="122" s="1"/>
  <c r="O25" i="124"/>
  <c r="H18" i="122" s="1"/>
  <c r="O19" i="124"/>
  <c r="H12" i="122" s="1"/>
  <c r="O23" i="124"/>
  <c r="H16" i="122" s="1"/>
  <c r="O22" i="124"/>
  <c r="H15" i="122" s="1"/>
  <c r="O31" i="124"/>
  <c r="H24" i="122" s="1"/>
  <c r="O13" i="124"/>
  <c r="H6" i="122" s="1"/>
  <c r="O34" i="124"/>
  <c r="H27" i="122" s="1"/>
  <c r="O29" i="124"/>
  <c r="H22" i="122" s="1"/>
  <c r="P97" i="124"/>
  <c r="P99" i="124"/>
  <c r="P98" i="124"/>
  <c r="O59" i="124"/>
  <c r="H51" i="122" s="1"/>
  <c r="O54" i="124"/>
  <c r="H46" i="122" s="1"/>
  <c r="O53" i="124"/>
  <c r="H45" i="122" s="1"/>
  <c r="O51" i="124"/>
  <c r="H43" i="122" s="1"/>
  <c r="O49" i="124"/>
  <c r="H41" i="122" s="1"/>
  <c r="O58" i="124"/>
  <c r="H50" i="122" s="1"/>
  <c r="O57" i="124"/>
  <c r="H49" i="122" s="1"/>
  <c r="O56" i="124"/>
  <c r="H48" i="122" s="1"/>
  <c r="O52" i="124"/>
  <c r="H44" i="122" s="1"/>
  <c r="O50" i="124"/>
  <c r="H42" i="122" s="1"/>
  <c r="O48" i="124"/>
  <c r="H40" i="122" s="1"/>
  <c r="O55" i="124"/>
  <c r="H47" i="122" s="1"/>
  <c r="P94" i="124"/>
  <c r="P92" i="124"/>
  <c r="P96" i="124"/>
  <c r="P95" i="124"/>
  <c r="P93" i="124"/>
  <c r="P91" i="124"/>
  <c r="P66" i="124"/>
  <c r="P67" i="124"/>
  <c r="P64" i="124"/>
  <c r="P61" i="124"/>
  <c r="P65" i="124"/>
  <c r="P62" i="124"/>
  <c r="P63" i="124"/>
  <c r="P72" i="124"/>
  <c r="P74" i="124"/>
  <c r="P68" i="124"/>
  <c r="P73" i="124"/>
  <c r="P70" i="124"/>
  <c r="P69" i="124"/>
  <c r="P71" i="124"/>
  <c r="P76" i="124"/>
  <c r="P75" i="124"/>
  <c r="AW34" i="98"/>
  <c r="Q103" i="124" l="1"/>
  <c r="O103" i="124" s="1"/>
  <c r="H91" i="122" s="1"/>
  <c r="Q101" i="124"/>
  <c r="O101" i="124" s="1"/>
  <c r="Q99" i="124"/>
  <c r="Q98" i="124"/>
  <c r="Q97" i="124"/>
  <c r="Q76" i="124"/>
  <c r="Q64" i="124"/>
  <c r="Q62" i="124"/>
  <c r="Q61" i="124"/>
  <c r="Q71" i="124"/>
  <c r="Q69" i="124"/>
  <c r="Q68" i="124"/>
  <c r="Q66" i="124"/>
  <c r="Q75" i="124"/>
  <c r="Q63" i="124"/>
  <c r="Q74" i="124"/>
  <c r="Q73" i="124"/>
  <c r="Q72" i="124"/>
  <c r="Q70" i="124"/>
  <c r="Q67" i="124"/>
  <c r="Q65" i="124"/>
  <c r="Q93" i="124"/>
  <c r="Q91" i="124"/>
  <c r="H92" i="122"/>
  <c r="Q95" i="124"/>
  <c r="Q94" i="124"/>
  <c r="Q92" i="124"/>
  <c r="Q96" i="124"/>
  <c r="Q87" i="124"/>
  <c r="Q84" i="124"/>
  <c r="Q80" i="124"/>
  <c r="Q89" i="124"/>
  <c r="Q88" i="124"/>
  <c r="Q86" i="124"/>
  <c r="Q85" i="124"/>
  <c r="Q83" i="124"/>
  <c r="Q82" i="124"/>
  <c r="Q81" i="124"/>
  <c r="Q79" i="124"/>
  <c r="Q78" i="124"/>
  <c r="J5" i="122"/>
  <c r="J6" i="122" s="1"/>
  <c r="J7" i="122" s="1"/>
  <c r="J8" i="122" s="1"/>
  <c r="J9" i="122" s="1"/>
  <c r="J10" i="122" s="1"/>
  <c r="J11" i="122" s="1"/>
  <c r="J12" i="122" s="1"/>
  <c r="J13" i="122" s="1"/>
  <c r="J14" i="122" s="1"/>
  <c r="J15" i="122" s="1"/>
  <c r="J16" i="122" s="1"/>
  <c r="J17" i="122" s="1"/>
  <c r="J18" i="122" s="1"/>
  <c r="J19" i="122" s="1"/>
  <c r="J20" i="122" s="1"/>
  <c r="J21" i="122" s="1"/>
  <c r="J22" i="122" s="1"/>
  <c r="J23" i="122" s="1"/>
  <c r="J24" i="122" s="1"/>
  <c r="J25" i="122" s="1"/>
  <c r="J26" i="122" s="1"/>
  <c r="J27" i="122" s="1"/>
  <c r="J28" i="122" s="1"/>
  <c r="J29" i="122" s="1"/>
  <c r="J30" i="122" s="1"/>
  <c r="J31" i="122" s="1"/>
  <c r="J32" i="122" s="1"/>
  <c r="J33" i="122" s="1"/>
  <c r="J34" i="122" s="1"/>
  <c r="J35" i="122" s="1"/>
  <c r="J36" i="122" s="1"/>
  <c r="J37" i="122" s="1"/>
  <c r="J38" i="122" s="1"/>
  <c r="J39" i="122" s="1"/>
  <c r="J40" i="122" s="1"/>
  <c r="J41" i="122" s="1"/>
  <c r="J42" i="122" s="1"/>
  <c r="J43" i="122" s="1"/>
  <c r="J44" i="122" s="1"/>
  <c r="J45" i="122" s="1"/>
  <c r="J46" i="122" s="1"/>
  <c r="J47" i="122" s="1"/>
  <c r="J48" i="122" s="1"/>
  <c r="J49" i="122" s="1"/>
  <c r="J50" i="122" s="1"/>
  <c r="J51" i="122" s="1"/>
  <c r="O105" i="124" l="1"/>
  <c r="H93" i="122" s="1"/>
  <c r="H89" i="122"/>
  <c r="O91" i="124"/>
  <c r="H80" i="122" s="1"/>
  <c r="O82" i="124"/>
  <c r="H72" i="122" s="1"/>
  <c r="O94" i="124"/>
  <c r="H83" i="122" s="1"/>
  <c r="O75" i="124"/>
  <c r="H66" i="122" s="1"/>
  <c r="O83" i="124"/>
  <c r="H73" i="122" s="1"/>
  <c r="O95" i="124"/>
  <c r="H84" i="122" s="1"/>
  <c r="O66" i="124"/>
  <c r="H57" i="122" s="1"/>
  <c r="O85" i="124"/>
  <c r="H75" i="122" s="1"/>
  <c r="O68" i="124"/>
  <c r="H59" i="122" s="1"/>
  <c r="O86" i="124"/>
  <c r="H76" i="122" s="1"/>
  <c r="O93" i="124"/>
  <c r="H82" i="122" s="1"/>
  <c r="O65" i="124"/>
  <c r="H56" i="122" s="1"/>
  <c r="O67" i="124"/>
  <c r="H58" i="122" s="1"/>
  <c r="O62" i="124"/>
  <c r="H53" i="122" s="1"/>
  <c r="O69" i="124"/>
  <c r="H60" i="122" s="1"/>
  <c r="O88" i="124"/>
  <c r="H78" i="122" s="1"/>
  <c r="O71" i="124"/>
  <c r="H62" i="122" s="1"/>
  <c r="O89" i="124"/>
  <c r="H79" i="122" s="1"/>
  <c r="O61" i="124"/>
  <c r="H52" i="122" s="1"/>
  <c r="J52" i="122" s="1"/>
  <c r="O80" i="124"/>
  <c r="H70" i="122" s="1"/>
  <c r="O84" i="124"/>
  <c r="H74" i="122" s="1"/>
  <c r="O70" i="124"/>
  <c r="H61" i="122" s="1"/>
  <c r="O64" i="124"/>
  <c r="H55" i="122" s="1"/>
  <c r="O79" i="124"/>
  <c r="H69" i="122" s="1"/>
  <c r="O87" i="124"/>
  <c r="H77" i="122" s="1"/>
  <c r="O72" i="124"/>
  <c r="H63" i="122" s="1"/>
  <c r="O76" i="124"/>
  <c r="H67" i="122" s="1"/>
  <c r="O78" i="124"/>
  <c r="H68" i="122" s="1"/>
  <c r="O96" i="124"/>
  <c r="H85" i="122" s="1"/>
  <c r="O73" i="124"/>
  <c r="H64" i="122" s="1"/>
  <c r="O97" i="124"/>
  <c r="H86" i="122" s="1"/>
  <c r="O74" i="124"/>
  <c r="H65" i="122" s="1"/>
  <c r="O98" i="124"/>
  <c r="H87" i="122" s="1"/>
  <c r="O81" i="124"/>
  <c r="H71" i="122" s="1"/>
  <c r="O92" i="124"/>
  <c r="H81" i="122" s="1"/>
  <c r="O63" i="124"/>
  <c r="H54" i="122" s="1"/>
  <c r="O99" i="124"/>
  <c r="H88" i="122" s="1"/>
  <c r="J53" i="122" l="1"/>
  <c r="J54" i="122" s="1"/>
  <c r="J55" i="122" s="1"/>
  <c r="J56" i="122" s="1"/>
  <c r="J57" i="122" s="1"/>
  <c r="J58" i="122" s="1"/>
  <c r="J59" i="122" s="1"/>
  <c r="J60" i="122" s="1"/>
  <c r="J61" i="122" s="1"/>
  <c r="J62" i="122" s="1"/>
  <c r="J63" i="122" s="1"/>
  <c r="J64" i="122" s="1"/>
  <c r="J65" i="122" s="1"/>
  <c r="J66" i="122" s="1"/>
  <c r="J67" i="122" s="1"/>
  <c r="J68" i="122" s="1"/>
  <c r="J69" i="122" s="1"/>
  <c r="J70" i="122" s="1"/>
  <c r="J71" i="122" s="1"/>
  <c r="J72" i="122" s="1"/>
  <c r="J73" i="122" s="1"/>
  <c r="J74" i="122" s="1"/>
  <c r="J75" i="122" s="1"/>
  <c r="J76" i="122" s="1"/>
  <c r="J77" i="122" s="1"/>
  <c r="J78" i="122" s="1"/>
  <c r="J79" i="122" s="1"/>
  <c r="J80" i="122" s="1"/>
  <c r="J81" i="122" s="1"/>
  <c r="J82" i="122" s="1"/>
  <c r="J83" i="122" s="1"/>
  <c r="J84" i="122" s="1"/>
  <c r="J85" i="122" s="1"/>
  <c r="J86" i="122" s="1"/>
  <c r="J87" i="122" s="1"/>
  <c r="J88" i="122" s="1"/>
  <c r="J89" i="122" s="1"/>
  <c r="J90" i="122" s="1"/>
  <c r="J91" i="122" s="1"/>
  <c r="J92" i="122" s="1"/>
  <c r="J93" i="122" s="1"/>
  <c r="J94" i="122" s="1"/>
  <c r="C4" i="122" s="1"/>
  <c r="C5" i="122" l="1"/>
  <c r="D5" i="122" s="1"/>
  <c r="B25" i="125" s="1"/>
  <c r="G25" i="125" s="1"/>
  <c r="D4" i="122"/>
  <c r="B24" i="125" s="1"/>
  <c r="G24" i="125" s="1"/>
  <c r="L24" i="125" l="1"/>
  <c r="N25" i="125"/>
  <c r="F25" i="125" s="1"/>
  <c r="H25" i="125"/>
  <c r="K25" i="125"/>
  <c r="E25" i="125"/>
  <c r="C24" i="125"/>
  <c r="H24" i="125"/>
  <c r="C25" i="125"/>
  <c r="D24" i="125"/>
  <c r="L25" i="125"/>
  <c r="D25" i="125"/>
  <c r="K24" i="125"/>
  <c r="E24" i="125"/>
  <c r="N24" i="125"/>
  <c r="F24" i="125" s="1"/>
  <c r="C6" i="122"/>
  <c r="D6" i="122" s="1"/>
  <c r="B26" i="125" s="1"/>
  <c r="G26" i="125" s="1"/>
  <c r="I24" i="125" l="1"/>
  <c r="H26" i="125"/>
  <c r="C26" i="125"/>
  <c r="K26" i="125"/>
  <c r="N26" i="125"/>
  <c r="F26" i="125" s="1"/>
  <c r="I26" i="125" s="1"/>
  <c r="D26" i="125"/>
  <c r="L26" i="125"/>
  <c r="E26" i="125"/>
  <c r="I25" i="125"/>
  <c r="C7" i="122"/>
  <c r="C8" i="122" s="1"/>
  <c r="D8" i="122" l="1"/>
  <c r="B28" i="125" s="1"/>
  <c r="G28" i="125" s="1"/>
  <c r="C9" i="122"/>
  <c r="D7" i="122"/>
  <c r="B27" i="125" s="1"/>
  <c r="G27" i="125" s="1"/>
  <c r="D9" i="122" l="1"/>
  <c r="B29" i="125" s="1"/>
  <c r="G29" i="125" s="1"/>
  <c r="C10" i="122"/>
  <c r="C11" i="122" s="1"/>
  <c r="K27" i="125"/>
  <c r="E27" i="125"/>
  <c r="H27" i="125"/>
  <c r="D27" i="125"/>
  <c r="N27" i="125"/>
  <c r="F27" i="125" s="1"/>
  <c r="C27" i="125"/>
  <c r="L27" i="125"/>
  <c r="K28" i="125"/>
  <c r="D28" i="125"/>
  <c r="C28" i="125"/>
  <c r="L28" i="125"/>
  <c r="N28" i="125"/>
  <c r="F28" i="125" s="1"/>
  <c r="E28" i="125"/>
  <c r="H28" i="125"/>
  <c r="I28" i="125" l="1"/>
  <c r="I27" i="125"/>
  <c r="D10" i="122"/>
  <c r="B30" i="125" s="1"/>
  <c r="G30" i="125" s="1"/>
  <c r="D11" i="122"/>
  <c r="B31" i="125" s="1"/>
  <c r="G31" i="125" s="1"/>
  <c r="C12" i="122"/>
  <c r="E29" i="125"/>
  <c r="H29" i="125"/>
  <c r="C29" i="125"/>
  <c r="N29" i="125"/>
  <c r="F29" i="125" s="1"/>
  <c r="I29" i="125" s="1"/>
  <c r="L29" i="125"/>
  <c r="K29" i="125"/>
  <c r="D29" i="125"/>
  <c r="D30" i="125" l="1"/>
  <c r="H30" i="125"/>
  <c r="N30" i="125"/>
  <c r="F30" i="125" s="1"/>
  <c r="I30" i="125" s="1"/>
  <c r="K30" i="125"/>
  <c r="C30" i="125"/>
  <c r="L30" i="125"/>
  <c r="E30" i="125"/>
  <c r="D12" i="122"/>
  <c r="B32" i="125" s="1"/>
  <c r="G32" i="125" s="1"/>
  <c r="C13" i="122"/>
  <c r="C14" i="122" s="1"/>
  <c r="D14" i="122" s="1"/>
  <c r="B34" i="125" s="1"/>
  <c r="G34" i="125" s="1"/>
  <c r="N31" i="125"/>
  <c r="F31" i="125" s="1"/>
  <c r="I31" i="125" s="1"/>
  <c r="C31" i="125"/>
  <c r="L31" i="125"/>
  <c r="E31" i="125"/>
  <c r="H31" i="125"/>
  <c r="K31" i="125"/>
  <c r="D31" i="125"/>
  <c r="N34" i="125" l="1"/>
  <c r="F34" i="125" s="1"/>
  <c r="I34" i="125" s="1"/>
  <c r="H34" i="125"/>
  <c r="D13" i="122"/>
  <c r="B33" i="125" s="1"/>
  <c r="G33" i="125" s="1"/>
  <c r="C15" i="122"/>
  <c r="D15" i="122" s="1"/>
  <c r="B35" i="125" s="1"/>
  <c r="G35" i="125" s="1"/>
  <c r="K34" i="125"/>
  <c r="C34" i="125"/>
  <c r="L34" i="125"/>
  <c r="D34" i="125"/>
  <c r="E34" i="125"/>
  <c r="E32" i="125"/>
  <c r="H32" i="125"/>
  <c r="D32" i="125"/>
  <c r="L32" i="125"/>
  <c r="K32" i="125"/>
  <c r="C32" i="125"/>
  <c r="N32" i="125"/>
  <c r="F32" i="125" s="1"/>
  <c r="I32" i="125" s="1"/>
  <c r="C35" i="125" l="1"/>
  <c r="H35" i="125"/>
  <c r="D33" i="125"/>
  <c r="K35" i="125"/>
  <c r="E35" i="125"/>
  <c r="E33" i="125"/>
  <c r="N33" i="125"/>
  <c r="F33" i="125" s="1"/>
  <c r="I33" i="125" s="1"/>
  <c r="L33" i="125"/>
  <c r="C33" i="125"/>
  <c r="K33" i="125"/>
  <c r="H33" i="125"/>
  <c r="C16" i="122"/>
  <c r="D16" i="122" s="1"/>
  <c r="B36" i="125" s="1"/>
  <c r="G36" i="125" s="1"/>
  <c r="N35" i="125"/>
  <c r="F35" i="125" s="1"/>
  <c r="I35" i="125" s="1"/>
  <c r="L35" i="125"/>
  <c r="D35" i="125"/>
  <c r="C17" i="122" l="1"/>
  <c r="D17" i="122" s="1"/>
  <c r="B37" i="125" s="1"/>
  <c r="G37" i="125" s="1"/>
  <c r="L36" i="125"/>
  <c r="H36" i="125"/>
  <c r="E36" i="125"/>
  <c r="C36" i="125"/>
  <c r="D36" i="125"/>
  <c r="K36" i="125"/>
  <c r="N36" i="125"/>
  <c r="F36" i="125" s="1"/>
  <c r="C18" i="122" l="1"/>
  <c r="D18" i="122" s="1"/>
  <c r="B38" i="125" s="1"/>
  <c r="E37" i="125"/>
  <c r="H37" i="125"/>
  <c r="N37" i="125"/>
  <c r="F37" i="125" s="1"/>
  <c r="I37" i="125" s="1"/>
  <c r="C37" i="125"/>
  <c r="D37" i="125"/>
  <c r="K37" i="125"/>
  <c r="L37" i="125"/>
  <c r="I36" i="125"/>
  <c r="G38" i="125" l="1"/>
  <c r="H38" i="125" s="1"/>
  <c r="C19" i="122"/>
  <c r="D19" i="122" s="1"/>
  <c r="B39" i="125" s="1"/>
  <c r="C38" i="125"/>
  <c r="D38" i="125"/>
  <c r="N38" i="125"/>
  <c r="F38" i="125" s="1"/>
  <c r="I38" i="125" s="1"/>
  <c r="K38" i="125"/>
  <c r="E38" i="125"/>
  <c r="L38" i="125"/>
  <c r="G39" i="125" l="1"/>
  <c r="H39" i="125" s="1"/>
  <c r="C39" i="125"/>
  <c r="K39" i="125"/>
  <c r="C20" i="122"/>
  <c r="D20" i="122" s="1"/>
  <c r="B40" i="125" s="1"/>
  <c r="D39" i="125"/>
  <c r="E39" i="125"/>
  <c r="N39" i="125"/>
  <c r="F39" i="125" s="1"/>
  <c r="I39" i="125" s="1"/>
  <c r="L39" i="125"/>
  <c r="G40" i="125" l="1"/>
  <c r="H40" i="125" s="1"/>
  <c r="C21" i="122"/>
  <c r="D21" i="122" s="1"/>
  <c r="B41" i="125" s="1"/>
  <c r="C40" i="125"/>
  <c r="L40" i="125"/>
  <c r="D40" i="125"/>
  <c r="N40" i="125"/>
  <c r="F40" i="125" s="1"/>
  <c r="I40" i="125" s="1"/>
  <c r="K40" i="125"/>
  <c r="E40" i="125"/>
  <c r="G41" i="125" l="1"/>
  <c r="H41" i="125" s="1"/>
  <c r="C22" i="122"/>
  <c r="C23" i="122" s="1"/>
  <c r="D23" i="122" s="1"/>
  <c r="B43" i="125" s="1"/>
  <c r="G43" i="125" s="1"/>
  <c r="L41" i="125"/>
  <c r="N41" i="125"/>
  <c r="F41" i="125" s="1"/>
  <c r="I41" i="125" s="1"/>
  <c r="C41" i="125"/>
  <c r="D41" i="125"/>
  <c r="E41" i="125"/>
  <c r="K41" i="125"/>
  <c r="D22" i="122" l="1"/>
  <c r="B42" i="125" s="1"/>
  <c r="E43" i="125"/>
  <c r="C43" i="125"/>
  <c r="L43" i="125"/>
  <c r="D43" i="125"/>
  <c r="K43" i="125"/>
  <c r="H43" i="125"/>
  <c r="N43" i="125"/>
  <c r="F43" i="125" s="1"/>
  <c r="I43" i="125" s="1"/>
  <c r="G42" i="125" l="1"/>
  <c r="H42" i="125" s="1"/>
  <c r="L42" i="125"/>
  <c r="C42" i="125"/>
  <c r="E42" i="125"/>
  <c r="N42" i="125"/>
  <c r="F42" i="125" s="1"/>
  <c r="I42" i="125" s="1"/>
  <c r="G45" i="125" s="1"/>
  <c r="D42" i="125"/>
  <c r="K42" i="1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Kopenec Jiří</author>
  </authors>
  <commentList>
    <comment ref="E10" authorId="0" shapeId="0" xr:uid="{23C8E8C6-E62F-46BF-84AE-C4FC7DB7ECB3}">
      <text>
        <r>
          <rPr>
            <b/>
            <sz val="9"/>
            <color indexed="81"/>
            <rFont val="Tahoma"/>
            <family val="2"/>
            <charset val="238"/>
          </rPr>
          <t>Keď tu nebude sybol skladu JE NUTNÉ, aby tu bola medzera. Nemôže byť bunka prázdna</t>
        </r>
      </text>
    </comment>
  </commentList>
</comments>
</file>

<file path=xl/sharedStrings.xml><?xml version="1.0" encoding="utf-8"?>
<sst xmlns="http://schemas.openxmlformats.org/spreadsheetml/2006/main" count="33285" uniqueCount="28013">
  <si>
    <t>CZK</t>
  </si>
  <si>
    <t>SK</t>
  </si>
  <si>
    <t xml:space="preserve"> Úvod</t>
  </si>
  <si>
    <t xml:space="preserve"> Objednávka</t>
  </si>
  <si>
    <t xml:space="preserve"> Základní údaje</t>
  </si>
  <si>
    <t>Pokračovat na:</t>
  </si>
  <si>
    <t>Zpět na:</t>
  </si>
  <si>
    <t xml:space="preserve"> Základné údaje</t>
  </si>
  <si>
    <t>Pokračovať na:</t>
  </si>
  <si>
    <t>Späť na:</t>
  </si>
  <si>
    <t xml:space="preserve"> Nápověda</t>
  </si>
  <si>
    <t xml:space="preserve"> </t>
  </si>
  <si>
    <t xml:space="preserve"> Nápoveda</t>
  </si>
  <si>
    <t xml:space="preserve"> Základné údaje // Nápoveda</t>
  </si>
  <si>
    <t>Vpred na:</t>
  </si>
  <si>
    <t>Vpřed na:</t>
  </si>
  <si>
    <t>&lt;&lt;  zpět</t>
  </si>
  <si>
    <t>vpřed  &gt;&gt;</t>
  </si>
  <si>
    <t>&lt;&lt;  späť</t>
  </si>
  <si>
    <t>vpred  &gt;&gt;</t>
  </si>
  <si>
    <t>…</t>
  </si>
  <si>
    <t>jazyk B</t>
  </si>
  <si>
    <t>Pokiaľ po vyplnení súbor uložíte, budete mať uvedené údaje nastavené ako východzie pri ďalšom použití</t>
  </si>
  <si>
    <t>Zadajte vstupné údaje do modrých políčok v mm</t>
  </si>
  <si>
    <t>nahoru</t>
  </si>
  <si>
    <t>hore</t>
  </si>
  <si>
    <t>1. riadok</t>
  </si>
  <si>
    <t>2. riadok</t>
  </si>
  <si>
    <t>CELKOM</t>
  </si>
  <si>
    <t>Nemáte vyplnené všetky polia !</t>
  </si>
  <si>
    <t>OK - všetky potrebné polia sú vyplnené.</t>
  </si>
  <si>
    <t xml:space="preserve"> Základní údaje // Nápověda</t>
  </si>
  <si>
    <t xml:space="preserve"> Výběr typu skřínky</t>
  </si>
  <si>
    <t xml:space="preserve"> Výber typu skrinky</t>
  </si>
  <si>
    <t xml:space="preserve"> Vstupní data</t>
  </si>
  <si>
    <t xml:space="preserve"> Vstupné dáta</t>
  </si>
  <si>
    <t>Vysvetlivky :</t>
  </si>
  <si>
    <t>Vysvětlivky :</t>
  </si>
  <si>
    <t>Každú novú konfiguráciu začnite tlačidlom RESET</t>
  </si>
  <si>
    <t>Zadajte vstupné dáta :</t>
  </si>
  <si>
    <t>Tým docielite pôvodné, východzie nastavenie, t.j. všetko bude vynulované.</t>
  </si>
  <si>
    <t>Pri ukončovaní konfigurátora odporúčame zatvoriť ho bez uloženia.</t>
  </si>
  <si>
    <t>V opačnom prípade musíte použiť tlačidlo RESET, alebo nulovať ručne.</t>
  </si>
  <si>
    <t>Při ukončování konfigurátoru doporučujeme zavřít ho bez uložení.</t>
  </si>
  <si>
    <t>V opačném případe musíte použít tlačítko RESET, nebo nulovat ručně.</t>
  </si>
  <si>
    <t>Tlačidlo "RESET" funguje len pri zapnutej funkcii MAKRO. Pokiaľ nie je zapnutá, musíte polia vymazať ručne.</t>
  </si>
  <si>
    <t>Zadejte vstupní údaje v mm do modrých políček</t>
  </si>
  <si>
    <t>Pokud po vyplnění soubor uložíte, budete mít uvedené údaje nastavené jako výchozí pro další použití</t>
  </si>
  <si>
    <t>Nemáte vyplněná všechna pole!</t>
  </si>
  <si>
    <t>Tlačítko "RESET" funguje pouze pokud je aktivní funkce MAKRO. Pokud není aktivní, musíte pole vymazat ručně.</t>
  </si>
  <si>
    <t xml:space="preserve">Každou novou konfiguraci začněte tlačítkem RESET
</t>
  </si>
  <si>
    <t>Zadejte vstupní data:</t>
  </si>
  <si>
    <t>Tím docílíte původní výchozí nastavení, t.j. všechno bude vynulované.</t>
  </si>
  <si>
    <t>Autor neposkytuje žádné záruky. Uživatel nemá nárok na náhradu škody, včetne následných škod, ušlého zisku, zvláštních, nepřímých nebo náhodných škod.</t>
  </si>
  <si>
    <t>Autor neposkytuje žiadne záruky. Užívateľ nemá nárok na náhradu škody, vrátane následných škôd, ušlého zisku, zvláštnych, nepriamych alebo náhodných škôd.</t>
  </si>
  <si>
    <t>Alapadatok</t>
  </si>
  <si>
    <t>Folytatás itt:</t>
  </si>
  <si>
    <t>Főoldal</t>
  </si>
  <si>
    <t>Beviteli adatok</t>
  </si>
  <si>
    <t>Szekrény típusának kiválasztása</t>
  </si>
  <si>
    <t>Megrendelés</t>
  </si>
  <si>
    <t>Vissza ide:</t>
  </si>
  <si>
    <t>Előre ide:</t>
  </si>
  <si>
    <t>&lt;&lt; vissza</t>
  </si>
  <si>
    <t>előre &gt;&gt;</t>
  </si>
  <si>
    <t>Tetejére</t>
  </si>
  <si>
    <t>Alapinformációk // Súgó</t>
  </si>
  <si>
    <t>Súgó</t>
  </si>
  <si>
    <t>Írja be a kék mezőkbe a bemeneti adatokat mm-ben</t>
  </si>
  <si>
    <t>Ha a kitöltés után elmenti a fájlt, akkor a további használatnál alapértelmezettként a megadott adatok lesznek beállítva.</t>
  </si>
  <si>
    <t>alsó hézag</t>
  </si>
  <si>
    <t>Nincs minden mező kitöltve!</t>
  </si>
  <si>
    <t>OK - minden kötelező mező kitöltésre került.</t>
  </si>
  <si>
    <t>Magyarázat:</t>
  </si>
  <si>
    <t>A "RESET" gomb csak akkor működik, ha a MAKRO funkció aktív. Ha nem aktív, akkor a mezőket kézzel kell törölni.</t>
  </si>
  <si>
    <t>Új konfiguráció indítása és minden törlése a RESET gombbal</t>
  </si>
  <si>
    <t>Adja meg a bemeneti adatokat:</t>
  </si>
  <si>
    <t>A konfigurátor bezárásakor javasoljuk, hogy mentés nélkül zárja be a konfigurátort.</t>
  </si>
  <si>
    <t>Ezzel elérjük az eredeti alapértelmezett beállításokat, azaz minden visszaáll.</t>
  </si>
  <si>
    <t>Ellenkező esetben a RESET gombot kell használni, vagy kézzel kell visszaállítani.</t>
  </si>
  <si>
    <t>A szerző nem vállal garanciát. A felhasználó nem jogosult kártérítésre, beleértve a következményes károkat, az elmaradt hasznot, a speciális, közvetett vagy véletlen károkat.</t>
  </si>
  <si>
    <t>???</t>
  </si>
  <si>
    <t>ANO</t>
  </si>
  <si>
    <t>ÁNO</t>
  </si>
  <si>
    <t>NIE</t>
  </si>
  <si>
    <t>NE</t>
  </si>
  <si>
    <t>kontrolný riadok</t>
  </si>
  <si>
    <t>Hettich ČR k.s.</t>
  </si>
  <si>
    <t>Jihlavská 3</t>
  </si>
  <si>
    <t>591 01  Žďár nad Sázavou</t>
  </si>
  <si>
    <t>tel. (+421) 032 65 83 885</t>
  </si>
  <si>
    <t>fax (+420) 032 65 83 884</t>
  </si>
  <si>
    <t>hcr-objednavkysr@hettich.com</t>
  </si>
  <si>
    <t>AvanY-bok pravý /v101/h550/ antracit</t>
  </si>
  <si>
    <t>AvanY-bok ľavý /v101/h600/ antracit</t>
  </si>
  <si>
    <t>AvanY-bok pravý /v101/h600/ antracit</t>
  </si>
  <si>
    <t>AvanY-bok ľavý /v101/h650/ antracit</t>
  </si>
  <si>
    <t>AvanY-bok pravý /v101/h650/ antracit</t>
  </si>
  <si>
    <t>AvanY-design profil na bok 270/ strieb.</t>
  </si>
  <si>
    <t>AvanY-design profil na bok 300/ strieb.</t>
  </si>
  <si>
    <t>AvanY-design profil na bok 350/ strieb.</t>
  </si>
  <si>
    <t>AvanY-design profil na bok 400/ strieb.</t>
  </si>
  <si>
    <t>AvanY-design profil na bok 450/ strieb.</t>
  </si>
  <si>
    <t>AvanY-design profil na bok 500/ strieb.</t>
  </si>
  <si>
    <t>AvanY-design profil na bok 550/ strieb.</t>
  </si>
  <si>
    <t>AvanY-design profil na bok 600/ strieb.</t>
  </si>
  <si>
    <t>AvanY-design profil na bok 650/ strieb.</t>
  </si>
  <si>
    <t>AvanY-design profil na bok 270/ biela</t>
  </si>
  <si>
    <t>AvanY-design profil na bok 300/ biela</t>
  </si>
  <si>
    <t>AvanY-design profil na bok 350/ biela</t>
  </si>
  <si>
    <t>AvanY-design profil na bok 400/ biela</t>
  </si>
  <si>
    <t>AvanY-design profil na bok 450/ biela</t>
  </si>
  <si>
    <t>AvanY-design profil na bok 500/ biela</t>
  </si>
  <si>
    <t>AvanY-design profil na bok 550/ biela</t>
  </si>
  <si>
    <t>AvanY-design profil na bok 600/ biela</t>
  </si>
  <si>
    <t>AvanY-design profil na bok 650/ biela</t>
  </si>
  <si>
    <t>AvanY-design profil na bok 270/ antracit</t>
  </si>
  <si>
    <t>AvanY-design profil na bok 300/ antracit</t>
  </si>
  <si>
    <t>AvanY-design profil na bok 350/ antracit</t>
  </si>
  <si>
    <t>AvanY-design profil na bok 400/ antracit</t>
  </si>
  <si>
    <t>AvanY-design profil na bok 450/ antracit</t>
  </si>
  <si>
    <t>AvanY-design profil na bok 500/ antracit</t>
  </si>
  <si>
    <t>AvanY-design profil na bok 550/ antracit</t>
  </si>
  <si>
    <t>AvanY-design profil na bok 600/ antracit</t>
  </si>
  <si>
    <t>AvanY-design profil na bok 650/ antracit</t>
  </si>
  <si>
    <t>AvanY-príchytka čela k naskrutk./ v101</t>
  </si>
  <si>
    <t>AvanY-príchytka čela s rozp.púzdrom/ v101</t>
  </si>
  <si>
    <t>AvanY-sólo oceľ.boky 139/300mm/strieb.</t>
  </si>
  <si>
    <t>AvanY-sólo oceľ.boky 139/350mm/strieb.</t>
  </si>
  <si>
    <t>AvanY-sólo oceľ.boky 139/400mm/strieb.</t>
  </si>
  <si>
    <t>AvanY-sólo oceľ.boky 139/450mm/strieb.</t>
  </si>
  <si>
    <t>AvanY-sólo oceľ.boky 139/500mm/strieb.</t>
  </si>
  <si>
    <t>AvanY-sólo oceľ.boky 139/550mm/strieb.</t>
  </si>
  <si>
    <t>AvanY-sólo oceľ.boky 139/600mm/strieb.</t>
  </si>
  <si>
    <t>AvanY-sólo oceľ.boky 139/300mm/biela</t>
  </si>
  <si>
    <t>AvanY-sólo oceľ.boky 139/350mm/biela</t>
  </si>
  <si>
    <t>AvanY-sólo oceľ.boky 139/400mm/biela</t>
  </si>
  <si>
    <t>AvanY-sólo oceľ.boky 139/450mm/biela</t>
  </si>
  <si>
    <t>AvanY-sólo oceľ.boky 139/500mm/biela</t>
  </si>
  <si>
    <t>AvanY-sólo oceľ.boky 139/550mm/biela</t>
  </si>
  <si>
    <t>AvanY-sólo oceľ.boky 139/600mm/biela</t>
  </si>
  <si>
    <t>AvanY-sólo oceľ.boky 139/300mm/antracit</t>
  </si>
  <si>
    <t>AvanY-sólo oceľ.boky 139/350mm/antracit</t>
  </si>
  <si>
    <t>AvanY-sólo oceľ.boky 139/400mm/antracit</t>
  </si>
  <si>
    <t>AvanY-sólo oceľ.boky 139/450mm/antracit</t>
  </si>
  <si>
    <t>AvanY-sólo oceľ.boky 139/500mm/antracit</t>
  </si>
  <si>
    <t>AvanY-sólo oceľ.boky 139/550mm/antracit</t>
  </si>
  <si>
    <t>AvanY-sólo oceľ.boky 139/600mm/antracit</t>
  </si>
  <si>
    <t>AvanY-bok ľavý /v139/h300/ strieborná</t>
  </si>
  <si>
    <t>AvanY-bok pravý /v139/h300/ strieborná</t>
  </si>
  <si>
    <t>AvanY-bok ľavý /v139/h350/ strieborná</t>
  </si>
  <si>
    <t>AvanY-bok pravý /v139/h350/ strieborná</t>
  </si>
  <si>
    <t>AvanY-bok ľavý /v139/h400/ strieborná</t>
  </si>
  <si>
    <t>AvanY-bok pravý /v139/h400/ strieborná</t>
  </si>
  <si>
    <t>AvanY-bok ľavý /v139/h450/ strieborná</t>
  </si>
  <si>
    <t>AvanY-bok pravý /v139/h450/ strieborná</t>
  </si>
  <si>
    <t>AvanY-bok ľavý /v139/h500/ strieborná</t>
  </si>
  <si>
    <t>AvanY-bok pravý /v139/h500/ strieborná</t>
  </si>
  <si>
    <t>AvanY-bok ľavý /v139/h550/ strieborná</t>
  </si>
  <si>
    <t>AvanY-bok pravý /v139/h550/ strieborná</t>
  </si>
  <si>
    <t>AvanY-bok ľavý /v139/h600/ strieborná</t>
  </si>
  <si>
    <t>AvanY-bok pravý /v139/h600/ strieborná</t>
  </si>
  <si>
    <t>AvanY-bok ľavý /v139/h300/ biela</t>
  </si>
  <si>
    <t>AvanY-bok pravý /v139/h300/ biela</t>
  </si>
  <si>
    <t>AvanY-bok ľavý /v139/h350/ biela</t>
  </si>
  <si>
    <t>AvanY-bok pravý /v139/h350/ biela</t>
  </si>
  <si>
    <t>AvanY-bok ľavý /v139/h400/ biela</t>
  </si>
  <si>
    <t>AvanY-bok pravý /v139/h400/ biela</t>
  </si>
  <si>
    <t>AvanY-bok ľavý /v139/h450/ biela</t>
  </si>
  <si>
    <t>AvanY-bok pravý /v139/h450/ biela</t>
  </si>
  <si>
    <t>AvanY-bok ľavý /v139/h500/ biela</t>
  </si>
  <si>
    <t>AvanY-bok pravý /v139/h500/ biela</t>
  </si>
  <si>
    <t>AvanY-bok ľavý /v139/h550/ biela</t>
  </si>
  <si>
    <t>AvanY-bok pravý /v139/h550/ biela</t>
  </si>
  <si>
    <t>AvanY-bok ľavý /v139/h600/ biela</t>
  </si>
  <si>
    <t>AvanY-bok pravý /v139/h600/ biela</t>
  </si>
  <si>
    <t>AvanY-bok ľavý /v139/h300/ antracit</t>
  </si>
  <si>
    <t>AvanY-bok pravý /v139/h300/ antracit</t>
  </si>
  <si>
    <t>AvanY-bok ľavý /v139/h350/ antracit</t>
  </si>
  <si>
    <t>AvanY-bok pravý /v139/h350/ antracit</t>
  </si>
  <si>
    <t>AvanY-bok ľavý /v139/h400/ antracit</t>
  </si>
  <si>
    <t>AvanY-bok pravý /v139/h400/ antracit</t>
  </si>
  <si>
    <t>AvanY-bok ľavý /v139/h450/ antracit</t>
  </si>
  <si>
    <t>AvanY-bok pravý /v139/h450/ antracit</t>
  </si>
  <si>
    <t>AvanY-bok ľavý /v139/h500/ antracit</t>
  </si>
  <si>
    <t>AvanY-bok pravý /v139/h500/ antracit</t>
  </si>
  <si>
    <t>AvanY-bok ľavý /v139/h550/ antracit</t>
  </si>
  <si>
    <t>AvanY-bok pravý /v139/h550/ antracit</t>
  </si>
  <si>
    <t>AvanY-bok ľavý /v139/h600/ antracit</t>
  </si>
  <si>
    <t>AvanY-bok pravý /v139/h600/ antracit</t>
  </si>
  <si>
    <t>AvanY-príchytka čela k naskrutk./ v139</t>
  </si>
  <si>
    <t>AvanY-príchytka čela s rozp.púzdrom/ v139</t>
  </si>
  <si>
    <t>AvanY-sólo oceľ.boky 187/270mm/strieb.</t>
  </si>
  <si>
    <t>AvanY-sólo oceľ.boky 187/300mm/strieb.</t>
  </si>
  <si>
    <t>AvanY-sólo oceľ.boky 187/350mm/strieb.</t>
  </si>
  <si>
    <t>AvanY-sólo oceľ.boky 187/400mm/strieb.</t>
  </si>
  <si>
    <t>AvanY-sólo oceľ.boky 187/450mm/strieb.</t>
  </si>
  <si>
    <t>AvanY-sólo oceľ.boky 187/500mm/strieb.</t>
  </si>
  <si>
    <t>AvanY-sólo oceľ.boky 187/550mm/strieb.</t>
  </si>
  <si>
    <t>AvanY-sólo oceľ.boky 187/600mm/strieb.</t>
  </si>
  <si>
    <t>AvanY-sólo oceľ.boky 187/650mm/strieb.</t>
  </si>
  <si>
    <t>AvanY-sólo oceľ.boky 187/270mm/biela</t>
  </si>
  <si>
    <t>AvanY-sólo oceľ.boky 187/300mm/biela</t>
  </si>
  <si>
    <t>AvanY-sólo oceľ.boky 187/350mm/biela</t>
  </si>
  <si>
    <t>AvanY-sólo oceľ.boky 187/400mm/biela</t>
  </si>
  <si>
    <t>AvanY-sólo oceľ.boky 187/450mm/biela</t>
  </si>
  <si>
    <t>AvanY-sólo oceľ.boky 187/500mm/biela</t>
  </si>
  <si>
    <t>AvanY-sólo oceľ.boky 187/550mm/biela</t>
  </si>
  <si>
    <t>AvanY-sólo oceľ.boky 187/600mm/biela</t>
  </si>
  <si>
    <t>AvanY-sólo oceľ.boky 187/650mm/biela</t>
  </si>
  <si>
    <t>AvanY-sólo oceľ.boky 187/270mm/antracit</t>
  </si>
  <si>
    <t>AvanY-sólo oceľ.boky 187/300mm/antracit</t>
  </si>
  <si>
    <t>AvanY-sólo oceľ.boky 187/350mm/antracit</t>
  </si>
  <si>
    <t>AvanY-sólo oceľ.boky 187/400mm/antracit</t>
  </si>
  <si>
    <t>AvanY-sólo oceľ.boky 187/450mm/antracit</t>
  </si>
  <si>
    <t>AvanY-sólo oceľ.boky 187/500mm/antracit</t>
  </si>
  <si>
    <t>AvanY-sólo oceľ.boky 187/550mm/antracit</t>
  </si>
  <si>
    <t>AvanY-sólo oceľ.boky 187/600mm/antracit</t>
  </si>
  <si>
    <t>AvanY-sólo oceľ.boky 187/650mm/antracit</t>
  </si>
  <si>
    <t>AvanY-bok ľavý /v187/h270/ strieborná</t>
  </si>
  <si>
    <t>AvanY-bok pravý /v187/h270/ strieborná</t>
  </si>
  <si>
    <t>AvanY-bok ľavý /v187/h300/ strieborná</t>
  </si>
  <si>
    <t>AvanY-bok pravý /v187/h300/ strieborná</t>
  </si>
  <si>
    <t>AvanY-bok ľavý /v187/h350/ strieborná</t>
  </si>
  <si>
    <t>AvanY-bok pravý /v187/h350/ strieborná</t>
  </si>
  <si>
    <t>AvanY-bok ľavý /v187/h400/ strieborná</t>
  </si>
  <si>
    <t>AvanY-bok pravý /v187/h400/ strieborná</t>
  </si>
  <si>
    <t>AvanY-bok ľavý /v187/h450/ strieborná</t>
  </si>
  <si>
    <t>AvanY-bok pravý /v187/h450/ strieborná</t>
  </si>
  <si>
    <t>AvanY-bok ľavý /v187/h500/ strieborná</t>
  </si>
  <si>
    <t>AvanY-bok pravý /v187/h500/ strieborná</t>
  </si>
  <si>
    <t>AvanY-bok ľavý /v187/h550/ strieborná</t>
  </si>
  <si>
    <t>AvanY-bok pravý /v187/h550/ strieborná</t>
  </si>
  <si>
    <t>AvanY-bok ľavý /v187/h600/ strieborná</t>
  </si>
  <si>
    <t>AvanY-bok pravý /v187/h600/ strieborná</t>
  </si>
  <si>
    <t>AvanY-bok ľavý /v187/h650/ strieborná</t>
  </si>
  <si>
    <t>AvanY-bok pravý /v187/h650/ strieborná</t>
  </si>
  <si>
    <t>AvanY-bok ľavý /v187/h270/ biela</t>
  </si>
  <si>
    <t>AvanY-bok pravý /v187/h270/ biela</t>
  </si>
  <si>
    <t>AvanY-bok ľavý /v187/h300/ biela</t>
  </si>
  <si>
    <t>AvanY-bok pravý /v187/h300/ biela</t>
  </si>
  <si>
    <t>AvanY-bok ľavý /v187/h350/ biela</t>
  </si>
  <si>
    <t>AvanY-bok pravý /v187/h350/ biela</t>
  </si>
  <si>
    <t>AvanY-bok ľavý /v187/h400/ biela</t>
  </si>
  <si>
    <t>AvanY-bok pravý /v187/h400/ biela</t>
  </si>
  <si>
    <t>AvanY-bok ľavý /v187/h450/ biela</t>
  </si>
  <si>
    <t>AvanY-bok pravý /v187/h450/ biela</t>
  </si>
  <si>
    <t>AvanY-bok ľavý /v187/h500/ biela</t>
  </si>
  <si>
    <t>AvanY-bok pravý /v187/h500/ biela</t>
  </si>
  <si>
    <t>AvanY-bok ľavý /v187/h550/ biela</t>
  </si>
  <si>
    <t>AvanY-bok pravý /v187/h550/ biela</t>
  </si>
  <si>
    <t>AvanY-bok ľavý /v187/h600/ biela</t>
  </si>
  <si>
    <t>AvanY-bok pravý /v187/h600/ biela</t>
  </si>
  <si>
    <t>AvanY-bok ľavý /v187/h650/ biela</t>
  </si>
  <si>
    <t>AvanY-bok pravý /v187/h650/ biela</t>
  </si>
  <si>
    <t>AvanY-bok ľavý /v187/h270/ antracit</t>
  </si>
  <si>
    <t>AvanY-bok pravý /v187/h270/ antracit</t>
  </si>
  <si>
    <t>AvanY-bok ľavý /v187/h300/ antracit</t>
  </si>
  <si>
    <t>AvanY-bok pravý /v187/h300/ antracit</t>
  </si>
  <si>
    <t>AvanY-bok ľavý /v187/h350/ antracit</t>
  </si>
  <si>
    <t>AvanY-bok pravý /v187/h350/ antracit</t>
  </si>
  <si>
    <t>AvanY-bok ľavý /v187/h400/ antracit</t>
  </si>
  <si>
    <t>AvanY-bok pravý /v187/h400/ antracit</t>
  </si>
  <si>
    <t>AvanY-bok ľavý /v187/h450/ antracit</t>
  </si>
  <si>
    <t>AvanY-bok pravý /v187/h450/ antracit</t>
  </si>
  <si>
    <t>AvanY-bok ľavý /v187/h500/ antracit</t>
  </si>
  <si>
    <t>AvanY-bok pravý /v187/h500/ antracit</t>
  </si>
  <si>
    <t>AvanY-bok ľavý /v187/h550/ antracit</t>
  </si>
  <si>
    <t>AvanY-bok pravý /v187/h550/ antracit</t>
  </si>
  <si>
    <t>AvanY-bok ľavý /v187/h600/ antracit</t>
  </si>
  <si>
    <t>AvanY-bok pravý /v187/h600/ antracit</t>
  </si>
  <si>
    <t>AvanY-bok ľavý /v187/h650/ antracit</t>
  </si>
  <si>
    <t>AvanY-bok pravý /v187/h650/ antracit</t>
  </si>
  <si>
    <t>AvanY-prích.čela k naskrutk./ v187-251</t>
  </si>
  <si>
    <t>AvanY-prích.čela s rozp.púzdrom/ v187-251</t>
  </si>
  <si>
    <t>AvanY-sólo oceľ.boky 251/350mm/strieb.</t>
  </si>
  <si>
    <t>AvanY-sólo oceľ.boky 251/400mm/strieb.</t>
  </si>
  <si>
    <t>AvanY-sólo oceľ.boky 251/450mm/strieb.</t>
  </si>
  <si>
    <t>AvanY-sólo oceľ.boky 251/500mm/strieb.</t>
  </si>
  <si>
    <t>AvanY-sólo oceľ.boky 251/550mm/strieb.</t>
  </si>
  <si>
    <t>AvanY-sólo oceľ.boky 251/600mm/strieb.</t>
  </si>
  <si>
    <t>AvanY-sólo oceľ.boky 251/650mm/strieb.</t>
  </si>
  <si>
    <t>AvanY-sólo oceľ.boky 251/350mm/biela.</t>
  </si>
  <si>
    <t>AvanY-sólo oceľ.boky 251/400mm/biela.</t>
  </si>
  <si>
    <t>AvanY-sólo oceľ.boky 251/450mm/biela.</t>
  </si>
  <si>
    <t>AvanY-sólo oceľ.boky 251/500mm/biela.</t>
  </si>
  <si>
    <t>AvanY-sólo oceľ.boky 251/550mm/biela.</t>
  </si>
  <si>
    <t>AvanY-sólo oceľ.boky 251/600mm/biela.</t>
  </si>
  <si>
    <t>AvanY-sólo oceľ.boky 251/650mm/biela.</t>
  </si>
  <si>
    <t>AvanY-sólo oceľ.boky 251/350mm/antracit.</t>
  </si>
  <si>
    <t>AvanY-sólo oceľ.boky 251/400mm/antracit.</t>
  </si>
  <si>
    <t>AvanY-sólo oceľ.boky 251/450mm/antracit.</t>
  </si>
  <si>
    <t>AvanY-sólo oceľ.boky 251/500mm/antracit.</t>
  </si>
  <si>
    <t>AvanY-sólo oceľ.boky 251/550mm/antracit.</t>
  </si>
  <si>
    <t>AvanY-sólo oceľ.boky 251/600mm/antracit.</t>
  </si>
  <si>
    <t>AvanY-sólo oceľ.boky 251/650mm/antracit.</t>
  </si>
  <si>
    <t>AvanY-bok ľavý /v251/h350/ strieborná</t>
  </si>
  <si>
    <t>AvanY-bok pravý /v251/h350/ strieborná</t>
  </si>
  <si>
    <t>AvanY-bok ľavý /v251/h400/ strieborná</t>
  </si>
  <si>
    <t>AvanY-bok pravý /v251/h400/ strieborná</t>
  </si>
  <si>
    <t>AvanY-bok ľavý /v251/h450/ strieborná</t>
  </si>
  <si>
    <t>AvanY-bok pravý /v251/h450/ strieborná</t>
  </si>
  <si>
    <t>AvanY-bok ľavý /v251/h500/ strieborná</t>
  </si>
  <si>
    <t>AvanY-bok pravý /v251/h500/ strieborná</t>
  </si>
  <si>
    <t>AvanY-bok ľavý /v251/h550/ strieborná</t>
  </si>
  <si>
    <t>AvanY-bok pravý /v251/h550/ strieborná</t>
  </si>
  <si>
    <t>AvanY-bok ľavý /v251/h600/ strieborná</t>
  </si>
  <si>
    <t>AvanY-bok pravý /v251/h600/ strieborná</t>
  </si>
  <si>
    <t>AvanY-bok ľavý /v251/h650/ strieborná</t>
  </si>
  <si>
    <t>AvanY-bok pravý /v251/h650/ strieborná</t>
  </si>
  <si>
    <t>AvanY-bok ľavý /v251/h350/ biela</t>
  </si>
  <si>
    <t>AvanY-bok pravý /v251/h350/ biela</t>
  </si>
  <si>
    <t>AvanY-bok ľavý /v251/h400/ biela</t>
  </si>
  <si>
    <t>AvanY-bok pravý /v251/h400/ biela</t>
  </si>
  <si>
    <t>AvanY-bok ľavý /v251/h450/ biela</t>
  </si>
  <si>
    <t>AvanY-bok pravý /v251/h450/ biela</t>
  </si>
  <si>
    <t>AvanY-bok ľavý /v251/h500/ biela</t>
  </si>
  <si>
    <t>AvanY-bok pravý /v251/h500/ biela</t>
  </si>
  <si>
    <t>AvanY-bok ľavý /v251/h550/ biela</t>
  </si>
  <si>
    <t>AvanY-bok pravý /v251/h550/ biela</t>
  </si>
  <si>
    <t>AvanY-bok ľavý /v251/h600/ biela</t>
  </si>
  <si>
    <t>AvanY-bok pravý /v251/h600/ biela</t>
  </si>
  <si>
    <t>AvanY-bok ľavý /v251/h650/ biela</t>
  </si>
  <si>
    <t>AvanY-bok pravý /v251/h650/ biela</t>
  </si>
  <si>
    <t>AvanY-bok ľavý /v251/h350/ antracit</t>
  </si>
  <si>
    <t>AvanY-bok pravý /v251/h350/ antracit</t>
  </si>
  <si>
    <t>AvanY-bok ľavý /v251/h400/ antracit</t>
  </si>
  <si>
    <t>AvanY-bok pravý /v251/h400/ antracit</t>
  </si>
  <si>
    <t>AvanY-bok ľavý /v251/h450/ antracit</t>
  </si>
  <si>
    <t>AvanY-bok pravý /v251/h450/ antracit</t>
  </si>
  <si>
    <t>AvanY-bok ľavý /v251/h500/ antracit</t>
  </si>
  <si>
    <t>AvanY-bok pravý /v251/h500/ antracit</t>
  </si>
  <si>
    <t>AvanY-bok ľavý /v251/h550/ antracit</t>
  </si>
  <si>
    <t>AvanY-bok pravý /v251/h550/ antracit</t>
  </si>
  <si>
    <t>AvanY-bok ľavý /v251/h600/ antracit</t>
  </si>
  <si>
    <t>AvanY-bok pravý /v251/h600/ antracit</t>
  </si>
  <si>
    <t>AvanY-bok ľavý /v251/h650/ antracit</t>
  </si>
  <si>
    <t>AvanY-bok pravý /v251/h650/ antracit</t>
  </si>
  <si>
    <t>AvanY-stabiliz.čela k naskrutk./ v251</t>
  </si>
  <si>
    <t>AvanY-stabiliz.čela s rozp.púzdrom/ v251</t>
  </si>
  <si>
    <t>AvanY-sólo boky Inlay 187/350mm/strieb.</t>
  </si>
  <si>
    <t>AvanY-sólo boky Inlay 187/400mm/strieb.</t>
  </si>
  <si>
    <t>AvanY-sólo boky Inlay 187/450mm/strieb.</t>
  </si>
  <si>
    <t>AvanY-sólo boky Inlay 187/500mm/strieb.</t>
  </si>
  <si>
    <t>AvanY-sólo boky Inlay 187/550mm/strieb.</t>
  </si>
  <si>
    <t>AvanY-sólo boky Inlay 187/600mm/strieb.</t>
  </si>
  <si>
    <t>AvanY-sólo boky Inlay 187/650mm/strieb.</t>
  </si>
  <si>
    <t>AvanY-sólo boky Inlay 187/350mm/biela</t>
  </si>
  <si>
    <t>AvanY-sólo boky Inlay 187/400mm/biela</t>
  </si>
  <si>
    <t>AvanY-sólo boky Inlay 187/450mm/biela</t>
  </si>
  <si>
    <t>AvanY-sólo boky Inlay 187/500mm/biela</t>
  </si>
  <si>
    <t>AvanY-sólo boky Inlay 187/550mm/biela</t>
  </si>
  <si>
    <t>AvanY-sólo boky Inlay 187/600mm/biela</t>
  </si>
  <si>
    <t>AvanY-sólo boky Inlay 187/650mm/biela</t>
  </si>
  <si>
    <t>AvanY-sólo boky Inlay 187/350mm/antracit</t>
  </si>
  <si>
    <t>AvanY-sólo boky Inlay 187/400mm/antracit</t>
  </si>
  <si>
    <t>AvanY-sólo boky Inlay 187/450mm/antracit</t>
  </si>
  <si>
    <t>AvanY-sólo boky Inlay 187/500mm/antracit</t>
  </si>
  <si>
    <t>AvanY-sólo boky Inlay 187/550mm/antracit</t>
  </si>
  <si>
    <t>AvanY-sólo boky Inlay 187/600mm/antracit</t>
  </si>
  <si>
    <t>AvanY-sólo boky Inlay 187/650mm/antracit</t>
  </si>
  <si>
    <t>AvanY-bok Inlay ľavý /v187/h350/ strieb.</t>
  </si>
  <si>
    <t>AvanY-bok Inlay pravý /v187/h350/ strieb.</t>
  </si>
  <si>
    <t>AvanY-bok Inlay ľavý /v187/h400/ strieb.</t>
  </si>
  <si>
    <t>AvanY-bok Inlay pravý /v187/h400/ strieb.</t>
  </si>
  <si>
    <t>AvanY-bok Inlay ľavý /v187/h450/ strieb.</t>
  </si>
  <si>
    <t>AvanY-bok Inlay pravý /v187/h450/ strieb.</t>
  </si>
  <si>
    <t>AvanY-bok Inlay ľavý /v187/h500/ strieb.</t>
  </si>
  <si>
    <t>AvanY-bok Inlay pravý /v187/h500/ strieb.</t>
  </si>
  <si>
    <t>AvanY-bok Inlay ľavý /v187/h550/ strieb.</t>
  </si>
  <si>
    <t>AvanY-bok Inlay pravý /v187/h550/ strieb.</t>
  </si>
  <si>
    <t>AvanY-bok Inlay ľavý /v187/h600/ strieb.</t>
  </si>
  <si>
    <t>AvanY-bok Inlay pravý /v187/h600/ strieb.</t>
  </si>
  <si>
    <t>AvanY-bok Inlay ľavý /v187/h650/ strieb.</t>
  </si>
  <si>
    <t>AvanY-bok Inlay pravý /v187/h650/ strieb.</t>
  </si>
  <si>
    <t>AvanY-bok Inlay ľavý /v187/h350/ biela</t>
  </si>
  <si>
    <t>AvanY-bok Inlay pravý /v187/h350/ biela</t>
  </si>
  <si>
    <t>AvanY-bok Inlay ľavý /v187/h400/ biela</t>
  </si>
  <si>
    <t>AvanY-bok Inlay pravý /v187/h400/ biela</t>
  </si>
  <si>
    <t>AvanY-bok Inlay ľavý /v187/h450/ biela</t>
  </si>
  <si>
    <t>AvanY-bok Inlay pravý /v187/h450/ biela</t>
  </si>
  <si>
    <t>AvanY-bok Inlay ľavý /v187/h500/ biela</t>
  </si>
  <si>
    <t>AvanY-bok Inlay pravý /v187/h500/ biela</t>
  </si>
  <si>
    <t>AvanY-bok Inlay ľavý /v187/h550/ biela</t>
  </si>
  <si>
    <t>AvanY-bok Inlay pravý /v187/h550/ biela</t>
  </si>
  <si>
    <t>AvanY-bok Inlay ľavý /v187/h600/ biela</t>
  </si>
  <si>
    <t>AvanY-bok Inlay pravý /v187/h600/ biela</t>
  </si>
  <si>
    <t>AvanY-bok Inlay ľavý /v187/h650/ biela</t>
  </si>
  <si>
    <t>AvanY-bok Inlay pravý /v187/h650/ biela</t>
  </si>
  <si>
    <t>AvanY-bok Inlay ľavý /v187/h350/ antr.</t>
  </si>
  <si>
    <t>AvanY-bok Inlay pravý /v187/h350/ antr.</t>
  </si>
  <si>
    <t>AvanY-bok Inlay ľavý /v187/h400/ antr.</t>
  </si>
  <si>
    <t>AvanY-bok Inlay pravý /v187/h400/ antr.</t>
  </si>
  <si>
    <t>AvanY-bok Inlay ľavý /v187/h450/ antr.</t>
  </si>
  <si>
    <t>AvanY-bok Inlay pravý /v187/h450/ antr.</t>
  </si>
  <si>
    <t>AvanY-bok Inlay ľavý /v187/h500/ antr.</t>
  </si>
  <si>
    <t>AvanY-bok Inlay pravý /v187/h500/ antr.</t>
  </si>
  <si>
    <t>AvanY-bok Inlay ľavý /v187/h550/ antr.</t>
  </si>
  <si>
    <t>AvanY-bok Inlay pravý /v187/h550/ antr.</t>
  </si>
  <si>
    <t>AvanY-bok Inlay ľavý /v187/h600/ antr.</t>
  </si>
  <si>
    <t>AvanY-bok Inlay pravý /v187/h600/ antr.</t>
  </si>
  <si>
    <t>AvanY-bok Inlay ľavý /v187/h650/ antr.</t>
  </si>
  <si>
    <t>AvanY-bok Inlay pravý /v187/h650/ antr.</t>
  </si>
  <si>
    <t>AvanY-prích.čela Inlay k naskrutk./ v187</t>
  </si>
  <si>
    <t>AvanY-prích.čela Inlay s rozp.púzdrom/ v187</t>
  </si>
  <si>
    <t>AvanY-adaptér pre bok Inlay /pre 8mm hr.</t>
  </si>
  <si>
    <t>AvanY-čelo vnút.zásuvky /v101/d2000/strieb.</t>
  </si>
  <si>
    <t>AvanY-čelo vnút.zásuvky /v139/d2000/strieb.</t>
  </si>
  <si>
    <t>AvanY-čelo vnút.zásuvky /v187/d2000/strieb.</t>
  </si>
  <si>
    <t>AvanY-čelo vnút.zásuvky /v101/d2000/biela</t>
  </si>
  <si>
    <t>AvanY-čelo vnút.zásuvky /v139/d2000/biela</t>
  </si>
  <si>
    <t>AvanY-čelo vnút.zásuvky /v187/d2000/biela</t>
  </si>
  <si>
    <t>AvanY-čelo vnút.zásuvky /v101/d2000/antr.</t>
  </si>
  <si>
    <t>AvanY-čelo vnút.zásuvky /v139/d2000/antr.</t>
  </si>
  <si>
    <t>AvanY-čelo vnút.zásuvky /v187/d2000/antr.</t>
  </si>
  <si>
    <t>AvanY-spojky čela vnút.zás./v101/strieb.</t>
  </si>
  <si>
    <t>AvanY-spojky čela vnút.zás./v139/strieb.</t>
  </si>
  <si>
    <t>AvanY-spojky čela vnút.zás./v187/strieb.</t>
  </si>
  <si>
    <t>AvanY-spojky čela vnút.zás./v101/biela</t>
  </si>
  <si>
    <t>AvanY-spojky čela vnút.zás./v139/biela</t>
  </si>
  <si>
    <t>AvanY-spojky čela vnút.zás./v187/biela</t>
  </si>
  <si>
    <t>AvanY-spojky čela vnút.zás./v101/antr.</t>
  </si>
  <si>
    <t>AvanY-spojky čela vnút.zás./v139/antr.</t>
  </si>
  <si>
    <t>AvanY-spojky čela vnút.zás./v187/antr.</t>
  </si>
  <si>
    <t>AvanY-spojky čela vnút.Inlay/v187/strieb.</t>
  </si>
  <si>
    <t>AvanY-spojky čela vnút.Inlay/v187/biela</t>
  </si>
  <si>
    <t>AvanY-spojky čela vnút.Inlay/v187/antr.</t>
  </si>
  <si>
    <t>AvanY-stabilizátor čela vnút.zásuvky</t>
  </si>
  <si>
    <t>AvanY-unášač vnútornej zásuvky ; sivá</t>
  </si>
  <si>
    <t>AvanY-unášač vnútornej zásuvky ; biela</t>
  </si>
  <si>
    <t>AvanY-unášač vnútornej zásuvky ; antracit</t>
  </si>
  <si>
    <t>AvanY-krytka čela vnút.zás./v101/strieb.</t>
  </si>
  <si>
    <t>AvanY-krytka čela vnút.zás./v139/strieb.</t>
  </si>
  <si>
    <t>AvanY-krytka čela vnút.zás./v187/strieb.</t>
  </si>
  <si>
    <t>AvanY-krytka čela vnút.zás./v101/biela</t>
  </si>
  <si>
    <t>AvanY-krytka čela vnút.zás./v139/biela</t>
  </si>
  <si>
    <t>AvanY-krytka čela vnút.zás./v187/biela</t>
  </si>
  <si>
    <t>AvanY-krytka čela vnút.zás./v101/antr.</t>
  </si>
  <si>
    <t>AvanY-krytka čela vnút.zás./v139/antr.</t>
  </si>
  <si>
    <t>AvanY-krytka čela vnút.zás./v187/ant.</t>
  </si>
  <si>
    <t>AvanY-indiv.čelo vnút.zásuv./d2000/strieb.</t>
  </si>
  <si>
    <t>AvanY-indiv.čelo vnút.zásuv./d2000/biela</t>
  </si>
  <si>
    <t>AvanY-indiv.čelo vnút.zásuv./d2000/antr.</t>
  </si>
  <si>
    <t>AvanY-spojky indiv.čela vnút./v187/strieb.</t>
  </si>
  <si>
    <t>AvanY-spojky indiv.čela vnút./v187/biela</t>
  </si>
  <si>
    <t>AvanY-spojky indiv.čela vnút./v187/antr.</t>
  </si>
  <si>
    <t>AvanY-spojky indiv.čela vn.Inlay/v187/strieb.</t>
  </si>
  <si>
    <t>AvanY-spojky indiv.čela vn.Inlay/v187/biela</t>
  </si>
  <si>
    <t>AvanY-spojky indiv.čela vn.Inlay/v187/antr.</t>
  </si>
  <si>
    <t>AvanY-design profil na bok 270/ hliník</t>
  </si>
  <si>
    <t>AvanY-design profil na bok 300/ hliník</t>
  </si>
  <si>
    <t>AvanY-design profil na bok 350/ hliník</t>
  </si>
  <si>
    <t>AvanY-design profil na bok 400/ hliník</t>
  </si>
  <si>
    <t>AvanY-design profil na bok 450/ hliník</t>
  </si>
  <si>
    <t>AvanY-design profil na bok 500/ hliník</t>
  </si>
  <si>
    <t>AvanY-design profil na bok 550/ hliník</t>
  </si>
  <si>
    <t>AvanY-design profil na bok 600/ hliník</t>
  </si>
  <si>
    <t>AvanY-design profil na bok 650/ hliník</t>
  </si>
  <si>
    <t>AvanY-design profil na bok 270/ nerez</t>
  </si>
  <si>
    <t>AvanY-design profil na bok 300/ nerez</t>
  </si>
  <si>
    <t>AvanY-design profil na bok 350/ nerez</t>
  </si>
  <si>
    <t>AvanY-design profil na bok 400/ nerez</t>
  </si>
  <si>
    <t>AvanY-design profil na bok 450/ nerez</t>
  </si>
  <si>
    <t>AvanY-design profil na bok 500/ nerez</t>
  </si>
  <si>
    <t>AvanY-design profil na bok 550/ nerez</t>
  </si>
  <si>
    <t>AvanY-design profil na bok 600/ nerez</t>
  </si>
  <si>
    <t>AvanY-design profil na bok 650/ nerez</t>
  </si>
  <si>
    <t>AvanY-design profil na bok 270/ chróm</t>
  </si>
  <si>
    <t>AvanY-design profil na bok 300/ chróm</t>
  </si>
  <si>
    <t>AvanY-design profil na bok 350/ chróm</t>
  </si>
  <si>
    <t>AvanY-design profil na bok 400/ chróm</t>
  </si>
  <si>
    <t>AvanY-design profil na bok 450/ chróm</t>
  </si>
  <si>
    <t>AvanY-design profil na bok 500/ chróm</t>
  </si>
  <si>
    <t>AvanY-design profil na bok 550/ chróm</t>
  </si>
  <si>
    <t>AvanY-design profil na bok 600/ chróm</t>
  </si>
  <si>
    <t>AvanY-design profil na bok 650/ chróm</t>
  </si>
  <si>
    <t>AvanY-design profil na bok 270/ dub</t>
  </si>
  <si>
    <t>AvanY-design profil na bok 300/ dub</t>
  </si>
  <si>
    <t>AvanY-design profil na bok 350/ dub</t>
  </si>
  <si>
    <t>AvanY-design profil na bok 400/ dub</t>
  </si>
  <si>
    <t>AvanY-design profil na bok 450/ dub</t>
  </si>
  <si>
    <t>AvanY-design profil na bok 500/ dub</t>
  </si>
  <si>
    <t>AvanY-design profil na bok 550/ dub</t>
  </si>
  <si>
    <t>AvanY-design profil na bok 600/ dub</t>
  </si>
  <si>
    <t>AvanY-design profil na bok 650/ dub</t>
  </si>
  <si>
    <t>AvanY-design profil na bok 270/ orech</t>
  </si>
  <si>
    <t>AvanY-design profil na bok 300/ orech</t>
  </si>
  <si>
    <t>AvanY-design profil na bok 350/ orech</t>
  </si>
  <si>
    <t>AvanY-design profil na bok 400/ orech</t>
  </si>
  <si>
    <t>AvanY-design profil na bok 450/ orech</t>
  </si>
  <si>
    <t>AvanY-design profil na bok 500/ orech</t>
  </si>
  <si>
    <t>AvanY-design profil na bok 550/ orech</t>
  </si>
  <si>
    <t>AvanY-design profil na bok 600/ orech</t>
  </si>
  <si>
    <t>AvanY-design profil na bok 650/ orech</t>
  </si>
  <si>
    <t>AvanY-design profil na bok /2000mm/sivá</t>
  </si>
  <si>
    <t>AvanY-DesignCape /v101/dĺ-2000mm/ALU</t>
  </si>
  <si>
    <t>AvanY-DesignCape /v187/dĺ-2000mm/ALU</t>
  </si>
  <si>
    <t>AvanY-DesignCape /v101/dĺ-2000mm/nerez</t>
  </si>
  <si>
    <t>AvanY-DesignCape /v187/dĺ-2000mm/nerez</t>
  </si>
  <si>
    <t>AvanY-krytka s logom Hettich/strieb.</t>
  </si>
  <si>
    <t>AvanY-krytka s logom Hettich/biela</t>
  </si>
  <si>
    <t>AvanY-krytka s logom Hettich/antr.</t>
  </si>
  <si>
    <t>AvanY-krytka bez loga Hettich/strieb.</t>
  </si>
  <si>
    <t>AvanY-krytka bez loga Hettich/biela</t>
  </si>
  <si>
    <t>AvanY-krytka bez loga Hettich/antr.</t>
  </si>
  <si>
    <t>AT/AVAN-stabilizátor čela / pre š&gt;600mm</t>
  </si>
  <si>
    <t>AvanY-Inlay sklenené boky 350mm; 2 x sklo</t>
  </si>
  <si>
    <t>AvanY-Inlay sklenené boky 400mm; 2 x sklo</t>
  </si>
  <si>
    <t>AvanY-Inlay sklenené boky 450mm; 2 x sklo</t>
  </si>
  <si>
    <t>AvanY-Inlay sklenené boky 500mm; 2 x sklo</t>
  </si>
  <si>
    <t>AvanY-Inlay sklenené boky 550mm; 2 x sklo</t>
  </si>
  <si>
    <t>AvanY-Inlay sklenené boky 600mm; 2 x sklo</t>
  </si>
  <si>
    <t>AvanY-Inlay sklenené boky 650mm; 2 x sklo</t>
  </si>
  <si>
    <t>AvanY-sklo pre vnút.čelo /v66/s450/hr16</t>
  </si>
  <si>
    <t>AvanY-sklo pre vnút.čelo /v66/s600/hr16</t>
  </si>
  <si>
    <t>AvanY-sklo pre vnút.čelo /v66/s900/hr16</t>
  </si>
  <si>
    <t>AvanY-sklo pre vnút.čelo /v66/s1200/hr16</t>
  </si>
  <si>
    <t>AvanY-sklo pre vnút.čelo /v66/s450/hr18</t>
  </si>
  <si>
    <t>AvanY-sklo pre vnút.čelo /v66/s600/hr18</t>
  </si>
  <si>
    <t>AvanY-sklo pre vnút.čelo /v66/s900/hr18</t>
  </si>
  <si>
    <t>AvanY-sklo pre vnút.čelo /v66/s1200/hr18</t>
  </si>
  <si>
    <t>AvanY-sklo pre vnút.čelo /v66/s450/hr19</t>
  </si>
  <si>
    <t>AvanY-sklo pre vnút.čelo /v66/s600/hr19</t>
  </si>
  <si>
    <t>AvanY-sklo pre vnút.čelo /v66/s900/hr19</t>
  </si>
  <si>
    <t>AvanY-sklo pre vnút.čelo /v66/s1200/hr19</t>
  </si>
  <si>
    <t>AvanY-sklo pre vnút.čelo /v130/s450/hr16</t>
  </si>
  <si>
    <t>AvanY-sklo pre vnút.čelo /v130/s600/hr16</t>
  </si>
  <si>
    <t>AvanY-sklo pre vnút.čelo /v130/s900/hr16</t>
  </si>
  <si>
    <t>AvanY-sklo pre vnút.čelo /v130/s1200/hr16</t>
  </si>
  <si>
    <t>AvanY-sklo pre vnút.čelo /v130/s450/hr18</t>
  </si>
  <si>
    <t>AvanY-sklo pre vnút.čelo /v130/s600/hr18</t>
  </si>
  <si>
    <t>AvanY-sklo pre vnút.čelo /v130/s900/hr18</t>
  </si>
  <si>
    <t>AvanY-sklo pre vnút.čelo /v130/s1200/hr18</t>
  </si>
  <si>
    <t>AvanY-sklo pre vnút.čelo /v130/s450/hr19</t>
  </si>
  <si>
    <t>AvanY-sklo pre vnút.čelo /v130/s600/hr19</t>
  </si>
  <si>
    <t>AvanY-sklo pre vnút.čelo /v130/s900/hr19</t>
  </si>
  <si>
    <t>AvanY-sklo pre vnút.čelo /v130/s1200/hr19</t>
  </si>
  <si>
    <t>Skrutka s polgul.hlavou 3,5x6,5mm</t>
  </si>
  <si>
    <t>Skrutka s polgul.hlavou 3,5x12mm</t>
  </si>
  <si>
    <t>Skrutka s polgul.hlavou 3,5x20mm</t>
  </si>
  <si>
    <t>Skrutka s polgul.hlavou 3,5x30mm</t>
  </si>
  <si>
    <t>Skrutka s polgul.hlavou M3,5x12mm</t>
  </si>
  <si>
    <t>EURO-skrutka  6,0x14mm / niklovaná</t>
  </si>
  <si>
    <t>Actro You(S) 270/SiSy 10kg; EB21</t>
  </si>
  <si>
    <t>Actro You(S) 300/SiSy 10kg; EB21</t>
  </si>
  <si>
    <t>Actro You(S) 350/SiSy 10kg; EB21</t>
  </si>
  <si>
    <t>Actro You(S) 270/SiSy 10kg; EB21; ľavý</t>
  </si>
  <si>
    <t>Actro You(S) 270/SiSy 10kg; EB21; pravý</t>
  </si>
  <si>
    <t>Actro You(S) 300/SiSy 10kg; EB21; ľavý</t>
  </si>
  <si>
    <t>Actro You(S) 300/SiSy 10kg; EB21; pravý</t>
  </si>
  <si>
    <t>Actro You(S) 350/SiSy 10kg; EB21; ľavý</t>
  </si>
  <si>
    <t>Actro You(S) 350/SiSy 10kg; EB21; pravý</t>
  </si>
  <si>
    <t>Actro You(L) 270/SiSy 40kg; EB21</t>
  </si>
  <si>
    <t>Actro You(L) 300/SiSy 40kg; EB21</t>
  </si>
  <si>
    <t>Actro You(L) 350/SiSy 40kg; EB21</t>
  </si>
  <si>
    <t>Actro You(L) 400/SiSy 40kg; EB21</t>
  </si>
  <si>
    <t>Actro You(L) 450/SiSy 40kg; EB21</t>
  </si>
  <si>
    <t>Actro You(L) 500/SiSy 40kg; EB21</t>
  </si>
  <si>
    <t>Actro You(L) 550/SiSy 40kg; EB21</t>
  </si>
  <si>
    <t>Actro You(L) 600/SiSy 40kg; EB21</t>
  </si>
  <si>
    <t>Actro You(L) 270/SiSy 40kg; EB21; ľavý</t>
  </si>
  <si>
    <t>Actro You(L) 270/SiSy 40kg; EB21; pravý</t>
  </si>
  <si>
    <t>Actro You(L) 300/SiSy 40kg; EB21; ľavý</t>
  </si>
  <si>
    <t>Actro You(L) 300/SiSy 40kg; EB21; pravý</t>
  </si>
  <si>
    <t>Actro You(L) 350/SiSy 40kg; EB21; ľavý</t>
  </si>
  <si>
    <t>Actro You(L) 350/SiSy 40kg; EB21; pravý</t>
  </si>
  <si>
    <t>Actro You(L) 400/SiSy 40kg; EB21; ľavý</t>
  </si>
  <si>
    <t>Actro You(L) 400/SiSy 40kg; EB21; pravý</t>
  </si>
  <si>
    <t>Actro You(L) 450/SiSy 40kg; EB21; ľavý</t>
  </si>
  <si>
    <t>Actro You(L) 450/SiSy 40kg; EB21; pravý</t>
  </si>
  <si>
    <t>Actro You(L) 500/SiSy 40kg; EB21; ľavý</t>
  </si>
  <si>
    <t>Actro You(L) 500/SiSy 40kg; EB21; pravý</t>
  </si>
  <si>
    <t>Actro You(L) 550/SiSy 40kg; EB21; ľavý</t>
  </si>
  <si>
    <t>Actro You(L) 550/SiSy 40kg; EB21; pravý</t>
  </si>
  <si>
    <t>Actro You(L) 600/SiSy 40kg; EB21; ľavý</t>
  </si>
  <si>
    <t>Actro You(L) 600/SiSy 40kg; EB21; pravý</t>
  </si>
  <si>
    <t>Actro You(XL) 450/SiSy 70kg; EB21</t>
  </si>
  <si>
    <t>Actro You(XL) 500/SiSy 70kg; EB21</t>
  </si>
  <si>
    <t>Actro You(XL) 550/SiSy 70kg; EB21</t>
  </si>
  <si>
    <t>Actro You(XL) 600/SiSy 70kg; EB21</t>
  </si>
  <si>
    <t>Actro You(XL) 650/SiSy 70kg; EB21</t>
  </si>
  <si>
    <t>Actro You(XL) 450/SiSy 70kg; EB21; ľavý</t>
  </si>
  <si>
    <t>Actro You(XL) 450/SiSy 70kg; EB21; pravý</t>
  </si>
  <si>
    <t>Actro You(XL) 500/SiSy 70kg; EB21; ľavý</t>
  </si>
  <si>
    <t>Actro You(XL) 500/SiSy 70kg; EB21; pravý</t>
  </si>
  <si>
    <t>Actro You(XL) 550/SiSy 70kg; EB21; ľavý</t>
  </si>
  <si>
    <t>Actro You(XL) 550/SiSy 70kg; EB21; pravý</t>
  </si>
  <si>
    <t>Actro You(XL) 600/SiSy 70kg; EB21; ľavý</t>
  </si>
  <si>
    <t>Actro You(XL) 600/SiSy 70kg; EB21; pravý</t>
  </si>
  <si>
    <t>Actro You(XL) 650/SiSy 70kg; EB21; ľavý</t>
  </si>
  <si>
    <t>Actro You(XL) 650/SiSy 70kg; EB21; pravý</t>
  </si>
  <si>
    <t>Actro You - Push to open Silent; &lt;10kg</t>
  </si>
  <si>
    <t>Actro You - Push to open Silent; 8-20kg</t>
  </si>
  <si>
    <t>Actro You - Push to open Silent; 10-40kg</t>
  </si>
  <si>
    <t>Actro You - Push to open Silent; 20-70kg</t>
  </si>
  <si>
    <t>Push to open Synchro / tyč 2.000 mm</t>
  </si>
  <si>
    <t>Push to open Synchro / spojka</t>
  </si>
  <si>
    <t>Push to open Synchro /dvojitý adap.Actro</t>
  </si>
  <si>
    <t>Push to open Synchro /flexibilný adaptér</t>
  </si>
  <si>
    <t>Push to open Synchro /posunutie tyče</t>
  </si>
  <si>
    <t>Quadro You(S) 270/SiSy 10kg; EB21</t>
  </si>
  <si>
    <t>Quadro You(S) 300/SiSy 10kg; EB21</t>
  </si>
  <si>
    <t>Quadro You(S) 350/SiSy 10kg; EB21</t>
  </si>
  <si>
    <t>Quadro You(S) 270/SiSy 10kg; EB21; ľavý</t>
  </si>
  <si>
    <t>Quadro You(S) 270/SiSy 10kg; EB21; pravý</t>
  </si>
  <si>
    <t>Quadro You(S) 300/SiSy 10kg; EB21; ľavý</t>
  </si>
  <si>
    <t>Quadro You(S) 300/SiSy 10kg; EB21; pravý</t>
  </si>
  <si>
    <t>Quadro You(S) 350/SiSy 10kg; EB21; ľavý</t>
  </si>
  <si>
    <t>Quadro You(S) 350/SiSy 10kg; EB21; pravý</t>
  </si>
  <si>
    <t>Quadro You(M) 270/SiSy 20kg; EB21</t>
  </si>
  <si>
    <t>Quadro You(M) 300/SiSy 20kg; EB21</t>
  </si>
  <si>
    <t>Quadro You(M) 350/SiSy 25kg; EB21</t>
  </si>
  <si>
    <t>Quadro You(M) 400/SiSy 30kg; EB21</t>
  </si>
  <si>
    <t>Quadro You(M) 450/SiSy 30kg; EB21</t>
  </si>
  <si>
    <t>Quadro You(M) 500/SiSy 30kg; EB21</t>
  </si>
  <si>
    <t>Quadro You(M) 550/SiSy 30kg; EB21</t>
  </si>
  <si>
    <t>Quadro You(M) 600/SiSy 25kg; EB21</t>
  </si>
  <si>
    <t>Quadro You(M) 270/SiSy 20kg; EB21; ľavý</t>
  </si>
  <si>
    <t>Quadro You(M) 270/SiSy 20kg; EB21; pravý</t>
  </si>
  <si>
    <t>Quadro You(M) 300/SiSy 20kg; EB21; ľavý</t>
  </si>
  <si>
    <t>Quadro You(M) 300/SiSy 20kg; EB21; pravý</t>
  </si>
  <si>
    <t>Quadro You(M) 350/SiSy 25kg; EB21; ľavý</t>
  </si>
  <si>
    <t>Quadro You(M) 350/SiSy 25kg; EB21; pravý</t>
  </si>
  <si>
    <t>Quadro You(M) 400/SiSy 30kg; EB21; ľavý</t>
  </si>
  <si>
    <t>Quadro You(M) 400/SiSy 30kg; EB21; pravý</t>
  </si>
  <si>
    <t>Quadro You(M) 450/SiSy 30kg; EB21; ľavý</t>
  </si>
  <si>
    <t>Quadro You(M) 450/SiSy 30kg; EB21; pravý</t>
  </si>
  <si>
    <t>Quadro You(M) 500/SiSy 30kg; EB21; ľavý</t>
  </si>
  <si>
    <t>Quadro You(M) 500/SiSy 30kg; EB21; pravý</t>
  </si>
  <si>
    <t>Quadro You(M) 550/SiSy 30kg; EB21; ľavý</t>
  </si>
  <si>
    <t>Quadro You(M) 550/SiSy 30kg; EB21; pravý</t>
  </si>
  <si>
    <t>Quadro You(M) 600/SiSy 25kg; EB21; ľavý</t>
  </si>
  <si>
    <t>Quadro You(M) 600/SiSy 25kg; EB21; pravý</t>
  </si>
  <si>
    <t>Quadro You - Push to open Silent; &lt;10kg</t>
  </si>
  <si>
    <t>Quadro You - Push to open Silent; 8-20kg</t>
  </si>
  <si>
    <t>Quadro You - Push to open Silent; 10-30kg</t>
  </si>
  <si>
    <t>Quadro You(M) 270/P2O 20kg; EB21</t>
  </si>
  <si>
    <t>Quadro You(M) 300/P2O 20kg; EB21</t>
  </si>
  <si>
    <t>Quadro You(M) 350/P2O 25kg; EB21</t>
  </si>
  <si>
    <t>Quadro You(M) 400/P2O 30kg; EB21</t>
  </si>
  <si>
    <t>Quadro You(M) 450/P2O 30kg; EB21</t>
  </si>
  <si>
    <t>Quadro You(M) 500/P2O 30kg; EB21</t>
  </si>
  <si>
    <t>Quadro You(M) 550/P2O 30kg; EB21</t>
  </si>
  <si>
    <t>Quadro You(M) 600/P2O 25kg; EB21</t>
  </si>
  <si>
    <t>Quadro You(M) 270/P2O 20kg; EB21; ľavý</t>
  </si>
  <si>
    <t>Quadro You(M) 270/P2O 20kg; EB21; pravý</t>
  </si>
  <si>
    <t>Quadro You(M) 300/P2O 20kg; EB21; ľavý</t>
  </si>
  <si>
    <t>Quadro You(M) 300/P2O 20kg; EB21; pravý</t>
  </si>
  <si>
    <t>Quadro You(M) 350/P2O 25kg; EB21; ľavý</t>
  </si>
  <si>
    <t>Quadro You(M) 350/P2O 25kg; EB21; pravý</t>
  </si>
  <si>
    <t>Quadro You(M) 400/P2O 30kg; EB21; ľavý</t>
  </si>
  <si>
    <t>Quadro You(M) 400/P2O 30kg; EB21; pravý</t>
  </si>
  <si>
    <t>Quadro You(M) 450/P2O 30kg; EB21; ľavý</t>
  </si>
  <si>
    <t>Quadro You(M) 450/P2O 30kg; EB21; pravý</t>
  </si>
  <si>
    <t>Quadro You(M) 500/P2O 30kg; EB21; ľavý</t>
  </si>
  <si>
    <t>Quadro You(M) 500/P2O 30kg; EB21; pravý</t>
  </si>
  <si>
    <t>Quadro You(M) 550/P2O 30kg; EB21; ľavý</t>
  </si>
  <si>
    <t>Quadro You(M) 550/P2O 30kg; EB21; pravý</t>
  </si>
  <si>
    <t>Quadro You(M) 600/P2O 25kg; EB21; ľavý</t>
  </si>
  <si>
    <t>Quadro You(M) 600/P2O 25kg; EB21; pravý</t>
  </si>
  <si>
    <t>Push to open Synchro / adaptér typ A</t>
  </si>
  <si>
    <t>ss</t>
  </si>
  <si>
    <t>SENSYS 8657i 165st. B12,5/TH52</t>
  </si>
  <si>
    <t>SENSYS 8657 165st. B12,5/TH52 (bez SiSy)</t>
  </si>
  <si>
    <t>SENSYS 8687 165st. B12,5/TH52 (pre P2O)</t>
  </si>
  <si>
    <t>Podložka SENSYS k naskrut./D=1,5 mm</t>
  </si>
  <si>
    <t>Podlož.SENSYS s predm.skr.D=1,5(exc.)</t>
  </si>
  <si>
    <t xml:space="preserve"> =SVYHLEDAT(B1038;'[CP_vzor_2016-HSR-news.xlsm]CENÍK'!$B$4:$I$45000;2;NEPRAVDA)</t>
  </si>
  <si>
    <t xml:space="preserve"> =SVYHLEDAT(B1038;'[CP_vzor_2016-HSR-news.xlsm]CENÍK'!$B$4:$I$45000;8;NEPRAVDA)</t>
  </si>
  <si>
    <t xml:space="preserve"> =SVYHLEDAT(B1038;'[CP_vzor_2016-HSR-news.xlsm]CENÍK'!$B$4:$I$45000;6;NEPRAVDA)</t>
  </si>
  <si>
    <t>WL L-sada kov./ľavá/25kg /s pruž./sivá</t>
  </si>
  <si>
    <t>WL L-sada kov./ľavá/25kg /s pruž./biela</t>
  </si>
  <si>
    <t>WL L-sada kov./ľavá/25kg /s pruž./antr.</t>
  </si>
  <si>
    <t>WL L-sada kov./ľavá/25kg /bez pruž./sivá</t>
  </si>
  <si>
    <t>WL L-sada kov./ľavá/25kg /bez pruž./biela</t>
  </si>
  <si>
    <t>WL L-sada kov./ľavá/25kg /bez pruž./antr.</t>
  </si>
  <si>
    <t>WL L-sada kov./pravá/25kg /s pruž./sivá</t>
  </si>
  <si>
    <t>WL L-sada kov./pravá/25kg /s pruž./biela</t>
  </si>
  <si>
    <t>WL L-sada kov./pravá/25kg /s pruž./antr.</t>
  </si>
  <si>
    <t>WL L-sada kov./pravá/25kg /bez pruž./sivá</t>
  </si>
  <si>
    <t>WL L-sada kov./pravá/25kg /bez pruž./biela</t>
  </si>
  <si>
    <t>WL L-sada kov./pravá/25kg /bez pruž./antr.</t>
  </si>
  <si>
    <t/>
  </si>
  <si>
    <t>WL L-sada kov./ľavá/12kg /s pruž./sivá</t>
  </si>
  <si>
    <t>WL L-sada kov./ľavá/12kg /s pruž./biela</t>
  </si>
  <si>
    <t>WL L-sada kov./ľavá/12kg /s pruž./antr.</t>
  </si>
  <si>
    <t>WL L-sada kov./ľavá/12kg/bez pruž./sivá</t>
  </si>
  <si>
    <t>WL L-sada kov./ľavá/12kg/bez pruž./biela</t>
  </si>
  <si>
    <t>WL L-sada kov./ľavá/12kg/bez pruž./antr.</t>
  </si>
  <si>
    <t>WL L-sada kov./pravá/12kg /s pruž./sivá</t>
  </si>
  <si>
    <t>WL L-sada kov./pravá/12kg /s pruž./biela</t>
  </si>
  <si>
    <t>WL L-sada kov./pravá/12kg /s pruž./antr.</t>
  </si>
  <si>
    <t>WL L-sada kov./pravá/12kg/bez pruž./sivá</t>
  </si>
  <si>
    <t>WL L-sada kov./pravá/12kg/bez pruž./biela</t>
  </si>
  <si>
    <t>WL L-sada kov./pravá/12kg/bez pruž./antr.</t>
  </si>
  <si>
    <t>WL L-bez spod./ľavá/12kg/s pruž./sivá</t>
  </si>
  <si>
    <t>WL L-bez spod./ľavá/12kg/s pruž./biela</t>
  </si>
  <si>
    <t>WL L-bez spod./ľavá/12kg/s pruž./antr.</t>
  </si>
  <si>
    <t>WL L-bez spod./ľavá/12kg/bez pruž./sivá</t>
  </si>
  <si>
    <t>WL L-bez spod./ľavá/12kg/bez pruž./biela</t>
  </si>
  <si>
    <t>WL L-bez spod./ľavá/12kg/bez pruž./antr.</t>
  </si>
  <si>
    <t>WL L-bez spod./pravá/12kg/s pruž./sivá</t>
  </si>
  <si>
    <t>WL L-bez spod./pravá/12kg/s pruž./biela</t>
  </si>
  <si>
    <t>WL L-bez spod./pravá/12kg/s pruž./antr.</t>
  </si>
  <si>
    <t>WL L-bez spod./pravá/12kg/bez pruž./sivá</t>
  </si>
  <si>
    <t>WL L-bez spod./pravá/12kg/bez pruž./biela</t>
  </si>
  <si>
    <t>WL L-bez spod./pravá/12kg/bez pruž./antr.</t>
  </si>
  <si>
    <t>WL L-horný+spodný profil / 1,2m /strieb.</t>
  </si>
  <si>
    <t>WL L-horný+spodný profil / 1,2m /biela</t>
  </si>
  <si>
    <t>WL L-horný+spodný profil / 1,2m /antr.</t>
  </si>
  <si>
    <t>WL L-horný+spodný profil / 2,4m /strieb.</t>
  </si>
  <si>
    <t>WL L-horný+spodný profil / 2,4m /biela</t>
  </si>
  <si>
    <t>WL L-horný+spodný profil / 2,4m /antr.</t>
  </si>
  <si>
    <t>WL L-horný profil / 1,2m /strieb.</t>
  </si>
  <si>
    <t>WL L-horný profil / 1,2m /biela</t>
  </si>
  <si>
    <t>WL L-horný profil / 1,2m /antr.</t>
  </si>
  <si>
    <t>WL L-horný profil / 2,4m /strieb.</t>
  </si>
  <si>
    <t>WL L-horný profil / 2,4m /biela</t>
  </si>
  <si>
    <t>WL L-horný profil / 2,4m /antr.</t>
  </si>
  <si>
    <t>Záves stredový k naskrutkovaniu=sada 2ks</t>
  </si>
  <si>
    <t>Záves stredový k nalisovaniu=sada 2ks</t>
  </si>
  <si>
    <t>Záves stredový k naskrutkovaniu=sada 3ks</t>
  </si>
  <si>
    <t>Záves stredový k nalisovaniu=sada 3ks</t>
  </si>
  <si>
    <t>Záves stredový nastavit.sivý = sada 2ks</t>
  </si>
  <si>
    <t>Záves stredový nastavit.biely = sada 2ks</t>
  </si>
  <si>
    <t>Záves stredový nastavit.antr. = sada 2ks</t>
  </si>
  <si>
    <t>Záves stredový nastavit.sivý = sada 3ks</t>
  </si>
  <si>
    <t>Záves stredový nastavit.biely = sada 3ks</t>
  </si>
  <si>
    <t>Záves stredový nastavit.antr. = sada 3ks</t>
  </si>
  <si>
    <t>Záves stredový klipový sivý = sada 2ks</t>
  </si>
  <si>
    <t>Záves stredový klipový biely = sada 2ks</t>
  </si>
  <si>
    <t>Záves stredový klipový antr. = sada 2ks</t>
  </si>
  <si>
    <t>Záves stredový klipový sivý = sada 3ks</t>
  </si>
  <si>
    <t>Záves stredový klipový biely = sada 3ks</t>
  </si>
  <si>
    <t>Záves stredový klipový antr. = sada 3ks</t>
  </si>
  <si>
    <t>WL L-Pull To Move SiSy /ťažké dv./sivá</t>
  </si>
  <si>
    <t>WL L-Pull To Move SiSy /ťažké dv./biela</t>
  </si>
  <si>
    <t>WL L-Pull To Move SiSy /ťažké dv./antr.</t>
  </si>
  <si>
    <t>WL L-Pull To Move SiSy /ľahké dv./sivá</t>
  </si>
  <si>
    <t>WL L-Pull To Move SiSy /ľahké dv./biela</t>
  </si>
  <si>
    <t>WL L-Pull To Move SiSy /ľahké dv./antr.</t>
  </si>
  <si>
    <t>WL L-Push To Move /ťažké dv./sivá</t>
  </si>
  <si>
    <t>WL L-Push To Move /ťažké dv./biela</t>
  </si>
  <si>
    <t>WL L-Push To Move /ťažké dv./antr.</t>
  </si>
  <si>
    <t>WL L-Push To Move /ľahké dv./sivá</t>
  </si>
  <si>
    <t>WL L-Push To Move /ľahké dv./biela</t>
  </si>
  <si>
    <t>WL L-Push To Move /ľahké dv./antr.</t>
  </si>
  <si>
    <t>WL L Pull-magnet.aretácia Standard; sivá</t>
  </si>
  <si>
    <t>WL L Pull-magnet.aretácia Design; biela</t>
  </si>
  <si>
    <t>WL L Pull-magnet.aretácia Design; čierna</t>
  </si>
  <si>
    <t>kusy</t>
  </si>
  <si>
    <t>Konfigurátor   WING LINE L</t>
  </si>
  <si>
    <t>WING LINE L</t>
  </si>
  <si>
    <t>počet křídel</t>
  </si>
  <si>
    <t>šířka křídla</t>
  </si>
  <si>
    <t>tloušťka křídla</t>
  </si>
  <si>
    <t>výška křídla</t>
  </si>
  <si>
    <t>výška krídla</t>
  </si>
  <si>
    <t>šírka krídla</t>
  </si>
  <si>
    <t>hrúbka krídla</t>
  </si>
  <si>
    <t>počet krídel</t>
  </si>
  <si>
    <t>4-krídlová skriňa</t>
  </si>
  <si>
    <t>2-krídlová skriňa, otváranie vľavo</t>
  </si>
  <si>
    <t>2-krídlová skriňa, otváranie vpravo</t>
  </si>
  <si>
    <t>Vybraté</t>
  </si>
  <si>
    <t>Vybrané</t>
  </si>
  <si>
    <t>Bez otvírací jednotky</t>
  </si>
  <si>
    <t>Bez otváracej jednotky</t>
  </si>
  <si>
    <t>Push to move</t>
  </si>
  <si>
    <t>Spôsob otvárania a zatvárania</t>
  </si>
  <si>
    <t>Ľahkým zatlačením na dvere sa tieto automaticky a tlmene otvoria, zatvárajú sa potom ručne</t>
  </si>
  <si>
    <t>Ľahkým ťahom za úchytku spustíte samočinné tlmené otváranie. Do zatvorenej polohy sa zatlačia ručne</t>
  </si>
  <si>
    <t>Krátkym ťahom za úchytku spustíte samočinné tlmené otváranie. Do zatvorenej polohy se vrací tiež tlmene</t>
  </si>
  <si>
    <t>Dveře se otvírají a zavírají ručně</t>
  </si>
  <si>
    <t>Dvere sa otvárajú a zatvárajú ručne</t>
  </si>
  <si>
    <t>Výběr aretace dveří</t>
  </si>
  <si>
    <t>Výber aretácie dverí</t>
  </si>
  <si>
    <t>Aretácia mechanická</t>
  </si>
  <si>
    <t>Aretácia magnetická Standard</t>
  </si>
  <si>
    <t>Aretácia magnetická Design</t>
  </si>
  <si>
    <t>Aretace magnetická Design</t>
  </si>
  <si>
    <t>Aretace magnetická Standard</t>
  </si>
  <si>
    <t>Aretace mechanická</t>
  </si>
  <si>
    <t>Pre variant :</t>
  </si>
  <si>
    <t>bez úchytky</t>
  </si>
  <si>
    <t>s úchytkou</t>
  </si>
  <si>
    <t>mechanická</t>
  </si>
  <si>
    <t>magnetická Standard</t>
  </si>
  <si>
    <t>magnetická Design</t>
  </si>
  <si>
    <t>vodorovná medzistená ustupuje o 3mm od hrany boku</t>
  </si>
  <si>
    <t>vodorovná medzistená ustupuje o 13mm od hrany boku</t>
  </si>
  <si>
    <t>vodorovná medzistená ustupuje o 8mm od hrany boku</t>
  </si>
  <si>
    <t>Pre vami vybratý spôsob otvárania nie je potrebná žiadna aretácia</t>
  </si>
  <si>
    <t>Poloha spodného profilu</t>
  </si>
  <si>
    <t>Poloha spodního profilu</t>
  </si>
  <si>
    <t>pod dnem</t>
  </si>
  <si>
    <t>na dně</t>
  </si>
  <si>
    <t>bez spodního profilu</t>
  </si>
  <si>
    <t>pod dnom</t>
  </si>
  <si>
    <t>na dne</t>
  </si>
  <si>
    <t>bez spodného profilu</t>
  </si>
  <si>
    <t>spodný profil</t>
  </si>
  <si>
    <t>spodní profil</t>
  </si>
  <si>
    <t>štandardné riešenie</t>
  </si>
  <si>
    <t>v tomto prípade sa kvôli spodnému vozíku objednáva opačná sada (pravá vers.ľavá) a na hornom vozíku sa vykoná jeho správne otočenie</t>
  </si>
  <si>
    <t>riešenie bez spodného profilu je problematické v spojení s Push to move otváraním. Preto ho NEODPORÚČAME !</t>
  </si>
  <si>
    <t>hmotnosť</t>
  </si>
  <si>
    <t>profily</t>
  </si>
  <si>
    <t>stříbrná</t>
  </si>
  <si>
    <t>antracit</t>
  </si>
  <si>
    <t>strieborná</t>
  </si>
  <si>
    <t>biela</t>
  </si>
  <si>
    <t>laminovaná doska</t>
  </si>
  <si>
    <t>MDF doska</t>
  </si>
  <si>
    <t>laminovaná deska</t>
  </si>
  <si>
    <t>MDF deska</t>
  </si>
  <si>
    <t>materiál dveří</t>
  </si>
  <si>
    <t>materiál dverí</t>
  </si>
  <si>
    <t>barevné provedení</t>
  </si>
  <si>
    <t>farebné prevedenie</t>
  </si>
  <si>
    <t>...bez spodného profilu</t>
  </si>
  <si>
    <t>jenom šedá</t>
  </si>
  <si>
    <t>len sivá</t>
  </si>
  <si>
    <t>jenom bílá nebo černá</t>
  </si>
  <si>
    <t>len biela alebo čierna</t>
  </si>
  <si>
    <t>Středové skládací závěsy</t>
  </si>
  <si>
    <t>Stredové skladaci závesy</t>
  </si>
  <si>
    <t>miskový seřiditelný na vruty</t>
  </si>
  <si>
    <t>miskový seřiditelný s hmoždinami</t>
  </si>
  <si>
    <t>rychlomontážní seřiditelný</t>
  </si>
  <si>
    <t>rychlomontážní standardní</t>
  </si>
  <si>
    <t>miskový nastaviteľný na skrutky</t>
  </si>
  <si>
    <t>miskový nastaviteľný s hmoždinkami</t>
  </si>
  <si>
    <t>rýchlomontážny štandardný</t>
  </si>
  <si>
    <t>rýchlomontážny nastaviteľný</t>
  </si>
  <si>
    <t>nastavenie medzery +- 2mm</t>
  </si>
  <si>
    <t>nastavenie medzery +- 1mm</t>
  </si>
  <si>
    <t>nastavenie výšky +- 2mm</t>
  </si>
  <si>
    <t>počet</t>
  </si>
  <si>
    <t>počet ks :</t>
  </si>
  <si>
    <t>výška dverí</t>
  </si>
  <si>
    <t>2-záv</t>
  </si>
  <si>
    <t>3-záv</t>
  </si>
  <si>
    <t>toto sú položky, z ktorých aspoň jedna musí byť objednaná. Preto je tu iný vzoreček</t>
  </si>
  <si>
    <t>TopLine XL</t>
  </si>
  <si>
    <t>TopLine L</t>
  </si>
  <si>
    <t>WingLine L</t>
  </si>
  <si>
    <t>...bez otočenia kvôli spodnému profilu</t>
  </si>
  <si>
    <t>WL L Push-mechanická aretácia; sivá (9264191)</t>
  </si>
  <si>
    <t>WL L Push-mechanická aretácia; biela (9264170)</t>
  </si>
  <si>
    <t>WL L Push-mechanická aretácia; čierna (9264192)</t>
  </si>
  <si>
    <t>WL L Push-magnet.aretácia Standard; sivá (9266220)</t>
  </si>
  <si>
    <t>WL L Push-magnet.aretácia Design; biela (9266242)</t>
  </si>
  <si>
    <t>WL L Push-magnet.aretácia Design; čierna (9266241)</t>
  </si>
  <si>
    <t>SENSYS 8645i B12,5/TH52 (9071205)</t>
  </si>
  <si>
    <t>SENSYS 8645i B3/TH52 (9071206)</t>
  </si>
  <si>
    <t>SENSYS 8675 B12,5/TH52 (pre P2O) (9071313)</t>
  </si>
  <si>
    <t>SENSYS 8675 B3/TH52 (pre P2O) (9071314)</t>
  </si>
  <si>
    <t>Prodejce:</t>
  </si>
  <si>
    <t>Predajca:</t>
  </si>
  <si>
    <t>Odběratel</t>
  </si>
  <si>
    <t>Odberateľ</t>
  </si>
  <si>
    <t>Adresa</t>
  </si>
  <si>
    <t>Fakturační adresa</t>
  </si>
  <si>
    <t>Fakturačná adresa</t>
  </si>
  <si>
    <t>Dodací adresa</t>
  </si>
  <si>
    <t>Dodacia adresa</t>
  </si>
  <si>
    <t>IČO</t>
  </si>
  <si>
    <t>DIČ</t>
  </si>
  <si>
    <t>DIČ / IČDPH</t>
  </si>
  <si>
    <t>Telefon, fax, e-mail</t>
  </si>
  <si>
    <t>Telefón, fax, e-mail</t>
  </si>
  <si>
    <t xml:space="preserve">Sleva od prodejce [%]: </t>
  </si>
  <si>
    <t xml:space="preserve">Zľava od predajcu [%]: </t>
  </si>
  <si>
    <t>Objednávka</t>
  </si>
  <si>
    <t>Číslo objednávky</t>
  </si>
  <si>
    <t>Zakázka</t>
  </si>
  <si>
    <t>Zákazka</t>
  </si>
  <si>
    <t>Číslo artiklu</t>
  </si>
  <si>
    <t>Název</t>
  </si>
  <si>
    <t>Názov</t>
  </si>
  <si>
    <t>balení</t>
  </si>
  <si>
    <t>balenie</t>
  </si>
  <si>
    <t>Sklad</t>
  </si>
  <si>
    <t>Počet</t>
  </si>
  <si>
    <t>Jednotková cena</t>
  </si>
  <si>
    <t>Celkem</t>
  </si>
  <si>
    <t>Celkom</t>
  </si>
  <si>
    <t>Změna</t>
  </si>
  <si>
    <t>Zmena</t>
  </si>
  <si>
    <t>Volné pole</t>
  </si>
  <si>
    <t>Voľné pole</t>
  </si>
  <si>
    <t>Kód prodejce</t>
  </si>
  <si>
    <t>Kód predajcu</t>
  </si>
  <si>
    <t xml:space="preserve">Verze </t>
  </si>
  <si>
    <t>Verzia</t>
  </si>
  <si>
    <t>Platnosť cenníku od</t>
  </si>
  <si>
    <t>Formulár pre identifikačné údaje</t>
  </si>
  <si>
    <t>Formulář pro identifikační údaje</t>
  </si>
  <si>
    <t>nákupní ceny, tj. ceny se slevou od prodejce</t>
  </si>
  <si>
    <t>nákupné ceny, tj. ceny so zľavou od predajcu</t>
  </si>
  <si>
    <t>Poznámka :</t>
  </si>
  <si>
    <t xml:space="preserve">Cena celkem bez DPH </t>
  </si>
  <si>
    <t xml:space="preserve">Cena ceľkom bez DPH </t>
  </si>
  <si>
    <t xml:space="preserve">V stĺpci "Zmena" môžeš upraviť počty kusov jednotlivých položiek. </t>
  </si>
  <si>
    <t>Po úprave objednávky odfiltruj prázné riadky pomocou filtru v stĺpci "Počet".</t>
  </si>
  <si>
    <t>Pokiaľ chceš objednávku uložiť alebo odoslať ako prílohu, vytvor nový súbor kliknutím na odkaz  'Vytvoriť objednávku'.</t>
  </si>
  <si>
    <t>VYTVOŘIT  OBJEDNÁVKU</t>
  </si>
  <si>
    <t>VYTVORIŤ  OBJEDNÁVKU</t>
  </si>
  <si>
    <t>rozmery skrinky resp. dveríy</t>
  </si>
  <si>
    <t>postupne vyberte jednotlivé parametre toho ktorého typu kovania</t>
  </si>
  <si>
    <t>dostanete na dokončenú objednávku</t>
  </si>
  <si>
    <t xml:space="preserve">Kliknutím na tlačítko </t>
  </si>
  <si>
    <t>se pomocí Makra</t>
  </si>
  <si>
    <t>sa pomocou Makra</t>
  </si>
  <si>
    <t>vytvorí samostatný súbor - Objednávka</t>
  </si>
  <si>
    <t>Po ukončení tejto technickej časti sa ďalším posunutím vpred</t>
  </si>
  <si>
    <t>Vyberte požadovaný typ kování (TopLine XL, TopLine L, WingLine L)</t>
  </si>
  <si>
    <t>Vyberte požadovaný typ kovania (TopLine XL, TopLine L, WingLine L)</t>
  </si>
  <si>
    <t>Způsob otevírání a zavíraní</t>
  </si>
  <si>
    <t>Lehkým zatlačením na dveře se tyto automaticky otevřou, zavírají se pak ručně</t>
  </si>
  <si>
    <t>Lehkým tahem za úchytku spustíte samočinné otvírání. Do zavřené polohy se zatlačí ručně</t>
  </si>
  <si>
    <t>Krátkým tahem za úchytku spustíte samočinné otvírání. Do zavřené polohy se vrací tlumeně</t>
  </si>
  <si>
    <t>Pro variantu:</t>
  </si>
  <si>
    <t>vodorovná mezistěna ustupuje o 3 mm od hrany boku</t>
  </si>
  <si>
    <t>vodorovná mezistěna ustupuje o 13 mm od hrany boku</t>
  </si>
  <si>
    <t>vodorovná mezistěna ustupuje o 8 mm od hrany boku</t>
  </si>
  <si>
    <t>Pro vybraný způsob otevírání není potřebná žádná aretace</t>
  </si>
  <si>
    <t>OK - všechna potřebná pole jsou vyplněná</t>
  </si>
  <si>
    <t>nastavení mezery +/- 2 mm</t>
  </si>
  <si>
    <t>nastavení mezery +/- 1 mm</t>
  </si>
  <si>
    <t>nastavení výšky +/- 2 mm</t>
  </si>
  <si>
    <t>standardní řešení</t>
  </si>
  <si>
    <t>v tomto případě se kvůli spodnímu vozíku objednává opačná sada (pravá vers.levá) a horní vozík se správné otočí</t>
  </si>
  <si>
    <t>řešení bez spodního profilu ve spojení s Push to move NEDOPORUČUJEME!</t>
  </si>
  <si>
    <t>bílá</t>
  </si>
  <si>
    <t>rozměry skříňě resp. dveří</t>
  </si>
  <si>
    <t>postupně vyberte parametry kování</t>
  </si>
  <si>
    <t>Po ukončení této části se posunutím vpřed</t>
  </si>
  <si>
    <t>dostanete na objednávku kování</t>
  </si>
  <si>
    <t>Kliknutím na tlačítko</t>
  </si>
  <si>
    <t>vytvoří samostatný soubor = Objednávka</t>
  </si>
  <si>
    <t>Platnost cenníku od</t>
  </si>
  <si>
    <t>Poznámka:</t>
  </si>
  <si>
    <t>Ve sloupci "Změna" můžete upravit počty kusů.</t>
  </si>
  <si>
    <t>Po úpravě objednávky odfiltrujte prázné řádky ve sloupci "Počet".</t>
  </si>
  <si>
    <t>Pokud chcete objednávku uložit nebo odeslat jako přílohu, vytvořte nový soubor kliknutím na 'Vytvořit objednávku'.</t>
  </si>
  <si>
    <t>výška křídla od 500 do 2.600 mm</t>
  </si>
  <si>
    <t>šířka křídla od 250 do 600 mm</t>
  </si>
  <si>
    <t>2-křídlová skříň, otvírání vlevo</t>
  </si>
  <si>
    <t>2-křídlová skříň, otvírání vpravo</t>
  </si>
  <si>
    <t>4-křídlová skříň</t>
  </si>
  <si>
    <t>HU</t>
  </si>
  <si>
    <t>výška krídla od 500 až 2.600 mm</t>
  </si>
  <si>
    <t>šírka krídla od 250 až 600 mm</t>
  </si>
  <si>
    <t>nastavení výšky = NELZE</t>
  </si>
  <si>
    <t>nastavení mezery = NELZE</t>
  </si>
  <si>
    <t>nastavenie medzery = NIE JE MOŽNÉ</t>
  </si>
  <si>
    <t>nastavenie výšky = NIE JE MOŽNÉ</t>
  </si>
  <si>
    <t>Pull to move</t>
  </si>
  <si>
    <t>Pull to move Silent</t>
  </si>
  <si>
    <t>tloušťka křídla od 16 do 25 mm</t>
  </si>
  <si>
    <t>hrúbka krídla od 16 do 25 mm</t>
  </si>
  <si>
    <t>hmotnosť jedného krídla</t>
  </si>
  <si>
    <t>hmotnost jednoho křídla</t>
  </si>
  <si>
    <t>Udělej úpravy v zadání</t>
  </si>
  <si>
    <t>Urob úpravy v zadání</t>
  </si>
  <si>
    <t>Hmotnosť krídla je presiahnutá !</t>
  </si>
  <si>
    <t>Hmotnost křídla je přesáhnutá !</t>
  </si>
  <si>
    <t>CZ text</t>
  </si>
  <si>
    <t>CZ cena</t>
  </si>
  <si>
    <t>SK text</t>
  </si>
  <si>
    <t>HU text</t>
  </si>
  <si>
    <t>EUR cena</t>
  </si>
  <si>
    <t xml:space="preserve"> =SVYHLEDAT(B10;'[Ceník 2024_10_3200819_CZK_pracovní V3-poloOK.xlsx]CENÍK_2024_11'!$A$2:$G$95000;2;NEPRAVDA)</t>
  </si>
  <si>
    <t xml:space="preserve"> =SVYHLEDAT(B10;'[Ceník 2024_10_3200819_CZK_pracovní V3-poloOK.xlsx]CENÍK_2024_11'!$A$2:$G$95000;6;NEPRAVDA)/100</t>
  </si>
  <si>
    <t xml:space="preserve"> =SVYHLEDAT(B10;'[Ceník 2024_10_3200819_CZK_pracovní V3-poloOK.xlsx]CENÍK_2024_11'!$A$2:$G$95000;7;NEPRAVDA)/100</t>
  </si>
  <si>
    <t>WINGLINE L NEW DO 25 KG, SE ZAVÍRACÍMI PRUŽINAMI, S DOLNÍM VEDENÍM, SADA LEVÁ ŠEDÁ</t>
  </si>
  <si>
    <t>WINGLINE L NEW DO 25 KG, SE ZAVÍRACÍMI PRUŽINAMI, S DOLNÍM VEDENÍM, SADA LEVÁ BÍLÁ</t>
  </si>
  <si>
    <t>WINGLINE L NEW DO 25 KG, SE ZAVÍRACÍMI PRUŽINAMI, S DOLNÍM VEDENÍM, SADA LEVÁ ANTRACIT</t>
  </si>
  <si>
    <t>WINGLINE L NEW DO 25 KG, BEZ ZAVÍRACÍCH PRUŽIN, S DOLNÍM VEDENÍM, SADA LEVÁ ŠEDÁ</t>
  </si>
  <si>
    <t>WINGLINE L NEW DO 25 KG, BEZ ZAVÍRACÍCH PRUŽIN, S DOLNÍM VEDENÍM, SADA LEVÁ BÍLÁ</t>
  </si>
  <si>
    <t>WINGLINE L NEW DO 25 KG, BEZ ZAVÍRACÍCH PRUŽIN, S DOLNÍM VEDENÍM, SADA LEVÁ ANTRACIT</t>
  </si>
  <si>
    <t>WINGLINE L NEW DO 25 KG, SE ZAVÍRACÍMI PRUŽINAMI, S DOLNÍM VEDENÍM, SADA PRAVÁ ŠEDÁ</t>
  </si>
  <si>
    <t>WINGLINE L NEW DO 25 KG, SE ZAVÍRACÍMI PRUŽINAMI, S DOLNÍM VEDENÍM, SADA PRAVÁ BÍLÁ</t>
  </si>
  <si>
    <t>WINGLINE L NEW DO 25 KG, SE ZAVÍRACÍMI PRUŽINAMI, S DOLNÍM VEDENÍM, SADA PRAVÁ ANTRACIT</t>
  </si>
  <si>
    <t>WINGLINE L NEW DO 25 KG, BEZ ZAVÍRACÍCH PRUŽIN, S DOLNÍM VEDENÍM, SADA PRAVÁ ŠEDÁ</t>
  </si>
  <si>
    <t>WINGLINE L NEW DO 25 KG, BEZ ZAVÍRACÍCH PRUŽIN, S DOLNÍM VEDENÍM, SADA PRAVÁ BÍLÁ</t>
  </si>
  <si>
    <t>WINGLINE L NEW DO 25 KG, BEZ ZAVÍRACÍCH PRUŽIN, S DOLNÍM VEDENÍM, SADA PRAVÁ ANTRACIT</t>
  </si>
  <si>
    <t>WINGLINE L NEW DO 12 KG, SE ZAVÍRACÍMI PRUŽINAMI, S DOLNÍM VEDENÍM, SADA LEVÁ ŠEDÁ</t>
  </si>
  <si>
    <t>WINGLINE L NEW DO 12 KG, SE ZAVÍRACÍMI PRUŽINAMI, S DOLNÍM VEDENÍM, SADA LEVÁ BÍLÁ</t>
  </si>
  <si>
    <t>WINGLINE L NEW DO 12 KG, SE ZAVÍRACÍMI PRUŽINAMI, S DOLNÍM VEDENÍM, SADA LEVÁ ANTRACIT</t>
  </si>
  <si>
    <t>WINGLINE L NEW DO 12 KG, BEZ ZAVÍRACÍCH PRUŽIN, S DOLNÍM VEDENÍM, SADA LEVÁ ŠEDÁ</t>
  </si>
  <si>
    <t>WINGLINE L NEW DO 12 KG, BEZ ZAVÍRACÍCH PRUŽIN, S DOLNÍM VEDENÍM, SADA LEVÁ BÍLÁ</t>
  </si>
  <si>
    <t>WINGLINE L NEW DO 12 KG, BEZ ZAVÍRACÍCH PRUŽIN, S DOLNÍM VEDENÍM, SADA LEVÁ ANTRACIT</t>
  </si>
  <si>
    <t>WINGLINE L NEW DO 12 KG, SE ZAVÍRACÍMI PRUŽINAMI, S DOLNÍM VEDENÍM, SADA PRAVÁ ŠEDÁ</t>
  </si>
  <si>
    <t>WINGLINE L NEW DO 12 KG, SE ZAVÍRACÍMI PRUŽINAMI, S DOLNÍM VEDENÍM, SADA PRAVÁ BÍLÁ</t>
  </si>
  <si>
    <t>WINGLINE L NEW DO 12 KG, SE ZAVÍRACÍMI PRUŽINAMI, S DOLNÍM VEDENÍM, SADA PRAVÁ ANTRACIT</t>
  </si>
  <si>
    <t>WINGLINE L NEW DO 12 KG, BEZ ZAVÍRACÍCH PRUŽIN, S DOLNÍM VEDENÍM, SADA PRAVÁ ŠEDÁ</t>
  </si>
  <si>
    <t>WINGLINE L NEW DO 12 KG, BEZ ZAVÍRACÍCH PRUŽIN, S DOLNÍM VEDENÍM, SADA PRAVÁ BÍLÁ</t>
  </si>
  <si>
    <t>WINGLINE L NEW DO 12 KG, BEZ ZAVÍRACÍCH PRUŽIN, S DOLNÍM VEDENÍM, SADA PRAVÁ ANTRACIT</t>
  </si>
  <si>
    <t>WINGLINE L NEW DO 12 KG, SE ZAVÍRACÍMI PRUŽINAMI, BEZ DOLNÍHO VEDENÍ, SADA LEVÁ ŠEDÁ</t>
  </si>
  <si>
    <t>WINGLINE L NEW DO 12 KG, SE ZAVÍRACÍMI PRUŽINAMI, BEZ DOLNÍHO VEDENÍ, SADA LEVÁ BÍLÁ</t>
  </si>
  <si>
    <t>WINGLINE L NEW DO 12 KG, SE ZAVÍRACÍMI PRUŽINAMI, BEZ DOLNÍHO VEDENÍ, SADA LEVÁ ANTRACIT</t>
  </si>
  <si>
    <t>WINGLINE L NEW DO 12 KG, BEZ ZAVÍRACÍCH PRUŽIN, BEZ DOLNÍHO VEDENÍ, SADA LEVÁ ŠEDÁ</t>
  </si>
  <si>
    <t>WINGLINE L NEW DO 12 KG, BEZ ZAVÍRACÍCH PRUŽIN, BEZ DOLNÍHO VEDENÍ, SADA LEVÁ BÍLÁ</t>
  </si>
  <si>
    <t>WINGLINE L NEW DO 12 KG, BEZ ZAVÍRACÍCH PRUŽIN, BEZ DOLNÍHO VEDENÍ, SADA LEVÁ ANTRACIT</t>
  </si>
  <si>
    <t>WINGLINE L NEW DO 12 KG, SE ZAVÍRACÍMI PRUŽINAMI, BEZ DOLNÍHO VEDENÍ, SADA PRAVÁ ŠEDÁ</t>
  </si>
  <si>
    <t>WINGLINE L NEW DO 12 KG, SE ZAVÍRACÍMI PRUŽINAMI, BEZ DOLNÍHO VEDENÍ, SADA PRAVÁ BÍLÁ</t>
  </si>
  <si>
    <t>WINGLINE L NEW DO 12 KG, SE ZAVÍRACÍMI PRUŽINAMI, BEZ DOLNÍHO VEDENÍ, SADA PRAVÁ ANTRACIT</t>
  </si>
  <si>
    <t>WINGLINE L NEW DO 12 KG, BEZ ZAVÍRACÍCH PRUŽIN, BEZ DOLNÍHO VEDENÍ, SADA PRAVÁ ŠEDÁ</t>
  </si>
  <si>
    <t>WINGLINE L NEW DO 12 KG, BEZ ZAVÍRACÍCH PRUŽIN, BEZ DOLNÍHO VEDENÍ, SADA PRAVÁ BÍLÁ</t>
  </si>
  <si>
    <t>WINGLINE L NEW DO 12 KG, BEZ ZAVÍRACÍCH PRUŽIN, BEZ DOLNÍHO VEDENÍ, SADA PRAVÁ ANTRACIT</t>
  </si>
  <si>
    <t>WINGLINE L SADA PROFILŮ 1 NOSNÝ + 1 VODICÍ 1200 MM ALU ELOX.</t>
  </si>
  <si>
    <t xml:space="preserve">WINGLINE L SADA PROFILŮ 1 NOSNÝ + 1 VODICÍ BÍLÝ 1200 MM </t>
  </si>
  <si>
    <t>WINGLINE L SADA PROFILŮ 1 NOSNÝ + 1 VODICÍ 1200 MM ANTRACIT</t>
  </si>
  <si>
    <t>WINGLINE L SADA PROFILŮ 1 NOSNÝ + 1 VODICÍ 2400 MM ALU ELOX.</t>
  </si>
  <si>
    <t xml:space="preserve">WINGLINE L SADA PROFILŮ 1 NOSNÝ + 1 VODICÍ BÍLÝ 2400 MM </t>
  </si>
  <si>
    <t>WINGLINE L SADA PROFILŮ 1 NOSNÝ + 1 VODICÍ 2400 MM ANTRACIT</t>
  </si>
  <si>
    <t>WINGLINE L SADA NOSNÝ PROFIL 1200 MM ALU ELOX.</t>
  </si>
  <si>
    <t>WINGLINE L NOSNÝ PROFIL 1200 MM BÍLÝ</t>
  </si>
  <si>
    <t>WINGLINE L SADA NOSNÝ PROFIL 1200 MM ANTRACIT</t>
  </si>
  <si>
    <t>WINGLINE L SADA NOSNÝ PROFIL 2400 MM ALU ELOX.</t>
  </si>
  <si>
    <t>WINGLINE L NOSNÝ PROFIL 2400 MM BÍLÝ</t>
  </si>
  <si>
    <t>WINGLINE L SADA NOSNÝ PROFIL 2400 MM ANTRACIT</t>
  </si>
  <si>
    <t>STŘEDOVÝ ZÁVĚS SEŘIDITELNÝ, K NAŠROUBOVÁNÍ, SADA 2 KS</t>
  </si>
  <si>
    <t>STŘEDOVÝ ZÁVĚS SEŘIDITELNÝ, K ZALISOVÁNÍ SADA 2 KS</t>
  </si>
  <si>
    <t>STŘEDOVÝ ZÁVĚS SEŘIDITELNÝ, K NAŠROUBOVÁNÍ, SADA 3 KS</t>
  </si>
  <si>
    <t>STŘEDOVÝ ZÁVĚS SEŘIDITELNÝ, K ZALISOVÁNÍ SADA 3 KS</t>
  </si>
  <si>
    <t>WINGLINE L STŘEDOVÝ ZÁVĚS KLIPOVÝ SEŘIDITELNÝ SADA 2KS ŠEDÝ</t>
  </si>
  <si>
    <t>WINGLINE L STŘEDOVÝ ZÁVĚS KLIPOVÝ SEŘIDITELNÝ SADA 2KS BÍLÝ</t>
  </si>
  <si>
    <t>WINGLINE L STŘEDOVÝ ZÁVĚS KLIPOVÝ SEŘIDITELNÝ SADA 2KS ANTRACIT</t>
  </si>
  <si>
    <t>WINGLINE L STŘEDOVÝ ZÁVĚS KLIPOVÝ SEŘIDITELNÝ SADA 3KS ŠEDÝ</t>
  </si>
  <si>
    <t>WINGLINE L STŘEDOVÝ ZÁVĚS KLIPOVÝ SEŘIDITELNÝ SADA 3KS BÍLÝ</t>
  </si>
  <si>
    <t>WINGLINE L STŘEDOVÝ ZÁVĚS KLIPOVÝ SEŘIDITELNÝ SADA 3KS ANTRACIT</t>
  </si>
  <si>
    <t>WINGLINE L STŘEDOVÝ ZÁVĚS KLIPOVÝ STANDARDNÍ SADA 2KS ŠEDÝ</t>
  </si>
  <si>
    <t>WINGLINE L STŘEDOVÝ ZÁVĚS KLIPOVÝ STANDARDNÍ SADA 2KS BÍLÝ</t>
  </si>
  <si>
    <t>WINGLINE L STŘEDOVÝ ZÁVĚS KLIPOVÝ STANDARDNÍ SADA 2KS ANTRACIT</t>
  </si>
  <si>
    <t>WINGLINE L STŘEDOVÝ ZÁVĚS KLIPOVÝ STANDARDNÍ SADA 3KS ŠEDÝ</t>
  </si>
  <si>
    <t>WINGLINE L STŘEDOVÝ ZÁVĚS KLIPOVÝ STANDARDNÍ SADA 3KS BÍLÝ</t>
  </si>
  <si>
    <t>WINGLINE L STŘEDOVÝ ZÁVĚS KLIPOVÝ STANDARDNÍ SADA 3KS ANTRACIT</t>
  </si>
  <si>
    <t>WINGLINE L NEW PULL TO MOVE SILENT PRO TĚŽKÉ DVEŘE SADA ŠEDÁ</t>
  </si>
  <si>
    <t>WINGLINE L NEW PULL TO MOVE SILENT PRO TĚŽKÉ DVEŘE SADA BÍLÁ</t>
  </si>
  <si>
    <t>WINGLINE L NEW PULL TO MOVE SILENT PRO TĚŽKÉ DVEŘE SADA ANTRACIT</t>
  </si>
  <si>
    <t>WINGLINE L NEW PULL TO MOVE SILENT PRO LEHKÉ DVEŘE SADA ŠEDÁ</t>
  </si>
  <si>
    <t>WINGLINE L NEW PULL TO MOVE SILENT PRO LEHKÉ DVEŘE SADA BÍLÁ</t>
  </si>
  <si>
    <t>WINGLINE L NEW PULL TO MOVE SILENT PRO LEHKÉ DVEŘE SADA ANTRACIT</t>
  </si>
  <si>
    <t>WINGLINE L NEW PUSH / PULL TO MOVE PRO TĚŽKÉ DVEŘE SADA ŠEDÁ</t>
  </si>
  <si>
    <t>WINGLINE L NEW PUSH / PULL TO MOVE PRO TĚŽKÉ DVEŘE SADA BÍLÁ</t>
  </si>
  <si>
    <t>WINGLINE L NEW PUSH / PULL TO MOVE PRO TĚŽKÉ DVEŘE SADA ANTRACIT</t>
  </si>
  <si>
    <t>WINGLINE L NEW PUSH / PULL TO MOVE PRO LEHKÉ DVEŘE SADA ŠEDÁ</t>
  </si>
  <si>
    <t>WINGLINE L NEW PUSH / PULL TO MOVE PRO LEHKÉ DVEŘE SADA BÍLÁ</t>
  </si>
  <si>
    <t>WINGLINE L NEW PUSH / PULL TO MOVE PRO LEHKÉ DVEŘE SADA ANTRACIT</t>
  </si>
  <si>
    <t>WINGLINE L ARETACE PRO PUSH TO MOVE MECHANICKÁ ŠEDÁ</t>
  </si>
  <si>
    <t>WINGLINE L ARETACE PRO PUSH TO MOVE MECHANICKÁ BÍLÁ</t>
  </si>
  <si>
    <t>WINGLINE L ARETACE PRO PUSH TO MOVE MECHANICKÁ ČERNÁ</t>
  </si>
  <si>
    <t>WINGLINE L ARETACE PRO PUSH TO MOVE MAGNET. STANDARD ŠEDÁ</t>
  </si>
  <si>
    <t>WINGLINE L ARETACE PRO PUSH TO MOVE MAGNET. DESIGN BÍLÁ</t>
  </si>
  <si>
    <t>WINGLINE L ARETACE PRO PUSH TO MOVE MAGNET. DESIGN ČERNÁ</t>
  </si>
  <si>
    <t>WINGLINE L ARETACE PRO PULL TO MOVE MAGNET. STANDARD ŠEDÁ</t>
  </si>
  <si>
    <t xml:space="preserve">WINGLINE L ARETACE PRO PULL TO MOVE MAGNET. DESIGN BÍLÁ </t>
  </si>
  <si>
    <t>WINGLINE L ARETACE PRO PULL TO MOVE MAGNET. DESIGN ČERNÁ</t>
  </si>
  <si>
    <t xml:space="preserve">SENSYS 8645I 110° B12,5 TH52 </t>
  </si>
  <si>
    <t xml:space="preserve">SENSYS 8645I 110° B3 TH52 </t>
  </si>
  <si>
    <t>SENSYS 8675 110° B12,5 TH52 BEZ PRUŽINY PRO PUSH TO OPEN</t>
  </si>
  <si>
    <t>SENSYS 8675 110° B3 TH52 BEZ PRUŽINY PRO PUSH TO OPEN</t>
  </si>
  <si>
    <t>WingLine L - konfigurátor</t>
  </si>
  <si>
    <t>hettich.com/short/ayxce5w</t>
  </si>
  <si>
    <t>hettich.com/short/xbqvp8y</t>
  </si>
  <si>
    <t>hettich.com/short/t9k10cz</t>
  </si>
  <si>
    <t>hettich.com/short/p3jxl9u</t>
  </si>
  <si>
    <t>1.0.3</t>
  </si>
  <si>
    <t>PODLOŽKA 8099 D1,5 EUROŠROUBY EXCENTR</t>
  </si>
  <si>
    <t>Podlož.SENSYS EURO/D=1,5 mm(exc.)/bok</t>
  </si>
  <si>
    <t>9339352</t>
  </si>
  <si>
    <t>9339354</t>
  </si>
  <si>
    <t>9339356</t>
  </si>
  <si>
    <t>9339357</t>
  </si>
  <si>
    <t>9339363</t>
  </si>
  <si>
    <t>9339364</t>
  </si>
  <si>
    <t>9339344</t>
  </si>
  <si>
    <t>9339346</t>
  </si>
  <si>
    <t>9339347</t>
  </si>
  <si>
    <t>9339348</t>
  </si>
  <si>
    <t>9339349</t>
  </si>
  <si>
    <t>9339350</t>
  </si>
  <si>
    <t>9339382</t>
  </si>
  <si>
    <t>9339383</t>
  </si>
  <si>
    <t>9339384</t>
  </si>
  <si>
    <t>9339386</t>
  </si>
  <si>
    <t>9339387</t>
  </si>
  <si>
    <t>9339388</t>
  </si>
  <si>
    <t>9339366</t>
  </si>
  <si>
    <t>9339367</t>
  </si>
  <si>
    <t>9339368</t>
  </si>
  <si>
    <t>9339369</t>
  </si>
  <si>
    <t>9339370</t>
  </si>
  <si>
    <t>9339381</t>
  </si>
  <si>
    <t>9339477</t>
  </si>
  <si>
    <t>9339478</t>
  </si>
  <si>
    <t>9339479</t>
  </si>
  <si>
    <t>9339481</t>
  </si>
  <si>
    <t>9339482</t>
  </si>
  <si>
    <t>9339483</t>
  </si>
  <si>
    <t>9339389</t>
  </si>
  <si>
    <t>9339390</t>
  </si>
  <si>
    <t>9339391</t>
  </si>
  <si>
    <t>9339392</t>
  </si>
  <si>
    <t>9339393</t>
  </si>
  <si>
    <t>9339394</t>
  </si>
  <si>
    <t>9339500</t>
  </si>
  <si>
    <t>9279168</t>
  </si>
  <si>
    <t>9339502</t>
  </si>
  <si>
    <t>9339503</t>
  </si>
  <si>
    <t>9279169</t>
  </si>
  <si>
    <t>9339505</t>
  </si>
  <si>
    <t>9339507</t>
  </si>
  <si>
    <t>9279166</t>
  </si>
  <si>
    <t>9339509</t>
  </si>
  <si>
    <t>9339510</t>
  </si>
  <si>
    <t>9279170</t>
  </si>
  <si>
    <t>9339512</t>
  </si>
  <si>
    <t>9278694</t>
  </si>
  <si>
    <t>9278788</t>
  </si>
  <si>
    <t>9278742</t>
  </si>
  <si>
    <t>9278787</t>
  </si>
  <si>
    <t>9339492</t>
  </si>
  <si>
    <t>9339493</t>
  </si>
  <si>
    <t>9339494</t>
  </si>
  <si>
    <t>9339496</t>
  </si>
  <si>
    <t>9339498</t>
  </si>
  <si>
    <t>9339499</t>
  </si>
  <si>
    <t>9339480</t>
  </si>
  <si>
    <t>9339484</t>
  </si>
  <si>
    <t>9339485</t>
  </si>
  <si>
    <t>9339486</t>
  </si>
  <si>
    <t>9339487</t>
  </si>
  <si>
    <t>9339491</t>
  </si>
  <si>
    <t>9339585</t>
  </si>
  <si>
    <t>9339586</t>
  </si>
  <si>
    <t>9339587</t>
  </si>
  <si>
    <t>9339523</t>
  </si>
  <si>
    <t>9339583</t>
  </si>
  <si>
    <t>9339584</t>
  </si>
  <si>
    <t>9339520</t>
  </si>
  <si>
    <t>9339521</t>
  </si>
  <si>
    <t>9339522</t>
  </si>
  <si>
    <t>9339516</t>
  </si>
  <si>
    <t>9339517</t>
  </si>
  <si>
    <t>9339518</t>
  </si>
  <si>
    <t>9282527</t>
  </si>
  <si>
    <t>9282600</t>
  </si>
  <si>
    <t>9282601</t>
  </si>
  <si>
    <t>9282900</t>
  </si>
  <si>
    <t>9282901</t>
  </si>
  <si>
    <t>9282902</t>
  </si>
  <si>
    <t>9266219</t>
  </si>
  <si>
    <t>9266244</t>
  </si>
  <si>
    <t>9266243</t>
  </si>
  <si>
    <t>9073605</t>
  </si>
  <si>
    <t>9073606</t>
  </si>
  <si>
    <t>9073662</t>
  </si>
  <si>
    <t>9071666</t>
  </si>
  <si>
    <t>9255181</t>
  </si>
  <si>
    <t>9255182</t>
  </si>
  <si>
    <t>9255183</t>
  </si>
  <si>
    <t>9255184</t>
  </si>
  <si>
    <t>9255185</t>
  </si>
  <si>
    <t>9255804</t>
  </si>
  <si>
    <t>9255805</t>
  </si>
  <si>
    <t>9255806</t>
  </si>
  <si>
    <t>9255807</t>
  </si>
  <si>
    <t>9255808</t>
  </si>
  <si>
    <t>9255809</t>
  </si>
  <si>
    <t>9255810</t>
  </si>
  <si>
    <t>9255811</t>
  </si>
  <si>
    <t>9255812</t>
  </si>
  <si>
    <t>9255813</t>
  </si>
  <si>
    <t>9255814</t>
  </si>
  <si>
    <t>9255815</t>
  </si>
  <si>
    <t>9255816</t>
  </si>
  <si>
    <t>9255817</t>
  </si>
  <si>
    <t>9255818</t>
  </si>
  <si>
    <t>9255820</t>
  </si>
  <si>
    <t>9255821</t>
  </si>
  <si>
    <t>9255822</t>
  </si>
  <si>
    <t>9255823</t>
  </si>
  <si>
    <t>9255824</t>
  </si>
  <si>
    <t>9255825</t>
  </si>
  <si>
    <t>9255826</t>
  </si>
  <si>
    <t>9255827</t>
  </si>
  <si>
    <t>9255828</t>
  </si>
  <si>
    <t>9255829</t>
  </si>
  <si>
    <t>9255830</t>
  </si>
  <si>
    <t>9255835</t>
  </si>
  <si>
    <t>9255836</t>
  </si>
  <si>
    <t>9255254</t>
  </si>
  <si>
    <t>9255255</t>
  </si>
  <si>
    <t>9255256</t>
  </si>
  <si>
    <t>9255257</t>
  </si>
  <si>
    <t>9255259</t>
  </si>
  <si>
    <t>9255260</t>
  </si>
  <si>
    <t>9255295</t>
  </si>
  <si>
    <t>9255297</t>
  </si>
  <si>
    <t>9255298</t>
  </si>
  <si>
    <t>9255300</t>
  </si>
  <si>
    <t>9255334</t>
  </si>
  <si>
    <t>9255335</t>
  </si>
  <si>
    <t>9255336</t>
  </si>
  <si>
    <t>9255337</t>
  </si>
  <si>
    <t>9255338</t>
  </si>
  <si>
    <t>9255340</t>
  </si>
  <si>
    <t>9255028</t>
  </si>
  <si>
    <t>9255029</t>
  </si>
  <si>
    <t>9255030</t>
  </si>
  <si>
    <t>9255031</t>
  </si>
  <si>
    <t>9255032</t>
  </si>
  <si>
    <t>9255033</t>
  </si>
  <si>
    <t>9255034</t>
  </si>
  <si>
    <t>9255035</t>
  </si>
  <si>
    <t>9255036</t>
  </si>
  <si>
    <t>9255037</t>
  </si>
  <si>
    <t>9255038</t>
  </si>
  <si>
    <t>9255039</t>
  </si>
  <si>
    <t>9255040</t>
  </si>
  <si>
    <t>9255041</t>
  </si>
  <si>
    <t>9255108</t>
  </si>
  <si>
    <t>9255109</t>
  </si>
  <si>
    <t>9255110</t>
  </si>
  <si>
    <t>9255111</t>
  </si>
  <si>
    <t>9255112</t>
  </si>
  <si>
    <t>9255113</t>
  </si>
  <si>
    <t>9255114</t>
  </si>
  <si>
    <t>9255115</t>
  </si>
  <si>
    <t>9255116</t>
  </si>
  <si>
    <t>9255117</t>
  </si>
  <si>
    <t>9255118</t>
  </si>
  <si>
    <t>9255119</t>
  </si>
  <si>
    <t>9255120</t>
  </si>
  <si>
    <t>9255121</t>
  </si>
  <si>
    <t>9255188</t>
  </si>
  <si>
    <t>9255189</t>
  </si>
  <si>
    <t>9255190</t>
  </si>
  <si>
    <t>9255191</t>
  </si>
  <si>
    <t>9255192</t>
  </si>
  <si>
    <t>9255193</t>
  </si>
  <si>
    <t>9255194</t>
  </si>
  <si>
    <t>9255195</t>
  </si>
  <si>
    <t>9255196</t>
  </si>
  <si>
    <t>9255197</t>
  </si>
  <si>
    <t>9255198</t>
  </si>
  <si>
    <t>9255199</t>
  </si>
  <si>
    <t>9255200</t>
  </si>
  <si>
    <t>9255201</t>
  </si>
  <si>
    <t>9257884</t>
  </si>
  <si>
    <t>9257885</t>
  </si>
  <si>
    <t>9255262</t>
  </si>
  <si>
    <t>9255263</t>
  </si>
  <si>
    <t>9255264</t>
  </si>
  <si>
    <t>9255266</t>
  </si>
  <si>
    <t>9255267</t>
  </si>
  <si>
    <t>9255268</t>
  </si>
  <si>
    <t>9255269</t>
  </si>
  <si>
    <t>9255270</t>
  </si>
  <si>
    <t>9255302</t>
  </si>
  <si>
    <t>9255305</t>
  </si>
  <si>
    <t>9255306</t>
  </si>
  <si>
    <t>9255307</t>
  </si>
  <si>
    <t>9255308</t>
  </si>
  <si>
    <t>9255309</t>
  </si>
  <si>
    <t>9255310</t>
  </si>
  <si>
    <t>9255342</t>
  </si>
  <si>
    <t>9255345</t>
  </si>
  <si>
    <t>9255346</t>
  </si>
  <si>
    <t>9255347</t>
  </si>
  <si>
    <t>9255348</t>
  </si>
  <si>
    <t>9255349</t>
  </si>
  <si>
    <t>9255350</t>
  </si>
  <si>
    <t>9255044</t>
  </si>
  <si>
    <t>9255045</t>
  </si>
  <si>
    <t>9255046</t>
  </si>
  <si>
    <t>9255047</t>
  </si>
  <si>
    <t>9255048</t>
  </si>
  <si>
    <t>9255049</t>
  </si>
  <si>
    <t>9255050</t>
  </si>
  <si>
    <t>9255051</t>
  </si>
  <si>
    <t>9255052</t>
  </si>
  <si>
    <t>9255053</t>
  </si>
  <si>
    <t>9255054</t>
  </si>
  <si>
    <t>9255055</t>
  </si>
  <si>
    <t>9255056</t>
  </si>
  <si>
    <t>9255057</t>
  </si>
  <si>
    <t>9255058</t>
  </si>
  <si>
    <t>9255059</t>
  </si>
  <si>
    <t>9255060</t>
  </si>
  <si>
    <t>9255061</t>
  </si>
  <si>
    <t>9255124</t>
  </si>
  <si>
    <t>9255125</t>
  </si>
  <si>
    <t>9255126</t>
  </si>
  <si>
    <t>9255127</t>
  </si>
  <si>
    <t>9255128</t>
  </si>
  <si>
    <t>9255129</t>
  </si>
  <si>
    <t>9255130</t>
  </si>
  <si>
    <t>9255131</t>
  </si>
  <si>
    <t>9255132</t>
  </si>
  <si>
    <t>9255133</t>
  </si>
  <si>
    <t>9255134</t>
  </si>
  <si>
    <t>9255135</t>
  </si>
  <si>
    <t>9255136</t>
  </si>
  <si>
    <t>9255137</t>
  </si>
  <si>
    <t>9255138</t>
  </si>
  <si>
    <t>9255139</t>
  </si>
  <si>
    <t>9255140</t>
  </si>
  <si>
    <t>9255141</t>
  </si>
  <si>
    <t>9255204</t>
  </si>
  <si>
    <t>9255205</t>
  </si>
  <si>
    <t>9255206</t>
  </si>
  <si>
    <t>9255207</t>
  </si>
  <si>
    <t>9255208</t>
  </si>
  <si>
    <t>9255209</t>
  </si>
  <si>
    <t>9255210</t>
  </si>
  <si>
    <t>9255211</t>
  </si>
  <si>
    <t>9255212</t>
  </si>
  <si>
    <t>9255213</t>
  </si>
  <si>
    <t>9255214</t>
  </si>
  <si>
    <t>9255215</t>
  </si>
  <si>
    <t>9255216</t>
  </si>
  <si>
    <t>9255217</t>
  </si>
  <si>
    <t>9255218</t>
  </si>
  <si>
    <t>9255219</t>
  </si>
  <si>
    <t>9255220</t>
  </si>
  <si>
    <t>9255221</t>
  </si>
  <si>
    <t>9255838</t>
  </si>
  <si>
    <t>9255839</t>
  </si>
  <si>
    <t>9255273</t>
  </si>
  <si>
    <t>9255275</t>
  </si>
  <si>
    <t>9255276</t>
  </si>
  <si>
    <t>9255277</t>
  </si>
  <si>
    <t>9255278</t>
  </si>
  <si>
    <t>9255279</t>
  </si>
  <si>
    <t>9255315</t>
  </si>
  <si>
    <t>9255316</t>
  </si>
  <si>
    <t>9255317</t>
  </si>
  <si>
    <t>9255318</t>
  </si>
  <si>
    <t>9255319</t>
  </si>
  <si>
    <t>9255353</t>
  </si>
  <si>
    <t>9255354</t>
  </si>
  <si>
    <t>9255355</t>
  </si>
  <si>
    <t>9255356</t>
  </si>
  <si>
    <t>9255358</t>
  </si>
  <si>
    <t>9255359</t>
  </si>
  <si>
    <t>9255066</t>
  </si>
  <si>
    <t>9255067</t>
  </si>
  <si>
    <t>9255068</t>
  </si>
  <si>
    <t>9255069</t>
  </si>
  <si>
    <t>9255070</t>
  </si>
  <si>
    <t>9255071</t>
  </si>
  <si>
    <t>9255072</t>
  </si>
  <si>
    <t>9255073</t>
  </si>
  <si>
    <t>9255074</t>
  </si>
  <si>
    <t>9255075</t>
  </si>
  <si>
    <t>9255076</t>
  </si>
  <si>
    <t>9255077</t>
  </si>
  <si>
    <t>9255078</t>
  </si>
  <si>
    <t>9255079</t>
  </si>
  <si>
    <t>9255146</t>
  </si>
  <si>
    <t>9255147</t>
  </si>
  <si>
    <t>9255148</t>
  </si>
  <si>
    <t>9255149</t>
  </si>
  <si>
    <t>9255150</t>
  </si>
  <si>
    <t>9255151</t>
  </si>
  <si>
    <t>9255152</t>
  </si>
  <si>
    <t>9255153</t>
  </si>
  <si>
    <t>9255154</t>
  </si>
  <si>
    <t>9255155</t>
  </si>
  <si>
    <t>9255156</t>
  </si>
  <si>
    <t>9255157</t>
  </si>
  <si>
    <t>9255158</t>
  </si>
  <si>
    <t>9255159</t>
  </si>
  <si>
    <t>9255226</t>
  </si>
  <si>
    <t>9255227</t>
  </si>
  <si>
    <t>9255228</t>
  </si>
  <si>
    <t>9255229</t>
  </si>
  <si>
    <t>9255230</t>
  </si>
  <si>
    <t>9255231</t>
  </si>
  <si>
    <t>9255232</t>
  </si>
  <si>
    <t>9255233</t>
  </si>
  <si>
    <t>9255234</t>
  </si>
  <si>
    <t>9255235</t>
  </si>
  <si>
    <t>9255236</t>
  </si>
  <si>
    <t>9255237</t>
  </si>
  <si>
    <t>9255238</t>
  </si>
  <si>
    <t>9255239</t>
  </si>
  <si>
    <t>9257887</t>
  </si>
  <si>
    <t>9257888</t>
  </si>
  <si>
    <t>9257173</t>
  </si>
  <si>
    <t>9257174</t>
  </si>
  <si>
    <t>9257175</t>
  </si>
  <si>
    <t>9257176</t>
  </si>
  <si>
    <t>9257178</t>
  </si>
  <si>
    <t>9257179</t>
  </si>
  <si>
    <t>9257180</t>
  </si>
  <si>
    <t>9257181</t>
  </si>
  <si>
    <t>9257182</t>
  </si>
  <si>
    <t>9257183</t>
  </si>
  <si>
    <t>9257184</t>
  </si>
  <si>
    <t>9257185</t>
  </si>
  <si>
    <t>9257186</t>
  </si>
  <si>
    <t>9257187</t>
  </si>
  <si>
    <t>9257188</t>
  </si>
  <si>
    <t>9257189</t>
  </si>
  <si>
    <t>9257190</t>
  </si>
  <si>
    <t>9257192</t>
  </si>
  <si>
    <t>9257193</t>
  </si>
  <si>
    <t>9257131</t>
  </si>
  <si>
    <t>9257132</t>
  </si>
  <si>
    <t>9257133</t>
  </si>
  <si>
    <t>9257134</t>
  </si>
  <si>
    <t>9257135</t>
  </si>
  <si>
    <t>9257136</t>
  </si>
  <si>
    <t>9257137</t>
  </si>
  <si>
    <t>9257138</t>
  </si>
  <si>
    <t>9257139</t>
  </si>
  <si>
    <t>9257140</t>
  </si>
  <si>
    <t>9257141</t>
  </si>
  <si>
    <t>9257142</t>
  </si>
  <si>
    <t>9257143</t>
  </si>
  <si>
    <t>9257144</t>
  </si>
  <si>
    <t>9257145</t>
  </si>
  <si>
    <t>9257146</t>
  </si>
  <si>
    <t>9257147</t>
  </si>
  <si>
    <t>9257148</t>
  </si>
  <si>
    <t>9257149</t>
  </si>
  <si>
    <t>9257150</t>
  </si>
  <si>
    <t>9257151</t>
  </si>
  <si>
    <t>9257152</t>
  </si>
  <si>
    <t>9257153</t>
  </si>
  <si>
    <t>9257154</t>
  </si>
  <si>
    <t>9257155</t>
  </si>
  <si>
    <t>9257156</t>
  </si>
  <si>
    <t>9257157</t>
  </si>
  <si>
    <t>9257158</t>
  </si>
  <si>
    <t>9257159</t>
  </si>
  <si>
    <t>9257160</t>
  </si>
  <si>
    <t>9257161</t>
  </si>
  <si>
    <t>9257162</t>
  </si>
  <si>
    <t>9257163</t>
  </si>
  <si>
    <t>9257164</t>
  </si>
  <si>
    <t>9257165</t>
  </si>
  <si>
    <t>9257166</t>
  </si>
  <si>
    <t>9257167</t>
  </si>
  <si>
    <t>9257168</t>
  </si>
  <si>
    <t>9257169</t>
  </si>
  <si>
    <t>9257170</t>
  </si>
  <si>
    <t>9257171</t>
  </si>
  <si>
    <t>9257172</t>
  </si>
  <si>
    <t>9257257</t>
  </si>
  <si>
    <t>9257258</t>
  </si>
  <si>
    <t>9268677</t>
  </si>
  <si>
    <t>9257269</t>
  </si>
  <si>
    <t>9257270</t>
  </si>
  <si>
    <t>9257271</t>
  </si>
  <si>
    <t>9257273</t>
  </si>
  <si>
    <t>9257274</t>
  </si>
  <si>
    <t>9257275</t>
  </si>
  <si>
    <t>9257277</t>
  </si>
  <si>
    <t>9257278</t>
  </si>
  <si>
    <t>9257279</t>
  </si>
  <si>
    <t>9257611</t>
  </si>
  <si>
    <t>9257612</t>
  </si>
  <si>
    <t>9257613</t>
  </si>
  <si>
    <t>9257615</t>
  </si>
  <si>
    <t>9257616</t>
  </si>
  <si>
    <t>9257617</t>
  </si>
  <si>
    <t>9257619</t>
  </si>
  <si>
    <t>9257620</t>
  </si>
  <si>
    <t>9257621</t>
  </si>
  <si>
    <t>9257623</t>
  </si>
  <si>
    <t>9257625</t>
  </si>
  <si>
    <t>9257627</t>
  </si>
  <si>
    <t>9257641</t>
  </si>
  <si>
    <t>9257734</t>
  </si>
  <si>
    <t>9257735</t>
  </si>
  <si>
    <t>9257736</t>
  </si>
  <si>
    <t>9257629</t>
  </si>
  <si>
    <t>9257630</t>
  </si>
  <si>
    <t>9257631</t>
  </si>
  <si>
    <t>9257633</t>
  </si>
  <si>
    <t>9257634</t>
  </si>
  <si>
    <t>9257635</t>
  </si>
  <si>
    <t>9257637</t>
  </si>
  <si>
    <t>9257638</t>
  </si>
  <si>
    <t>9257639</t>
  </si>
  <si>
    <t>9257663</t>
  </si>
  <si>
    <t>9257664</t>
  </si>
  <si>
    <t>9257665</t>
  </si>
  <si>
    <t>9257651</t>
  </si>
  <si>
    <t>9257652</t>
  </si>
  <si>
    <t>9257653</t>
  </si>
  <si>
    <t>9257657</t>
  </si>
  <si>
    <t>9257658</t>
  </si>
  <si>
    <t>9257659</t>
  </si>
  <si>
    <t>9255759</t>
  </si>
  <si>
    <t>9255760</t>
  </si>
  <si>
    <t>9255761</t>
  </si>
  <si>
    <t>9255762</t>
  </si>
  <si>
    <t>9255763</t>
  </si>
  <si>
    <t>9255764</t>
  </si>
  <si>
    <t>9255765</t>
  </si>
  <si>
    <t>9255766</t>
  </si>
  <si>
    <t>9255767</t>
  </si>
  <si>
    <t>9255768</t>
  </si>
  <si>
    <t>9255769</t>
  </si>
  <si>
    <t>9255770</t>
  </si>
  <si>
    <t>9255771</t>
  </si>
  <si>
    <t>9255772</t>
  </si>
  <si>
    <t>9255773</t>
  </si>
  <si>
    <t>9255774</t>
  </si>
  <si>
    <t>9255775</t>
  </si>
  <si>
    <t>9255776</t>
  </si>
  <si>
    <t>9255777</t>
  </si>
  <si>
    <t>9255778</t>
  </si>
  <si>
    <t>9255779</t>
  </si>
  <si>
    <t>9255780</t>
  </si>
  <si>
    <t>9255781</t>
  </si>
  <si>
    <t>9255782</t>
  </si>
  <si>
    <t>9255783</t>
  </si>
  <si>
    <t>9255784</t>
  </si>
  <si>
    <t>9255785</t>
  </si>
  <si>
    <t>9255786</t>
  </si>
  <si>
    <t>9255787</t>
  </si>
  <si>
    <t>9255788</t>
  </si>
  <si>
    <t>9255789</t>
  </si>
  <si>
    <t>9255790</t>
  </si>
  <si>
    <t>9255791</t>
  </si>
  <si>
    <t>9255792</t>
  </si>
  <si>
    <t>9255793</t>
  </si>
  <si>
    <t>9255794</t>
  </si>
  <si>
    <t>9255795</t>
  </si>
  <si>
    <t>9255796</t>
  </si>
  <si>
    <t>9255798</t>
  </si>
  <si>
    <t>9255799</t>
  </si>
  <si>
    <t>9255800</t>
  </si>
  <si>
    <t>9255803</t>
  </si>
  <si>
    <t>9255831</t>
  </si>
  <si>
    <t>9257643</t>
  </si>
  <si>
    <t>9257645</t>
  </si>
  <si>
    <t>9257647</t>
  </si>
  <si>
    <t>9257649</t>
  </si>
  <si>
    <t>9257703</t>
  </si>
  <si>
    <t>9257704</t>
  </si>
  <si>
    <t>9257705</t>
  </si>
  <si>
    <t>9270185</t>
  </si>
  <si>
    <t>9270186</t>
  </si>
  <si>
    <t>9270187</t>
  </si>
  <si>
    <t>9283178</t>
  </si>
  <si>
    <t>9283179</t>
  </si>
  <si>
    <t>9283180</t>
  </si>
  <si>
    <t>9283181</t>
  </si>
  <si>
    <t>9283182</t>
  </si>
  <si>
    <t>9283183</t>
  </si>
  <si>
    <t>9283184</t>
  </si>
  <si>
    <t>9283229</t>
  </si>
  <si>
    <t>9283231</t>
  </si>
  <si>
    <t>9283232</t>
  </si>
  <si>
    <t>9283233</t>
  </si>
  <si>
    <t>9283235</t>
  </si>
  <si>
    <t>9283237</t>
  </si>
  <si>
    <t>9283238</t>
  </si>
  <si>
    <t>45167</t>
  </si>
  <si>
    <t>45168</t>
  </si>
  <si>
    <t>9278224</t>
  </si>
  <si>
    <t>9137114</t>
  </si>
  <si>
    <t>9318154</t>
  </si>
  <si>
    <t>9318156</t>
  </si>
  <si>
    <t>9318160</t>
  </si>
  <si>
    <t>9318149</t>
  </si>
  <si>
    <t>9318150</t>
  </si>
  <si>
    <t>9318186</t>
  </si>
  <si>
    <t>9318187</t>
  </si>
  <si>
    <t>9318188</t>
  </si>
  <si>
    <t>9318190</t>
  </si>
  <si>
    <t>9318191</t>
  </si>
  <si>
    <t>9318192</t>
  </si>
  <si>
    <t>9318194</t>
  </si>
  <si>
    <t>9318196</t>
  </si>
  <si>
    <t>9318172</t>
  </si>
  <si>
    <t>9318173</t>
  </si>
  <si>
    <t>9318175</t>
  </si>
  <si>
    <t>9318176</t>
  </si>
  <si>
    <t>9318178</t>
  </si>
  <si>
    <t>9318179</t>
  </si>
  <si>
    <t>9318180</t>
  </si>
  <si>
    <t>9318181</t>
  </si>
  <si>
    <t>9318182</t>
  </si>
  <si>
    <t>9318183</t>
  </si>
  <si>
    <t>9318215</t>
  </si>
  <si>
    <t>9318216</t>
  </si>
  <si>
    <t>9318217</t>
  </si>
  <si>
    <t>9318218</t>
  </si>
  <si>
    <t>9318219</t>
  </si>
  <si>
    <t>9318201</t>
  </si>
  <si>
    <t>9318203</t>
  </si>
  <si>
    <t>9318208</t>
  </si>
  <si>
    <t>9318209</t>
  </si>
  <si>
    <t>9318211</t>
  </si>
  <si>
    <t>9318212</t>
  </si>
  <si>
    <t>9318213</t>
  </si>
  <si>
    <t>9318214</t>
  </si>
  <si>
    <t>9257890</t>
  </si>
  <si>
    <t>9257891</t>
  </si>
  <si>
    <t>9257892</t>
  </si>
  <si>
    <t>9257893</t>
  </si>
  <si>
    <t>9236718</t>
  </si>
  <si>
    <t>9221295</t>
  </si>
  <si>
    <t>9278452</t>
  </si>
  <si>
    <t>9262213</t>
  </si>
  <si>
    <t>9278453</t>
  </si>
  <si>
    <t>9256953</t>
  </si>
  <si>
    <t>9256954</t>
  </si>
  <si>
    <t>9256956</t>
  </si>
  <si>
    <t>9256944</t>
  </si>
  <si>
    <t>9256945</t>
  </si>
  <si>
    <t>9256946</t>
  </si>
  <si>
    <t>9256947</t>
  </si>
  <si>
    <t>9256950</t>
  </si>
  <si>
    <t>9256951</t>
  </si>
  <si>
    <t>9256883</t>
  </si>
  <si>
    <t>9256884</t>
  </si>
  <si>
    <t>9256886</t>
  </si>
  <si>
    <t>9256888</t>
  </si>
  <si>
    <t>9256890</t>
  </si>
  <si>
    <t>9256892</t>
  </si>
  <si>
    <t>9256894</t>
  </si>
  <si>
    <t>9256896</t>
  </si>
  <si>
    <t>9256854</t>
  </si>
  <si>
    <t>9256855</t>
  </si>
  <si>
    <t>9256856</t>
  </si>
  <si>
    <t>9256857</t>
  </si>
  <si>
    <t>9256860</t>
  </si>
  <si>
    <t>9256861</t>
  </si>
  <si>
    <t>9256864</t>
  </si>
  <si>
    <t>9256865</t>
  </si>
  <si>
    <t>9256868</t>
  </si>
  <si>
    <t>9256869</t>
  </si>
  <si>
    <t>9256872</t>
  </si>
  <si>
    <t>9256873</t>
  </si>
  <si>
    <t>9256876</t>
  </si>
  <si>
    <t>9256877</t>
  </si>
  <si>
    <t>9256880</t>
  </si>
  <si>
    <t>9256881</t>
  </si>
  <si>
    <t>9257894</t>
  </si>
  <si>
    <t>9257895</t>
  </si>
  <si>
    <t>9257896</t>
  </si>
  <si>
    <t>9256928</t>
  </si>
  <si>
    <t>9256929</t>
  </si>
  <si>
    <t>9256931</t>
  </si>
  <si>
    <t>9256933</t>
  </si>
  <si>
    <t>9256935</t>
  </si>
  <si>
    <t>9256937</t>
  </si>
  <si>
    <t>9256939</t>
  </si>
  <si>
    <t>9256941</t>
  </si>
  <si>
    <t>9256899</t>
  </si>
  <si>
    <t>9256900</t>
  </si>
  <si>
    <t>9256901</t>
  </si>
  <si>
    <t>9256902</t>
  </si>
  <si>
    <t>9256905</t>
  </si>
  <si>
    <t>9256906</t>
  </si>
  <si>
    <t>9256909</t>
  </si>
  <si>
    <t>9256910</t>
  </si>
  <si>
    <t>9256913</t>
  </si>
  <si>
    <t>9256914</t>
  </si>
  <si>
    <t>9256917</t>
  </si>
  <si>
    <t>9256918</t>
  </si>
  <si>
    <t>9256921</t>
  </si>
  <si>
    <t>9256922</t>
  </si>
  <si>
    <t>9256925</t>
  </si>
  <si>
    <t>9256926</t>
  </si>
  <si>
    <t>9219966</t>
  </si>
  <si>
    <t>Kód</t>
  </si>
  <si>
    <t>Prodejní cena</t>
  </si>
  <si>
    <t>Prodejní cena SK</t>
  </si>
  <si>
    <t>#NENÍ_K_DISPOZICI</t>
  </si>
  <si>
    <t>365448</t>
  </si>
  <si>
    <t>9121099 ARCITECH ACTRO 500L 40kgSS 18</t>
  </si>
  <si>
    <t>558434</t>
  </si>
  <si>
    <t>DUPLICITNÍ - SMAZAT</t>
  </si>
  <si>
    <t>558435</t>
  </si>
  <si>
    <t>9265940</t>
  </si>
  <si>
    <t>492046</t>
  </si>
  <si>
    <t>HETTICH  9265940  Úchytka CLIVIA 844 mm, černá matná</t>
  </si>
  <si>
    <t>528672</t>
  </si>
  <si>
    <t>HETTICH - Značková vesta L</t>
  </si>
  <si>
    <t>528671</t>
  </si>
  <si>
    <t>HETTICH - Značková vesta M</t>
  </si>
  <si>
    <t>528670</t>
  </si>
  <si>
    <t>HETTICH - Značková vesta S</t>
  </si>
  <si>
    <t>528673</t>
  </si>
  <si>
    <t>HETTICH - Značková vesta XL</t>
  </si>
  <si>
    <t>9051131</t>
  </si>
  <si>
    <t>407044</t>
  </si>
  <si>
    <t>HETTICH 1.20.420.01.05 Zástrčné spojovací kování typ 1</t>
  </si>
  <si>
    <t>9051130</t>
  </si>
  <si>
    <t>407045</t>
  </si>
  <si>
    <t>HETTICH 1.20.420.02.05 Zástrčné spojovací kování typ 2</t>
  </si>
  <si>
    <t>1.22.070.02.05</t>
  </si>
  <si>
    <t>459887</t>
  </si>
  <si>
    <t>HETTICH 1.22.070.02.05 Spojka středového nosníku úhelník</t>
  </si>
  <si>
    <t>407039</t>
  </si>
  <si>
    <t>HETTICH 1.23.100.00.05 CoFix M základní díl</t>
  </si>
  <si>
    <t>9216269</t>
  </si>
  <si>
    <t>407040</t>
  </si>
  <si>
    <t>HETTICH 1.23.100.01.05 CoFix M závěsný kryt oboustranný</t>
  </si>
  <si>
    <t>407041</t>
  </si>
  <si>
    <t>HETTICH 1.23.100.02.05 CoFix M závěsný kryt jednostranný</t>
  </si>
  <si>
    <t>407042</t>
  </si>
  <si>
    <t>HETTICH 1.23.101.00.05 CoFix M podpěrný díl</t>
  </si>
  <si>
    <t>1000791</t>
  </si>
  <si>
    <t>460893</t>
  </si>
  <si>
    <t>HETTICH 1000791 závěsné kování SAH 302 do zad bílá</t>
  </si>
  <si>
    <t>1004701</t>
  </si>
  <si>
    <t>106491</t>
  </si>
  <si>
    <t>HETTICH 1004701 podpěra Duplo, 5 mm, pozinkováno</t>
  </si>
  <si>
    <t>1004932</t>
  </si>
  <si>
    <t>422108</t>
  </si>
  <si>
    <t>HETTICH 1004932 rozpěrné pouzdro (hmoždinka) č.43 5x13mm</t>
  </si>
  <si>
    <t>1004973</t>
  </si>
  <si>
    <t>460894</t>
  </si>
  <si>
    <t>HETTICH 1004973 závěsný hák pro SAH D6x50mm</t>
  </si>
  <si>
    <t>10067</t>
  </si>
  <si>
    <t>103739</t>
  </si>
  <si>
    <t>HETTICH 10067 Selekta Pro 2000 krytka ramínka šedá</t>
  </si>
  <si>
    <t>10074</t>
  </si>
  <si>
    <t>107698</t>
  </si>
  <si>
    <t>HETTICH 10074 Selekta pro 2000 miska TB22</t>
  </si>
  <si>
    <t>1008289</t>
  </si>
  <si>
    <t>107417</t>
  </si>
  <si>
    <t>HETTICH 1008289 Montážní přípravek BlueJig FR</t>
  </si>
  <si>
    <t>10083</t>
  </si>
  <si>
    <t>108357</t>
  </si>
  <si>
    <t>HETTICH 10083 WingLine 230 skládací dveře sada pro 2 křídla levá</t>
  </si>
  <si>
    <t>10084</t>
  </si>
  <si>
    <t>108359</t>
  </si>
  <si>
    <t>HETTICH 10084 WingLine 230 skládací dveře sada pro 2 křídla pravá</t>
  </si>
  <si>
    <t>10085</t>
  </si>
  <si>
    <t>108251</t>
  </si>
  <si>
    <t>HETTICH 10085 Vrut se zápustnou hlavou 4x16mm</t>
  </si>
  <si>
    <t>1009684</t>
  </si>
  <si>
    <t>518141</t>
  </si>
  <si>
    <t>HETTICH 1009684 MULTI CLIP ČERNÝ PLAST</t>
  </si>
  <si>
    <t>1016560</t>
  </si>
  <si>
    <t>518208</t>
  </si>
  <si>
    <t>HETTICH 1016560 VB 135 PLAST HNĚDÁ VELKOBALENÍ</t>
  </si>
  <si>
    <t>1029518</t>
  </si>
  <si>
    <t>104189</t>
  </si>
  <si>
    <t>HETTICH 1029518 Intermat závěs naložený 110° TH vrut pružina</t>
  </si>
  <si>
    <t>48053</t>
  </si>
  <si>
    <t>208645</t>
  </si>
  <si>
    <t>HETTICH 1029520 Intermat 9943 naložený TH52 zalisování</t>
  </si>
  <si>
    <t>1029520</t>
  </si>
  <si>
    <t>269924</t>
  </si>
  <si>
    <t>HETTICH 1029520 Intermat naložený 110° TH52 zalisování (D10x11mm) DVD</t>
  </si>
  <si>
    <t>1030922</t>
  </si>
  <si>
    <t>169764</t>
  </si>
  <si>
    <t>HETTICH 1030922 Intermat závěs vložený 110° TH vrut pružina</t>
  </si>
  <si>
    <t>1040925</t>
  </si>
  <si>
    <t>185340</t>
  </si>
  <si>
    <t>HETTICH 1040925 opěrka A4 naležato černá</t>
  </si>
  <si>
    <t>1041576</t>
  </si>
  <si>
    <t>107942</t>
  </si>
  <si>
    <t>HETTICH 1041576 Příčka plast 392 mm černá</t>
  </si>
  <si>
    <t>1041577</t>
  </si>
  <si>
    <t>103742</t>
  </si>
  <si>
    <t>HETTICH 1041577 Příchytka čela pro tužkovník 392mm</t>
  </si>
  <si>
    <t>1045466</t>
  </si>
  <si>
    <t>185382</t>
  </si>
  <si>
    <t>HETTICH 1045466 příčka 491 mm ocel černá</t>
  </si>
  <si>
    <t>1047773</t>
  </si>
  <si>
    <t>107058</t>
  </si>
  <si>
    <t>HETTICH 1047773 PŘÍCHYTKA ČELA 292 mm ST2000</t>
  </si>
  <si>
    <t>1049068</t>
  </si>
  <si>
    <t>208647</t>
  </si>
  <si>
    <t>HETTICH 1049068 přepážka 210 mm A5</t>
  </si>
  <si>
    <t>1050479</t>
  </si>
  <si>
    <t>469842</t>
  </si>
  <si>
    <t>HETTICH 1050479 Rastex 15 29 s osazením niklovaný</t>
  </si>
  <si>
    <t>1051428</t>
  </si>
  <si>
    <t>103819</t>
  </si>
  <si>
    <t>HETTICH 1051428 rám na závěsné složky 352/736 mm</t>
  </si>
  <si>
    <t>1051431</t>
  </si>
  <si>
    <t>104633</t>
  </si>
  <si>
    <t>HETTICH 1051431 rám pro skříně s čely 736 x 517 mm</t>
  </si>
  <si>
    <t>1054390</t>
  </si>
  <si>
    <t>185406</t>
  </si>
  <si>
    <t>HETTICH 1054390 Rám na závěsné složky 1136x352 mm, černý</t>
  </si>
  <si>
    <t>1054412</t>
  </si>
  <si>
    <t>179673</t>
  </si>
  <si>
    <t>HETTICH 1054412 rám na závěsné složky 536x352 mm, černý</t>
  </si>
  <si>
    <t>1054629</t>
  </si>
  <si>
    <t>519279</t>
  </si>
  <si>
    <t>HETTICH 1054629 ZAMYKACÍ TYČ STOP CONTROL 8HE</t>
  </si>
  <si>
    <t>1054804</t>
  </si>
  <si>
    <t>185417</t>
  </si>
  <si>
    <t>HETTICH 1054804 zásuvka pro skříň s čely 936 352 (1000 mm), černá</t>
  </si>
  <si>
    <t>1054813</t>
  </si>
  <si>
    <t>185420</t>
  </si>
  <si>
    <t>HETTICH 1054813 zásuvka pro kancelářské skříně 936x517 mm, černá</t>
  </si>
  <si>
    <t>1055525</t>
  </si>
  <si>
    <t>103818</t>
  </si>
  <si>
    <t>HETTICH 1055525 STOP CON.těleso EB292/392 DVD</t>
  </si>
  <si>
    <t>10573</t>
  </si>
  <si>
    <t>107414</t>
  </si>
  <si>
    <t>HETTICH 10573 Accura šablona system 32</t>
  </si>
  <si>
    <t>467555</t>
  </si>
  <si>
    <t>HETTICH 10573 Accura šablona system 32 PD-50</t>
  </si>
  <si>
    <t>1058344</t>
  </si>
  <si>
    <t>103750</t>
  </si>
  <si>
    <t>HETTICH 1058344 FR 402 kolečkový částečný výsuv, 300mm/25kg, bílá</t>
  </si>
  <si>
    <t>1058345</t>
  </si>
  <si>
    <t>103751</t>
  </si>
  <si>
    <t>HETTICH 1058345 FR 402 kolečkový částečný výsuv, 350mm/25kg, bílá</t>
  </si>
  <si>
    <t>1058346</t>
  </si>
  <si>
    <t>103752</t>
  </si>
  <si>
    <t>HETTICH 1058346 FR 402 kolečkový částečný výsuv, 400mm/25kg, bílá</t>
  </si>
  <si>
    <t>1058347</t>
  </si>
  <si>
    <t>103753</t>
  </si>
  <si>
    <t>HETTICH 1058347 FR 402 kolečkový částečný výsuv, 450mm/25kg, bílá</t>
  </si>
  <si>
    <t>1058348</t>
  </si>
  <si>
    <t>103754</t>
  </si>
  <si>
    <t>HETTICH 1058348 FR 402 kolečkový částečný výsuv, 500mm/25kg, bílá</t>
  </si>
  <si>
    <t>1058349</t>
  </si>
  <si>
    <t>103755</t>
  </si>
  <si>
    <t>HETTICH 1058349 FR 402 kolečkový částečný výsuv, 550mm/25kg, bílá</t>
  </si>
  <si>
    <t>1058350</t>
  </si>
  <si>
    <t>103756</t>
  </si>
  <si>
    <t>HETTICH 1058350 FR 402 kolečkový částečný výsuv, 600mm/25kg, bílá</t>
  </si>
  <si>
    <t>1058367</t>
  </si>
  <si>
    <t>300526</t>
  </si>
  <si>
    <t>HETTICH 1058367 Intermat 9936 32mm B-3,5 TH42</t>
  </si>
  <si>
    <t>1058547</t>
  </si>
  <si>
    <t>300535</t>
  </si>
  <si>
    <t>HETTICH 1058547 Intermat 9944 125° B12,5 TH43</t>
  </si>
  <si>
    <t>1061450</t>
  </si>
  <si>
    <t>460634</t>
  </si>
  <si>
    <t>HETTICH 1061450 Atira príchyt čela s rozpernými púzdrami DALNO</t>
  </si>
  <si>
    <t>379550</t>
  </si>
  <si>
    <t>HETTICH 1061450 Atira příchyt čela s rozpěrnými pouzdry</t>
  </si>
  <si>
    <t>103821</t>
  </si>
  <si>
    <t>HETTICH 1061450 Atira příchyt čela, rozpěrná pouzdra</t>
  </si>
  <si>
    <t>1061611</t>
  </si>
  <si>
    <t>103835</t>
  </si>
  <si>
    <t>HETTICH 1061611 FR 402 kolečkový částečný výsuv, 250mm/25kg, bílá</t>
  </si>
  <si>
    <t>1061903</t>
  </si>
  <si>
    <t>131149</t>
  </si>
  <si>
    <t>HETTICH 1061903 INNOTECH záda 70/400 ocel stř</t>
  </si>
  <si>
    <t>1061904</t>
  </si>
  <si>
    <t>136412</t>
  </si>
  <si>
    <t>HETTICH 1061904 INNOTECH záda 70/450 ocel stř</t>
  </si>
  <si>
    <t>1061906</t>
  </si>
  <si>
    <t>185440</t>
  </si>
  <si>
    <t>HETTICH 1061906 INNOTECH záda 70/550 ocel stř</t>
  </si>
  <si>
    <t>1061907</t>
  </si>
  <si>
    <t>119284</t>
  </si>
  <si>
    <t>HETTICH 1061907 INNOTECH záda 70/600 ocel stř</t>
  </si>
  <si>
    <t>1061965</t>
  </si>
  <si>
    <t>379551</t>
  </si>
  <si>
    <t>HETTICH 1061965 ATR/IT-prích.pozdĺž.relingu s rozp.púzdr.</t>
  </si>
  <si>
    <t>106881</t>
  </si>
  <si>
    <t>HETTICH 1061965 Innotech Atira příchyt relingu na čelo s rozpěrným pouzdrem</t>
  </si>
  <si>
    <t>460635</t>
  </si>
  <si>
    <t>HETTICH 1061965 Innotech príchyt rel.na čelo DALNO</t>
  </si>
  <si>
    <t>1062019</t>
  </si>
  <si>
    <t>104687</t>
  </si>
  <si>
    <t>HETTICH 1062019 Innotech bok 470/70 L stříbrná</t>
  </si>
  <si>
    <t>1062020</t>
  </si>
  <si>
    <t>104688</t>
  </si>
  <si>
    <t>HETTICH 1062020 Innotech bok 470/70 P stříbrná</t>
  </si>
  <si>
    <t>1062394</t>
  </si>
  <si>
    <t>119251</t>
  </si>
  <si>
    <t>HETTICH 1062394 Innotech podél.reling 470 stř</t>
  </si>
  <si>
    <t>1062501</t>
  </si>
  <si>
    <t>106900</t>
  </si>
  <si>
    <t>HETTICH 1062501 Atira držák zad 70, levá, stříbrná</t>
  </si>
  <si>
    <t>378430</t>
  </si>
  <si>
    <t>HETTICH 1062501 ATR/IT-držiak chrbáta Ľ /v70/strieborná DALNO</t>
  </si>
  <si>
    <t>1062502</t>
  </si>
  <si>
    <t>106902</t>
  </si>
  <si>
    <t>HETTICH 1062502 Atira držák zad 70, pravá, stříbrná</t>
  </si>
  <si>
    <t>378431</t>
  </si>
  <si>
    <t>HETTICH 1062502 ATR/IT-držiak chrbáta P/v70/strieborná DALNO</t>
  </si>
  <si>
    <t>1062960</t>
  </si>
  <si>
    <t>136413</t>
  </si>
  <si>
    <t>HETTICH 1062960 INNOTECH záda 70/800 ocel stř</t>
  </si>
  <si>
    <t>1063172</t>
  </si>
  <si>
    <t>483324</t>
  </si>
  <si>
    <t>HETTICH 1063172 WingLine 230 nosná kolečka (sada = 1 kus)</t>
  </si>
  <si>
    <t>1063801</t>
  </si>
  <si>
    <t>185448</t>
  </si>
  <si>
    <t>HETTICH 1063801 Atira bok 470/54 L stříbrný</t>
  </si>
  <si>
    <t>1063802</t>
  </si>
  <si>
    <t>185449</t>
  </si>
  <si>
    <t>HETTICH 1063802 Atira bok 470/54 P stříbrný</t>
  </si>
  <si>
    <t>1063806</t>
  </si>
  <si>
    <t>208655</t>
  </si>
  <si>
    <t>HETTICH 1063806 Atira záda 54/600 mm stříbrná</t>
  </si>
  <si>
    <t>1064097</t>
  </si>
  <si>
    <t>185450</t>
  </si>
  <si>
    <t>HETTICH 1064097 rám registratury s čely 400 900 mm SD</t>
  </si>
  <si>
    <t>1065191</t>
  </si>
  <si>
    <t>106878</t>
  </si>
  <si>
    <t>HETTICH 1065191 Atira příchyt čela, vrut</t>
  </si>
  <si>
    <t>378436</t>
  </si>
  <si>
    <t>HETTICH 1065191 ATR/IT-príchytka čela k naskrutkovaniu DALNO</t>
  </si>
  <si>
    <t>1065664</t>
  </si>
  <si>
    <t>185455</t>
  </si>
  <si>
    <t>HETTICH 1065664 zásuvka pro skříň s čely 600</t>
  </si>
  <si>
    <t>1066278</t>
  </si>
  <si>
    <t>518265</t>
  </si>
  <si>
    <t>HETTICH 1066278 SAH 130 levé zalisování</t>
  </si>
  <si>
    <t>1066279</t>
  </si>
  <si>
    <t>518266</t>
  </si>
  <si>
    <t>HETTICH 1066279 SAH 130 pravé zalisování</t>
  </si>
  <si>
    <t>1072393</t>
  </si>
  <si>
    <t>300192</t>
  </si>
  <si>
    <t>HETTICH 1072393 spojovací šroub VHS 35, vrtání 5mm, závit M4, délka 35mm</t>
  </si>
  <si>
    <t>1072987</t>
  </si>
  <si>
    <t>343342</t>
  </si>
  <si>
    <t>HETTICH 1072987 náhradní vozík L pro WingLine 230 10083 L</t>
  </si>
  <si>
    <t>469361</t>
  </si>
  <si>
    <t>HETTICH 1072987 WingLine 230</t>
  </si>
  <si>
    <t>1072988</t>
  </si>
  <si>
    <t>343344</t>
  </si>
  <si>
    <t>HETTICH 1072988 náhradní vozík P pro WingLine 230 10084 R</t>
  </si>
  <si>
    <t>1073339</t>
  </si>
  <si>
    <t>185478</t>
  </si>
  <si>
    <t>HETTICH 1073339 rám pro skříně s čely 400 435 mm</t>
  </si>
  <si>
    <t>1073723</t>
  </si>
  <si>
    <t>536181</t>
  </si>
  <si>
    <t>HETTICH 1073723 kuličkový plnovýsuv KA 5632 400mm/45kg EB12,7 černý</t>
  </si>
  <si>
    <t>1073724</t>
  </si>
  <si>
    <t>536182</t>
  </si>
  <si>
    <t>HETTICH 1073724 kuličkový plnovýsuv KA 5632 450mm/45kg EB12,7 černý</t>
  </si>
  <si>
    <t>1073725</t>
  </si>
  <si>
    <t>536183</t>
  </si>
  <si>
    <t>HETTICH 1073725 kuličkový plnovýsuv KA 5632 500mm/45kg EB12,7 černý</t>
  </si>
  <si>
    <t>1074009</t>
  </si>
  <si>
    <t>107360</t>
  </si>
  <si>
    <t>HETTICH 1074009/77924 INNOTECH reling.tyč1140</t>
  </si>
  <si>
    <t>1074018</t>
  </si>
  <si>
    <t>536178</t>
  </si>
  <si>
    <t>HETTICH 1074018 kuličkový plnovýsuv KA 5632 250mm/45kg EB12,7 černý</t>
  </si>
  <si>
    <t>1074019</t>
  </si>
  <si>
    <t>536179</t>
  </si>
  <si>
    <t>HETTICH 1074019 kuličkový plnovýsuv KA 5632 300mm/45kg EB12,7 černý</t>
  </si>
  <si>
    <t>1074020</t>
  </si>
  <si>
    <t>536180</t>
  </si>
  <si>
    <t>HETTICH 1074020 kuličkový plnovýsuv KA 5632 350mm/45kg EB12,7 černý</t>
  </si>
  <si>
    <t>1074021</t>
  </si>
  <si>
    <t>536184</t>
  </si>
  <si>
    <t>HETTICH 1074021 kuličkový plnovýsuv KA 5632 550mm/45kg EB12,7 černý</t>
  </si>
  <si>
    <t>1074022</t>
  </si>
  <si>
    <t>536185</t>
  </si>
  <si>
    <t>HETTICH 1074022 kuličkový plnovýsuv KA 5632 600mm/45kg EB12,7 černý</t>
  </si>
  <si>
    <t>1077339</t>
  </si>
  <si>
    <t>275608</t>
  </si>
  <si>
    <t>HETTICH 1077339 WingLine 770 závěs kovový díl</t>
  </si>
  <si>
    <t>1077842</t>
  </si>
  <si>
    <t>185498</t>
  </si>
  <si>
    <t>HETTICH 1077842 kartotéková schránka A5 naležato</t>
  </si>
  <si>
    <t>1078660</t>
  </si>
  <si>
    <t>107616</t>
  </si>
  <si>
    <t>HETTICH 1078660 Slide-on závěs naložený 95° TH vrut pružina</t>
  </si>
  <si>
    <t>1078661</t>
  </si>
  <si>
    <t>107617</t>
  </si>
  <si>
    <t>HETTICH 1078661 Slide-on závěs polonaložený 95° TH vrut  pružina</t>
  </si>
  <si>
    <t>1078662</t>
  </si>
  <si>
    <t>107619</t>
  </si>
  <si>
    <t>HETTICH 1078662 Slide-on závěs vložený 95° TH vrut pružina</t>
  </si>
  <si>
    <t>1078663</t>
  </si>
  <si>
    <t>107624</t>
  </si>
  <si>
    <t>HETTICH 1078663 Závěs Slide-on 2333 T43, naložený, k zalisování</t>
  </si>
  <si>
    <t>1078664</t>
  </si>
  <si>
    <t>107625</t>
  </si>
  <si>
    <t>HETTICH 1078664 Závěs Slide-on 2333 T43 k zal</t>
  </si>
  <si>
    <t>1078665</t>
  </si>
  <si>
    <t>107626</t>
  </si>
  <si>
    <t>HETTICH 1078665 Závěs Slide-on 2333 T43 k zalisování</t>
  </si>
  <si>
    <t>1079061</t>
  </si>
  <si>
    <t>103760</t>
  </si>
  <si>
    <t>HETTICH 1079061 Zásuvka na psací potřeby, černá</t>
  </si>
  <si>
    <t>1079090</t>
  </si>
  <si>
    <t>103791</t>
  </si>
  <si>
    <t>HETTICH 1079090 SlideLine 55 horní/spodní vedení 4000mm stříbrná elox</t>
  </si>
  <si>
    <t>1079197</t>
  </si>
  <si>
    <t>106417</t>
  </si>
  <si>
    <t>HETTICH 1079197 Slide-on montážní podložka D0 vrut</t>
  </si>
  <si>
    <t>1079198</t>
  </si>
  <si>
    <t>106340</t>
  </si>
  <si>
    <t>HETTICH 1079198 Slide-on montážní podložka D1,5 vrut</t>
  </si>
  <si>
    <t>1079200</t>
  </si>
  <si>
    <t>103762</t>
  </si>
  <si>
    <t>HETTICH 1079200 Slide-on montážní podložka D5 vrut</t>
  </si>
  <si>
    <t>1079210</t>
  </si>
  <si>
    <t>185503</t>
  </si>
  <si>
    <t>HETTICH 1079210 podložka S2006 Direkt D=1,5 mm</t>
  </si>
  <si>
    <t>1079211</t>
  </si>
  <si>
    <t>152762</t>
  </si>
  <si>
    <t>HETTICH 1079211 podložka S2006 D=3 mm vrut</t>
  </si>
  <si>
    <t>1079212</t>
  </si>
  <si>
    <t>185504</t>
  </si>
  <si>
    <t>HETTICH 1079212 patentovaná montážní podložka "Hettich Direkt", D=5.0 mm</t>
  </si>
  <si>
    <t>1079221</t>
  </si>
  <si>
    <t>488008</t>
  </si>
  <si>
    <t>HETTICH 1079221 podložka S2006 D=0 Eurošroub FAKTUM</t>
  </si>
  <si>
    <t>106418</t>
  </si>
  <si>
    <t>HETTICH 1079221 Slide-on montážní podložka D0 eurošroub</t>
  </si>
  <si>
    <t>1079222</t>
  </si>
  <si>
    <t>229683</t>
  </si>
  <si>
    <t>HETTICH 1079222 Montážní podložka s předmontovanými eurošrouby, D =1.5 mm</t>
  </si>
  <si>
    <t>106419</t>
  </si>
  <si>
    <t>HETTICH 1079222 Slide-on montážní podložka D1,5 eurošroub</t>
  </si>
  <si>
    <t>1079223</t>
  </si>
  <si>
    <t>185505</t>
  </si>
  <si>
    <t>HETTICH 1079223 Slide-on montážní podložka D3 eurošroub</t>
  </si>
  <si>
    <t>1079224</t>
  </si>
  <si>
    <t>185506</t>
  </si>
  <si>
    <t>HETTICH 1079224 Slide-on montážní podložka D5 eurošroub</t>
  </si>
  <si>
    <t>1081304</t>
  </si>
  <si>
    <t>103786</t>
  </si>
  <si>
    <t>HETTICH 1081304 Selekta pro ozdobná krytka na skleněné dveře T22 9</t>
  </si>
  <si>
    <t>1084122</t>
  </si>
  <si>
    <t>165040</t>
  </si>
  <si>
    <t>HETTICH 1084122 přestavitelný rám 534-706 mm</t>
  </si>
  <si>
    <t>1084126</t>
  </si>
  <si>
    <t>107276</t>
  </si>
  <si>
    <t>HETTICH 1084126 přestavitelný rám 368-540 mm černý</t>
  </si>
  <si>
    <t>1084127</t>
  </si>
  <si>
    <t>185516</t>
  </si>
  <si>
    <t>HETTICH 1084127 Přestavitelný rám 534-706 čer</t>
  </si>
  <si>
    <t>1084128</t>
  </si>
  <si>
    <t>128257</t>
  </si>
  <si>
    <t>HETTICH 1084128 rám na závěsné složky s nastavitelnou šířkou, černý, 700-872 mm</t>
  </si>
  <si>
    <t>1084129</t>
  </si>
  <si>
    <t>185517</t>
  </si>
  <si>
    <t>HETTICH 1084129 přestavitelný rám 866-1038 mm černý</t>
  </si>
  <si>
    <t>1084130</t>
  </si>
  <si>
    <t>129684</t>
  </si>
  <si>
    <t>HETTICH 1084130 rám na závěsné složky s nastavitelnou šířkou, černý,1032-1204 mm</t>
  </si>
  <si>
    <t>1084138</t>
  </si>
  <si>
    <t>208669</t>
  </si>
  <si>
    <t>HETTICH 1084138 Přestavirelný rám 700-872 černý</t>
  </si>
  <si>
    <t>10921</t>
  </si>
  <si>
    <t>108284</t>
  </si>
  <si>
    <t>HETTICH 10921 Lift 90 výklopné kování 80-220N</t>
  </si>
  <si>
    <t>10925</t>
  </si>
  <si>
    <t>519272</t>
  </si>
  <si>
    <t>HETTICH 10925 ND BLUE MAX VENTIL 3\2 1/8"</t>
  </si>
  <si>
    <t>115014</t>
  </si>
  <si>
    <t>106346</t>
  </si>
  <si>
    <t>HETTICH 115014 Úchytka VELITRA 272/260 nebo 224 mm imitace nerezi</t>
  </si>
  <si>
    <t>115016</t>
  </si>
  <si>
    <t>106335</t>
  </si>
  <si>
    <t>HETTICH 115016 Úchytka VELITRA 372/260 nebo 320 mm imitace nerezi</t>
  </si>
  <si>
    <t>115017</t>
  </si>
  <si>
    <t>106336</t>
  </si>
  <si>
    <t>HETTICH 115017 Úchytka VELITRA 472/360 nebo 416 mm imitace nerezi</t>
  </si>
  <si>
    <t>115018</t>
  </si>
  <si>
    <t>106337</t>
  </si>
  <si>
    <t>HETTICH 115018 Úchytka VELITRA 204/192 nebo 128 mm imitace nerezi</t>
  </si>
  <si>
    <t>115019</t>
  </si>
  <si>
    <t>106987</t>
  </si>
  <si>
    <t>HETTICH 115019 Úchytka Fermo 64/74 imitace nerezi</t>
  </si>
  <si>
    <t>115020</t>
  </si>
  <si>
    <t>107413</t>
  </si>
  <si>
    <t>HETTICH 115020 Úchytka Fermo 64/74 chrom lesklý</t>
  </si>
  <si>
    <t>115021</t>
  </si>
  <si>
    <t>106663</t>
  </si>
  <si>
    <t>HETTICH 115021 Úchytka STABIA 140/128 mm eloxovaný hliník</t>
  </si>
  <si>
    <t>115022</t>
  </si>
  <si>
    <t>105926</t>
  </si>
  <si>
    <t>HETTICH 115022 Úchytka STABIA 172/160 mm eloxovaný hliník</t>
  </si>
  <si>
    <t>115023</t>
  </si>
  <si>
    <t>106243</t>
  </si>
  <si>
    <t>HETTICH 115023 Úchytka STABIA 108/96 mm eloxovaný hliník</t>
  </si>
  <si>
    <t>115024</t>
  </si>
  <si>
    <t>460817</t>
  </si>
  <si>
    <t>HETTICH 115024 Úchytka STABIA 236/224 mm eloxovaný hliník</t>
  </si>
  <si>
    <t>115028</t>
  </si>
  <si>
    <t>105089</t>
  </si>
  <si>
    <t>HETTICH 115028 Úchytka CAPRIS koncovky L+P eloxovaný hliník</t>
  </si>
  <si>
    <t>115049</t>
  </si>
  <si>
    <t>105090</t>
  </si>
  <si>
    <t>HETTICH 115049 Úchytka CAPRIS kon L+P nikl matný</t>
  </si>
  <si>
    <t>115060</t>
  </si>
  <si>
    <t>105685</t>
  </si>
  <si>
    <t>HETTICH 115060 Úchytka PONTE L205/192 nerez broušený</t>
  </si>
  <si>
    <t>115076</t>
  </si>
  <si>
    <t>105517</t>
  </si>
  <si>
    <t>HETTICH 115076 Úchytka BASILIA L208/192 imitace nerezi</t>
  </si>
  <si>
    <t>115077</t>
  </si>
  <si>
    <t>105513</t>
  </si>
  <si>
    <t>HETTICH 115077 Úchytka COMO 204/192 nerez broušený/imitace nerezi</t>
  </si>
  <si>
    <t>115078</t>
  </si>
  <si>
    <t>106234</t>
  </si>
  <si>
    <t>HETTICH 115078 Úchytka COMO 332/320 mm nerez broušený/imitace nerezi</t>
  </si>
  <si>
    <t>115080</t>
  </si>
  <si>
    <t>106317</t>
  </si>
  <si>
    <t>HETTICH 115080 Úchytka Catana 192 imitace nerezi</t>
  </si>
  <si>
    <t>115081</t>
  </si>
  <si>
    <t>106580</t>
  </si>
  <si>
    <t>HETTICH 115081 Úchytka CATANA 327/320 mm imitace nerezi</t>
  </si>
  <si>
    <t>115090</t>
  </si>
  <si>
    <t>103797</t>
  </si>
  <si>
    <t>HETTICH 115090 Úchytka ESLINGA L2000 eloxovaný hliník</t>
  </si>
  <si>
    <t>115091</t>
  </si>
  <si>
    <t>103798</t>
  </si>
  <si>
    <t>HETTICH 115091 Úchytka LUTETIA 2000 mm eloxovaný hliník</t>
  </si>
  <si>
    <t>115115</t>
  </si>
  <si>
    <t>103799</t>
  </si>
  <si>
    <t>HETTICH 115115 Úchytka LINDAVIA 2000 mm eloxovaný hliník</t>
  </si>
  <si>
    <t>115122</t>
  </si>
  <si>
    <t>105472</t>
  </si>
  <si>
    <t>HETTICH 115122 Úchytka NEAPOLIS 148/96 mm chrom lesklý</t>
  </si>
  <si>
    <t>115127</t>
  </si>
  <si>
    <t>105604</t>
  </si>
  <si>
    <t>HETTICH 115127 Úchytka MISNIA L180/160 eloxovaný hliník</t>
  </si>
  <si>
    <t>115147</t>
  </si>
  <si>
    <t>106579</t>
  </si>
  <si>
    <t>HETTICH 115147 Úchytka CULMEN 136/128 mm eloxovaný hliník</t>
  </si>
  <si>
    <t>115148</t>
  </si>
  <si>
    <t>107623</t>
  </si>
  <si>
    <t>HETTICH 115148 Úchytka CULMEN 168/160 mm eloxovaný hliník</t>
  </si>
  <si>
    <t>115149</t>
  </si>
  <si>
    <t>105907</t>
  </si>
  <si>
    <t>HETTICH 115149 Úchytka CULMEN 200/192 mm eloxovaný hliník</t>
  </si>
  <si>
    <t>115150</t>
  </si>
  <si>
    <t>208612</t>
  </si>
  <si>
    <t>HETTICH 115150 Úchytka CULMEN 232/224 mm eloxovaný hliník</t>
  </si>
  <si>
    <t>115154</t>
  </si>
  <si>
    <t>105671</t>
  </si>
  <si>
    <t>HETTICH 115154 knobka VENUSIA L60/32 imitace nerezi</t>
  </si>
  <si>
    <t>115155</t>
  </si>
  <si>
    <t>105467</t>
  </si>
  <si>
    <t>HETTICH 115155 Knobka VENUSIA 60/32 mm chrom lesklý</t>
  </si>
  <si>
    <t>115156</t>
  </si>
  <si>
    <t>107020</t>
  </si>
  <si>
    <t>HETTICH 115156 Knop Messana 32 imitace nerezi</t>
  </si>
  <si>
    <t>115157</t>
  </si>
  <si>
    <t>105672</t>
  </si>
  <si>
    <t>HETTICH 115157 Knobka MESSANA 42x42x32 mm chrom lesklý</t>
  </si>
  <si>
    <t>115170</t>
  </si>
  <si>
    <t>105475</t>
  </si>
  <si>
    <t>HETTICH 115170 Úchytka BELNA 167/160 mm imitace nerezi</t>
  </si>
  <si>
    <t>115181</t>
  </si>
  <si>
    <t>105522</t>
  </si>
  <si>
    <t>HETTICH 115181 Úchytka MISNIA L116/96 eloxovaný hliník</t>
  </si>
  <si>
    <t>115182</t>
  </si>
  <si>
    <t>106089</t>
  </si>
  <si>
    <t>HETTICH 115182 Úchytka MISNIA L116/96 nikl matný</t>
  </si>
  <si>
    <t>115183</t>
  </si>
  <si>
    <t>105466</t>
  </si>
  <si>
    <t>HETTICH 115183 Úchytka MISNIA L180/160 nikl matný</t>
  </si>
  <si>
    <t>115195</t>
  </si>
  <si>
    <t>105361</t>
  </si>
  <si>
    <t>HETTICH 115195 Úchytka MATILO 138/128 mm nikl matný</t>
  </si>
  <si>
    <t>115203</t>
  </si>
  <si>
    <t>185285</t>
  </si>
  <si>
    <t>HETTICH 115203 Úchytka TOLOSA 126/96 mm nikl matný</t>
  </si>
  <si>
    <t>115208</t>
  </si>
  <si>
    <t>106152</t>
  </si>
  <si>
    <t>HETTICH 115208 Úchytka CLIVIA 300/288 mm eloxovaný hliník</t>
  </si>
  <si>
    <t>115209</t>
  </si>
  <si>
    <t>107265</t>
  </si>
  <si>
    <t>HETTICH 115209 Úchytka CLIVIA 364/352 mm eloxovaný hliník</t>
  </si>
  <si>
    <t>115210</t>
  </si>
  <si>
    <t>208614</t>
  </si>
  <si>
    <t>HETTICH 115210 Úchytka CLIVIA 428/416 mm eloxovaný hliník</t>
  </si>
  <si>
    <t>115214</t>
  </si>
  <si>
    <t>106153</t>
  </si>
  <si>
    <t>HETTICH 115214 Úchytka CLIVIA 556/544 mm eloxovaný hliník</t>
  </si>
  <si>
    <t>115216</t>
  </si>
  <si>
    <t>107567</t>
  </si>
  <si>
    <t>HETTICH 115216 Úchytka CLIVIA 967/2x477,5 mm eloxovaný hliník</t>
  </si>
  <si>
    <t>115217</t>
  </si>
  <si>
    <t>180341</t>
  </si>
  <si>
    <t>HETTICH 115217 Úchytka CLIVIA 1140/2x564 mm eloxovaný hliník</t>
  </si>
  <si>
    <t>115263</t>
  </si>
  <si>
    <t>105834</t>
  </si>
  <si>
    <t>HETTICH 115263 Úchytka BEVIPO 144/128 mm cín</t>
  </si>
  <si>
    <t>115266</t>
  </si>
  <si>
    <t>105974</t>
  </si>
  <si>
    <t>HETTICH 115266 Úchytka CORDUBA 146/128 mm cín</t>
  </si>
  <si>
    <t>115292</t>
  </si>
  <si>
    <t>107255</t>
  </si>
  <si>
    <t>HETTICH 115292 Úchytka FLAVIA 145/96 mm cín</t>
  </si>
  <si>
    <t>115293</t>
  </si>
  <si>
    <t>105675</t>
  </si>
  <si>
    <t>HETTICH 115293 Úchytka FLAVIA 145/96 mm nikl matný</t>
  </si>
  <si>
    <t>115298</t>
  </si>
  <si>
    <t>103805</t>
  </si>
  <si>
    <t>HETTICH 115298 Úchytka SPIRA sada koncovek eloxovaný hliník</t>
  </si>
  <si>
    <t>115312</t>
  </si>
  <si>
    <t>107241</t>
  </si>
  <si>
    <t>HETTICH 115312 Knobka ISSA d40 mm imitace nerezi</t>
  </si>
  <si>
    <t>115314</t>
  </si>
  <si>
    <t>103806</t>
  </si>
  <si>
    <t>HETTICH 115314 Úchytka SPIRA L2000 eloxovaný hliník</t>
  </si>
  <si>
    <t>115353</t>
  </si>
  <si>
    <t>107652</t>
  </si>
  <si>
    <t>HETTICH 115353 Úchytka CLIVIA 172/160 mm eloxovaný hliník</t>
  </si>
  <si>
    <t>115354</t>
  </si>
  <si>
    <t>107279</t>
  </si>
  <si>
    <t>HETTICH 115354 Úchytka CLIVIA 204/192 mm eloxovaný hliník</t>
  </si>
  <si>
    <t>115356</t>
  </si>
  <si>
    <t>106732</t>
  </si>
  <si>
    <t>HETTICH 115356 Úchytka CLIVIA 244/232 mm eloxovaný hliník</t>
  </si>
  <si>
    <t>115358</t>
  </si>
  <si>
    <t>105275</t>
  </si>
  <si>
    <t>HETTICH 115358 Úchytka CLIVIA 344/332 mm eloxovaný hliník</t>
  </si>
  <si>
    <t>115360</t>
  </si>
  <si>
    <t>106734</t>
  </si>
  <si>
    <t>HETTICH 115360 Úchytka CLIVIA 444/432 mm eloxovaný hliník</t>
  </si>
  <si>
    <t>115361</t>
  </si>
  <si>
    <t>105700</t>
  </si>
  <si>
    <t>HETTICH 115361 Úchytka CLIVIA 494/482 mm eloxovaný hliník</t>
  </si>
  <si>
    <t>115363</t>
  </si>
  <si>
    <t>105276</t>
  </si>
  <si>
    <t>HETTICH 115363 Úchytka CLIVIA 744/732 mm eloxovaný hliník</t>
  </si>
  <si>
    <t>115365</t>
  </si>
  <si>
    <t>107022</t>
  </si>
  <si>
    <t>HETTICH 115365 Adaptér pro úchytky na skládané dveře chrom matný</t>
  </si>
  <si>
    <t>115366</t>
  </si>
  <si>
    <t>107054</t>
  </si>
  <si>
    <t>HETTICH 115366 Adaptér pro úchytky na skládané dveře, nikl matný</t>
  </si>
  <si>
    <t>115374</t>
  </si>
  <si>
    <t>457600</t>
  </si>
  <si>
    <t>HETTICH 115374 Úchytka Olisipo s deskou, L 141 mm, B 30 mm, cínový vzhled</t>
  </si>
  <si>
    <t>115385</t>
  </si>
  <si>
    <t>310131</t>
  </si>
  <si>
    <t>HETTICH 115385 Úchytka PONTE 173/160 mm nerez broušený</t>
  </si>
  <si>
    <t>115387</t>
  </si>
  <si>
    <t>310132</t>
  </si>
  <si>
    <t>HETTICH 115387 Úchytka PONTE 333/320 mm nerez broušený</t>
  </si>
  <si>
    <t>1160018</t>
  </si>
  <si>
    <t>133350</t>
  </si>
  <si>
    <t>HETTICH 1160018 Úchytka Anzio 128 nerez broušený</t>
  </si>
  <si>
    <t>1160019</t>
  </si>
  <si>
    <t>154276</t>
  </si>
  <si>
    <t>HETTICH 1160019 Úchytka ANZIO 170/160 mm nerez broušený</t>
  </si>
  <si>
    <t>1160020</t>
  </si>
  <si>
    <t>135134</t>
  </si>
  <si>
    <t>HETTICH 1160020 Úchytka Anzio 224 nerez broušený</t>
  </si>
  <si>
    <t>1160021</t>
  </si>
  <si>
    <t>146741</t>
  </si>
  <si>
    <t>HETTICH 1160021 Úchytka Anzio 288 nerez broušený</t>
  </si>
  <si>
    <t>1160022</t>
  </si>
  <si>
    <t>133349</t>
  </si>
  <si>
    <t>HETTICH 1160022 Úchytka Anzio 352 nerez broušený</t>
  </si>
  <si>
    <t>1160023</t>
  </si>
  <si>
    <t>146742</t>
  </si>
  <si>
    <t>HETTICH 1160023 Úchytka Anzio 480 nerez broušený</t>
  </si>
  <si>
    <t>1160024</t>
  </si>
  <si>
    <t>153625</t>
  </si>
  <si>
    <t>HETTICH 1160024 Úchytka ANZIO 618/608 mm nerez broušený</t>
  </si>
  <si>
    <t>1160025</t>
  </si>
  <si>
    <t>146743</t>
  </si>
  <si>
    <t>HETTICH 1160025 Úchytka ANZIO 746/736 mm nerez broušený</t>
  </si>
  <si>
    <t>1170155</t>
  </si>
  <si>
    <t>141597</t>
  </si>
  <si>
    <t>HETTICH 1170155 Úchytka Salona 160 imitace nerezi</t>
  </si>
  <si>
    <t>1170158</t>
  </si>
  <si>
    <t>134885</t>
  </si>
  <si>
    <t>HETTICH 1170158 Úchytka Vantania 128 imitace nerezi</t>
  </si>
  <si>
    <t>1170173</t>
  </si>
  <si>
    <t>132731</t>
  </si>
  <si>
    <t>HETTICH 1170173 Knobka EMO 25x25 mm imitace nerezi</t>
  </si>
  <si>
    <t>13104</t>
  </si>
  <si>
    <t>103808</t>
  </si>
  <si>
    <t>HETTICH 13104 Trapézové spojovací kování TZ 4 bílá</t>
  </si>
  <si>
    <t>13116</t>
  </si>
  <si>
    <t>104443</t>
  </si>
  <si>
    <t>HETTICH 13116 excentr Rastex 25, bez osazení a povrchové úpravy</t>
  </si>
  <si>
    <t>13118</t>
  </si>
  <si>
    <t>105436</t>
  </si>
  <si>
    <t>HETTICH 13118 Krytka pro Rastex 25 hnědá</t>
  </si>
  <si>
    <t>13127</t>
  </si>
  <si>
    <t>106524</t>
  </si>
  <si>
    <t>HETTICH 13127 Vari podpěrka polic 10 mm pozinkovaný</t>
  </si>
  <si>
    <t>13129</t>
  </si>
  <si>
    <t>183732</t>
  </si>
  <si>
    <t>HETTICH 13129 VARI podpěrka 16 mm chromát</t>
  </si>
  <si>
    <t>13139</t>
  </si>
  <si>
    <t>118991</t>
  </si>
  <si>
    <t>HETTICH 13139 Magnet M71/GP1 4kg bílý</t>
  </si>
  <si>
    <t>13140</t>
  </si>
  <si>
    <t>118992</t>
  </si>
  <si>
    <t>HETTICH 13140 Magnet M71/GP1 4kg hnědý</t>
  </si>
  <si>
    <t>13141</t>
  </si>
  <si>
    <t>118993</t>
  </si>
  <si>
    <t>HETTICH 13141 magnet M72 GP2 5kg bílý</t>
  </si>
  <si>
    <t>13142</t>
  </si>
  <si>
    <t>208384</t>
  </si>
  <si>
    <t>HETTICH 13142 magnet M72 GP2 5 kg hnědý</t>
  </si>
  <si>
    <t>13157</t>
  </si>
  <si>
    <t>105553</t>
  </si>
  <si>
    <t>HETTICH 13157 Magnet M73/GP9 4kg bílý</t>
  </si>
  <si>
    <t>13158</t>
  </si>
  <si>
    <t>105558</t>
  </si>
  <si>
    <t>HETTICH 13158 Magnet M73/GP9 4kg hnědý</t>
  </si>
  <si>
    <t>13233</t>
  </si>
  <si>
    <t>104344</t>
  </si>
  <si>
    <t>HETTICH 13233 Sklopné kování KH 200 mm</t>
  </si>
  <si>
    <t>13235</t>
  </si>
  <si>
    <t>104345</t>
  </si>
  <si>
    <t>HETTICH 13235 Sklopné kování KH 250 mm</t>
  </si>
  <si>
    <t>13297</t>
  </si>
  <si>
    <t>136510</t>
  </si>
  <si>
    <t>HETTICH 13297 držák pro soklovou zásuvku 150 mm</t>
  </si>
  <si>
    <t>13312</t>
  </si>
  <si>
    <t>108318</t>
  </si>
  <si>
    <t>HETTICH 13312/9005647 Příborník 520/300 stříbrný</t>
  </si>
  <si>
    <t>13315</t>
  </si>
  <si>
    <t>160609</t>
  </si>
  <si>
    <t>HETTICH 13315/9005649 Příborník 520/450 stříbrný</t>
  </si>
  <si>
    <t>13337</t>
  </si>
  <si>
    <t>103832</t>
  </si>
  <si>
    <t>HETTICH 13337 zámek cylindrický pákový včetně rozety</t>
  </si>
  <si>
    <t>13392</t>
  </si>
  <si>
    <t>108219</t>
  </si>
  <si>
    <t>HETTICH 13392 Šablona Practica pro InnoTech</t>
  </si>
  <si>
    <t>468805</t>
  </si>
  <si>
    <t>HETTICH 13392 Šablona Practica pro InnoTech PD-50</t>
  </si>
  <si>
    <t>13841</t>
  </si>
  <si>
    <t>179590</t>
  </si>
  <si>
    <t>HETTICH 13841 Accura vrtací těleso pro závěsy</t>
  </si>
  <si>
    <t>467565</t>
  </si>
  <si>
    <t>HETTICH 13841 Accura vrtací těleso pro závěsy PD-50</t>
  </si>
  <si>
    <t>13907</t>
  </si>
  <si>
    <t>119013</t>
  </si>
  <si>
    <t>HETTICH 13907 Dispenza police Arena Classic 300 mm chrom</t>
  </si>
  <si>
    <t>13908</t>
  </si>
  <si>
    <t>105202</t>
  </si>
  <si>
    <t>HETTICH 13908 Dispenza police Arena Classic 400 mm chrom</t>
  </si>
  <si>
    <t>13909</t>
  </si>
  <si>
    <t>108459</t>
  </si>
  <si>
    <t>HETTICH 13909 Dispenza koš 300 mm chrom</t>
  </si>
  <si>
    <t>13936</t>
  </si>
  <si>
    <t>103953</t>
  </si>
  <si>
    <t>HETTICH 13936 Čelní výsuv 2 police, SiSy</t>
  </si>
  <si>
    <t>13952</t>
  </si>
  <si>
    <t>103956</t>
  </si>
  <si>
    <t>HETTICH 13952 distanční lišta pro výsuvy, 25x484x49mm, bílá</t>
  </si>
  <si>
    <t>13957</t>
  </si>
  <si>
    <t>103766</t>
  </si>
  <si>
    <t>HETTICH 13957 excentr Rastex 15, 18 mm, bez osazení, niklováno</t>
  </si>
  <si>
    <t>13958</t>
  </si>
  <si>
    <t>103765</t>
  </si>
  <si>
    <t>HETTICH 13958 excentr Rastex 15, 18 mm, bez osazení, niklováno</t>
  </si>
  <si>
    <t>13961</t>
  </si>
  <si>
    <t>104414</t>
  </si>
  <si>
    <t>HETTICH 13961 excentr Rastex 15, 18 mm, bez osazení a povrchové úpravy</t>
  </si>
  <si>
    <t>13962</t>
  </si>
  <si>
    <t>104417</t>
  </si>
  <si>
    <t>HETTICH 13962 excentr Rastex 15, 18 mm, bez osazení a povrchové úpravy</t>
  </si>
  <si>
    <t>14825</t>
  </si>
  <si>
    <t>108217</t>
  </si>
  <si>
    <t>HETTICH 14825 Exakta lišta s 2 dorazy 1000 mm</t>
  </si>
  <si>
    <t>14826</t>
  </si>
  <si>
    <t>131004</t>
  </si>
  <si>
    <t>HETTICH 14826 Exakta lišta s 2 dorazy 2000 mm</t>
  </si>
  <si>
    <t>14827</t>
  </si>
  <si>
    <t>119017</t>
  </si>
  <si>
    <t>HETTICH 14827 Exakta lišta s 2 dorazy 2500 mm</t>
  </si>
  <si>
    <t>15328</t>
  </si>
  <si>
    <t>183801</t>
  </si>
  <si>
    <t>HETTICH 15328 Exakta lišta s 2 dorazy 1500 mm</t>
  </si>
  <si>
    <t>16048</t>
  </si>
  <si>
    <t>104703</t>
  </si>
  <si>
    <t>HETTICH 16048 spojovací šroub AVB 5, 150mm</t>
  </si>
  <si>
    <t>16173</t>
  </si>
  <si>
    <t>104117</t>
  </si>
  <si>
    <t>HETTICH 16173 KLASSIK D/300-349 levo/L</t>
  </si>
  <si>
    <t>16174</t>
  </si>
  <si>
    <t>104119</t>
  </si>
  <si>
    <t>HETTICH 16174 Klassik D 350-399 L P</t>
  </si>
  <si>
    <t>16175</t>
  </si>
  <si>
    <t>104120</t>
  </si>
  <si>
    <t>HETTICH 16175 Klassik D 400-449 L P</t>
  </si>
  <si>
    <t>16176</t>
  </si>
  <si>
    <t>104124</t>
  </si>
  <si>
    <t>HETTICH 16176 Klassik D 450-507 L P</t>
  </si>
  <si>
    <t>16177</t>
  </si>
  <si>
    <t>104126</t>
  </si>
  <si>
    <t>HETTICH 16177 Klassik D 508-550 L P</t>
  </si>
  <si>
    <t>16178</t>
  </si>
  <si>
    <t>104128</t>
  </si>
  <si>
    <t>HETTICH 16178 Klassik D 551-600 L P</t>
  </si>
  <si>
    <t>16180</t>
  </si>
  <si>
    <t>106511</t>
  </si>
  <si>
    <t>HETTICH 16180 podpěra polic Safety, 5 mm, plast, čirá</t>
  </si>
  <si>
    <t>16181</t>
  </si>
  <si>
    <t>106502</t>
  </si>
  <si>
    <t>HETTICH 16181 podpěra polic, 5 mm, s osazením, pozinkováno</t>
  </si>
  <si>
    <t>16190</t>
  </si>
  <si>
    <t>119018</t>
  </si>
  <si>
    <t>HETTICH 16190 Vrut pojistný 3,0x20 mm</t>
  </si>
  <si>
    <t>19446</t>
  </si>
  <si>
    <t>108245</t>
  </si>
  <si>
    <t>HETTICH 19446 vrták stupňovitý HSS d5/d7mm</t>
  </si>
  <si>
    <t>468809</t>
  </si>
  <si>
    <t>HETTICH 19446 vrták stupňovitý HSS d5/d7mm PD-50</t>
  </si>
  <si>
    <t>19476</t>
  </si>
  <si>
    <t>103853</t>
  </si>
  <si>
    <t>HETTICH 19476 SAH 116 závěsné kování</t>
  </si>
  <si>
    <t>19555</t>
  </si>
  <si>
    <t>208405</t>
  </si>
  <si>
    <t>HETTICH 19555 spojovací šroub Direkta 2 6,3x38 mm</t>
  </si>
  <si>
    <t>19556</t>
  </si>
  <si>
    <t>104231</t>
  </si>
  <si>
    <t>HETTICH 19556 Spojovací šroub Direkta 2 6,3x50 mm</t>
  </si>
  <si>
    <t>19557</t>
  </si>
  <si>
    <t>106523</t>
  </si>
  <si>
    <t>HETTICH 19557 podpěra Sekura 1.1, 5 mm, niklováno</t>
  </si>
  <si>
    <t>19558</t>
  </si>
  <si>
    <t>103856</t>
  </si>
  <si>
    <t>HETTICH 19558 Spojka zad RV 1</t>
  </si>
  <si>
    <t>19639</t>
  </si>
  <si>
    <t>103857</t>
  </si>
  <si>
    <t>HETTICH 19639 Závěs k našroubování s pružinou</t>
  </si>
  <si>
    <t>19640</t>
  </si>
  <si>
    <t>104818</t>
  </si>
  <si>
    <t>HETTICH 19640 Závěs k našroubování bez pružiny</t>
  </si>
  <si>
    <t>20014</t>
  </si>
  <si>
    <t>105514</t>
  </si>
  <si>
    <t>HETTICH 20014 Accura lišta se stupnicí 2000 mm</t>
  </si>
  <si>
    <t>484154</t>
  </si>
  <si>
    <t>HETTICH 20014 Accura lišta se stupnicí 2000mm PD-50</t>
  </si>
  <si>
    <t>20049</t>
  </si>
  <si>
    <t>183824</t>
  </si>
  <si>
    <t>HETTICH 20049 Rastex 15 12 bez osazení nikl</t>
  </si>
  <si>
    <t>20053</t>
  </si>
  <si>
    <t>104405</t>
  </si>
  <si>
    <t>HETTICH 20053 Rastex 15 12 bez osazení a bez povrchové úpravy</t>
  </si>
  <si>
    <t>20058</t>
  </si>
  <si>
    <t>107955</t>
  </si>
  <si>
    <t>HETTICH 20058 kolík Twister DU 232, k zašroubování, 30 mm, černá</t>
  </si>
  <si>
    <t>20060</t>
  </si>
  <si>
    <t>105076</t>
  </si>
  <si>
    <t>HETTICH 20060 kolík Twister DU 262 T, 24,5 mm, pozinkováno, modrá</t>
  </si>
  <si>
    <t>20126</t>
  </si>
  <si>
    <t>103864</t>
  </si>
  <si>
    <t>HETTICH 20126 závěs mini k našroubování</t>
  </si>
  <si>
    <t>20130</t>
  </si>
  <si>
    <t>208407</t>
  </si>
  <si>
    <t>HETTICH 20130 vrtací těleso pro montážní podložky</t>
  </si>
  <si>
    <t>20131</t>
  </si>
  <si>
    <t>183826</t>
  </si>
  <si>
    <t>HETTICH 20131 DrillJig VB vrtací tělo pro kolíky</t>
  </si>
  <si>
    <t>20157</t>
  </si>
  <si>
    <t>105082</t>
  </si>
  <si>
    <t>HETTICH 20157 kolík Twister DU 644, 30 mm, černá</t>
  </si>
  <si>
    <t>20165</t>
  </si>
  <si>
    <t>119021</t>
  </si>
  <si>
    <t>HETTICH 20165 DrillJig pro závěsy 1x35/2x10 mm</t>
  </si>
  <si>
    <t>467559</t>
  </si>
  <si>
    <t>HETTICH 20165 DrillJig pro závěsy 1x35/2x10 mm PD-50</t>
  </si>
  <si>
    <t>20166</t>
  </si>
  <si>
    <t>106343</t>
  </si>
  <si>
    <t>HETTICH 20166 DrillJig VB 1x10 1x20mm</t>
  </si>
  <si>
    <t>467553</t>
  </si>
  <si>
    <t>HETTICH 20166 DrillJig VB 1x10 1x20mm PD-50</t>
  </si>
  <si>
    <t>20167</t>
  </si>
  <si>
    <t>208409</t>
  </si>
  <si>
    <t>HETTICH 20167 vrták d30 mm</t>
  </si>
  <si>
    <t>20168</t>
  </si>
  <si>
    <t>183830</t>
  </si>
  <si>
    <t>HETTICH 20168 vrták D 18 mm</t>
  </si>
  <si>
    <t>20383</t>
  </si>
  <si>
    <t>415830</t>
  </si>
  <si>
    <t>HETTICH 20383 Vertico Synchro sada, naložené dveře, 300-400mm</t>
  </si>
  <si>
    <t>20387</t>
  </si>
  <si>
    <t>183834</t>
  </si>
  <si>
    <t>HETTICH 20387 Vertico Synchro sada, naložené dveře, 450-600mm</t>
  </si>
  <si>
    <t>20388</t>
  </si>
  <si>
    <t>183835</t>
  </si>
  <si>
    <t>HETTICH 20388 Vertico Synchro sada, naložené dveře, 500-600mm</t>
  </si>
  <si>
    <t>20395</t>
  </si>
  <si>
    <t>554495</t>
  </si>
  <si>
    <t>HETTICH 20395 Vertico Synchro sada, vložené dveře, 400-600mm</t>
  </si>
  <si>
    <t>20396</t>
  </si>
  <si>
    <t>183837</t>
  </si>
  <si>
    <t>HETTICH 20396 Vertico Synchro sada, vložené dveře 450-600 mm</t>
  </si>
  <si>
    <t>20397</t>
  </si>
  <si>
    <t>538551</t>
  </si>
  <si>
    <t>HETTICH 20397 Vertico Synchro sada, vložené dveře, 500-600mm</t>
  </si>
  <si>
    <t>20400</t>
  </si>
  <si>
    <t>105320</t>
  </si>
  <si>
    <t>HETTICH 20400 Vertico Mono/Synchro krycí profil pravolevý 2500mm</t>
  </si>
  <si>
    <t>20524</t>
  </si>
  <si>
    <t>181786</t>
  </si>
  <si>
    <t>HETTICH 20524 zásuvka ocel 292/530 mm hliník</t>
  </si>
  <si>
    <t>20532</t>
  </si>
  <si>
    <t>183840</t>
  </si>
  <si>
    <t>HETTICH 20532 ocelová zásuvka 392/714 mm hliník</t>
  </si>
  <si>
    <t>20571</t>
  </si>
  <si>
    <t>162567</t>
  </si>
  <si>
    <t>HETTICH 20571 Podpěra čela hliník</t>
  </si>
  <si>
    <t>20686</t>
  </si>
  <si>
    <t>108240</t>
  </si>
  <si>
    <t>HETTICH 20686 DrillJig VB vrták d20 mm</t>
  </si>
  <si>
    <t>485099</t>
  </si>
  <si>
    <t>HETTICH 20686 DrillJig VB vrták d20 mm PD-50</t>
  </si>
  <si>
    <t>20687</t>
  </si>
  <si>
    <t>119024</t>
  </si>
  <si>
    <t>HETTICH 20687 DrillJig VB vrták d10 mm</t>
  </si>
  <si>
    <t>485100</t>
  </si>
  <si>
    <t>HETTICH 20687 DrillJig VB vrták d10 mm PD-50</t>
  </si>
  <si>
    <t>20688</t>
  </si>
  <si>
    <t>108241</t>
  </si>
  <si>
    <t>HETTICH 20688 DrillJig vrták d35 mm</t>
  </si>
  <si>
    <t>485101</t>
  </si>
  <si>
    <t>HETTICH 20688 DrillJig vrták d35 mm PD-50</t>
  </si>
  <si>
    <t>20689</t>
  </si>
  <si>
    <t>208412</t>
  </si>
  <si>
    <t>HETTICH 20689 DrillJig šroub s vnitřním šestihranem</t>
  </si>
  <si>
    <t>485102</t>
  </si>
  <si>
    <t>HETTICH 20689 DrillJig šroub s vnitřním šestihranem PD-50</t>
  </si>
  <si>
    <t>20695</t>
  </si>
  <si>
    <t>119026</t>
  </si>
  <si>
    <t>HETTICH 20695 DrillJig šestihranný bit</t>
  </si>
  <si>
    <t>485104</t>
  </si>
  <si>
    <t>HETTICH 20695 DrillJig šestihranný bit PD-50</t>
  </si>
  <si>
    <t>20711</t>
  </si>
  <si>
    <t>119027</t>
  </si>
  <si>
    <t>HETTICH 20711 kontejner sada 392/530 mm hliník</t>
  </si>
  <si>
    <t>20712</t>
  </si>
  <si>
    <t>107428</t>
  </si>
  <si>
    <t>HETTICH 20712 kontejner sada 392/730 mm hliník</t>
  </si>
  <si>
    <t>20722</t>
  </si>
  <si>
    <t>119199</t>
  </si>
  <si>
    <t>HETTICH 20722 ocelová zásuvka 392x530 mm hliník</t>
  </si>
  <si>
    <t>20782</t>
  </si>
  <si>
    <t>106484</t>
  </si>
  <si>
    <t>HETTICH 20782 Podpěrka lžičková 5 mm</t>
  </si>
  <si>
    <t>20784</t>
  </si>
  <si>
    <t>107314</t>
  </si>
  <si>
    <t>HETTICH 20784 Rektifikační prvek</t>
  </si>
  <si>
    <t>20831</t>
  </si>
  <si>
    <t>396511</t>
  </si>
  <si>
    <t>HETTICH 20831 Accura ND centrovací kolík 5mm</t>
  </si>
  <si>
    <t>20843</t>
  </si>
  <si>
    <t>119028</t>
  </si>
  <si>
    <t>HETTICH 20843 Trapézové spojování kování TZ 4 niklovaný</t>
  </si>
  <si>
    <t>20864</t>
  </si>
  <si>
    <t>104116</t>
  </si>
  <si>
    <t>HETTICH 20864 Klassik pro výšku korpusu 290-340 mm L</t>
  </si>
  <si>
    <t>20865</t>
  </si>
  <si>
    <t>104118</t>
  </si>
  <si>
    <t>HETTICH 20865 Klassik pro výšku korpusu 365-404 mm L</t>
  </si>
  <si>
    <t>20866</t>
  </si>
  <si>
    <t>104121</t>
  </si>
  <si>
    <t>HETTICH 20866 Klassik D 405-464 L P</t>
  </si>
  <si>
    <t>20867</t>
  </si>
  <si>
    <t>104125</t>
  </si>
  <si>
    <t>HETTICH 20867 Klassik pro výšku korpusu 465-564 mm L</t>
  </si>
  <si>
    <t>20870</t>
  </si>
  <si>
    <t>103879</t>
  </si>
  <si>
    <t>HETTICH 20870 ET 150 závěs na sklo čípkový 105° sada bez pružiny</t>
  </si>
  <si>
    <t>20871</t>
  </si>
  <si>
    <t>103880</t>
  </si>
  <si>
    <t>HETTICH 20871 ET 150 úchytka na sklo levá</t>
  </si>
  <si>
    <t>20872</t>
  </si>
  <si>
    <t>103881</t>
  </si>
  <si>
    <t>HETTICH 20872 ET 150 úchytka na sklo pravá</t>
  </si>
  <si>
    <t>20873</t>
  </si>
  <si>
    <t>105565</t>
  </si>
  <si>
    <t>HETTICH 20873 magnet D7 GP9 černý</t>
  </si>
  <si>
    <t>20891</t>
  </si>
  <si>
    <t>103883</t>
  </si>
  <si>
    <t>HETTICH 20891 Trapézové spojovací kování TZ 4 TD nikl</t>
  </si>
  <si>
    <t>21154</t>
  </si>
  <si>
    <t>119029</t>
  </si>
  <si>
    <t>HETTICH 21154 tlumič dorazu, 6 mm, hnědá</t>
  </si>
  <si>
    <t>21575</t>
  </si>
  <si>
    <t>104130</t>
  </si>
  <si>
    <t>HETTICH 21575 Klassik D 290-340 L s magnetem</t>
  </si>
  <si>
    <t>21577</t>
  </si>
  <si>
    <t>104133</t>
  </si>
  <si>
    <t>HETTICH 21577 Klassik D 365-404 s magnetem L</t>
  </si>
  <si>
    <t>21579</t>
  </si>
  <si>
    <t>104136</t>
  </si>
  <si>
    <t>HETTICH 21579 Klassik pro výšku korpusu 405-464 L s magnetem</t>
  </si>
  <si>
    <t>21581</t>
  </si>
  <si>
    <t>104139</t>
  </si>
  <si>
    <t>HETTICH 21581 Klassik D 465-564 L s magnetem</t>
  </si>
  <si>
    <t>21698</t>
  </si>
  <si>
    <t>104132</t>
  </si>
  <si>
    <t>HETTICH 21698 Klassik D 290-340 P s magnetem</t>
  </si>
  <si>
    <t>21699</t>
  </si>
  <si>
    <t>104135</t>
  </si>
  <si>
    <t>HETTICH 21699 Klassik D 365-404 s magnetem P</t>
  </si>
  <si>
    <t>21700</t>
  </si>
  <si>
    <t>104138</t>
  </si>
  <si>
    <t>HETTICH 21700 Klassik D 405-464 P s magnetem</t>
  </si>
  <si>
    <t>21701</t>
  </si>
  <si>
    <t>104140</t>
  </si>
  <si>
    <t>HETTICH 21701 Klassik D 465-564 P s magnetem</t>
  </si>
  <si>
    <t>21768</t>
  </si>
  <si>
    <t>103896</t>
  </si>
  <si>
    <t>HETTICH 21768 Spojovací kování VB 16</t>
  </si>
  <si>
    <t>22532</t>
  </si>
  <si>
    <t>183860</t>
  </si>
  <si>
    <t>HETTICH 22532 Safety Podpěrka polic 6 mm čirá</t>
  </si>
  <si>
    <t>22534</t>
  </si>
  <si>
    <t>208413</t>
  </si>
  <si>
    <t>HETTICH 22534 Safety podpěrka polic 3 mm čirá</t>
  </si>
  <si>
    <t>22617</t>
  </si>
  <si>
    <t>119030</t>
  </si>
  <si>
    <t>HETTICH 22617 Exakta vrtací těleso</t>
  </si>
  <si>
    <t>485105</t>
  </si>
  <si>
    <t>HETTICH 22617 Exakta vrtací těleso PD-50</t>
  </si>
  <si>
    <t>22737</t>
  </si>
  <si>
    <t>106522</t>
  </si>
  <si>
    <t>HETTICH 22737 Podpěrka polic Univerzal D</t>
  </si>
  <si>
    <t>23680</t>
  </si>
  <si>
    <t>104354</t>
  </si>
  <si>
    <t>HETTICH 23680 důlčík</t>
  </si>
  <si>
    <t>485106</t>
  </si>
  <si>
    <t>HETTICH 23680 důlčík PD-50</t>
  </si>
  <si>
    <t>23994</t>
  </si>
  <si>
    <t>108066</t>
  </si>
  <si>
    <t>HETTICH 23994 TopLine 1 montážní prvek sada</t>
  </si>
  <si>
    <t>24832</t>
  </si>
  <si>
    <t>119031</t>
  </si>
  <si>
    <t>HETTICH 24832 Spojovací úhelník 32 mm</t>
  </si>
  <si>
    <t>24838</t>
  </si>
  <si>
    <t>105315</t>
  </si>
  <si>
    <t>HETTICH 24838 Stavěcí kroužek k 19446</t>
  </si>
  <si>
    <t>468808</t>
  </si>
  <si>
    <t>HETTICH 24838 Stavěcí kroužek k 19446 PD-50</t>
  </si>
  <si>
    <t>24908</t>
  </si>
  <si>
    <t>103899</t>
  </si>
  <si>
    <t>HETTICH 24908 ET 5150 závěs na sklo 170° sada pružina</t>
  </si>
  <si>
    <t>25048</t>
  </si>
  <si>
    <t>107842</t>
  </si>
  <si>
    <t>HETTICH 25048 čočka dorazová 1,5mm zalisování 6mm bílá</t>
  </si>
  <si>
    <t>25049</t>
  </si>
  <si>
    <t>104450</t>
  </si>
  <si>
    <t>HETTICH 25049 VB 20 D poniklovaný</t>
  </si>
  <si>
    <t>25052</t>
  </si>
  <si>
    <t>104996</t>
  </si>
  <si>
    <t>HETTICH 25052 Kolík DU 327/DU 265</t>
  </si>
  <si>
    <t>25056</t>
  </si>
  <si>
    <t>105434</t>
  </si>
  <si>
    <t>HETTICH 25056 Krytka pro Rastex 25 béžová</t>
  </si>
  <si>
    <t>25064</t>
  </si>
  <si>
    <t>104419</t>
  </si>
  <si>
    <t>HETTICH 25064 Rastex 15 19 bez osazení niklovaný</t>
  </si>
  <si>
    <t>25084</t>
  </si>
  <si>
    <t>104702</t>
  </si>
  <si>
    <t>HETTICH 25084 spojovací šroub AVB 5, 65mm</t>
  </si>
  <si>
    <t>25090</t>
  </si>
  <si>
    <t>106485</t>
  </si>
  <si>
    <t>HETTICH 25090 Safety podpěrka polic 5 mm bílá</t>
  </si>
  <si>
    <t>25100</t>
  </si>
  <si>
    <t>106512</t>
  </si>
  <si>
    <t>HETTICH 25100 podpěra Sekura 2,5 mm, niklováno</t>
  </si>
  <si>
    <t>25119</t>
  </si>
  <si>
    <t>103914</t>
  </si>
  <si>
    <t>HETTICH 25119 STB 35 vodící díl (2ks) hnědá</t>
  </si>
  <si>
    <t>25120</t>
  </si>
  <si>
    <t>106951</t>
  </si>
  <si>
    <t>HETTICH 25120 SlideLine 55 horní/spodní vedení 4000mm plast bílá</t>
  </si>
  <si>
    <t>25121</t>
  </si>
  <si>
    <t>106935</t>
  </si>
  <si>
    <t>HETTICH 25121 SlideLine 55 horní/spodní vedení 4000mm plast hnědá</t>
  </si>
  <si>
    <t>25122</t>
  </si>
  <si>
    <t>108209</t>
  </si>
  <si>
    <t>HETTICH 25122 SlideLine 55 vozík 15 kg</t>
  </si>
  <si>
    <t>25123</t>
  </si>
  <si>
    <t>108195</t>
  </si>
  <si>
    <t>HETTICH 25123 SlideLine 55 vodící díl s pružinou hnědá, plast, rovný jazýček</t>
  </si>
  <si>
    <t>25124</t>
  </si>
  <si>
    <t>106488</t>
  </si>
  <si>
    <t>HETTICH 25124 podpěra polic, 5x24 mm</t>
  </si>
  <si>
    <t>25155</t>
  </si>
  <si>
    <t>103971</t>
  </si>
  <si>
    <t>HETTICH 25155 KA 270 kuličkový částečný výsuv, 230-350mm/12kg, drážka 27mm</t>
  </si>
  <si>
    <t>25156</t>
  </si>
  <si>
    <t>104906</t>
  </si>
  <si>
    <t>HETTICH 25156 KA 270 kuličkový částečný výsuv, 350-550mm/12kg, drážka 27mm</t>
  </si>
  <si>
    <t>25166</t>
  </si>
  <si>
    <t>107665</t>
  </si>
  <si>
    <t>HETTICH 25166 seřizovací šroub M10 80 mm</t>
  </si>
  <si>
    <t>25170</t>
  </si>
  <si>
    <t>183870</t>
  </si>
  <si>
    <t>HETTICH 25170 Koncovka se závitem M10</t>
  </si>
  <si>
    <t>25173</t>
  </si>
  <si>
    <t>105283</t>
  </si>
  <si>
    <t>HETTICH 25173 polohovací kování Multiflex</t>
  </si>
  <si>
    <t>25174</t>
  </si>
  <si>
    <t>105281</t>
  </si>
  <si>
    <t>HETTICH 25174 Rastomat, 10 poloh</t>
  </si>
  <si>
    <t>25175</t>
  </si>
  <si>
    <t>105291</t>
  </si>
  <si>
    <t>HETTICH 25175 Rastomat 5 poloh</t>
  </si>
  <si>
    <t>25182</t>
  </si>
  <si>
    <t>103927</t>
  </si>
  <si>
    <t>HETTICH 25182 spojka středového nosníku, set</t>
  </si>
  <si>
    <t>25183</t>
  </si>
  <si>
    <t>105286</t>
  </si>
  <si>
    <t>HETTICH 25183 Postelové spojovací kování, délka 130 mm, sada</t>
  </si>
  <si>
    <t>25185</t>
  </si>
  <si>
    <t>105284</t>
  </si>
  <si>
    <t>HETTICH 25185 Postelové spojovací kování, délka 100 mm, sada</t>
  </si>
  <si>
    <t>25189</t>
  </si>
  <si>
    <t>108008</t>
  </si>
  <si>
    <t>HETTICH 25189 postelový spojovací úhelník, 127 mm</t>
  </si>
  <si>
    <t>25193</t>
  </si>
  <si>
    <t>103931</t>
  </si>
  <si>
    <t>HETTICH 25193 Závěsné kování 42x14,5 mm</t>
  </si>
  <si>
    <t>25194</t>
  </si>
  <si>
    <t>103932</t>
  </si>
  <si>
    <t>HETTICH 25194 Závěsné kování 62x18 mm</t>
  </si>
  <si>
    <t>25197</t>
  </si>
  <si>
    <t>208415</t>
  </si>
  <si>
    <t>HETTICH 25197 Spojovací úhelník 41,5x41,5x16 mm</t>
  </si>
  <si>
    <t>25204</t>
  </si>
  <si>
    <t>105337</t>
  </si>
  <si>
    <t>HETTICH 25204 krytka 35mm záslepka misky plast bílá</t>
  </si>
  <si>
    <t>25205</t>
  </si>
  <si>
    <t>105341</t>
  </si>
  <si>
    <t>HETTICH 25205 krytka 35mm záslepka misky plast hnědá</t>
  </si>
  <si>
    <t>25314</t>
  </si>
  <si>
    <t>103941</t>
  </si>
  <si>
    <t>HETTICH 25314 ET 5150/5160 úchytka na sklo</t>
  </si>
  <si>
    <t>25660</t>
  </si>
  <si>
    <t>106950</t>
  </si>
  <si>
    <t>HETTICH 25660 SlideLine 55 horní/spodní vedení 4000mm plast béžová</t>
  </si>
  <si>
    <t>26081</t>
  </si>
  <si>
    <t>107858</t>
  </si>
  <si>
    <t>HETTICH 26081 TopLine 25 posuvné dveře sada pro 1 křídlo</t>
  </si>
  <si>
    <t>26082</t>
  </si>
  <si>
    <t>107427</t>
  </si>
  <si>
    <t>HETTICH 26082 TopLine 27 posuvné dveře sada pro 2 křídla</t>
  </si>
  <si>
    <t>26083</t>
  </si>
  <si>
    <t>107425</t>
  </si>
  <si>
    <t>HETTICH 26083 TopLine 27 posuvné dveře sada pro 3 křídla</t>
  </si>
  <si>
    <t>26561</t>
  </si>
  <si>
    <t>103972</t>
  </si>
  <si>
    <t>HETTICH 26561 KA 290 200-310 mm kuličkový celovýsuv</t>
  </si>
  <si>
    <t>26562</t>
  </si>
  <si>
    <t>103973</t>
  </si>
  <si>
    <t>HETTICH 26562 KA 290 310-450 mm kuličkový celovýsuv</t>
  </si>
  <si>
    <t>26578</t>
  </si>
  <si>
    <t>103974</t>
  </si>
  <si>
    <t>HETTICH 26578 KA 290 450-550 mm kuličkový celovýsuv</t>
  </si>
  <si>
    <t>27740</t>
  </si>
  <si>
    <t>104245</t>
  </si>
  <si>
    <t>HETTICH 27740 distanční/parkovací kolečko</t>
  </si>
  <si>
    <t>2809</t>
  </si>
  <si>
    <t>103724</t>
  </si>
  <si>
    <t>HETTICH 2809 Asim fix boční kolečko 30 mm</t>
  </si>
  <si>
    <t>2813</t>
  </si>
  <si>
    <t>103725</t>
  </si>
  <si>
    <t>HETTICH 2813 AVIN FIX zásuvkové kolečko 30 mm</t>
  </si>
  <si>
    <t>2814</t>
  </si>
  <si>
    <t>103726</t>
  </si>
  <si>
    <t>HETTICH 2814 AVIN FIX zásuvkové kolečko 50 mm</t>
  </si>
  <si>
    <t>28186</t>
  </si>
  <si>
    <t>183889</t>
  </si>
  <si>
    <t>HETTICH 28186 Dev fix přístrojové kolečko d75 mm</t>
  </si>
  <si>
    <t>29246</t>
  </si>
  <si>
    <t>142116</t>
  </si>
  <si>
    <t>HETTICH 29246 Vari lišta 11x6x3500 mm hliník</t>
  </si>
  <si>
    <t>29249</t>
  </si>
  <si>
    <t>106529</t>
  </si>
  <si>
    <t>HETTICH 29249 Vari podpěrka 11 mm hliník</t>
  </si>
  <si>
    <t>30102</t>
  </si>
  <si>
    <t>183896</t>
  </si>
  <si>
    <t>HETTICH 30102 Dorazový kolík excentr.nikl</t>
  </si>
  <si>
    <t>30103</t>
  </si>
  <si>
    <t>104983</t>
  </si>
  <si>
    <t>HETTICH 30103 Dorazový kolík centrický nikl</t>
  </si>
  <si>
    <t>30105</t>
  </si>
  <si>
    <t>183898</t>
  </si>
  <si>
    <t>HETTICH 30105 Dorazový kolík excentrický nikl</t>
  </si>
  <si>
    <t>30124</t>
  </si>
  <si>
    <t>183900</t>
  </si>
  <si>
    <t>HETTICH 30124 protiplech typ 5514 hnědá</t>
  </si>
  <si>
    <t>30125</t>
  </si>
  <si>
    <t>119033</t>
  </si>
  <si>
    <t>HETTICH 30125 Protikus zámku typ 3011 ocel Ni</t>
  </si>
  <si>
    <t>30765</t>
  </si>
  <si>
    <t>104011</t>
  </si>
  <si>
    <t>HETTICH 30765 KA 1730 kuličkový částečný výsuv, 300mm/10kg, drážka 17mm</t>
  </si>
  <si>
    <t>30766</t>
  </si>
  <si>
    <t>104012</t>
  </si>
  <si>
    <t>HETTICH 30766 KA 1730 kuličkový částečný výsuv, 400mm/10kg, drážka 17mm</t>
  </si>
  <si>
    <t>30767</t>
  </si>
  <si>
    <t>104013</t>
  </si>
  <si>
    <t>HETTICH 30767 KA 1730/450 kuličkový výsuv</t>
  </si>
  <si>
    <t>30768</t>
  </si>
  <si>
    <t>104014</t>
  </si>
  <si>
    <t>HETTICH 30768 KA 1730 kuličkový částečný výsuv, 500mm/10kg, drážka 17mm</t>
  </si>
  <si>
    <t>30769</t>
  </si>
  <si>
    <t>104015</t>
  </si>
  <si>
    <t>HETTICH 30769 KA 1730 550 mm kuličkový výsuv</t>
  </si>
  <si>
    <t>30847</t>
  </si>
  <si>
    <t>131782</t>
  </si>
  <si>
    <t>HETTICH 30847 kabelová průchodka 60 mm bílá</t>
  </si>
  <si>
    <t>30864</t>
  </si>
  <si>
    <t>119034</t>
  </si>
  <si>
    <t>HETTICH 30864 SchwenkFix výklopné kování</t>
  </si>
  <si>
    <t>30866</t>
  </si>
  <si>
    <t>103957</t>
  </si>
  <si>
    <t>HETTICH 30866 závěs ET 5160 pro skleněné dveře, niklováno, matná</t>
  </si>
  <si>
    <t>30891</t>
  </si>
  <si>
    <t>103958</t>
  </si>
  <si>
    <t>HETTICH 30891 pokosové spojovací kování VB 90, 30-270°</t>
  </si>
  <si>
    <t>31571</t>
  </si>
  <si>
    <t>208425</t>
  </si>
  <si>
    <t>HETTICH 31571 Seřizovací kování pro mezistěny</t>
  </si>
  <si>
    <t>33681</t>
  </si>
  <si>
    <t>104016</t>
  </si>
  <si>
    <t>HETTICH 33681 Distanční podložka 3 mm</t>
  </si>
  <si>
    <t>33682</t>
  </si>
  <si>
    <t>104017</t>
  </si>
  <si>
    <t>HETTICH 33682 Distanční podložka 4 mm</t>
  </si>
  <si>
    <t>33683</t>
  </si>
  <si>
    <t>104018</t>
  </si>
  <si>
    <t>HETTICH 33683 Distanční podložka 5 mm</t>
  </si>
  <si>
    <t>351</t>
  </si>
  <si>
    <t>107419</t>
  </si>
  <si>
    <t>HETTICH 351 Šablona Multiblue pro závěsy, podpěrky, spojovací kování</t>
  </si>
  <si>
    <t>469251</t>
  </si>
  <si>
    <t>HETTICH 351 Šablona Multiblue pro závěsy, podpěrky, spojovací kování PD-50</t>
  </si>
  <si>
    <t>40005</t>
  </si>
  <si>
    <t>106614</t>
  </si>
  <si>
    <t>HETTICH 40005 pouzdro 49, M6, vrtání D8x11 mm</t>
  </si>
  <si>
    <t>40006</t>
  </si>
  <si>
    <t>104395</t>
  </si>
  <si>
    <t>HETTICH 40006 Eurošroub 6,3 x 11 mm, půlkulatá hlavička</t>
  </si>
  <si>
    <t>40007</t>
  </si>
  <si>
    <t>104398</t>
  </si>
  <si>
    <t>HETTICH 40007 Eurošroub 6,3 x 13 mm, půlkulatá hlavička</t>
  </si>
  <si>
    <t>40008</t>
  </si>
  <si>
    <t>104399</t>
  </si>
  <si>
    <t>HETTICH 40008 Eurošroub 6,3 x 15 mm, půlkulatá hlavička</t>
  </si>
  <si>
    <t>40067</t>
  </si>
  <si>
    <t>107693</t>
  </si>
  <si>
    <t>HETTICH 40067 Stabilizátor čela VB36</t>
  </si>
  <si>
    <t>40227</t>
  </si>
  <si>
    <t>104021</t>
  </si>
  <si>
    <t>HETTICH 40227 Zdvihátko pro dřevěnou zásuvku</t>
  </si>
  <si>
    <t>40242</t>
  </si>
  <si>
    <t>103980</t>
  </si>
  <si>
    <t>HETTICH 40242 Markant 11 závěs spodní klopny naložený 90° vrut</t>
  </si>
  <si>
    <t>40279</t>
  </si>
  <si>
    <t>119036</t>
  </si>
  <si>
    <t>HETTICH 40279 Držák šatních ramínek výsuvný 310 mm</t>
  </si>
  <si>
    <t>40340</t>
  </si>
  <si>
    <t>105376</t>
  </si>
  <si>
    <t>HETTICH 40340 krytka pro závěs na sklo 4,0-5,2mm typ A (kulatá) zlatá lesk</t>
  </si>
  <si>
    <t>40341</t>
  </si>
  <si>
    <t>105371</t>
  </si>
  <si>
    <t>HETTICH 40341 krytka pro závěs na sklo 4,0-5,2mm typ A (kulatá) chrom lesk</t>
  </si>
  <si>
    <t>40433</t>
  </si>
  <si>
    <t>184002</t>
  </si>
  <si>
    <t>HETTICH 40433 Parallel System pro korpusovou konstrukci rozměr X = 13 mm</t>
  </si>
  <si>
    <t>40437</t>
  </si>
  <si>
    <t>184005</t>
  </si>
  <si>
    <t>HETTICH 40437 Hřídel pro Paralel-System 394-780 mm</t>
  </si>
  <si>
    <t>40438</t>
  </si>
  <si>
    <t>107628</t>
  </si>
  <si>
    <t>HETTICH 40438 Soklová noha 60-80 Systema Top 2000</t>
  </si>
  <si>
    <t>40439</t>
  </si>
  <si>
    <t>184006</t>
  </si>
  <si>
    <t>HETTICH 40439 Soklová noha ST2000  60-80 mm</t>
  </si>
  <si>
    <t>40494</t>
  </si>
  <si>
    <t>105386</t>
  </si>
  <si>
    <t>HETTICH 40494 krytka pro závěs na sklo 4,0-5,2mm typ B (tvar D) zlatá lesk</t>
  </si>
  <si>
    <t>40495</t>
  </si>
  <si>
    <t>105383</t>
  </si>
  <si>
    <t>HETTICH 40495 krytka pro závěs na sklo 4,0-5,2mm typ B (tvar D) chrom lesk</t>
  </si>
  <si>
    <t>40657</t>
  </si>
  <si>
    <t>184022</t>
  </si>
  <si>
    <t>HETTICH 40657 Zátka vřetene BM 8 19</t>
  </si>
  <si>
    <t>40669</t>
  </si>
  <si>
    <t>103989</t>
  </si>
  <si>
    <t>HETTICH 40669 Závěsné kování SAH 305</t>
  </si>
  <si>
    <t>40721</t>
  </si>
  <si>
    <t>108270</t>
  </si>
  <si>
    <t>HETTICH 40721 Lift Exact výklopné kování</t>
  </si>
  <si>
    <t>40722</t>
  </si>
  <si>
    <t>108271</t>
  </si>
  <si>
    <t>HETTICH 40722 Lift Junior 140 výklopné kování</t>
  </si>
  <si>
    <t>41062</t>
  </si>
  <si>
    <t>107444</t>
  </si>
  <si>
    <t>HETTICH 41062 kontejner sada 392/530 mm černý</t>
  </si>
  <si>
    <t>499862</t>
  </si>
  <si>
    <t>HETTICH 41062 kontejner sada 392/530 mm černý 100RY TOYOTA</t>
  </si>
  <si>
    <t>41063</t>
  </si>
  <si>
    <t>299944</t>
  </si>
  <si>
    <t>HETTICH 41063 sada pro kontejner s plnovýsuvy, SiSy, 392/730 mm, černá</t>
  </si>
  <si>
    <t>41064</t>
  </si>
  <si>
    <t>107447</t>
  </si>
  <si>
    <t>HETTICH 41064 kontejner sada 530 392 hliník</t>
  </si>
  <si>
    <t>41065</t>
  </si>
  <si>
    <t>184029</t>
  </si>
  <si>
    <t>HETTICH 41065 kontejner sada 392/730 mm hliník</t>
  </si>
  <si>
    <t>41083</t>
  </si>
  <si>
    <t>107125</t>
  </si>
  <si>
    <t>HETTICH 41083 QUADRO DUPLEX 25/530 LR32-392</t>
  </si>
  <si>
    <t>41171</t>
  </si>
  <si>
    <t>107503</t>
  </si>
  <si>
    <t>HETTICH 41171 sada, 4 dózy s víčky Dispenza</t>
  </si>
  <si>
    <t>41247</t>
  </si>
  <si>
    <t>119039</t>
  </si>
  <si>
    <t>HETTICH 41247 WingLine 220 sada pravá</t>
  </si>
  <si>
    <t>41248</t>
  </si>
  <si>
    <t>119040</t>
  </si>
  <si>
    <t>HETTICH 41248 WingLine 220 sada levá</t>
  </si>
  <si>
    <t>41249</t>
  </si>
  <si>
    <t>119041</t>
  </si>
  <si>
    <t>HETTICH 41249 WingLine 220 horní vodící profil 2000 mm</t>
  </si>
  <si>
    <t>41251</t>
  </si>
  <si>
    <t>119042</t>
  </si>
  <si>
    <t>HETTICH 41251 WingLine 220 dolní vodící profil 2000 mm</t>
  </si>
  <si>
    <t>41296</t>
  </si>
  <si>
    <t>119043</t>
  </si>
  <si>
    <t>HETTICH 41296 šroub 3,5x9,5mm DIN7982 pro široké alu rámečky</t>
  </si>
  <si>
    <t>41321</t>
  </si>
  <si>
    <t>184060</t>
  </si>
  <si>
    <t>HETTICH 41321 Úchytka pro kartotékový box, matný nikl</t>
  </si>
  <si>
    <t>41355</t>
  </si>
  <si>
    <t>104026</t>
  </si>
  <si>
    <t>HETTICH 41355 KA 5632 kuličkový celovýsuv, 700mm/45kg, EB12,7</t>
  </si>
  <si>
    <t>41356</t>
  </si>
  <si>
    <t>184071</t>
  </si>
  <si>
    <t>HETTICH 41356 KA 4932 250mm/60kg EB12,7</t>
  </si>
  <si>
    <t>41357</t>
  </si>
  <si>
    <t>119044</t>
  </si>
  <si>
    <t>HETTICH 41357 KA 4932 300mm/60kg EB12,7</t>
  </si>
  <si>
    <t>41358</t>
  </si>
  <si>
    <t>104062</t>
  </si>
  <si>
    <t>HETTICH 41358 KA 4932 350mm/60kg EB12,7</t>
  </si>
  <si>
    <t>41359</t>
  </si>
  <si>
    <t>104917</t>
  </si>
  <si>
    <t>HETTICH 41359 KA 4932 400mm/60kg EB12,7</t>
  </si>
  <si>
    <t>41361</t>
  </si>
  <si>
    <t>104096</t>
  </si>
  <si>
    <t>HETTICH 41361 KA 4932 450mm/60kg EB12,7</t>
  </si>
  <si>
    <t>41362</t>
  </si>
  <si>
    <t>104919</t>
  </si>
  <si>
    <t>HETTICH 41362 KA 4932 500mm/60kg EB12,7</t>
  </si>
  <si>
    <t>41363</t>
  </si>
  <si>
    <t>184072</t>
  </si>
  <si>
    <t>HETTICH 41363 KA 4932 550mm/60kg EB12,7</t>
  </si>
  <si>
    <t>41364</t>
  </si>
  <si>
    <t>104920</t>
  </si>
  <si>
    <t>HETTICH 41364 KA 4932 600mm/60kg EB12,7</t>
  </si>
  <si>
    <t>41365</t>
  </si>
  <si>
    <t>119046</t>
  </si>
  <si>
    <t>HETTICH 41365 KA 4932 650mm/60kg EB12,7</t>
  </si>
  <si>
    <t>41366</t>
  </si>
  <si>
    <t>119047</t>
  </si>
  <si>
    <t>HETTICH 41366 KA 4932 700mm/60kg EB12,7</t>
  </si>
  <si>
    <t>41371</t>
  </si>
  <si>
    <t>106114</t>
  </si>
  <si>
    <t>HETTICH 41371 KA 5740 pro zásuvné dveře 300mm/14kg</t>
  </si>
  <si>
    <t>41372</t>
  </si>
  <si>
    <t>107508</t>
  </si>
  <si>
    <t>HETTICH 41372 KA 5740 pro zásuvné dveře 350mm/14kg</t>
  </si>
  <si>
    <t>41373</t>
  </si>
  <si>
    <t>105748</t>
  </si>
  <si>
    <t>HETTICH 41373 KA 5740 pro zásuvné dveře 400mm/14kg</t>
  </si>
  <si>
    <t>41374</t>
  </si>
  <si>
    <t>106324</t>
  </si>
  <si>
    <t>HETTICH 41374 KA 5740 pro zásuvné dveře 450mm/14kg</t>
  </si>
  <si>
    <t>41375</t>
  </si>
  <si>
    <t>105268</t>
  </si>
  <si>
    <t>HETTICH 41375 KA 5740 pro zásuvné dveře 500mm/14kg</t>
  </si>
  <si>
    <t>41376</t>
  </si>
  <si>
    <t>105378</t>
  </si>
  <si>
    <t>HETTICH 41376 KA 5740 pro zásuvné dveře 550mm/14kg</t>
  </si>
  <si>
    <t>41377</t>
  </si>
  <si>
    <t>107090</t>
  </si>
  <si>
    <t>HETTICH 41377 KA 5740 pro zásuvné dveře 600mm/14kg</t>
  </si>
  <si>
    <t>41378</t>
  </si>
  <si>
    <t>104009</t>
  </si>
  <si>
    <t>HETTICH 41378 KA 5740 pro zásuvné dveře 650mm/14kg</t>
  </si>
  <si>
    <t>41379</t>
  </si>
  <si>
    <t>105788</t>
  </si>
  <si>
    <t>HETTICH 41379 KA 5740 pro zásuvné dveře 700mm/14kg</t>
  </si>
  <si>
    <t>41389</t>
  </si>
  <si>
    <t>104890</t>
  </si>
  <si>
    <t>HETTICH 41389 KA 4620 300 mm EB19, 90 kg</t>
  </si>
  <si>
    <t>41391</t>
  </si>
  <si>
    <t>104100</t>
  </si>
  <si>
    <t>HETTICH 41391 KA 4620 350 mm EB19 90 kg</t>
  </si>
  <si>
    <t>41392</t>
  </si>
  <si>
    <t>104101</t>
  </si>
  <si>
    <t>HETTICH 41392 KA 4620 400 mm kuličkový celovýsuv EB19 90 kg</t>
  </si>
  <si>
    <t>41393</t>
  </si>
  <si>
    <t>104102</t>
  </si>
  <si>
    <t>HETTICH 41393 KA 4620 450 mm EB19 90 kg</t>
  </si>
  <si>
    <t>41394</t>
  </si>
  <si>
    <t>104103</t>
  </si>
  <si>
    <t>HETTICH 41394 KA 4620 500 mm EB19 90 kg</t>
  </si>
  <si>
    <t>41395</t>
  </si>
  <si>
    <t>104104</t>
  </si>
  <si>
    <t>HETTICH 41395 KA 4620 550 mm EB19 90 kg</t>
  </si>
  <si>
    <t>41396</t>
  </si>
  <si>
    <t>104891</t>
  </si>
  <si>
    <t>HETTICH 41396 KA 4620 600 mm EB19, 90 kg</t>
  </si>
  <si>
    <t>41397</t>
  </si>
  <si>
    <t>104105</t>
  </si>
  <si>
    <t>HETTICH 41397 KA 4620 650 mm EB19 90 kg</t>
  </si>
  <si>
    <t>41398</t>
  </si>
  <si>
    <t>104106</t>
  </si>
  <si>
    <t>HETTICH 41398 KA 4620 kuličkový celovýsuv, 700mm/90kg, EB19</t>
  </si>
  <si>
    <t>41466</t>
  </si>
  <si>
    <t>184073</t>
  </si>
  <si>
    <t>HETTICH 41466 zámek Insert typ 587 niklovaný</t>
  </si>
  <si>
    <t>41618</t>
  </si>
  <si>
    <t>105124</t>
  </si>
  <si>
    <t>HETTICH 41618 Úchytka INSERT pro zámek L587 matný nikl</t>
  </si>
  <si>
    <t>41637</t>
  </si>
  <si>
    <t>104112</t>
  </si>
  <si>
    <t>HETTICH 41637 FR 6142 kolečkový celovýsuv, 350mm/50kg, bílá</t>
  </si>
  <si>
    <t>41641</t>
  </si>
  <si>
    <t>104153</t>
  </si>
  <si>
    <t>HETTICH 41641 FR 6142 kolečkový celovýsuv 450 50 kg bílý</t>
  </si>
  <si>
    <t>41647</t>
  </si>
  <si>
    <t>104217</t>
  </si>
  <si>
    <t>HETTICH 41647 FR 6142 600 mm 50 kg bílý</t>
  </si>
  <si>
    <t>41651</t>
  </si>
  <si>
    <t>104220</t>
  </si>
  <si>
    <t>HETTICH 41651 FR 6142 700 mm 50 kg bílý</t>
  </si>
  <si>
    <t>41653</t>
  </si>
  <si>
    <t>208434</t>
  </si>
  <si>
    <t>HETTICH 41653 FR 6142 750 mm 50 kg bílý</t>
  </si>
  <si>
    <t>41655</t>
  </si>
  <si>
    <t>104278</t>
  </si>
  <si>
    <t>HETTICH 41655 FR 6142 800 mm 50 kg bílý</t>
  </si>
  <si>
    <t>41838</t>
  </si>
  <si>
    <t>184105</t>
  </si>
  <si>
    <t>HETTICH 41838 Zarážka samolepící d16 x 8 mm</t>
  </si>
  <si>
    <t>41841</t>
  </si>
  <si>
    <t>184107</t>
  </si>
  <si>
    <t>HETTICH 41841 Zarážka samolepící d13 x 3,5 mm</t>
  </si>
  <si>
    <t>41936</t>
  </si>
  <si>
    <t>124229</t>
  </si>
  <si>
    <t>HETTICH 41936 DVD držák k nalepení hliník</t>
  </si>
  <si>
    <t>42472</t>
  </si>
  <si>
    <t>162666</t>
  </si>
  <si>
    <t>HETTICH 42472 Držák na boty 690x145x265 mm</t>
  </si>
  <si>
    <t>42473</t>
  </si>
  <si>
    <t>104089</t>
  </si>
  <si>
    <t>HETTICH 42473 výklopný botník, 1 řadý, bílá</t>
  </si>
  <si>
    <t>42474</t>
  </si>
  <si>
    <t>104087</t>
  </si>
  <si>
    <t>HETTICH 42474 výklopný botník, 2 řadý, bílá</t>
  </si>
  <si>
    <t>42475</t>
  </si>
  <si>
    <t>104088</t>
  </si>
  <si>
    <t>HETTICH 42475 výklopný botník, 3 řadý, bílá</t>
  </si>
  <si>
    <t>42507</t>
  </si>
  <si>
    <t>119060</t>
  </si>
  <si>
    <t>HETTICH 42507 DUO Lift 15 (562 3.) hliník</t>
  </si>
  <si>
    <t>42509</t>
  </si>
  <si>
    <t>119061</t>
  </si>
  <si>
    <t>HETTICH 42509 Duo Lift 15 distanční díl hliník</t>
  </si>
  <si>
    <t>43038</t>
  </si>
  <si>
    <t>106428</t>
  </si>
  <si>
    <t>HETTICH 43038 Úhlová podložka S9000 15° zinek</t>
  </si>
  <si>
    <t>43039</t>
  </si>
  <si>
    <t>106165</t>
  </si>
  <si>
    <t>HETTICH 43039 Selekta omezovač úhlu otevření na 90°</t>
  </si>
  <si>
    <t>43052</t>
  </si>
  <si>
    <t>106164</t>
  </si>
  <si>
    <t>HETTICH 43052 omezovač otevření 115° pro Selekta pro</t>
  </si>
  <si>
    <t>43467</t>
  </si>
  <si>
    <t>108316</t>
  </si>
  <si>
    <t>HETTICH 43467 výkres 1:1 Systema Top 2000</t>
  </si>
  <si>
    <t>43472</t>
  </si>
  <si>
    <t>107814</t>
  </si>
  <si>
    <t>HETTICH 43472 Úchytka Balmo 128 imitace nerezi</t>
  </si>
  <si>
    <t>43502</t>
  </si>
  <si>
    <t>107863</t>
  </si>
  <si>
    <t>HETTICH 43502 Úchytka BELLUNO 200/160 nebo 192 mm chrom matný</t>
  </si>
  <si>
    <t>43503</t>
  </si>
  <si>
    <t>162489</t>
  </si>
  <si>
    <t>HETTICH 43503 Úchytka BELLUNO 200/192 nebo 160 mm chrom lesklý</t>
  </si>
  <si>
    <t>43505</t>
  </si>
  <si>
    <t>153332</t>
  </si>
  <si>
    <t>HETTICH 43505 Úchytka BELLUNO 267/256 nebo 224 mm chrom matný</t>
  </si>
  <si>
    <t>43506</t>
  </si>
  <si>
    <t>162490</t>
  </si>
  <si>
    <t>HETTICH 43506 Úchytka BELLUNO 267/256 nebo 224 mm chrom lesklý</t>
  </si>
  <si>
    <t>43642</t>
  </si>
  <si>
    <t>158763</t>
  </si>
  <si>
    <t>HETTICH 43642 Úchytka BELLUNO 130/96 mm chrom matný</t>
  </si>
  <si>
    <t>43643</t>
  </si>
  <si>
    <t>108029</t>
  </si>
  <si>
    <t>HETTICH 43643 Úchytka BELLUNO 130/96 mm chrom lesklý</t>
  </si>
  <si>
    <t>43662</t>
  </si>
  <si>
    <t>108194</t>
  </si>
  <si>
    <t>HETTICH 43662 SlideLine 55 vodící díl šikmý černá</t>
  </si>
  <si>
    <t>44389</t>
  </si>
  <si>
    <t>107735</t>
  </si>
  <si>
    <t>HETTICH 44389 Stop Control těleso SiSy SD</t>
  </si>
  <si>
    <t>44557</t>
  </si>
  <si>
    <t>184323</t>
  </si>
  <si>
    <t>HETTICH 44557 Rozeta typ 2575 matný nikl</t>
  </si>
  <si>
    <t>44563</t>
  </si>
  <si>
    <t>184324</t>
  </si>
  <si>
    <t>HETTICH 44563 klíč typ 27, nikl matný, délka 64mm</t>
  </si>
  <si>
    <t>44742</t>
  </si>
  <si>
    <t>105664</t>
  </si>
  <si>
    <t>HETTICH 44742 Univerzální rohová spojka bílá</t>
  </si>
  <si>
    <t>44744</t>
  </si>
  <si>
    <t>106334</t>
  </si>
  <si>
    <t>HETTICH 44744 Spojovací plech pro čela 200 mm</t>
  </si>
  <si>
    <t>44745</t>
  </si>
  <si>
    <t>104592</t>
  </si>
  <si>
    <t>HETTICH 44745 FrankoFlex 90°</t>
  </si>
  <si>
    <t>44747</t>
  </si>
  <si>
    <t>105986</t>
  </si>
  <si>
    <t>HETTICH 44747 noha Korrekt, 50 mm, černá</t>
  </si>
  <si>
    <t>44750</t>
  </si>
  <si>
    <t>105069</t>
  </si>
  <si>
    <t>HETTICH 44750 RAPID s DU 324 20 mm</t>
  </si>
  <si>
    <t>44757</t>
  </si>
  <si>
    <t>184326</t>
  </si>
  <si>
    <t>HETTICH 44757 vrták-TK d15 mm</t>
  </si>
  <si>
    <t>44758</t>
  </si>
  <si>
    <t>105075</t>
  </si>
  <si>
    <t>HETTICH 44758 Rapid S DU 332 20 mm</t>
  </si>
  <si>
    <t>44759</t>
  </si>
  <si>
    <t>184327</t>
  </si>
  <si>
    <t>HETTICH 44759 Rapid S DU 333 30 mm</t>
  </si>
  <si>
    <t>44763</t>
  </si>
  <si>
    <t>106809</t>
  </si>
  <si>
    <t>HETTICH 44763 Accura vrtací šablona pro úchytky</t>
  </si>
  <si>
    <t>467554</t>
  </si>
  <si>
    <t>HETTICH 44763 Accura vrtací šablona pro úchytky PD-50</t>
  </si>
  <si>
    <t>44764</t>
  </si>
  <si>
    <t>105540</t>
  </si>
  <si>
    <t>HETTICH 44764 Accura lišta se stupnicí 500 mm</t>
  </si>
  <si>
    <t>529617</t>
  </si>
  <si>
    <t>HETTICH 44764 Accura lišta se stupnicí 500 mm PD-50</t>
  </si>
  <si>
    <t>44765</t>
  </si>
  <si>
    <t>105238</t>
  </si>
  <si>
    <t>HETTICH 44765 Accura vrtací těleso pro úchytky vč. vrtacího pouzdra 5mm</t>
  </si>
  <si>
    <t>469005</t>
  </si>
  <si>
    <t>HETTICH 44765 Accura vrtací těleso pro úchytky vč. vrtacího pouzdra 5mm PD-50</t>
  </si>
  <si>
    <t>44766</t>
  </si>
  <si>
    <t>104652</t>
  </si>
  <si>
    <t>HETTICH 44766 vrták spirálový HSS d5mm</t>
  </si>
  <si>
    <t>467552</t>
  </si>
  <si>
    <t>HETTICH 44766 vrták spirálový HSS d5mm PD-50</t>
  </si>
  <si>
    <t>44767</t>
  </si>
  <si>
    <t>159903</t>
  </si>
  <si>
    <t>HETTICH 44767 Accura náhradní těleso s vrtacím pouzdrem 5mm</t>
  </si>
  <si>
    <t>468802</t>
  </si>
  <si>
    <t>HETTICH 44767 Accura náhradní těleso s vrtacím pouzdrem 5mm PD-50</t>
  </si>
  <si>
    <t>44777</t>
  </si>
  <si>
    <t>108220</t>
  </si>
  <si>
    <t>HETTICH 44777 Šablona BlueJig Quadro EB20</t>
  </si>
  <si>
    <t>490657</t>
  </si>
  <si>
    <t>HETTICH 44777 Šablona BlueJig Quadro EB20 PD-50</t>
  </si>
  <si>
    <t>44843</t>
  </si>
  <si>
    <t>106283</t>
  </si>
  <si>
    <t>HETTICH 44843 Mechanický pedál chromovaný vzhled matný</t>
  </si>
  <si>
    <t>44934</t>
  </si>
  <si>
    <t>104296</t>
  </si>
  <si>
    <t>HETTICH 44934 Držák kořenek OrgaTray, uložení na stojato, buk lakovaný</t>
  </si>
  <si>
    <t>45025</t>
  </si>
  <si>
    <t>175578</t>
  </si>
  <si>
    <t>HETTICH 45025 Výklopné kování Lift up 15 16</t>
  </si>
  <si>
    <t>45026</t>
  </si>
  <si>
    <t>105306</t>
  </si>
  <si>
    <t>HETTICH 45026 Výklopné kování Lift UP 18/19</t>
  </si>
  <si>
    <t>45036</t>
  </si>
  <si>
    <t>104076</t>
  </si>
  <si>
    <t>HETTICH 45036 Intermat 9930 T42 K-5, 50°/65°</t>
  </si>
  <si>
    <t>45037</t>
  </si>
  <si>
    <t>208459</t>
  </si>
  <si>
    <t>HETTICH 45037 Intermat 9930 K-5 T43 50 90</t>
  </si>
  <si>
    <t>45044</t>
  </si>
  <si>
    <t>107533</t>
  </si>
  <si>
    <t>HETTICH 45044 Selekta pro 2000 270° naložení 15mm</t>
  </si>
  <si>
    <t>45045</t>
  </si>
  <si>
    <t>412919</t>
  </si>
  <si>
    <t>HETTICH 45045 Selekta PRO 2000 270° naložený, naložení 16mm JIROUŠEK</t>
  </si>
  <si>
    <t>104078</t>
  </si>
  <si>
    <t>HETTICH 45045 Selekta Pro 2000 ramínko S19/16 hmoždinka pružina</t>
  </si>
  <si>
    <t>45046</t>
  </si>
  <si>
    <t>141408</t>
  </si>
  <si>
    <t>HETTICH 45046 Selekta pro 2000 270° naložení 12mm</t>
  </si>
  <si>
    <t>45047</t>
  </si>
  <si>
    <t>107532</t>
  </si>
  <si>
    <t>HETTICH 45047 Selekta pro 2000 270° naložení 12mm</t>
  </si>
  <si>
    <t>45048</t>
  </si>
  <si>
    <t>119327</t>
  </si>
  <si>
    <t>HETTICH 45048 Selekta pro 2000 230° naložený 6,5 mm</t>
  </si>
  <si>
    <t>45049</t>
  </si>
  <si>
    <t>134057</t>
  </si>
  <si>
    <t>HETTICH 45049 Selekta pro 2000 270° naložení 15 mm</t>
  </si>
  <si>
    <t>45051</t>
  </si>
  <si>
    <t>119078</t>
  </si>
  <si>
    <t>HETTICH 45051 Selekta pro 2000 270° naložení 16mm</t>
  </si>
  <si>
    <t>45052</t>
  </si>
  <si>
    <t>184346</t>
  </si>
  <si>
    <t>HETTICH 45052 Selekta pro 2000 270° naložení 12mm</t>
  </si>
  <si>
    <t>45053</t>
  </si>
  <si>
    <t>106125</t>
  </si>
  <si>
    <t>HETTICH 45053 Selekta pro 2000 270°, naložení 12mm</t>
  </si>
  <si>
    <t>45055</t>
  </si>
  <si>
    <t>184348</t>
  </si>
  <si>
    <t>HETTICH 45055 Selekta pro 2000 180° naložení 6,5mm</t>
  </si>
  <si>
    <t>45056</t>
  </si>
  <si>
    <t>184349</t>
  </si>
  <si>
    <t>HETTICH 45056 Selekta pro 2000 E 180° vložený</t>
  </si>
  <si>
    <t>45057</t>
  </si>
  <si>
    <t>184350</t>
  </si>
  <si>
    <t>HETTICH 45057 Selekta pro 2000 230° naložení 11 mm</t>
  </si>
  <si>
    <t>45058</t>
  </si>
  <si>
    <t>184351</t>
  </si>
  <si>
    <t>HETTICH 45058 Selekta pro Ex S19 A5,5 LR32 OZ</t>
  </si>
  <si>
    <t>45063</t>
  </si>
  <si>
    <t>184353</t>
  </si>
  <si>
    <t>HETTICH 45063 Selekta pro Ex.S19 A6,5 32 ZW M</t>
  </si>
  <si>
    <t>45064</t>
  </si>
  <si>
    <t>412921</t>
  </si>
  <si>
    <t>HETTICH 45064 Selekta pro 2000 E 180° vložený JIROUŠEK</t>
  </si>
  <si>
    <t>105217</t>
  </si>
  <si>
    <t>HETTICH 45064 Selekta Pro 2000E ramínko vložený hmoždinka pružina</t>
  </si>
  <si>
    <t>45065</t>
  </si>
  <si>
    <t>104972</t>
  </si>
  <si>
    <t>HETTICH 45065 Selekta pro 2000 230°, naložení 11 mm</t>
  </si>
  <si>
    <t>45066</t>
  </si>
  <si>
    <t>105511</t>
  </si>
  <si>
    <t>HETTICH 45066 Selekta pro čep v ose boku</t>
  </si>
  <si>
    <t>45076</t>
  </si>
  <si>
    <t>107491</t>
  </si>
  <si>
    <t>HETTICH 45076 TopLine 1 posuvné dveře sada pro 2 křídla</t>
  </si>
  <si>
    <t>45077</t>
  </si>
  <si>
    <t>107492</t>
  </si>
  <si>
    <t>HETTICH 45077 TopLine 1 posuvné dveře sada pro 3 křídla</t>
  </si>
  <si>
    <t>45078</t>
  </si>
  <si>
    <t>107844</t>
  </si>
  <si>
    <t>HETTICH 45078 TopLine 1 posuvné dveře sada pro 2 křídla</t>
  </si>
  <si>
    <t>45079</t>
  </si>
  <si>
    <t>107845</t>
  </si>
  <si>
    <t>HETTICH 45079 TopLine 1 posuvné dveře sada pro 3 křídla</t>
  </si>
  <si>
    <t>45080</t>
  </si>
  <si>
    <t>107470</t>
  </si>
  <si>
    <t>HETTICH 45080 STB 11 posuvné dveře sada pro 2 křídla</t>
  </si>
  <si>
    <t>45081</t>
  </si>
  <si>
    <t>107703</t>
  </si>
  <si>
    <t>HETTICH 45081 STB 11 posuvné dveře sada pro 3 křídla</t>
  </si>
  <si>
    <t>45082</t>
  </si>
  <si>
    <t>107471</t>
  </si>
  <si>
    <t>HETTICH 45082 STB 12 posuvné dveře sada pro 2 křídla</t>
  </si>
  <si>
    <t>45083</t>
  </si>
  <si>
    <t>107704</t>
  </si>
  <si>
    <t>HETTICH 45083 STB 12 posuvné dveře sada pro 3 křídla</t>
  </si>
  <si>
    <t>45097</t>
  </si>
  <si>
    <t>119079</t>
  </si>
  <si>
    <t>HETTICH 45097 TopLine 1 horní vedení 6000mm stříbrná surová</t>
  </si>
  <si>
    <t>45150</t>
  </si>
  <si>
    <t>107416</t>
  </si>
  <si>
    <t>HETTICH 45150 Šablona Bluejig pro závěsy a podložky</t>
  </si>
  <si>
    <t>119084</t>
  </si>
  <si>
    <t>HETTICH 45167 vrut 3,5x12 půlkulatá hlava zinek bílý PZ2</t>
  </si>
  <si>
    <t>177538</t>
  </si>
  <si>
    <t>HETTICH 45168 vrut PZ 3,5x20 půlkulatá hlava zinek bílý</t>
  </si>
  <si>
    <t>45169</t>
  </si>
  <si>
    <t>107686</t>
  </si>
  <si>
    <t>HETTICH 45169 šroub+pouzdro pro T43</t>
  </si>
  <si>
    <t>45199</t>
  </si>
  <si>
    <t>107705</t>
  </si>
  <si>
    <t>HETTICH 45199 STB 15 posuvné dveře sada pro 2 křídla</t>
  </si>
  <si>
    <t>45200</t>
  </si>
  <si>
    <t>107707</t>
  </si>
  <si>
    <t>HETTICH 45200 STB 15 posuvné dveře sada pro 3 křídla</t>
  </si>
  <si>
    <t>45201</t>
  </si>
  <si>
    <t>106970</t>
  </si>
  <si>
    <t>HETTICH 45201 STB 15 spodní vedení 6000mm stříbrná elox</t>
  </si>
  <si>
    <t>45234</t>
  </si>
  <si>
    <t>104094</t>
  </si>
  <si>
    <t>HETTICH 45234 SlideLine 56 posuvné dveře sada pro 2 křídla</t>
  </si>
  <si>
    <t>45235</t>
  </si>
  <si>
    <t>107615</t>
  </si>
  <si>
    <t>HETTICH 45235 SlideLine 56 posuvné dveře sada pro 3 křídla</t>
  </si>
  <si>
    <t>45286</t>
  </si>
  <si>
    <t>104606</t>
  </si>
  <si>
    <t>HETTICH 45286 Quadro V6 skrytý celovýsuv, 320mm/25kg, bok 16mm, pár, SiSy</t>
  </si>
  <si>
    <t>45296</t>
  </si>
  <si>
    <t>104758</t>
  </si>
  <si>
    <t>HETTICH 45296 Quadro V6 skrytý celovýsuv, 580mm/30kg, bok 16mm, pár, SiSy</t>
  </si>
  <si>
    <t>45297</t>
  </si>
  <si>
    <t>104784</t>
  </si>
  <si>
    <t>HETTICH 45297 Quadro V6 skrytý celovýsuv, 600mm/30kg, bok 16mm, pár, SiSy</t>
  </si>
  <si>
    <t>45315</t>
  </si>
  <si>
    <t>107546</t>
  </si>
  <si>
    <t>HETTICH 45315 Vertico Mono sada, vložené dveře</t>
  </si>
  <si>
    <t>45316</t>
  </si>
  <si>
    <t>131679</t>
  </si>
  <si>
    <t>HETTICH 45316 VerticoSynchro krycí profil na tažné lanko 600mm</t>
  </si>
  <si>
    <t>45317</t>
  </si>
  <si>
    <t>107545</t>
  </si>
  <si>
    <t>HETTICH 45317 TopLine 110 sada pro 2 křídla</t>
  </si>
  <si>
    <t>45319</t>
  </si>
  <si>
    <t>336258</t>
  </si>
  <si>
    <t>HETTICH 45319 Adaptér pro uchycení v šikmině</t>
  </si>
  <si>
    <t>45555</t>
  </si>
  <si>
    <t>105612</t>
  </si>
  <si>
    <t>HETTICH 45555 InnoFit start montážní přípravek</t>
  </si>
  <si>
    <t>484152</t>
  </si>
  <si>
    <t>HETTICH 45555 InnoFit start montážní přípravek PD-50</t>
  </si>
  <si>
    <t>45741</t>
  </si>
  <si>
    <t>105933</t>
  </si>
  <si>
    <t>HETTICH 45741 Zámek západkový Z23</t>
  </si>
  <si>
    <t>45742</t>
  </si>
  <si>
    <t>184365</t>
  </si>
  <si>
    <t>HETTICH 45742 rozvorový zámek Z23 levý</t>
  </si>
  <si>
    <t>45749</t>
  </si>
  <si>
    <t>184366</t>
  </si>
  <si>
    <t>HETTICH 45749 zámek zásuvkový-pákový 16,5 mm Z25</t>
  </si>
  <si>
    <t>45813</t>
  </si>
  <si>
    <t>184377</t>
  </si>
  <si>
    <t>HETTICH 45813 Soklový kluzák s ochranou hrany</t>
  </si>
  <si>
    <t>45814</t>
  </si>
  <si>
    <t>184378</t>
  </si>
  <si>
    <t>HETTICH 45814 Kolečko s rejdem bez brzdy</t>
  </si>
  <si>
    <t>45815</t>
  </si>
  <si>
    <t>184379</t>
  </si>
  <si>
    <t>HETTICH 45815 Kolečko s rejdem a brzdou</t>
  </si>
  <si>
    <t>45827</t>
  </si>
  <si>
    <t>119087</t>
  </si>
  <si>
    <t>HETTICH 45827 Change plus ocelový sloup 1400 mm</t>
  </si>
  <si>
    <t>45836</t>
  </si>
  <si>
    <t>104176</t>
  </si>
  <si>
    <t>HETTICH 45836 Change plus ocelový sloup 654/120 mm</t>
  </si>
  <si>
    <t>45855</t>
  </si>
  <si>
    <t>153573</t>
  </si>
  <si>
    <t>HETTICH 45855 kabelová průchodka 60 mm matná černá</t>
  </si>
  <si>
    <t>45859</t>
  </si>
  <si>
    <t>107036</t>
  </si>
  <si>
    <t>HETTICH 45859 kabelová průchodka 60 mm hliník</t>
  </si>
  <si>
    <t>45861</t>
  </si>
  <si>
    <t>105391</t>
  </si>
  <si>
    <t>HETTICH 45861 kabelová průchodka 60 mm imitace nerezi</t>
  </si>
  <si>
    <t>45864</t>
  </si>
  <si>
    <t>184386</t>
  </si>
  <si>
    <t>HETTICH 45864 kabelová průchodka 80 mm chrom</t>
  </si>
  <si>
    <t>45865</t>
  </si>
  <si>
    <t>208464</t>
  </si>
  <si>
    <t>HETTICH 45865 kabelová průchodka 80 mm černý mat</t>
  </si>
  <si>
    <t>45869</t>
  </si>
  <si>
    <t>105401</t>
  </si>
  <si>
    <t>HETTICH 45869 kabelová průchodka 80 mm hliník</t>
  </si>
  <si>
    <t>45871</t>
  </si>
  <si>
    <t>153217</t>
  </si>
  <si>
    <t>HETTICH 45871 kabelová průchodka 80 mm imitace nerezi</t>
  </si>
  <si>
    <t>45872</t>
  </si>
  <si>
    <t>119222</t>
  </si>
  <si>
    <t>HETTICH 45872 kabelová průchodka 80 mm matný chrom</t>
  </si>
  <si>
    <t>45968</t>
  </si>
  <si>
    <t>104275</t>
  </si>
  <si>
    <t>HETTICH 45968 Kabelový držák jednoduchý</t>
  </si>
  <si>
    <t>45969</t>
  </si>
  <si>
    <t>104274</t>
  </si>
  <si>
    <t>HETTICH 45969 Kabelový držák dvojitý</t>
  </si>
  <si>
    <t>45976</t>
  </si>
  <si>
    <t>103735</t>
  </si>
  <si>
    <t>HETTICH 45976 Stolová podnož kulatá, výška 715 mm, hliník</t>
  </si>
  <si>
    <t>45988</t>
  </si>
  <si>
    <t>107731</t>
  </si>
  <si>
    <t>HETTICH 45988 Stolová podnož oblouk 715 hliník</t>
  </si>
  <si>
    <t>46011</t>
  </si>
  <si>
    <t>107911</t>
  </si>
  <si>
    <t>HETTICH 46011 traverza 1000 mm hliník</t>
  </si>
  <si>
    <t>46013</t>
  </si>
  <si>
    <t>124233</t>
  </si>
  <si>
    <t>HETTICH 46013 traverza 1400 mm hliník</t>
  </si>
  <si>
    <t>46014</t>
  </si>
  <si>
    <t>184397</t>
  </si>
  <si>
    <t>HETTICH 46014 traverza 1600 mm hliník</t>
  </si>
  <si>
    <t>46016</t>
  </si>
  <si>
    <t>208465</t>
  </si>
  <si>
    <t>HETTICH 46016 traverza 2000 mm hliník</t>
  </si>
  <si>
    <t>46019</t>
  </si>
  <si>
    <t>162196</t>
  </si>
  <si>
    <t>HETTICH 46019 traverza 900-1400 mm hliník</t>
  </si>
  <si>
    <t>46021</t>
  </si>
  <si>
    <t>184398</t>
  </si>
  <si>
    <t>HETTICH 46021 traverza 1500-2000 mm hliník</t>
  </si>
  <si>
    <t>46048</t>
  </si>
  <si>
    <t>208466</t>
  </si>
  <si>
    <t>HETTICH 46048 Ayo stolová noha 1200/60 mm chrom</t>
  </si>
  <si>
    <t>46049</t>
  </si>
  <si>
    <t>175464</t>
  </si>
  <si>
    <t>HETTICH 46049 Ayo stolová noha 1200/60 mm imitace nerezi</t>
  </si>
  <si>
    <t>46051</t>
  </si>
  <si>
    <t>106018</t>
  </si>
  <si>
    <t>HETTICH 46051 AYO stolová noha 1200/60 mm matná černá</t>
  </si>
  <si>
    <t>46064</t>
  </si>
  <si>
    <t>105902</t>
  </si>
  <si>
    <t>HETTICH 46064 JELANI stolová noha 690/80 mm nerez</t>
  </si>
  <si>
    <t>46065</t>
  </si>
  <si>
    <t>184405</t>
  </si>
  <si>
    <t>HETTICH 46065 Jelani stolová noha 690/80 mm černá</t>
  </si>
  <si>
    <t>46066</t>
  </si>
  <si>
    <t>124234</t>
  </si>
  <si>
    <t>HETTICH 46066 Jengo stolové nohy hliník sklopné</t>
  </si>
  <si>
    <t>46071</t>
  </si>
  <si>
    <t>107788</t>
  </si>
  <si>
    <t>HETTICH 46071 vrták-TK d35 mm</t>
  </si>
  <si>
    <t>46073</t>
  </si>
  <si>
    <t>184407</t>
  </si>
  <si>
    <t>HETTICH 46073 TK-vrták D26</t>
  </si>
  <si>
    <t>46074</t>
  </si>
  <si>
    <t>184408</t>
  </si>
  <si>
    <t>HETTICH 46074 TK-vrták D25</t>
  </si>
  <si>
    <t>46075</t>
  </si>
  <si>
    <t>184409</t>
  </si>
  <si>
    <t>HETTICH 46075 TK-vrták D24</t>
  </si>
  <si>
    <t>46076</t>
  </si>
  <si>
    <t>184410</t>
  </si>
  <si>
    <t>HETTICH 46076 TK-vrták D22,3</t>
  </si>
  <si>
    <t>46077</t>
  </si>
  <si>
    <t>184411</t>
  </si>
  <si>
    <t>HETTICH 46077 vrták-TK d20 mm</t>
  </si>
  <si>
    <t>46078</t>
  </si>
  <si>
    <t>108246</t>
  </si>
  <si>
    <t>HETTICH 46078 vrták-TK d19 mm</t>
  </si>
  <si>
    <t>46079</t>
  </si>
  <si>
    <t>184412</t>
  </si>
  <si>
    <t>HETTICH 46079 vrták-TK D10 mm</t>
  </si>
  <si>
    <t>46080</t>
  </si>
  <si>
    <t>104127</t>
  </si>
  <si>
    <t>HETTICH 46080 Multiclip, plast, černá</t>
  </si>
  <si>
    <t>46081</t>
  </si>
  <si>
    <t>107789</t>
  </si>
  <si>
    <t>HETTICH 46081 vrták-TK d8 mm</t>
  </si>
  <si>
    <t>46082</t>
  </si>
  <si>
    <t>184413</t>
  </si>
  <si>
    <t>HETTICH 46082 vrták-TK d6 mm</t>
  </si>
  <si>
    <t>46083</t>
  </si>
  <si>
    <t>180634</t>
  </si>
  <si>
    <t>HETTICH 46083 vrták-TK d5 mm</t>
  </si>
  <si>
    <t>46084</t>
  </si>
  <si>
    <t>208467</t>
  </si>
  <si>
    <t>HETTICH 46084 vrták d8 mm s pouzdrem</t>
  </si>
  <si>
    <t>467630</t>
  </si>
  <si>
    <t>HETTICH 46084 vrták d8 mm s pouzdrem PD-50</t>
  </si>
  <si>
    <t>46085</t>
  </si>
  <si>
    <t>108238</t>
  </si>
  <si>
    <t>HETTICH 46085 DrillJig vrták d2,5 mm</t>
  </si>
  <si>
    <t>485107</t>
  </si>
  <si>
    <t>HETTICH 46085 DrillJig vrták d2,5 mm PD-50</t>
  </si>
  <si>
    <t>46086</t>
  </si>
  <si>
    <t>184414</t>
  </si>
  <si>
    <t>HETTICH 46086 vrták-TK d40 mm</t>
  </si>
  <si>
    <t>46087</t>
  </si>
  <si>
    <t>208468</t>
  </si>
  <si>
    <t>HETTICH 46087 vrták TK d18 mm</t>
  </si>
  <si>
    <t>46088</t>
  </si>
  <si>
    <t>108247</t>
  </si>
  <si>
    <t>HETTICH 46088 vrták-TK d3 mm</t>
  </si>
  <si>
    <t>46103</t>
  </si>
  <si>
    <t>104630</t>
  </si>
  <si>
    <t>HETTICH 46103 závěsný hák 6x50 mm, hmoždinka 8x40 mm</t>
  </si>
  <si>
    <t>46285</t>
  </si>
  <si>
    <t>208474</t>
  </si>
  <si>
    <t>HETTICH 46285 magnet D2 GP9 černý</t>
  </si>
  <si>
    <t>46286</t>
  </si>
  <si>
    <t>184445</t>
  </si>
  <si>
    <t>HETTICH 46286 magnet LM 5103 chrom</t>
  </si>
  <si>
    <t>46287</t>
  </si>
  <si>
    <t>119096</t>
  </si>
  <si>
    <t>HETTICH 46287 magnet LM 5103 niklovaný</t>
  </si>
  <si>
    <t>46289</t>
  </si>
  <si>
    <t>208475</t>
  </si>
  <si>
    <t>HETTICH 46289 magnet LM 5203 chrom</t>
  </si>
  <si>
    <t>46291</t>
  </si>
  <si>
    <t>208476</t>
  </si>
  <si>
    <t>HETTICH 46291 magnet LM 5203 niklovaný</t>
  </si>
  <si>
    <t>46293</t>
  </si>
  <si>
    <t>184447</t>
  </si>
  <si>
    <t>HETTICH 46293 magnet LM 5402 chrom</t>
  </si>
  <si>
    <t>46294</t>
  </si>
  <si>
    <t>105550</t>
  </si>
  <si>
    <t>HETTICH 46294 magnet LM 5402 niklovaný</t>
  </si>
  <si>
    <t>46298</t>
  </si>
  <si>
    <t>170406</t>
  </si>
  <si>
    <t>HETTICH 46298 zámek 321 pro skleněné dveře</t>
  </si>
  <si>
    <t>46413</t>
  </si>
  <si>
    <t>119100</t>
  </si>
  <si>
    <t>HETTICH 46413 DrillJig pro závěsy 1x35/2x2,5 mm</t>
  </si>
  <si>
    <t>467560</t>
  </si>
  <si>
    <t>HETTICH 46413 DrillJig pro závěsy 1x35/2x2,5 mm PD-50</t>
  </si>
  <si>
    <t>46416</t>
  </si>
  <si>
    <t>107855</t>
  </si>
  <si>
    <t>HETTICH 46416 TopLine 25 horní vedení 3500mm stříbrná surová</t>
  </si>
  <si>
    <t>46417</t>
  </si>
  <si>
    <t>107002</t>
  </si>
  <si>
    <t>HETTICH 46417 TopLine 27 horní vedení 3500mm stříbrná surová</t>
  </si>
  <si>
    <t>46419</t>
  </si>
  <si>
    <t>458018</t>
  </si>
  <si>
    <t>HETTICH 46419 STB 11 profil dolní 6000 mm alu</t>
  </si>
  <si>
    <t>46420</t>
  </si>
  <si>
    <t>119101</t>
  </si>
  <si>
    <t>HETTICH 46420 STB 12 dolní vedení 6000mm stříbrná surová</t>
  </si>
  <si>
    <t>46481</t>
  </si>
  <si>
    <t>104134</t>
  </si>
  <si>
    <t>HETTICH 46481 Žaluziový zámek Z23</t>
  </si>
  <si>
    <t>46482</t>
  </si>
  <si>
    <t>107030</t>
  </si>
  <si>
    <t>HETTICH 46482 protiplech typ 6195</t>
  </si>
  <si>
    <t>46499</t>
  </si>
  <si>
    <t>104137</t>
  </si>
  <si>
    <t>HETTICH 46499 zámek 326 na skleněné posuvné dveře</t>
  </si>
  <si>
    <t>46628</t>
  </si>
  <si>
    <t>184525</t>
  </si>
  <si>
    <t>HETTICH 46628 vrták d8 mm</t>
  </si>
  <si>
    <t>512156</t>
  </si>
  <si>
    <t>HETTICH 46628 vrták d8 mm PD-50</t>
  </si>
  <si>
    <t>46629</t>
  </si>
  <si>
    <t>184526</t>
  </si>
  <si>
    <t>HETTICH 46629 Accura přenášecí čep pro výsuvy</t>
  </si>
  <si>
    <t>468801</t>
  </si>
  <si>
    <t>HETTICH 46629 Accura přenášecí čep pro výsuvy PD-50</t>
  </si>
  <si>
    <t>46641</t>
  </si>
  <si>
    <t>177533</t>
  </si>
  <si>
    <t>HETTICH 46641 SlideLine 55 vozík 15 kg</t>
  </si>
  <si>
    <t>46642</t>
  </si>
  <si>
    <t>106489</t>
  </si>
  <si>
    <t>HETTICH 46642 podpěra polic Duplo, 5 mm, niklováno</t>
  </si>
  <si>
    <t>46694</t>
  </si>
  <si>
    <t>105972</t>
  </si>
  <si>
    <t>HETTICH 46694 Jengo nohy stolové 710/50 chrom</t>
  </si>
  <si>
    <t>46695</t>
  </si>
  <si>
    <t>184569</t>
  </si>
  <si>
    <t>HETTICH 46695 Tlumič dorazu 8 mm transparentní</t>
  </si>
  <si>
    <t>46735</t>
  </si>
  <si>
    <t>299945</t>
  </si>
  <si>
    <t>HETTICH 46735 sada kontejner s částečnými a plnovýsuvy, SiSy, 392x530 mm, černá</t>
  </si>
  <si>
    <t>46737</t>
  </si>
  <si>
    <t>299946</t>
  </si>
  <si>
    <t>HETTICH 46737 kontejner sada 392/730 mm černá SiSy</t>
  </si>
  <si>
    <t>46744</t>
  </si>
  <si>
    <t>104930</t>
  </si>
  <si>
    <t>HETTICH 46744 kontejner sada 244 530 černý</t>
  </si>
  <si>
    <t>46746</t>
  </si>
  <si>
    <t>299948</t>
  </si>
  <si>
    <t>HETTICH 46746 kontejner sada 392/730 mm černá SiSy</t>
  </si>
  <si>
    <t>46748</t>
  </si>
  <si>
    <t>104952</t>
  </si>
  <si>
    <t>HETTICH 46748 kontejner sada 244/530 mm hliník</t>
  </si>
  <si>
    <t>46787</t>
  </si>
  <si>
    <t>104142</t>
  </si>
  <si>
    <t>HETTICH 46787 středový závěs seřiditelný skládací dveře vrut</t>
  </si>
  <si>
    <t>46788</t>
  </si>
  <si>
    <t>106088</t>
  </si>
  <si>
    <t>HETTICH 46788 SlideLine 56 vodící profil 6000 mm hliník</t>
  </si>
  <si>
    <t>46789</t>
  </si>
  <si>
    <t>106961</t>
  </si>
  <si>
    <t>HETTICH 46789 STB 35 spodní vedení 3500mm plast bílá</t>
  </si>
  <si>
    <t>46790</t>
  </si>
  <si>
    <t>106976</t>
  </si>
  <si>
    <t>HETTICH 46790 STB 35 spodní vedení 3500mm plast hnědá</t>
  </si>
  <si>
    <t>46791</t>
  </si>
  <si>
    <t>106959</t>
  </si>
  <si>
    <t>HETTICH 46791 STB 35 spodní vedení 3500mm plast borovice</t>
  </si>
  <si>
    <t>46801</t>
  </si>
  <si>
    <t>107087</t>
  </si>
  <si>
    <t>HETTICH 46801 žaluziový zámek pravý Z23</t>
  </si>
  <si>
    <t>46802</t>
  </si>
  <si>
    <t>107077</t>
  </si>
  <si>
    <t>HETTICH 46802 žaluziový zámek levý Z23</t>
  </si>
  <si>
    <t>46810</t>
  </si>
  <si>
    <t>107573</t>
  </si>
  <si>
    <t>HETTICH 46810 protikus pro cylind.zámek žhliníkz</t>
  </si>
  <si>
    <t>46814</t>
  </si>
  <si>
    <t>208483</t>
  </si>
  <si>
    <t>HETTICH 46814 InnoTech zásuvka pod sporák 100 mm</t>
  </si>
  <si>
    <t>46816</t>
  </si>
  <si>
    <t>108443</t>
  </si>
  <si>
    <t>HETTICH 46816 InnoTech zásuvka pod sporák 150</t>
  </si>
  <si>
    <t>46836</t>
  </si>
  <si>
    <t>484236</t>
  </si>
  <si>
    <t>HETTICH 46836 kabelový kanál k nalepení 1050mm plast černý</t>
  </si>
  <si>
    <t>46840</t>
  </si>
  <si>
    <t>180296</t>
  </si>
  <si>
    <t>HETTICH 46840 Držák na stolovou desku</t>
  </si>
  <si>
    <t>46848</t>
  </si>
  <si>
    <t>106266</t>
  </si>
  <si>
    <t>HETTICH 46848 závěs SEPA 39mm mosaz matná</t>
  </si>
  <si>
    <t>47115</t>
  </si>
  <si>
    <t>184598</t>
  </si>
  <si>
    <t>HETTICH 47115 zámek pro držák pro PC černý</t>
  </si>
  <si>
    <t>47116</t>
  </si>
  <si>
    <t>130377</t>
  </si>
  <si>
    <t>HETTICH 47116 Zakladač  A4 pro zavěšení</t>
  </si>
  <si>
    <t>47216</t>
  </si>
  <si>
    <t>103858</t>
  </si>
  <si>
    <t>HETTICH 47216 přední adaptér Quadro pro montáž nasazením, pravo/levý, béžové</t>
  </si>
  <si>
    <t>47221</t>
  </si>
  <si>
    <t>106944</t>
  </si>
  <si>
    <t>HETTICH 47221 SlideLine 56 profil 6000 mm tmavě eloxovaný hliník</t>
  </si>
  <si>
    <t>47222</t>
  </si>
  <si>
    <t>103906</t>
  </si>
  <si>
    <t>HETTICH 47222 BlueMax mini, typ 2</t>
  </si>
  <si>
    <t>47353</t>
  </si>
  <si>
    <t>119104</t>
  </si>
  <si>
    <t>HETTICH 47353 čočka dorazová 1,5mm zalisování 6mm béžová</t>
  </si>
  <si>
    <t>47392</t>
  </si>
  <si>
    <t>119105</t>
  </si>
  <si>
    <t>HETTICH 47392 SlideLine 55 doraz k zalisování</t>
  </si>
  <si>
    <t>47452</t>
  </si>
  <si>
    <t>107650</t>
  </si>
  <si>
    <t>HETTICH 47452 Eurošroub 6,3 x 14 mm</t>
  </si>
  <si>
    <t>47458</t>
  </si>
  <si>
    <t>105070</t>
  </si>
  <si>
    <t>HETTICH 47458 kolík rychlomontážní RAPID S DU 325, 30 mm, pozinkováno, modrá</t>
  </si>
  <si>
    <t>47498</t>
  </si>
  <si>
    <t>184613</t>
  </si>
  <si>
    <t>HETTICH 47498 kulisový výsuvv 390 vodící profil</t>
  </si>
  <si>
    <t>47499</t>
  </si>
  <si>
    <t>184614</t>
  </si>
  <si>
    <t>HETTICH 47499 vodící profil 440 mm kulisový výsuv</t>
  </si>
  <si>
    <t>47500</t>
  </si>
  <si>
    <t>128260</t>
  </si>
  <si>
    <t>HETTICH 47500 kulisový výsuv Quadro Big Duplex horní vodící profil, 490 mm</t>
  </si>
  <si>
    <t>47501</t>
  </si>
  <si>
    <t>184615</t>
  </si>
  <si>
    <t>HETTICH 47501 vodící profil 540 mm kulisový výsuv</t>
  </si>
  <si>
    <t>47502</t>
  </si>
  <si>
    <t>108200</t>
  </si>
  <si>
    <t>HETTICH 47502 vodící profil 590 mm pro kulisový výsuv</t>
  </si>
  <si>
    <t>47503</t>
  </si>
  <si>
    <t>184616</t>
  </si>
  <si>
    <t>HETTICH 47503 vodící profil 640 mm kulisový výsuv</t>
  </si>
  <si>
    <t>47504</t>
  </si>
  <si>
    <t>184617</t>
  </si>
  <si>
    <t>HETTICH 47504 vodící profil pro kulisový výsuv 690 mm</t>
  </si>
  <si>
    <t>47505</t>
  </si>
  <si>
    <t>184618</t>
  </si>
  <si>
    <t>HETTICH 47505 kulisový výsuv Quadro Big Duplex horní vodící profil 740 mm</t>
  </si>
  <si>
    <t>47506</t>
  </si>
  <si>
    <t>184619</t>
  </si>
  <si>
    <t>HETTICH 47506 vodící profil pro kulisový výsuv 790 mm</t>
  </si>
  <si>
    <t>47507</t>
  </si>
  <si>
    <t>184620</t>
  </si>
  <si>
    <t>HETTICH 47507 kulisový výsuv Quadro Big Duplex horní vodící profil 840 mm</t>
  </si>
  <si>
    <t>47508</t>
  </si>
  <si>
    <t>184621</t>
  </si>
  <si>
    <t>HETTICH 47508 vodící profil pro kulisový výsuv 890 mm</t>
  </si>
  <si>
    <t>47509</t>
  </si>
  <si>
    <t>184622</t>
  </si>
  <si>
    <t>HETTICH 47509 vodící profil 940 mm kulisový výsuv</t>
  </si>
  <si>
    <t>47510</t>
  </si>
  <si>
    <t>184623</t>
  </si>
  <si>
    <t>HETTICH 47510 vodící profil 990 mm kulisový výsuv</t>
  </si>
  <si>
    <t>47511</t>
  </si>
  <si>
    <t>128258</t>
  </si>
  <si>
    <t>HETTICH 47511 vodící díl pro Quadro 50x50 mm</t>
  </si>
  <si>
    <t>47608</t>
  </si>
  <si>
    <t>104163</t>
  </si>
  <si>
    <t>HETTICH 47608 Pokosový spoj VB 160</t>
  </si>
  <si>
    <t>47609</t>
  </si>
  <si>
    <t>184626</t>
  </si>
  <si>
    <t>HETTICH 47609 podpěra police Sekura 8, 5 mm, niklováno, transparentní</t>
  </si>
  <si>
    <t>47612</t>
  </si>
  <si>
    <t>105539</t>
  </si>
  <si>
    <t>HETTICH 47612 Vari nosná lišta, 10x5x3500 mm, nikl</t>
  </si>
  <si>
    <t>47614</t>
  </si>
  <si>
    <t>184627</t>
  </si>
  <si>
    <t>HETTICH 47614 VARI lišta 16x6x3500 mm nikl</t>
  </si>
  <si>
    <t>47615</t>
  </si>
  <si>
    <t>107529</t>
  </si>
  <si>
    <t>HETTICH 47615 šatní tyč, oválná, 15/30/2000, chrom</t>
  </si>
  <si>
    <t>47616</t>
  </si>
  <si>
    <t>107530</t>
  </si>
  <si>
    <t>HETTICH 47616 Šatní tyč oválná 30 15 5000 mm chrom</t>
  </si>
  <si>
    <t>47630</t>
  </si>
  <si>
    <t>106171</t>
  </si>
  <si>
    <t>HETTICH 47630 opěrná noha 150 mm černá</t>
  </si>
  <si>
    <t>47631</t>
  </si>
  <si>
    <t>105955</t>
  </si>
  <si>
    <t>HETTICH 47631 Opěrná noha 170 mm černá</t>
  </si>
  <si>
    <t>47632</t>
  </si>
  <si>
    <t>105958</t>
  </si>
  <si>
    <t>HETTICH 47632 opěrná noha, 190 mm, černá</t>
  </si>
  <si>
    <t>47633</t>
  </si>
  <si>
    <t>105292</t>
  </si>
  <si>
    <t>HETTICH 47633 postelové kování Varifix, set</t>
  </si>
  <si>
    <t>47634</t>
  </si>
  <si>
    <t>108016</t>
  </si>
  <si>
    <t>HETTICH 47634 postelový spojovací set StabiloFIX</t>
  </si>
  <si>
    <t>47635</t>
  </si>
  <si>
    <t>350559</t>
  </si>
  <si>
    <t>HETTICH 47635 POSTELOVÝ SPOJ. ÚHELNÍK 226MM KUSOVNÍK HBL</t>
  </si>
  <si>
    <t>108009</t>
  </si>
  <si>
    <t>HETTICH 47635 postelový spojovací úhelník, 226 mm</t>
  </si>
  <si>
    <t>47643</t>
  </si>
  <si>
    <t>103720</t>
  </si>
  <si>
    <t>HETTICH 47643 Narážecí matice M8</t>
  </si>
  <si>
    <t>47645</t>
  </si>
  <si>
    <t>104230</t>
  </si>
  <si>
    <t>HETTICH 47645 Soklová destička se závitem M8</t>
  </si>
  <si>
    <t>47646</t>
  </si>
  <si>
    <t>107654</t>
  </si>
  <si>
    <t>HETTICH 47646 seřizovací šroub se závitem M10</t>
  </si>
  <si>
    <t>47647</t>
  </si>
  <si>
    <t>208486</t>
  </si>
  <si>
    <t>HETTICH 47647 Soklová noha 80-120 mm Systema Top 2000</t>
  </si>
  <si>
    <t>47654</t>
  </si>
  <si>
    <t>92413</t>
  </si>
  <si>
    <t>HETTICH 47654 kluzák k nalisování Korrekt</t>
  </si>
  <si>
    <t>47655</t>
  </si>
  <si>
    <t>104965</t>
  </si>
  <si>
    <t>HETTICH 47655 Korrekt kluzák 2 pouzdra</t>
  </si>
  <si>
    <t>47661</t>
  </si>
  <si>
    <t>106060</t>
  </si>
  <si>
    <t>HETTICH 47661 podpěra polic Titan</t>
  </si>
  <si>
    <t>47914</t>
  </si>
  <si>
    <t>104932</t>
  </si>
  <si>
    <t>HETTICH 47914 Kabelová průchodka 80 bílá</t>
  </si>
  <si>
    <t>47915</t>
  </si>
  <si>
    <t>208489</t>
  </si>
  <si>
    <t>HETTICH 47915 kabelová průchodka 80 mm hnědá</t>
  </si>
  <si>
    <t>48037</t>
  </si>
  <si>
    <t>107957</t>
  </si>
  <si>
    <t>HETTICH 48037 Twister DU 319</t>
  </si>
  <si>
    <t>48038</t>
  </si>
  <si>
    <t>398691</t>
  </si>
  <si>
    <t>HETTICH 48038 Twister DU 320 T 30 mm</t>
  </si>
  <si>
    <t>48051</t>
  </si>
  <si>
    <t>104190</t>
  </si>
  <si>
    <t>HETTICH 48051 Intermat závěs polonaložený 110° TH vrut pružina</t>
  </si>
  <si>
    <t>104192</t>
  </si>
  <si>
    <t>HETTICH 48053 Intermat 9943 T43 K0, naložený, k zalisování</t>
  </si>
  <si>
    <t>48054</t>
  </si>
  <si>
    <t>184638</t>
  </si>
  <si>
    <t>HETTICH 48054 Intermat 9943 T43 K9,5</t>
  </si>
  <si>
    <t>48055</t>
  </si>
  <si>
    <t>184639</t>
  </si>
  <si>
    <t>HETTICH 48055 INTERMAT 9943 T43 K16 k zalisov</t>
  </si>
  <si>
    <t>4807080</t>
  </si>
  <si>
    <t>223272</t>
  </si>
  <si>
    <t>HETTICH 4807080 ND spojka BlueMax 19 (č.1317)</t>
  </si>
  <si>
    <t>48096</t>
  </si>
  <si>
    <t>104199</t>
  </si>
  <si>
    <t>HETTICH 48096 Intermat závěs úhlový naložený 45°/95° TH vrut pružina</t>
  </si>
  <si>
    <t>48259</t>
  </si>
  <si>
    <t>208492</t>
  </si>
  <si>
    <t>HETTICH 48259 Dveřní zábrana - klapačka</t>
  </si>
  <si>
    <t>48305</t>
  </si>
  <si>
    <t>184658</t>
  </si>
  <si>
    <t>HETTICH 48305 Lock držák pro PC černý</t>
  </si>
  <si>
    <t>48354</t>
  </si>
  <si>
    <t>107123</t>
  </si>
  <si>
    <t>HETTICH 48354 Quadro V6+ 420 mm EB12,5, SiSy L+P</t>
  </si>
  <si>
    <t>48359</t>
  </si>
  <si>
    <t>105271</t>
  </si>
  <si>
    <t>HETTICH 48359 Quadro V6+/520 EB10,5 SiSy</t>
  </si>
  <si>
    <t>48428</t>
  </si>
  <si>
    <t>95423</t>
  </si>
  <si>
    <t>HETTICH 48428 Můstek vložený 600 mm hliník</t>
  </si>
  <si>
    <t>48429</t>
  </si>
  <si>
    <t>184683</t>
  </si>
  <si>
    <t>HETTICH 48429 můstek vložený 288 hliník</t>
  </si>
  <si>
    <t>48432</t>
  </si>
  <si>
    <t>184684</t>
  </si>
  <si>
    <t>HETTICH 48432 podpěra čela</t>
  </si>
  <si>
    <t>48437</t>
  </si>
  <si>
    <t>159902</t>
  </si>
  <si>
    <t>HETTICH 48437 BlueJig značkovací šablona</t>
  </si>
  <si>
    <t>48531</t>
  </si>
  <si>
    <t>119271</t>
  </si>
  <si>
    <t>HETTICH 48531 Change plus montážní kříž 1000x1000 mm</t>
  </si>
  <si>
    <t>48532</t>
  </si>
  <si>
    <t>119270</t>
  </si>
  <si>
    <t>HETTICH 48532 Change plus základní deska 820 mm</t>
  </si>
  <si>
    <t>48533</t>
  </si>
  <si>
    <t>106327</t>
  </si>
  <si>
    <t>HETTICH 48533 Change plus montážní kříž 800x800 mm</t>
  </si>
  <si>
    <t>48534</t>
  </si>
  <si>
    <t>106323</t>
  </si>
  <si>
    <t>HETTICH 48534 Change plus základní deska d720 mm hliník</t>
  </si>
  <si>
    <t>48535</t>
  </si>
  <si>
    <t>106325</t>
  </si>
  <si>
    <t>HETTICH 48535 Change plus montážní kříž 600x600 mm</t>
  </si>
  <si>
    <t>48577</t>
  </si>
  <si>
    <t>106610</t>
  </si>
  <si>
    <t>HETTICH 48577 rozpěrné pouzdro (hmoždinka) č.43 5x13mm</t>
  </si>
  <si>
    <t>48578</t>
  </si>
  <si>
    <t>119112</t>
  </si>
  <si>
    <t>HETTICH 48578 Rozpěrné pouzdro M4 5 mm</t>
  </si>
  <si>
    <t>48586</t>
  </si>
  <si>
    <t>105417</t>
  </si>
  <si>
    <t>HETTICH 48586 Krytka pro otvor D= 5mm bílá</t>
  </si>
  <si>
    <t>48596</t>
  </si>
  <si>
    <t>104949</t>
  </si>
  <si>
    <t>HETTICH 48596 klíč typ 09, nikl vysoký lesk, délka 70mm</t>
  </si>
  <si>
    <t>48676</t>
  </si>
  <si>
    <t>106322</t>
  </si>
  <si>
    <t>HETTICH 48676 Change plus základní deska, průměr 620 mm</t>
  </si>
  <si>
    <t>48678</t>
  </si>
  <si>
    <t>182756</t>
  </si>
  <si>
    <t>HETTICH 48678 otočná police Arena Classic 800x800 mm</t>
  </si>
  <si>
    <t>48771</t>
  </si>
  <si>
    <t>104215</t>
  </si>
  <si>
    <t>HETTICH 48771 Bluejig šablona označovací pro úchytky</t>
  </si>
  <si>
    <t>485108</t>
  </si>
  <si>
    <t>HETTICH 48771 šablona BlueJig pro úchytky PD-50</t>
  </si>
  <si>
    <t>48890</t>
  </si>
  <si>
    <t>104298</t>
  </si>
  <si>
    <t>HETTICH 48890 věšák na kravaty a pásky, 300mm, nikl</t>
  </si>
  <si>
    <t>49087</t>
  </si>
  <si>
    <t>124237</t>
  </si>
  <si>
    <t>HETTICH 49087 Portero 3 výsuvný koš pod dřez</t>
  </si>
  <si>
    <t>49234</t>
  </si>
  <si>
    <t>105349</t>
  </si>
  <si>
    <t>HETTICH 49234 výsuvný a výkyvný věšák na ručníky 2-ramenný</t>
  </si>
  <si>
    <t>49235</t>
  </si>
  <si>
    <t>108341</t>
  </si>
  <si>
    <t>HETTICH 49235 výsuvný a výkyvný věšák na ručníky 3-ramenný</t>
  </si>
  <si>
    <t>49248</t>
  </si>
  <si>
    <t>184715</t>
  </si>
  <si>
    <t>HETTICH 49248 dělící příčka Dispenza Arena Classic</t>
  </si>
  <si>
    <t>49446</t>
  </si>
  <si>
    <t>106600</t>
  </si>
  <si>
    <t>HETTICH 49446 Potah žehlícího prkna</t>
  </si>
  <si>
    <t>49473</t>
  </si>
  <si>
    <t>103897</t>
  </si>
  <si>
    <t>HETTICH 49473 Bin.it DUO II - 400 mm odpadkový koš černý</t>
  </si>
  <si>
    <t>49474</t>
  </si>
  <si>
    <t>105239</t>
  </si>
  <si>
    <t>HETTICH 49474 Bin.it DUO II 2x20l odpadkový koš</t>
  </si>
  <si>
    <t>49476</t>
  </si>
  <si>
    <t>119198</t>
  </si>
  <si>
    <t>HETTICH 49476 Bin.it Duo I odpadkový koš šedý</t>
  </si>
  <si>
    <t>49477</t>
  </si>
  <si>
    <t>184718</t>
  </si>
  <si>
    <t>HETTICH 49477 Bin.it Duo I</t>
  </si>
  <si>
    <t>50314</t>
  </si>
  <si>
    <t>119121</t>
  </si>
  <si>
    <t>HETTICH 50314 Krytka spojovacího úhelníku bílá</t>
  </si>
  <si>
    <t>51264</t>
  </si>
  <si>
    <t>107647</t>
  </si>
  <si>
    <t>HETTICH 51264 Eurošroub 6,3 x 10,5 mm, plochá zápustná hlava</t>
  </si>
  <si>
    <t>51265</t>
  </si>
  <si>
    <t>104394</t>
  </si>
  <si>
    <t>HETTICH 51265 Eurošroub 6,3 x 14 mm        SD</t>
  </si>
  <si>
    <t>51425</t>
  </si>
  <si>
    <t>103731</t>
  </si>
  <si>
    <t>HETTICH 51425 Šablona BlueJig MT</t>
  </si>
  <si>
    <t>51426</t>
  </si>
  <si>
    <t>107339</t>
  </si>
  <si>
    <t>HETTICH 51426 Multitech podélný reling, 400mm, bílá</t>
  </si>
  <si>
    <t>51427</t>
  </si>
  <si>
    <t>107340</t>
  </si>
  <si>
    <t>HETTICH 51427 MultiTech relingové tyče 400 mm šedé</t>
  </si>
  <si>
    <t>51484</t>
  </si>
  <si>
    <t>107345</t>
  </si>
  <si>
    <t>HETTICH 51484 MultiTech reling 500 mm šedý</t>
  </si>
  <si>
    <t>51485</t>
  </si>
  <si>
    <t>107346</t>
  </si>
  <si>
    <t>HETTICH 51485 MultiTech reling 550 mm bílý</t>
  </si>
  <si>
    <t>51487</t>
  </si>
  <si>
    <t>106873</t>
  </si>
  <si>
    <t>HETTICH 51487 MultiTech příchytky čela vnitřní zásuvky 86 mm bílé L+P</t>
  </si>
  <si>
    <t>51489</t>
  </si>
  <si>
    <t>106868</t>
  </si>
  <si>
    <t>HETTICH 51489 MultiTech příchytky čela vnitřní zásuvky 118 mm bílé L+P</t>
  </si>
  <si>
    <t>51497</t>
  </si>
  <si>
    <t>107273</t>
  </si>
  <si>
    <t>HETTICH 51497 MultiTech sada rám závěsná registratura 450 mm</t>
  </si>
  <si>
    <t>517912</t>
  </si>
  <si>
    <t>HETTICH 51497 MULTITECH SET RÁM ZÁV.REGIST. 450MM</t>
  </si>
  <si>
    <t>51499</t>
  </si>
  <si>
    <t>107274</t>
  </si>
  <si>
    <t>HETTICH 51499 MultiTech sada rám závěsná registratura 500 mm</t>
  </si>
  <si>
    <t>51500</t>
  </si>
  <si>
    <t>107993</t>
  </si>
  <si>
    <t>HETTICH 51500 Multitech zamykací tyč s 5 trny</t>
  </si>
  <si>
    <t>51501</t>
  </si>
  <si>
    <t>107270</t>
  </si>
  <si>
    <t>HETTICH 51501 MultiTech sada rám závěsná registratura 550 mm</t>
  </si>
  <si>
    <t>51502</t>
  </si>
  <si>
    <t>184720</t>
  </si>
  <si>
    <t>HETTICH 51502 kyvný doraz Maxi Stop</t>
  </si>
  <si>
    <t>52095</t>
  </si>
  <si>
    <t>184721</t>
  </si>
  <si>
    <t>HETTICH 52095 Závěs pro skládané dveře, stavitelný</t>
  </si>
  <si>
    <t>52799</t>
  </si>
  <si>
    <t>184722</t>
  </si>
  <si>
    <t>HETTICH 52799 Eurošroub 6,3 x 18 mm</t>
  </si>
  <si>
    <t>52996</t>
  </si>
  <si>
    <t>108248</t>
  </si>
  <si>
    <t>HETTICH 52996 Šroub 5x16 mm</t>
  </si>
  <si>
    <t>53012</t>
  </si>
  <si>
    <t>106514</t>
  </si>
  <si>
    <t>HETTICH 53012 podpěra Sekura 7, 5 mm, niklováno</t>
  </si>
  <si>
    <t>53817</t>
  </si>
  <si>
    <t>108231</t>
  </si>
  <si>
    <t>HETTICH 53817 vrták d8 mm pravý</t>
  </si>
  <si>
    <t>53818</t>
  </si>
  <si>
    <t>208505</t>
  </si>
  <si>
    <t>HETTICH 53818 vrták d8 mm levý</t>
  </si>
  <si>
    <t>53819</t>
  </si>
  <si>
    <t>184726</t>
  </si>
  <si>
    <t>HETTICH 53819 vrták 12 mm pravý</t>
  </si>
  <si>
    <t>53820</t>
  </si>
  <si>
    <t>184727</t>
  </si>
  <si>
    <t>HETTICH 53820 vrták 12 mm levý</t>
  </si>
  <si>
    <t>53941</t>
  </si>
  <si>
    <t>184728</t>
  </si>
  <si>
    <t>HETTICH 53941 vrták 14 mm pravý</t>
  </si>
  <si>
    <t>53942</t>
  </si>
  <si>
    <t>184729</t>
  </si>
  <si>
    <t>HETTICH 53942 vrták 14 mm levý</t>
  </si>
  <si>
    <t>53949</t>
  </si>
  <si>
    <t>108227</t>
  </si>
  <si>
    <t>HETTICH 53949 vrták d5 mm levý</t>
  </si>
  <si>
    <t>53950</t>
  </si>
  <si>
    <t>108228</t>
  </si>
  <si>
    <t>HETTICH 53950 vrták d5 mm pravý</t>
  </si>
  <si>
    <t>53951</t>
  </si>
  <si>
    <t>108224</t>
  </si>
  <si>
    <t>HETTICH 53951 vrták d10 mm levý</t>
  </si>
  <si>
    <t>53952</t>
  </si>
  <si>
    <t>179456</t>
  </si>
  <si>
    <t>HETTICH 53952 vrták d10 mm pravý</t>
  </si>
  <si>
    <t>54998</t>
  </si>
  <si>
    <t>106863</t>
  </si>
  <si>
    <t>HETTICH 54998 MultiTech příchytka čela 86/118/150/214 k zalisování</t>
  </si>
  <si>
    <t>56014</t>
  </si>
  <si>
    <t>105520</t>
  </si>
  <si>
    <t>HETTICH 56014 Quadro 25 výsuv pro psací podložku</t>
  </si>
  <si>
    <t>56614</t>
  </si>
  <si>
    <t>106759</t>
  </si>
  <si>
    <t>HETTICH 56614 spojka zad RV 7 D, niklováno</t>
  </si>
  <si>
    <t>58243</t>
  </si>
  <si>
    <t>107659</t>
  </si>
  <si>
    <t>HETTICH 58243 Vrut PanHead 4,0 x 12 mm</t>
  </si>
  <si>
    <t>58588</t>
  </si>
  <si>
    <t>184737</t>
  </si>
  <si>
    <t>HETTICH 58588 kabelová průchodka 60 mm šedá</t>
  </si>
  <si>
    <t>58590</t>
  </si>
  <si>
    <t>184738</t>
  </si>
  <si>
    <t>HETTICH 58590 kabelová průchodka 80 mm šedá</t>
  </si>
  <si>
    <t>58797</t>
  </si>
  <si>
    <t>104980</t>
  </si>
  <si>
    <t>HETTICH 58797 Dorazový kolík niklovaný</t>
  </si>
  <si>
    <t>60576</t>
  </si>
  <si>
    <t>104338</t>
  </si>
  <si>
    <t>HETTICH 60576 Intermat doplňkový tlumič na ramínko 9943/9936/9944 naložený</t>
  </si>
  <si>
    <t>60577</t>
  </si>
  <si>
    <t>104339</t>
  </si>
  <si>
    <t>HETTICH 60577 Tlumič klipový K9,5 SiSy</t>
  </si>
  <si>
    <t>60578</t>
  </si>
  <si>
    <t>104340</t>
  </si>
  <si>
    <t>HETTICH 60578 Tlumič klipový K16 SiSy</t>
  </si>
  <si>
    <t>60579</t>
  </si>
  <si>
    <t>104341</t>
  </si>
  <si>
    <t>HETTICH 60579 Intermat doplňkový tlumič na dno/půdu (polo)naložený vrut</t>
  </si>
  <si>
    <t>60580</t>
  </si>
  <si>
    <t>104342</t>
  </si>
  <si>
    <t>HETTICH 60580 tlumič k našroubování vložený</t>
  </si>
  <si>
    <t>60581</t>
  </si>
  <si>
    <t>104343</t>
  </si>
  <si>
    <t>HETTICH 60581 Intermat doplňkový tlumič na misku 9943/9944 TH naložený</t>
  </si>
  <si>
    <t>60685</t>
  </si>
  <si>
    <t>107839</t>
  </si>
  <si>
    <t>HETTICH 60685 tlumič SiSy externí naložený/polonaložený k zavrtání</t>
  </si>
  <si>
    <t>60687</t>
  </si>
  <si>
    <t>104346</t>
  </si>
  <si>
    <t>HETTICH 60687 tlumič SiSy externí naložený/polonaložený adaptér křížový vrut</t>
  </si>
  <si>
    <t>60832</t>
  </si>
  <si>
    <t>104347</t>
  </si>
  <si>
    <t>HETTICH 60832 Lištový závěs s pružinou</t>
  </si>
  <si>
    <t>61258</t>
  </si>
  <si>
    <t>519270</t>
  </si>
  <si>
    <t>HETTICH 61258 ND BLUE MAX RYCHLOUP. VŘETENO Č.1322</t>
  </si>
  <si>
    <t>61266</t>
  </si>
  <si>
    <t>106912</t>
  </si>
  <si>
    <t>HETTICH 61266 BM prodloužení pravítka 1500 mm</t>
  </si>
  <si>
    <t>61268</t>
  </si>
  <si>
    <t>106915</t>
  </si>
  <si>
    <t>HETTICH 61268 prodloužení stolu</t>
  </si>
  <si>
    <t>61285</t>
  </si>
  <si>
    <t>105456</t>
  </si>
  <si>
    <t>HETTICH 61285 BM kyvný doraz pravý levý</t>
  </si>
  <si>
    <t>61347</t>
  </si>
  <si>
    <t>519259</t>
  </si>
  <si>
    <t>HETTICH 61347 ND BLUE MAX Č.309 PROFIL SE STUPNICÍ</t>
  </si>
  <si>
    <t>61351</t>
  </si>
  <si>
    <t>106252</t>
  </si>
  <si>
    <t>HETTICH 61351 BM sklopný doraz pravý</t>
  </si>
  <si>
    <t>61353</t>
  </si>
  <si>
    <t>106253</t>
  </si>
  <si>
    <t>HETTICH 61353 Sklopný doraz levý</t>
  </si>
  <si>
    <t>61546</t>
  </si>
  <si>
    <t>106946</t>
  </si>
  <si>
    <t>HETTICH 61546 SlideLine 55 horní/spodní vedení 4000mm plast šedá</t>
  </si>
  <si>
    <t>61652</t>
  </si>
  <si>
    <t>108230</t>
  </si>
  <si>
    <t>HETTICH 61652 vrták 7,5mm pravý</t>
  </si>
  <si>
    <t>61653</t>
  </si>
  <si>
    <t>108229</t>
  </si>
  <si>
    <t>HETTICH 61653 vrták 7,5mm levý</t>
  </si>
  <si>
    <t>61832</t>
  </si>
  <si>
    <t>161650</t>
  </si>
  <si>
    <t>HETTICH 61832 Plastový krycí profil 2000 mm</t>
  </si>
  <si>
    <t>61851</t>
  </si>
  <si>
    <t>105989</t>
  </si>
  <si>
    <t>HETTICH 61851 noha Korrekt, 100 mm, černá</t>
  </si>
  <si>
    <t>61852</t>
  </si>
  <si>
    <t>105994</t>
  </si>
  <si>
    <t>HETTICH 61852 noha Korrekt, 130 mm, černá</t>
  </si>
  <si>
    <t>61854</t>
  </si>
  <si>
    <t>104975</t>
  </si>
  <si>
    <t>HETTICH 61854 kluzák k našroubování Korrekt</t>
  </si>
  <si>
    <t>61855</t>
  </si>
  <si>
    <t>106882</t>
  </si>
  <si>
    <t>HETTICH 61855 příchyt soklu Korrekt, k našroubování</t>
  </si>
  <si>
    <t>62000</t>
  </si>
  <si>
    <t>108233</t>
  </si>
  <si>
    <t>HETTICH 62000 vrták středící 5 mm</t>
  </si>
  <si>
    <t>529579</t>
  </si>
  <si>
    <t>HETTICH 62000 vrták středící 5 mm PD-50</t>
  </si>
  <si>
    <t>62001</t>
  </si>
  <si>
    <t>108234</t>
  </si>
  <si>
    <t>HETTICH 62001 středící vrták 3mm</t>
  </si>
  <si>
    <t>62002</t>
  </si>
  <si>
    <t>184766</t>
  </si>
  <si>
    <t>HETTICH 62002 sada 5 vrtáků 3-8 mm</t>
  </si>
  <si>
    <t>62004</t>
  </si>
  <si>
    <t>184767</t>
  </si>
  <si>
    <t>HETTICH 62004 adaptér pro závitové skoby 18 mm</t>
  </si>
  <si>
    <t>62005</t>
  </si>
  <si>
    <t>208509</t>
  </si>
  <si>
    <t>HETTICH 62005 vrták HS do dřeva d5/50 mm</t>
  </si>
  <si>
    <t>62006</t>
  </si>
  <si>
    <t>184768</t>
  </si>
  <si>
    <t>HETTICH 62006 spirálový vrták 8 mm</t>
  </si>
  <si>
    <t>62204</t>
  </si>
  <si>
    <t>153880</t>
  </si>
  <si>
    <t>HETTICH 62204 Krytka pro otvor D=8 mm béžová</t>
  </si>
  <si>
    <t>63016</t>
  </si>
  <si>
    <t>133778</t>
  </si>
  <si>
    <t>HETTICH 63016 Závitové pouzdro M4 15 mm</t>
  </si>
  <si>
    <t>63017</t>
  </si>
  <si>
    <t>106601</t>
  </si>
  <si>
    <t>HETTICH 63017 pouzdro M4 22 mm</t>
  </si>
  <si>
    <t>63549</t>
  </si>
  <si>
    <t>106594</t>
  </si>
  <si>
    <t>HETTICH 63549 Policová pojistka D=5 mm</t>
  </si>
  <si>
    <t>63598</t>
  </si>
  <si>
    <t>106062</t>
  </si>
  <si>
    <t>HETTICH 63598 podpěra polic Titan 2</t>
  </si>
  <si>
    <t>64872</t>
  </si>
  <si>
    <t>105022</t>
  </si>
  <si>
    <t>HETTICH 64872 kolík DU 322, 6,7 mm, pozinkováno</t>
  </si>
  <si>
    <t>64908</t>
  </si>
  <si>
    <t>106633</t>
  </si>
  <si>
    <t>HETTICH 64908 Pouzdro M4 18 mm</t>
  </si>
  <si>
    <t>65370</t>
  </si>
  <si>
    <t>105028</t>
  </si>
  <si>
    <t>HETTICH 65370 kolík DU 426 pro VB 35/36, 6,7 mm, bez povrchové úpravy</t>
  </si>
  <si>
    <t>65480</t>
  </si>
  <si>
    <t>106267</t>
  </si>
  <si>
    <t>HETTICH 65480 speciální šroub 5,5x50 mm, hmoždinka do zdiva 8x40 mm</t>
  </si>
  <si>
    <t>65501</t>
  </si>
  <si>
    <t>104500</t>
  </si>
  <si>
    <t>HETTICH 65501 excentr VB 35, 16 mm, poniklovaný</t>
  </si>
  <si>
    <t>65503</t>
  </si>
  <si>
    <t>104445</t>
  </si>
  <si>
    <t>HETTICH 65503 excentr VB 35, 16 mm, plast, bílá</t>
  </si>
  <si>
    <t>65504</t>
  </si>
  <si>
    <t>104488</t>
  </si>
  <si>
    <t>HETTICH 65504 excentr VB 35, 16 mm, plast, hnědá</t>
  </si>
  <si>
    <t>65505</t>
  </si>
  <si>
    <t>104501</t>
  </si>
  <si>
    <t>HETTICH 65505 excentr VB 35, 19 mm, poniklovaný</t>
  </si>
  <si>
    <t>65507</t>
  </si>
  <si>
    <t>104489</t>
  </si>
  <si>
    <t>HETTICH 65507 excentr VB 35, 19 mm, plast, bílá</t>
  </si>
  <si>
    <t>65509</t>
  </si>
  <si>
    <t>104468</t>
  </si>
  <si>
    <t>HETTICH 65509 excentr VB 35, 16 mm, poniklovaný</t>
  </si>
  <si>
    <t>65511</t>
  </si>
  <si>
    <t>104453</t>
  </si>
  <si>
    <t>HETTICH 65511 VB 35 16 plast bílý</t>
  </si>
  <si>
    <t>65513</t>
  </si>
  <si>
    <t>104478</t>
  </si>
  <si>
    <t>HETTICH 65513 excentr VB 35, 19 mm, poniklovaný</t>
  </si>
  <si>
    <t>65515</t>
  </si>
  <si>
    <t>104465</t>
  </si>
  <si>
    <t>HETTICH 65515 excentr VB 35, 19 mm, plast, bílá</t>
  </si>
  <si>
    <t>65516</t>
  </si>
  <si>
    <t>104466</t>
  </si>
  <si>
    <t>HETTICH 65516 excentr VB 35, 19 mm, plast, hnědá</t>
  </si>
  <si>
    <t>65519</t>
  </si>
  <si>
    <t>104541</t>
  </si>
  <si>
    <t>HETTICH 65519 VB 36 M 16, bílý</t>
  </si>
  <si>
    <t>65521</t>
  </si>
  <si>
    <t>104553</t>
  </si>
  <si>
    <t>HETTICH 65521 excentr VB 36, 19 mm, poniklovaný</t>
  </si>
  <si>
    <t>65523</t>
  </si>
  <si>
    <t>104545</t>
  </si>
  <si>
    <t>HETTICH 65523 excentr VB 36, 19 mm, plast, bílá</t>
  </si>
  <si>
    <t>65525</t>
  </si>
  <si>
    <t>104538</t>
  </si>
  <si>
    <t>HETTICH 65525 excentr VB 36, 16 mm, poniklovaný</t>
  </si>
  <si>
    <t>65527</t>
  </si>
  <si>
    <t>104463</t>
  </si>
  <si>
    <t>HETTICH 65527 VB 36 16 plast bílý</t>
  </si>
  <si>
    <t>65528</t>
  </si>
  <si>
    <t>104502</t>
  </si>
  <si>
    <t>HETTICH 65528 VB 36 16 plast hnědý</t>
  </si>
  <si>
    <t>65529</t>
  </si>
  <si>
    <t>104554</t>
  </si>
  <si>
    <t>HETTICH 65529 excentr VB 36, 19 mm, poniklovaný</t>
  </si>
  <si>
    <t>65531</t>
  </si>
  <si>
    <t>104507</t>
  </si>
  <si>
    <t>HETTICH 65531 excentr VB 36, 19 mm, plast, bílá</t>
  </si>
  <si>
    <t>65532</t>
  </si>
  <si>
    <t>104503</t>
  </si>
  <si>
    <t>HETTICH 65532 excentr VB 36, 19 mm, plast, hnědá</t>
  </si>
  <si>
    <t>65534</t>
  </si>
  <si>
    <t>105038</t>
  </si>
  <si>
    <t>HETTICH 65534 kolík DU 648 pro VB 35/36, 6,7 mm, bez povrchové úpravy</t>
  </si>
  <si>
    <t>65536</t>
  </si>
  <si>
    <t>105057</t>
  </si>
  <si>
    <t>HETTICH 65536 kolík dvojitý DU 867 pro VB 35/36, 6,7 mm, bez povrchové úpravy</t>
  </si>
  <si>
    <t>65540</t>
  </si>
  <si>
    <t>105023</t>
  </si>
  <si>
    <t>HETTICH 65540 kolík DU 328, 6,7 mm, pozinkováno</t>
  </si>
  <si>
    <t>65561</t>
  </si>
  <si>
    <t>108236</t>
  </si>
  <si>
    <t>HETTICH 65561 vrták d8 mm pravý</t>
  </si>
  <si>
    <t>65562</t>
  </si>
  <si>
    <t>108235</t>
  </si>
  <si>
    <t>HETTICH 65562 vrták d8 mm levý</t>
  </si>
  <si>
    <t>66065</t>
  </si>
  <si>
    <t>107121</t>
  </si>
  <si>
    <t>HETTICH 66065 Quadro 40 BM 455-680 mm</t>
  </si>
  <si>
    <t>66075</t>
  </si>
  <si>
    <t>107120</t>
  </si>
  <si>
    <t>HETTICH 66075 Quadro 40 BM 330-490 mm</t>
  </si>
  <si>
    <t>66079</t>
  </si>
  <si>
    <t>107119</t>
  </si>
  <si>
    <t>HETTICH 66079 Quadro 40 BM 270-395 mm</t>
  </si>
  <si>
    <t>66900</t>
  </si>
  <si>
    <t>106952</t>
  </si>
  <si>
    <t>HETTICH 66900 SlideLine 55 horní/spodní vedení 4000mm plast černá</t>
  </si>
  <si>
    <t>66933</t>
  </si>
  <si>
    <t>104880</t>
  </si>
  <si>
    <t>HETTICH 66933 KA 1730 330 mm kuličkový výsuv</t>
  </si>
  <si>
    <t>6731</t>
  </si>
  <si>
    <t>103732</t>
  </si>
  <si>
    <t>HETTICH 6731 Závěs čípkový bílý</t>
  </si>
  <si>
    <t>68637</t>
  </si>
  <si>
    <t>105577</t>
  </si>
  <si>
    <t>HETTICH 68637 lisovací matrice VB36 35</t>
  </si>
  <si>
    <t>69599</t>
  </si>
  <si>
    <t>104390</t>
  </si>
  <si>
    <t>HETTICH 69599 Perfekt 5224 W45 26 T42 95°</t>
  </si>
  <si>
    <t>69600</t>
  </si>
  <si>
    <t>107582</t>
  </si>
  <si>
    <t>HETTICH 69600 Perfekt 5204 slide-on vložený 45° na vrtané sklo</t>
  </si>
  <si>
    <t>69603</t>
  </si>
  <si>
    <t>104391</t>
  </si>
  <si>
    <t>HETTICH 69603 Perfekt závěs úhlový rámový 90°/95° TH slide-on vrut pružina</t>
  </si>
  <si>
    <t>69607</t>
  </si>
  <si>
    <t>104393</t>
  </si>
  <si>
    <t>HETTICH 69607 Perfekt závěs úhlový na sklo rámový mini 90°/95° slide-on pružina</t>
  </si>
  <si>
    <t>69609</t>
  </si>
  <si>
    <t>107557</t>
  </si>
  <si>
    <t>HETTICH 69609 Perfekt 5224 W90 T42 26 95° (závěs a montážní podložka)</t>
  </si>
  <si>
    <t>69846</t>
  </si>
  <si>
    <t>107828</t>
  </si>
  <si>
    <t>HETTICH 69846 Tlumič universální k našroubování vložený</t>
  </si>
  <si>
    <t>69933</t>
  </si>
  <si>
    <t>104396</t>
  </si>
  <si>
    <t>HETTICH 69933 Závěs čípkový niklovaný</t>
  </si>
  <si>
    <t>69934</t>
  </si>
  <si>
    <t>104397</t>
  </si>
  <si>
    <t>HETTICH 69934 ET 5150 Z závěs na sklo středový 170° pružina</t>
  </si>
  <si>
    <t>70025</t>
  </si>
  <si>
    <t>184783</t>
  </si>
  <si>
    <t>HETTICH 70025 vrták BM 3 mm pravý</t>
  </si>
  <si>
    <t>70026</t>
  </si>
  <si>
    <t>184784</t>
  </si>
  <si>
    <t>HETTICH 70026 vrták 3 mm levý</t>
  </si>
  <si>
    <t>70032</t>
  </si>
  <si>
    <t>184785</t>
  </si>
  <si>
    <t>HETTICH 70032 třmen bez matrice pro BlueMax</t>
  </si>
  <si>
    <t>70033</t>
  </si>
  <si>
    <t>108223</t>
  </si>
  <si>
    <t>HETTICH 70033 sada vrtáků BlueMax mini typ 3</t>
  </si>
  <si>
    <t>70051</t>
  </si>
  <si>
    <t>105369</t>
  </si>
  <si>
    <t>HETTICH 70051 krytka pro závěs na sklo 4,0-5,2mm typ A (kulatá) černá</t>
  </si>
  <si>
    <t>70052</t>
  </si>
  <si>
    <t>105379</t>
  </si>
  <si>
    <t>HETTICH 70052 krytka pro závěs na sklo 4,0-5,2mm typ B (tvar D) černá</t>
  </si>
  <si>
    <t>70131</t>
  </si>
  <si>
    <t>105873</t>
  </si>
  <si>
    <t>HETTICH 70131 Efua stolová noha 710/50 mm chrom</t>
  </si>
  <si>
    <t>70132</t>
  </si>
  <si>
    <t>105880</t>
  </si>
  <si>
    <t>HETTICH 70132 Efua stolová noha 710/50 mm imitace nerezi</t>
  </si>
  <si>
    <t>70133</t>
  </si>
  <si>
    <t>106002</t>
  </si>
  <si>
    <t>HETTICH 70133 Efua stolová noha 710/50 mm matná černá</t>
  </si>
  <si>
    <t>70134</t>
  </si>
  <si>
    <t>107473</t>
  </si>
  <si>
    <t>HETTICH 70134 Efua stolové nohy 710/60 chrom</t>
  </si>
  <si>
    <t>70135</t>
  </si>
  <si>
    <t>105890</t>
  </si>
  <si>
    <t>HETTICH 70135 Efua nohy 710/60 mm sada imitace nerezi</t>
  </si>
  <si>
    <t>70136</t>
  </si>
  <si>
    <t>184787</t>
  </si>
  <si>
    <t>HETTICH 70136 Efua stolové nohy 710 60 mm matná černá</t>
  </si>
  <si>
    <t>70139</t>
  </si>
  <si>
    <t>105892</t>
  </si>
  <si>
    <t>HETTICH 70139 Efua stolová noha 710/60 mm bílá</t>
  </si>
  <si>
    <t>70143</t>
  </si>
  <si>
    <t>184789</t>
  </si>
  <si>
    <t>HETTICH 70143 Efua stolové nohy 710/80 mm chrom</t>
  </si>
  <si>
    <t>70144</t>
  </si>
  <si>
    <t>183474</t>
  </si>
  <si>
    <t>HETTICH 70144 Efua nohy 710/80 mm sada imitace nerezi</t>
  </si>
  <si>
    <t>70145</t>
  </si>
  <si>
    <t>106003</t>
  </si>
  <si>
    <t>HETTICH 70145 Efua stolové nohy 710/80 mm matná černá</t>
  </si>
  <si>
    <t>70149</t>
  </si>
  <si>
    <t>105998</t>
  </si>
  <si>
    <t>HETTICH 70149 Femi stolová noha 710/60 mm matná černá</t>
  </si>
  <si>
    <t>70151</t>
  </si>
  <si>
    <t>105988</t>
  </si>
  <si>
    <t>HETTICH 70151 noha Korrekt, 80 mm, černá</t>
  </si>
  <si>
    <t>70152</t>
  </si>
  <si>
    <t>105975</t>
  </si>
  <si>
    <t>HETTICH 70152 noha Korrekt, 110 mm, černá</t>
  </si>
  <si>
    <t>70153</t>
  </si>
  <si>
    <t>105984</t>
  </si>
  <si>
    <t>HETTICH 70153 noha Korrekt, 180 mm, černá</t>
  </si>
  <si>
    <t>70207</t>
  </si>
  <si>
    <t>105867</t>
  </si>
  <si>
    <t>HETTICH 70207 Femi stolová noha 650/60 mm matná černá</t>
  </si>
  <si>
    <t>70208</t>
  </si>
  <si>
    <t>107676</t>
  </si>
  <si>
    <t>HETTICH 70208 Femi stolová noha 650-750/60 mm chrom</t>
  </si>
  <si>
    <t>70211</t>
  </si>
  <si>
    <t>184791</t>
  </si>
  <si>
    <t>HETTICH 70211 Femi stolová noha 650/60 mm imitace nerezi</t>
  </si>
  <si>
    <t>70212</t>
  </si>
  <si>
    <t>184792</t>
  </si>
  <si>
    <t>HETTICH 70212 Femi stolová noha 650/60 mm matná černá</t>
  </si>
  <si>
    <t>70216</t>
  </si>
  <si>
    <t>133650</t>
  </si>
  <si>
    <t>HETTICH 70216 Sada pro montáž 1 krycí desky</t>
  </si>
  <si>
    <t>70263</t>
  </si>
  <si>
    <t>103849</t>
  </si>
  <si>
    <t>HETTICH 70263 Accura lišta se stupnicí 1000mm</t>
  </si>
  <si>
    <t>467551</t>
  </si>
  <si>
    <t>HETTICH 70263 Accura lišta se stupnicí 1000mm PD-50</t>
  </si>
  <si>
    <t>378767</t>
  </si>
  <si>
    <t>HETTICH 70263 SZYNA ZE SKALĄ  L1000MM ALUM.</t>
  </si>
  <si>
    <t>70264</t>
  </si>
  <si>
    <t>184804</t>
  </si>
  <si>
    <t>HETTICH 70264 Accura lišta se stupnicí 1500 mm</t>
  </si>
  <si>
    <t>469250</t>
  </si>
  <si>
    <t>HETTICH 70264 Accura lišta se stupnicí 1500 mm PD-50</t>
  </si>
  <si>
    <t>70265</t>
  </si>
  <si>
    <t>119122</t>
  </si>
  <si>
    <t>HETTICH 70265 Accura vrtací těleso pro výsuvy</t>
  </si>
  <si>
    <t>467561</t>
  </si>
  <si>
    <t>HETTICH 70265 Accura vrtací těleso pro výsuvy PD-50</t>
  </si>
  <si>
    <t>378768</t>
  </si>
  <si>
    <t>HETTICH 70265 'SZABLON ALUM.</t>
  </si>
  <si>
    <t>70266</t>
  </si>
  <si>
    <t>119123</t>
  </si>
  <si>
    <t>HETTICH 70266 Accura doraz pro demont.korpus</t>
  </si>
  <si>
    <t>467562</t>
  </si>
  <si>
    <t>HETTICH 70266 Accura doraz pro demont.korpus PD-50</t>
  </si>
  <si>
    <t>378769</t>
  </si>
  <si>
    <t>HETTICH 70266 'ZDERZAK REGULOWANY DO POJ. BOKÓW</t>
  </si>
  <si>
    <t>70267</t>
  </si>
  <si>
    <t>122616</t>
  </si>
  <si>
    <t>HETTICH 70267 Accura stavitelný doraz</t>
  </si>
  <si>
    <t>467563</t>
  </si>
  <si>
    <t>HETTICH 70267 Accura stavitelný doraz PD-50</t>
  </si>
  <si>
    <t>70268</t>
  </si>
  <si>
    <t>108416</t>
  </si>
  <si>
    <t>HETTICH 70268 vrták d5 mm s pouzdrem</t>
  </si>
  <si>
    <t>467558</t>
  </si>
  <si>
    <t>HETTICH 70268 vrták d5 mm s pouzdrem PD-50</t>
  </si>
  <si>
    <t>378771</t>
  </si>
  <si>
    <t>HETTICH 70268 'WIERTŁO TULEJOWE D5MM</t>
  </si>
  <si>
    <t>70269</t>
  </si>
  <si>
    <t>108232</t>
  </si>
  <si>
    <t>HETTICH 70269 vrták d5 mm ND k 70268 (108416)</t>
  </si>
  <si>
    <t>467556</t>
  </si>
  <si>
    <t>HETTICH 70269 vrták d5 mm PD-50</t>
  </si>
  <si>
    <t>70284</t>
  </si>
  <si>
    <t>122617</t>
  </si>
  <si>
    <t>HETTICH 70284 Výsuv pro klávesnici černý</t>
  </si>
  <si>
    <t>70289</t>
  </si>
  <si>
    <t>105532</t>
  </si>
  <si>
    <t>HETTICH 70289 Výsuv pro klávesnici šedý, s podložkou pro myš</t>
  </si>
  <si>
    <t>70292</t>
  </si>
  <si>
    <t>105132</t>
  </si>
  <si>
    <t>HETTICH 70292 Krytka spojovacího úhelníku šedá</t>
  </si>
  <si>
    <t>70554</t>
  </si>
  <si>
    <t>154317</t>
  </si>
  <si>
    <t>HETTICH 70554 3/4-otočná police sada Arena Classic 820 mm</t>
  </si>
  <si>
    <t>70664</t>
  </si>
  <si>
    <t>106469</t>
  </si>
  <si>
    <t>HETTICH 70664 nosič šatní tyče SL 322, nikl</t>
  </si>
  <si>
    <t>70666</t>
  </si>
  <si>
    <t>119132</t>
  </si>
  <si>
    <t>HETTICH 70666 Nosič šatní tyče SL 323 DD nikl</t>
  </si>
  <si>
    <t>70668</t>
  </si>
  <si>
    <t>350560</t>
  </si>
  <si>
    <t>HETTICH 70668 NOSIČ ŠATNÍ TYČE SL 786 DD NI</t>
  </si>
  <si>
    <t>119133</t>
  </si>
  <si>
    <t>HETTICH 70668 nosič šatní tyče SL 786, nikl</t>
  </si>
  <si>
    <t>70676</t>
  </si>
  <si>
    <t>107739</t>
  </si>
  <si>
    <t>HETTICH 70676 nosič šatní tyče SL 781, nikl</t>
  </si>
  <si>
    <t>70690</t>
  </si>
  <si>
    <t>105574</t>
  </si>
  <si>
    <t>HETTICH 70690 výsuvný věšák na ručníky 410mm 1-ramenný chrom</t>
  </si>
  <si>
    <t>70692</t>
  </si>
  <si>
    <t>184843</t>
  </si>
  <si>
    <t>HETTICH 70692 výsuvný věšák na ručníky 410mm 2-ramenný chrom</t>
  </si>
  <si>
    <t>70693</t>
  </si>
  <si>
    <t>105588</t>
  </si>
  <si>
    <t>HETTICH 70693 výsuvný věšák na ručníky 370mm 1-ramenný chrom</t>
  </si>
  <si>
    <t>70694</t>
  </si>
  <si>
    <t>179112</t>
  </si>
  <si>
    <t>HETTICH 70694 výsuvný věšák na ručníky 370mm 2-ramenný chrom</t>
  </si>
  <si>
    <t>70711</t>
  </si>
  <si>
    <t>119135</t>
  </si>
  <si>
    <t>HETTICH 70711 Krytka pro Rastex 25 černá</t>
  </si>
  <si>
    <t>70712</t>
  </si>
  <si>
    <t>105372</t>
  </si>
  <si>
    <t>HETTICH 70712 krytka pro závěs na sklo 4,0-5,2mm typ A (kulatá) nikl mat</t>
  </si>
  <si>
    <t>70713</t>
  </si>
  <si>
    <t>105384</t>
  </si>
  <si>
    <t>HETTICH 70713 krytka pro závěs na sklo 4,0-5,2mm typ B (tvar D) nikl mat</t>
  </si>
  <si>
    <t>70732</t>
  </si>
  <si>
    <t>107028</t>
  </si>
  <si>
    <t>HETTICH 70732 protikus pro zámek</t>
  </si>
  <si>
    <t>70900</t>
  </si>
  <si>
    <t>519261</t>
  </si>
  <si>
    <t>HETTICH 70900 ND BLUE MAX Č.527</t>
  </si>
  <si>
    <t>70961</t>
  </si>
  <si>
    <t>107608</t>
  </si>
  <si>
    <t>HETTICH 70961 SlideLine 55 horní/spodní vedení 4000mm tmavě hnědá elox</t>
  </si>
  <si>
    <t>70962</t>
  </si>
  <si>
    <t>107610</t>
  </si>
  <si>
    <t>HETTICH 70962 SlideLine 55 vozík 30 kg</t>
  </si>
  <si>
    <t>70963</t>
  </si>
  <si>
    <t>104418</t>
  </si>
  <si>
    <t>HETTICH 70963 SlideLine 55 doraz kov/plast</t>
  </si>
  <si>
    <t>70983</t>
  </si>
  <si>
    <t>108364</t>
  </si>
  <si>
    <t>HETTICH 70983 WingLine 77 sada L</t>
  </si>
  <si>
    <t>70984</t>
  </si>
  <si>
    <t>104424</t>
  </si>
  <si>
    <t>HETTICH 70984 WingLine 77 sada P</t>
  </si>
  <si>
    <t>70985</t>
  </si>
  <si>
    <t>104425</t>
  </si>
  <si>
    <t>HETTICH 70985 Wing 77 spodní vedení 3200mm stříbrná elox</t>
  </si>
  <si>
    <t>70986</t>
  </si>
  <si>
    <t>104426</t>
  </si>
  <si>
    <t>HETTICH 70986 Wing 77 skládací dveře sada pro 2 křídla</t>
  </si>
  <si>
    <t>70987</t>
  </si>
  <si>
    <t>108350</t>
  </si>
  <si>
    <t>HETTICH 70987 Wing 77 skládací dveře sada pro 4 křídla</t>
  </si>
  <si>
    <t>71054</t>
  </si>
  <si>
    <t>105428</t>
  </si>
  <si>
    <t>HETTICH 71054 krytka Rastex 15, plast, bílá</t>
  </si>
  <si>
    <t>71055</t>
  </si>
  <si>
    <t>105430</t>
  </si>
  <si>
    <t>HETTICH 71055 krytka Rastex 15, plast, hnědá</t>
  </si>
  <si>
    <t>71081</t>
  </si>
  <si>
    <t>519267</t>
  </si>
  <si>
    <t>HETTICH 71081 ND BLUE MAX OZUBENÉ KOLO VRT. HLAVY Z=32MM Č.1311</t>
  </si>
  <si>
    <t>71082</t>
  </si>
  <si>
    <t>519256</t>
  </si>
  <si>
    <t>HETTICH 71082 ND BLUE MAX Č.1313</t>
  </si>
  <si>
    <t>71084</t>
  </si>
  <si>
    <t>519257</t>
  </si>
  <si>
    <t>HETTICH 71084 ND BLUE MAX Č.1319</t>
  </si>
  <si>
    <t>71085</t>
  </si>
  <si>
    <t>519265</t>
  </si>
  <si>
    <t>HETTICH 71085 ND BLUE MAX OCHRANNÝ KRYT PŘEDNÍ Č.1336A</t>
  </si>
  <si>
    <t>71086</t>
  </si>
  <si>
    <t>519266</t>
  </si>
  <si>
    <t>HETTICH 71086 ND BLUE MAX OCHRANNÝ KRYT PŘEDNÍ VLEVO Č.1336B</t>
  </si>
  <si>
    <t>71089</t>
  </si>
  <si>
    <t>519271</t>
  </si>
  <si>
    <t>HETTICH 71089 ND BLUE MAX ŠROUB S RUKOJETÍ M8X25 Č.327</t>
  </si>
  <si>
    <t>71091</t>
  </si>
  <si>
    <t>519269</t>
  </si>
  <si>
    <t>HETTICH 71091 ND BLUE MAX PRUŽINA TLAČNÉHO DÍLU M8 Č.809</t>
  </si>
  <si>
    <t>71109</t>
  </si>
  <si>
    <t>107614</t>
  </si>
  <si>
    <t>HETTICH 71109 SlideLine 56 horní/spodní vedení 3000mm tmavá elox</t>
  </si>
  <si>
    <t>71110</t>
  </si>
  <si>
    <t>104429</t>
  </si>
  <si>
    <t>HETTICH 71110 SlideLine 56 horní/spodní vedení 3000mm stříbrná elox</t>
  </si>
  <si>
    <t>71113</t>
  </si>
  <si>
    <t>106925</t>
  </si>
  <si>
    <t>HETTICH 71113 TopLine 1 horní vedení 3000mm stříbrná surová</t>
  </si>
  <si>
    <t>71115</t>
  </si>
  <si>
    <t>106965</t>
  </si>
  <si>
    <t>HETTICH 71115 STB 15 spodní vedení 3000mm stříbrná elox</t>
  </si>
  <si>
    <t>71116</t>
  </si>
  <si>
    <t>106958</t>
  </si>
  <si>
    <t>HETTICH 71116 STB 12 spodní vedení 3000mm stříbrná surová</t>
  </si>
  <si>
    <t>71117</t>
  </si>
  <si>
    <t>458362</t>
  </si>
  <si>
    <t>HETTICH 71117 STB 11 spodní vedení 3000mm stříbrná surová</t>
  </si>
  <si>
    <t>71544</t>
  </si>
  <si>
    <t>106054</t>
  </si>
  <si>
    <t>HETTICH 71544 Šroub k úchytkám M4x12 mm</t>
  </si>
  <si>
    <t>71545</t>
  </si>
  <si>
    <t>104435</t>
  </si>
  <si>
    <t>HETTICH 71545 Šroub k úchytkám M4x14 mm</t>
  </si>
  <si>
    <t>71546</t>
  </si>
  <si>
    <t>106055</t>
  </si>
  <si>
    <t>HETTICH 71546 Šroub k úchytkám M4x16 mm</t>
  </si>
  <si>
    <t>71547</t>
  </si>
  <si>
    <t>104887</t>
  </si>
  <si>
    <t>HETTICH 71547 Šroub k úchytkám M4x18 mm</t>
  </si>
  <si>
    <t>71548</t>
  </si>
  <si>
    <t>208521</t>
  </si>
  <si>
    <t>HETTICH 71548 Šroub k úchytkám M4x20 mm</t>
  </si>
  <si>
    <t>71549</t>
  </si>
  <si>
    <t>104888</t>
  </si>
  <si>
    <t>HETTICH 71549 Šroub k úchytkám M4x22 mm</t>
  </si>
  <si>
    <t>71555</t>
  </si>
  <si>
    <t>107583</t>
  </si>
  <si>
    <t>HETTICH 71555 Šroub k úchytkám M4x24 mm</t>
  </si>
  <si>
    <t>71556</t>
  </si>
  <si>
    <t>107584</t>
  </si>
  <si>
    <t>HETTICH 71556 Šroub k úchytkám M4x26 mm</t>
  </si>
  <si>
    <t>71557</t>
  </si>
  <si>
    <t>104437</t>
  </si>
  <si>
    <t>HETTICH 71557 Šroub k úchytkám M4x28 mm</t>
  </si>
  <si>
    <t>71558</t>
  </si>
  <si>
    <t>107574</t>
  </si>
  <si>
    <t>HETTICH 71558 Šroub k úchytkám M4x30 mm</t>
  </si>
  <si>
    <t>71559</t>
  </si>
  <si>
    <t>104438</t>
  </si>
  <si>
    <t>HETTICH 71559 Šroub k úchytkám M4x32 mm</t>
  </si>
  <si>
    <t>71560</t>
  </si>
  <si>
    <t>184873</t>
  </si>
  <si>
    <t>HETTICH 71560 Šroub k úchytkám M4x34 mm</t>
  </si>
  <si>
    <t>71562</t>
  </si>
  <si>
    <t>184875</t>
  </si>
  <si>
    <t>HETTICH 71562 Šroub k úchytkám M4x38 mm</t>
  </si>
  <si>
    <t>71563</t>
  </si>
  <si>
    <t>184876</t>
  </si>
  <si>
    <t>HETTICH 71563 Šroub k úchytkám M4x40 mm</t>
  </si>
  <si>
    <t>71648</t>
  </si>
  <si>
    <t>104439</t>
  </si>
  <si>
    <t>HETTICH 71648 625 středový závěs skládací dveře vrut</t>
  </si>
  <si>
    <t>71721</t>
  </si>
  <si>
    <t>184877</t>
  </si>
  <si>
    <t>HETTICH 71721 vrták 7 mm levý</t>
  </si>
  <si>
    <t>71722</t>
  </si>
  <si>
    <t>184878</t>
  </si>
  <si>
    <t>HETTICH 71722 vrták 7 mm pravý</t>
  </si>
  <si>
    <t>71723</t>
  </si>
  <si>
    <t>184879</t>
  </si>
  <si>
    <t>HETTICH 71723 vrták BM 4 mm levý</t>
  </si>
  <si>
    <t>71833</t>
  </si>
  <si>
    <t>107535</t>
  </si>
  <si>
    <t>HETTICH 71833 Kování pro seřízení čela zásuvk</t>
  </si>
  <si>
    <t>71835</t>
  </si>
  <si>
    <t>104881</t>
  </si>
  <si>
    <t>HETTICH 71835 KA 1730 kuličkový částečný výsuv, 350mm/10kg, drážka 17mm</t>
  </si>
  <si>
    <t>71836</t>
  </si>
  <si>
    <t>104882</t>
  </si>
  <si>
    <t>HETTICH 71836 KA 1730/380 kuličkový výsuv</t>
  </si>
  <si>
    <t>71840</t>
  </si>
  <si>
    <t>107630</t>
  </si>
  <si>
    <t>HETTICH 71840 Soklová nožička Euro 100 mm</t>
  </si>
  <si>
    <t>71841</t>
  </si>
  <si>
    <t>107631</t>
  </si>
  <si>
    <t>HETTICH 71841 Soklová nožička Euro 130 mm</t>
  </si>
  <si>
    <t>71842</t>
  </si>
  <si>
    <t>107633</t>
  </si>
  <si>
    <t>HETTICH 71842 Soklová nožička Euro 150 mm</t>
  </si>
  <si>
    <t>71843</t>
  </si>
  <si>
    <t>105973</t>
  </si>
  <si>
    <t>HETTICH 71843 Soklová noha Euro 180 mm</t>
  </si>
  <si>
    <t>71844</t>
  </si>
  <si>
    <t>103865</t>
  </si>
  <si>
    <t>HETTICH 71844 Adaptér - prodloužení 50 mm</t>
  </si>
  <si>
    <t>350561</t>
  </si>
  <si>
    <t>HETTICH 71844 ADAPTÉR - PRODLOUŽENÍ 50 MM</t>
  </si>
  <si>
    <t>71845</t>
  </si>
  <si>
    <t>106887</t>
  </si>
  <si>
    <t>HETTICH 71845 Příchytka soklové clony k rekt. nožkám Euro</t>
  </si>
  <si>
    <t>71847</t>
  </si>
  <si>
    <t>104966</t>
  </si>
  <si>
    <t>HETTICH 71847 kluzák k našroubování Euro</t>
  </si>
  <si>
    <t>71848</t>
  </si>
  <si>
    <t>177940</t>
  </si>
  <si>
    <t>HETTICH 71848 kluzák k našroubování Euro</t>
  </si>
  <si>
    <t>71855</t>
  </si>
  <si>
    <t>184881</t>
  </si>
  <si>
    <t>HETTICH 71855 Šroub k úchytkám M4x42 mm</t>
  </si>
  <si>
    <t>71856</t>
  </si>
  <si>
    <t>107771</t>
  </si>
  <si>
    <t>HETTICH 71856 Šroub k úchytkám M4x45 mm</t>
  </si>
  <si>
    <t>71870</t>
  </si>
  <si>
    <t>184882</t>
  </si>
  <si>
    <t>HETTICH 71870 soklový úhelník, se závitem M8</t>
  </si>
  <si>
    <t>71896</t>
  </si>
  <si>
    <t>184883</t>
  </si>
  <si>
    <t>HETTICH 71896 vrták d2 mm levý</t>
  </si>
  <si>
    <t>71897</t>
  </si>
  <si>
    <t>184884</t>
  </si>
  <si>
    <t>HETTICH 71897 vrták d2 mm pravý</t>
  </si>
  <si>
    <t>71925</t>
  </si>
  <si>
    <t>108250</t>
  </si>
  <si>
    <t>HETTICH 71925 Vrut 3,5x16 mm zápustná hlava</t>
  </si>
  <si>
    <t>71948</t>
  </si>
  <si>
    <t>104412</t>
  </si>
  <si>
    <t>HETTICH 71948 Rastex 15/16 s osazením Ni</t>
  </si>
  <si>
    <t>71950</t>
  </si>
  <si>
    <t>104423</t>
  </si>
  <si>
    <t>HETTICH 71950 Rastex 15 19 s osazením niklovaný</t>
  </si>
  <si>
    <t>71952</t>
  </si>
  <si>
    <t>104430</t>
  </si>
  <si>
    <t>HETTICH 71952 Rastex 15 22 s osazením Nikl</t>
  </si>
  <si>
    <t>72026</t>
  </si>
  <si>
    <t>107558</t>
  </si>
  <si>
    <t>HETTICH 72026 Krytka spojovac.úhelníku černá</t>
  </si>
  <si>
    <t>72039</t>
  </si>
  <si>
    <t>184886</t>
  </si>
  <si>
    <t>HETTICH 72039 vrták D=6 mm pravý</t>
  </si>
  <si>
    <t>72040</t>
  </si>
  <si>
    <t>184887</t>
  </si>
  <si>
    <t>HETTICH 72040 vrták 6 mm levý</t>
  </si>
  <si>
    <t>72053</t>
  </si>
  <si>
    <t>208524</t>
  </si>
  <si>
    <t>HETTICH 72053 Trapézové spojovací kování TZ 28</t>
  </si>
  <si>
    <t>72120</t>
  </si>
  <si>
    <t>107791</t>
  </si>
  <si>
    <t>HETTICH 72120 Tlumič dorazu 8 mm transparentní</t>
  </si>
  <si>
    <t>72134</t>
  </si>
  <si>
    <t>104454</t>
  </si>
  <si>
    <t>HETTICH 72134 ET 582 závěs pro vestavěnou lednici naložený 95° vrut pružina</t>
  </si>
  <si>
    <t>72144</t>
  </si>
  <si>
    <t>184889</t>
  </si>
  <si>
    <t>HETTICH 72144 vrtáky sada BlueMax M.2 4</t>
  </si>
  <si>
    <t>72146</t>
  </si>
  <si>
    <t>184890</t>
  </si>
  <si>
    <t>HETTICH 72146 Přítlačné patky</t>
  </si>
  <si>
    <t>72147</t>
  </si>
  <si>
    <t>184891</t>
  </si>
  <si>
    <t>HETTICH 72147 matrice VB18 20 BlueMax mini</t>
  </si>
  <si>
    <t>72148</t>
  </si>
  <si>
    <t>184892</t>
  </si>
  <si>
    <t>HETTICH 72148 Lisovací matrice VB35 36 BlueMax mini</t>
  </si>
  <si>
    <t>72150</t>
  </si>
  <si>
    <t>184893</t>
  </si>
  <si>
    <t>HETTICH 72150 podpěra prodlužovacího pravítka BlueMax</t>
  </si>
  <si>
    <t>72151</t>
  </si>
  <si>
    <t>107421</t>
  </si>
  <si>
    <t>HETTICH 72151 BlueMax M sada pevných dorazů</t>
  </si>
  <si>
    <t>72152</t>
  </si>
  <si>
    <t>208525</t>
  </si>
  <si>
    <t>HETTICH 72152 Rychloupínací páky 2 ks</t>
  </si>
  <si>
    <t>72163</t>
  </si>
  <si>
    <t>184894</t>
  </si>
  <si>
    <t>HETTICH 72163 vrták BM 4 mm pravý</t>
  </si>
  <si>
    <t>72213</t>
  </si>
  <si>
    <t>208528</t>
  </si>
  <si>
    <t>HETTICH 72213 zámek trojcestný jednostranný 15 pravý</t>
  </si>
  <si>
    <t>72214</t>
  </si>
  <si>
    <t>184897</t>
  </si>
  <si>
    <t>HETTICH 72214 Trojcestný zámek D15  k přišroubování levý</t>
  </si>
  <si>
    <t>72251</t>
  </si>
  <si>
    <t>103776</t>
  </si>
  <si>
    <t>HETTICH 72251 Otočná tyč 6/5 mm, délka 1000 mm</t>
  </si>
  <si>
    <t>72253</t>
  </si>
  <si>
    <t>103777</t>
  </si>
  <si>
    <t>HETTICH 72253 Otočná tyč 6/5 1500 mm</t>
  </si>
  <si>
    <t>72266</t>
  </si>
  <si>
    <t>108391</t>
  </si>
  <si>
    <t>HETTICH 72266 Zamykací hák pravý</t>
  </si>
  <si>
    <t>72267</t>
  </si>
  <si>
    <t>108390</t>
  </si>
  <si>
    <t>HETTICH 72267 Zamykací hák levý</t>
  </si>
  <si>
    <t>72274</t>
  </si>
  <si>
    <t>108201</t>
  </si>
  <si>
    <t>HETTICH 72274 Vedení zamykací tyče</t>
  </si>
  <si>
    <t>72300</t>
  </si>
  <si>
    <t>104471</t>
  </si>
  <si>
    <t>HETTICH 72300/77894 Zámek zásuvkový Z23 18mm</t>
  </si>
  <si>
    <t>72501</t>
  </si>
  <si>
    <t>104472</t>
  </si>
  <si>
    <t>HETTICH 72501 zámek na posuvné dveře Z23</t>
  </si>
  <si>
    <t>72502</t>
  </si>
  <si>
    <t>104473</t>
  </si>
  <si>
    <t>HETTICH 72502 Zámek zásuvkový pákový Z23</t>
  </si>
  <si>
    <t>72509</t>
  </si>
  <si>
    <t>104945</t>
  </si>
  <si>
    <t>HETTICH 72509 Demontážní klíč Z23 Z25</t>
  </si>
  <si>
    <t>72510</t>
  </si>
  <si>
    <t>107595</t>
  </si>
  <si>
    <t>HETTICH 72510 zámek skříňový 530 15 pravý Ni</t>
  </si>
  <si>
    <t>72511</t>
  </si>
  <si>
    <t>107592</t>
  </si>
  <si>
    <t>HETTICH 72511 zámek skříňový 530 15 levý niklovaný</t>
  </si>
  <si>
    <t>72682</t>
  </si>
  <si>
    <t>104475</t>
  </si>
  <si>
    <t>HETTICH 72682 zámek typ 320 pro skleněné dveře Nikl</t>
  </si>
  <si>
    <t>72683</t>
  </si>
  <si>
    <t>104476</t>
  </si>
  <si>
    <t>HETTICH 72683 Zámek 321 pro skleněné dveře Ni</t>
  </si>
  <si>
    <t>72684</t>
  </si>
  <si>
    <t>107018</t>
  </si>
  <si>
    <t>HETTICH 72684 Protikus zámku ocel niklovaná</t>
  </si>
  <si>
    <t>72686</t>
  </si>
  <si>
    <t>119356</t>
  </si>
  <si>
    <t>HETTICH 72686 zámek rozvorový Z23</t>
  </si>
  <si>
    <t>72687</t>
  </si>
  <si>
    <t>107967</t>
  </si>
  <si>
    <t>HETTICH 72687 Rozvorová tyč 10x3 1000 mm</t>
  </si>
  <si>
    <t>72688</t>
  </si>
  <si>
    <t>119357</t>
  </si>
  <si>
    <t>HETTICH 72688 Rozvorová tyč 10 x 3 1600 mm  SD</t>
  </si>
  <si>
    <t>72919</t>
  </si>
  <si>
    <t>104487</t>
  </si>
  <si>
    <t>HETTICH 72919 WingLine 26/77 vodící profil 2000 mm</t>
  </si>
  <si>
    <t>72959</t>
  </si>
  <si>
    <t>104491</t>
  </si>
  <si>
    <t>HETTICH 72959 Intermat 9924 naložený mini 26mm</t>
  </si>
  <si>
    <t>72960</t>
  </si>
  <si>
    <t>104492</t>
  </si>
  <si>
    <t>HETTICH 72960 Intermat závěs vrtané sklo naložený 95° (bez krytky) pružina</t>
  </si>
  <si>
    <t>72965</t>
  </si>
  <si>
    <t>104494</t>
  </si>
  <si>
    <t>HETTICH 72965 Intermat 9924 polonaložený mini 26mm</t>
  </si>
  <si>
    <t>72966</t>
  </si>
  <si>
    <t>104495</t>
  </si>
  <si>
    <t>HETTICH 72966 Intermat 9924 vložený mini 26mm</t>
  </si>
  <si>
    <t>72967</t>
  </si>
  <si>
    <t>104496</t>
  </si>
  <si>
    <t>HETTICH 72967 Intermat závěs vrtané sklo polonaložený 95° (bez krytky) pružina</t>
  </si>
  <si>
    <t>72968</t>
  </si>
  <si>
    <t>104497</t>
  </si>
  <si>
    <t>HETTICH 72968 Intermat závěs vrtané sklo vložený 95° (bez krytky) pružina</t>
  </si>
  <si>
    <t>73005</t>
  </si>
  <si>
    <t>499456</t>
  </si>
  <si>
    <t>HETTICH 73005 náhradní díl BM Modular 2027 - Sparepartnr. 2038</t>
  </si>
  <si>
    <t>73007</t>
  </si>
  <si>
    <t>519258</t>
  </si>
  <si>
    <t>HETTICH 73007 ND BLUE MAX Č.2114 PRAVÍTKO 800 MM</t>
  </si>
  <si>
    <t>73213</t>
  </si>
  <si>
    <t>103863</t>
  </si>
  <si>
    <t>HETTICH 73213 Quadro zadní adaptér pro výsuvné police, pravo/levý, bílá</t>
  </si>
  <si>
    <t>73276</t>
  </si>
  <si>
    <t>106191</t>
  </si>
  <si>
    <t>HETTICH 73276 KA 5632 kuličkový celovýsuv, 250mm/45kg, EB12,7</t>
  </si>
  <si>
    <t>73277</t>
  </si>
  <si>
    <t>106229</t>
  </si>
  <si>
    <t>HETTICH 73277 KA 5632 kuličkový celovýsuv, 300mm/45kg, EB12,7</t>
  </si>
  <si>
    <t>73278</t>
  </si>
  <si>
    <t>106231</t>
  </si>
  <si>
    <t>HETTICH 73278 KA 5632 kuličkový celovýsuv, 350mm/45kg, EB12,7</t>
  </si>
  <si>
    <t>73279</t>
  </si>
  <si>
    <t>328512</t>
  </si>
  <si>
    <t>HETTICH 73279 KA 5632 400 mm EB12,7 45 kg DVD</t>
  </si>
  <si>
    <t>106242</t>
  </si>
  <si>
    <t>HETTICH 73279 KA 5632 kuličkový celovýsuv, 400mm/45kg, EB12,7</t>
  </si>
  <si>
    <t>73280</t>
  </si>
  <si>
    <t>106276</t>
  </si>
  <si>
    <t>HETTICH 73280 KA 5632 kuličkový celovýsuv, 450mm/45kg, EB12,7</t>
  </si>
  <si>
    <t>364749</t>
  </si>
  <si>
    <t>HETTICH 73280 KA 5632/450 EB12,7 45 kg plnov. 100ryD</t>
  </si>
  <si>
    <t>73281</t>
  </si>
  <si>
    <t>106293</t>
  </si>
  <si>
    <t>HETTICH 73281 KA 5632 kuličkový celovýsuv, 500mm/45kg, EB12,7</t>
  </si>
  <si>
    <t>73282</t>
  </si>
  <si>
    <t>106299</t>
  </si>
  <si>
    <t>HETTICH 73282 KA 5632 kuličkový celovýsuv, 550mm/45kg, EB12,7</t>
  </si>
  <si>
    <t>73283</t>
  </si>
  <si>
    <t>531347</t>
  </si>
  <si>
    <t>HETTICH 73283 KA 5632 kuličkový celovýsuv 600mm/45kg EB12,7 Zn</t>
  </si>
  <si>
    <t>531348</t>
  </si>
  <si>
    <t>HETTICH 73283 KA 5632 kuličkový celovýsuv 700mm/45kg EB12,7 černý</t>
  </si>
  <si>
    <t>106331</t>
  </si>
  <si>
    <t>HETTICH 73283 KA 5632 kuličkový celovýsuv, 600mm/45kg, EB12,7</t>
  </si>
  <si>
    <t>73284</t>
  </si>
  <si>
    <t>106339</t>
  </si>
  <si>
    <t>HETTICH 73284 KA 5632 kuličkový celovýsuv, 650mm/45kg, EB12,7</t>
  </si>
  <si>
    <t>73318</t>
  </si>
  <si>
    <t>107029</t>
  </si>
  <si>
    <t>HETTICH 73318 protikus k zámku niklovaný</t>
  </si>
  <si>
    <t>45198</t>
  </si>
  <si>
    <t>104091</t>
  </si>
  <si>
    <t>HETTICH 73347 vyrovnávací kování hnědá</t>
  </si>
  <si>
    <t>73456</t>
  </si>
  <si>
    <t>104410</t>
  </si>
  <si>
    <t>HETTICH 73456 excentr Rastex 15, 16 mm, bez osazení, niklováno</t>
  </si>
  <si>
    <t>73459</t>
  </si>
  <si>
    <t>184957</t>
  </si>
  <si>
    <t>HETTICH 73459 Rastex 15 16 s osazením niklovaný velkobalení</t>
  </si>
  <si>
    <t>73460</t>
  </si>
  <si>
    <t>184958</t>
  </si>
  <si>
    <t>HETTICH 73460 RASTEX 15/19 s osazením nikl</t>
  </si>
  <si>
    <t>73481</t>
  </si>
  <si>
    <t>104957</t>
  </si>
  <si>
    <t>HETTICH 73481 příchyt soklu do drážky Korrekt</t>
  </si>
  <si>
    <t>73504</t>
  </si>
  <si>
    <t>103814</t>
  </si>
  <si>
    <t>HETTICH 73504 Moving Corner 900x900 mm levý stříbrný</t>
  </si>
  <si>
    <t>73505</t>
  </si>
  <si>
    <t>105618</t>
  </si>
  <si>
    <t>HETTICH 73505 Moving Corner 540 mm, P, stříbrný</t>
  </si>
  <si>
    <t>73564</t>
  </si>
  <si>
    <t>119146</t>
  </si>
  <si>
    <t>HETTICH 73564 Dispenza koš chrom 300 mm</t>
  </si>
  <si>
    <t>73565</t>
  </si>
  <si>
    <t>105207</t>
  </si>
  <si>
    <t>HETTICH 73565 Dispenza koš 400 chrom</t>
  </si>
  <si>
    <t>73615</t>
  </si>
  <si>
    <t>106518</t>
  </si>
  <si>
    <t>HETTICH 73615 Podpěrka skleněné police plast</t>
  </si>
  <si>
    <t>73616</t>
  </si>
  <si>
    <t>104522</t>
  </si>
  <si>
    <t>HETTICH 73616 policová spojka VB 135, plast, bílá</t>
  </si>
  <si>
    <t>73618</t>
  </si>
  <si>
    <t>104524</t>
  </si>
  <si>
    <t>HETTICH 73618 Toolex VB 54 16</t>
  </si>
  <si>
    <t>73619</t>
  </si>
  <si>
    <t>106100</t>
  </si>
  <si>
    <t>HETTICH 73619 Toolex VB 54 19</t>
  </si>
  <si>
    <t>73630</t>
  </si>
  <si>
    <t>106603</t>
  </si>
  <si>
    <t>HETTICH 73630 Držák výsuvů FR 302-402-602</t>
  </si>
  <si>
    <t>73747</t>
  </si>
  <si>
    <t>184989</t>
  </si>
  <si>
    <t>HETTICH 73747 kabelová průchodka 60 mm černá</t>
  </si>
  <si>
    <t>73748</t>
  </si>
  <si>
    <t>184990</t>
  </si>
  <si>
    <t>HETTICH 73748 kabelová průchodka 80 mm černá</t>
  </si>
  <si>
    <t>73751</t>
  </si>
  <si>
    <t>104400</t>
  </si>
  <si>
    <t>HETTICH 73751 Eurošroub 4,5 x 13,5 mm</t>
  </si>
  <si>
    <t>73752</t>
  </si>
  <si>
    <t>107769</t>
  </si>
  <si>
    <t>HETTICH 73752 Eurošroub 6,3 x 12,5 mm</t>
  </si>
  <si>
    <t>73788</t>
  </si>
  <si>
    <t>119218</t>
  </si>
  <si>
    <t>HETTICH 73788 Exakta stavitelný doraz</t>
  </si>
  <si>
    <t>73889</t>
  </si>
  <si>
    <t>184995</t>
  </si>
  <si>
    <t>HETTICH 73889 Eurošroub 6,3 x 15 mm</t>
  </si>
  <si>
    <t>73890</t>
  </si>
  <si>
    <t>184996</t>
  </si>
  <si>
    <t>HETTICH 73890 Eurošroub strmá zápustná hlava 6,3 x 10,5 mm</t>
  </si>
  <si>
    <t>73905</t>
  </si>
  <si>
    <t>104527</t>
  </si>
  <si>
    <t>HETTICH 73905 Intermat závěs naložený 125° TH vrut pružina</t>
  </si>
  <si>
    <t>73906</t>
  </si>
  <si>
    <t>104528</t>
  </si>
  <si>
    <t>HETTICH 73906 Intermat naložený 125° TH52 zalisování</t>
  </si>
  <si>
    <t>73913</t>
  </si>
  <si>
    <t>104529</t>
  </si>
  <si>
    <t>HETTICH 73913 Intermat závěs dveře 32mm naložený 95° TH vrut pružina</t>
  </si>
  <si>
    <t>73917</t>
  </si>
  <si>
    <t>104530</t>
  </si>
  <si>
    <t>HETTICH 73917 Intermat závěs dveře 32mm polonaložený 95° TH vrut pružina</t>
  </si>
  <si>
    <t>73921</t>
  </si>
  <si>
    <t>104531</t>
  </si>
  <si>
    <t>HETTICH 73921 Intermat závěs dveře 32mm vložený 95° TH vrut pružina</t>
  </si>
  <si>
    <t>73922</t>
  </si>
  <si>
    <t>185007</t>
  </si>
  <si>
    <t>HETTICH 73922 Intermat 9936 T43 K16 vložený</t>
  </si>
  <si>
    <t>73928</t>
  </si>
  <si>
    <t>104535</t>
  </si>
  <si>
    <t>HETTICH 73928 Intermat závěs úhlový vložený 30°/95° TH vrut pružina</t>
  </si>
  <si>
    <t>73932</t>
  </si>
  <si>
    <t>104536</t>
  </si>
  <si>
    <t>HETTICH 73932 Intermat závěs úhlový vložený 45°/95° TH vrut pružina</t>
  </si>
  <si>
    <t>73936</t>
  </si>
  <si>
    <t>104537</t>
  </si>
  <si>
    <t>HETTICH 73936 Intermat závěs úhlový naložený -30°/125° TH vrut pružina</t>
  </si>
  <si>
    <t>74134</t>
  </si>
  <si>
    <t>131490</t>
  </si>
  <si>
    <t>HETTICH 74134 Úchytka BALMO 149/128 mm chrom matný</t>
  </si>
  <si>
    <t>74430</t>
  </si>
  <si>
    <t>104313</t>
  </si>
  <si>
    <t>HETTICH 74430 Držák nožů OrgaTray, buk lakovaný</t>
  </si>
  <si>
    <t>74668</t>
  </si>
  <si>
    <t>169415</t>
  </si>
  <si>
    <t>HETTICH 74668 Kluzák Universal narážecí</t>
  </si>
  <si>
    <t>74688</t>
  </si>
  <si>
    <t>104997</t>
  </si>
  <si>
    <t>HETTICH 74688 kolík DU 321, 6,7 mm</t>
  </si>
  <si>
    <t>74805</t>
  </si>
  <si>
    <t>122620</t>
  </si>
  <si>
    <t>HETTICH 74805 Podpěrka polic</t>
  </si>
  <si>
    <t>74862</t>
  </si>
  <si>
    <t>106622</t>
  </si>
  <si>
    <t>HETTICH 74862 Quadro 12 EB392/292 LR32</t>
  </si>
  <si>
    <t>74863</t>
  </si>
  <si>
    <t>82594</t>
  </si>
  <si>
    <t>HETTICH 74863 Výsuv KA 270 292/392 mm L+P</t>
  </si>
  <si>
    <t>74864</t>
  </si>
  <si>
    <t>104900</t>
  </si>
  <si>
    <t>HETTICH 74864 KA 270 EB 392/292 mm ET 730 LR32</t>
  </si>
  <si>
    <t>74865</t>
  </si>
  <si>
    <t>92432</t>
  </si>
  <si>
    <t>HETTICH 74865 Quadro Duplex 45, 400, EB 292/392</t>
  </si>
  <si>
    <t>74879</t>
  </si>
  <si>
    <t>106415</t>
  </si>
  <si>
    <t>HETTICH 74879 zámek zásuvkový pákový 18mm Z23    SD</t>
  </si>
  <si>
    <t>75514</t>
  </si>
  <si>
    <t>185031</t>
  </si>
  <si>
    <t>HETTICH 75514 zásuvka ocel 292 530 mm černá</t>
  </si>
  <si>
    <t>75547</t>
  </si>
  <si>
    <t>92434</t>
  </si>
  <si>
    <t>HETTICH 75547 Stop Control zamykací tyč 7,5 HE</t>
  </si>
  <si>
    <t>75554</t>
  </si>
  <si>
    <t>92433</t>
  </si>
  <si>
    <t>HETTICH 75554 Podpěra čela černá</t>
  </si>
  <si>
    <t>75555</t>
  </si>
  <si>
    <t>106459</t>
  </si>
  <si>
    <t>HETTICH 75555 Podpěrka čela pro rám regist</t>
  </si>
  <si>
    <t>75808</t>
  </si>
  <si>
    <t>364750</t>
  </si>
  <si>
    <t>HETTICH 75808 Spojka pro výsuv.polici Quadro 100ryD</t>
  </si>
  <si>
    <t>104549</t>
  </si>
  <si>
    <t>HETTICH 75808 spojky a adaptér pro výsuvnou polici Quadro 25 / Quadro V6 L+P</t>
  </si>
  <si>
    <t>75845</t>
  </si>
  <si>
    <t>185072</t>
  </si>
  <si>
    <t>HETTICH 75845 zamykací tyč Stop Control Plus 6 HE+1 SD</t>
  </si>
  <si>
    <t>75846</t>
  </si>
  <si>
    <t>185073</t>
  </si>
  <si>
    <t>HETTICH 75846 zamykací tyč Stop Control plus 7+1 HE</t>
  </si>
  <si>
    <t>75880</t>
  </si>
  <si>
    <t>185100</t>
  </si>
  <si>
    <t>HETTICH 75880 zamykací tyč Stop Control plus 11,5 HE</t>
  </si>
  <si>
    <t>75887</t>
  </si>
  <si>
    <t>185106</t>
  </si>
  <si>
    <t>HETTICH 75887 zamykací tyč Stop Control plus 15 HE</t>
  </si>
  <si>
    <t>76024</t>
  </si>
  <si>
    <t>519260</t>
  </si>
  <si>
    <t>HETTICH 76024 ND BLUE MAX Č.501(BOSCH 0.821.300.311)</t>
  </si>
  <si>
    <t>76205</t>
  </si>
  <si>
    <t>519263</t>
  </si>
  <si>
    <t>HETTICH 76205 ND BLUE MAX HLAVNÍ VŘETENO</t>
  </si>
  <si>
    <t>76222</t>
  </si>
  <si>
    <t>119155</t>
  </si>
  <si>
    <t>HETTICH 76222 Speciální šroub 5 x 14 mm</t>
  </si>
  <si>
    <t>76470</t>
  </si>
  <si>
    <t>107600</t>
  </si>
  <si>
    <t>HETTICH 76470 SlideLine 97 horní vedení 5000mm stříbrná elox</t>
  </si>
  <si>
    <t>167489</t>
  </si>
  <si>
    <t>HETTICH 76470/2 SlideLine 97 horní vedení 2000mm stříbrná elox</t>
  </si>
  <si>
    <t>167491</t>
  </si>
  <si>
    <t>HETTICH 76470/3 SlideLine 97 horní vedení 3000mm stříbrná elox</t>
  </si>
  <si>
    <t>76471</t>
  </si>
  <si>
    <t>107596</t>
  </si>
  <si>
    <t>HETTICH 76471 SlideLine 97 nosný profil 5000mm stříbrná elox</t>
  </si>
  <si>
    <t>76741</t>
  </si>
  <si>
    <t>516277</t>
  </si>
  <si>
    <t>HETTICH 76471/1,5 SlideLine 97 nosný profil pro usazení vozíků a skla 1500 mm</t>
  </si>
  <si>
    <t>167492</t>
  </si>
  <si>
    <t>HETTICH 76471/2 SlideLine 97 nosný profil 2000mm stříbrná elox</t>
  </si>
  <si>
    <t>167493</t>
  </si>
  <si>
    <t>HETTICH 76471/3 SlideLine 97 nosný profil 3000mm stříbrná elox</t>
  </si>
  <si>
    <t>76472</t>
  </si>
  <si>
    <t>108212</t>
  </si>
  <si>
    <t>HETTICH 76472 SlideLine 97 vozík</t>
  </si>
  <si>
    <t>76473</t>
  </si>
  <si>
    <t>106985</t>
  </si>
  <si>
    <t>HETTICH 76473 SlideLine 97 těsnící profil pro sklo 5mm, 5000mm plast</t>
  </si>
  <si>
    <t>167480</t>
  </si>
  <si>
    <t>HETTICH 76473/2 SlideLine 97 těsnící profil pro sklo 5mm, 2000mm plast</t>
  </si>
  <si>
    <t>167481</t>
  </si>
  <si>
    <t>HETTICH 76473/3 SlideLine 97 těsnící profil pro sklo 5mm, 3000mm plast</t>
  </si>
  <si>
    <t>76474</t>
  </si>
  <si>
    <t>106986</t>
  </si>
  <si>
    <t>HETTICH 76474 SlideLine 97 těsnící profil pro sklo 6mm, 5000mm plast</t>
  </si>
  <si>
    <t>167533</t>
  </si>
  <si>
    <t>HETTICH 76474/2 SlideLine 97 těsnící profil pro sklo 6mm, 2000mm plast</t>
  </si>
  <si>
    <t>167534</t>
  </si>
  <si>
    <t>HETTICH 76474/3 SlideLine 97 těsnící profil pro sklo 6mm, 3000mm plast</t>
  </si>
  <si>
    <t>76475</t>
  </si>
  <si>
    <t>104252</t>
  </si>
  <si>
    <t>HETTICH 76475 SlideLine 97 doraz a pojistka</t>
  </si>
  <si>
    <t>76476</t>
  </si>
  <si>
    <t>107284</t>
  </si>
  <si>
    <t>HETTICH 76476 SlideLine 97 rámový profil 5000mm stříbrná elox</t>
  </si>
  <si>
    <t>167482</t>
  </si>
  <si>
    <t>HETTICH 76476/2 SlideLine 97 rámový profil 2000mm stříbrná elox</t>
  </si>
  <si>
    <t>167483</t>
  </si>
  <si>
    <t>HETTICH 76476/3 SlideLine 97 rámový profil 3000mm stříbrná elox</t>
  </si>
  <si>
    <t>76477</t>
  </si>
  <si>
    <t>107785</t>
  </si>
  <si>
    <t>HETTICH 76477 SlideLine 97 těsnící profil 5000mm plast</t>
  </si>
  <si>
    <t>167484</t>
  </si>
  <si>
    <t>HETTICH 76477/2 SlideLine 97 těsnící profil 2000mm plast</t>
  </si>
  <si>
    <t>167485</t>
  </si>
  <si>
    <t>HETTICH 76477/3 SlideLine 97 těsnící profil 3000mm plast</t>
  </si>
  <si>
    <t>76478</t>
  </si>
  <si>
    <t>104248</t>
  </si>
  <si>
    <t>HETTICH 76478 SlideLine 97 spodní vedení 5000mm stříbrná elox</t>
  </si>
  <si>
    <t>167536</t>
  </si>
  <si>
    <t>HETTICH 76478/2 SlideLine 97 spodní vedení 2000mm stříbrná elox</t>
  </si>
  <si>
    <t>167537</t>
  </si>
  <si>
    <t>HETTICH 76478/3 SlideLine 97 spodní vedení 3000mm stříbrná elox</t>
  </si>
  <si>
    <t>76479</t>
  </si>
  <si>
    <t>107607</t>
  </si>
  <si>
    <t>HETTICH 76479 SlideLine 97 spodní vedení rámové 5000mm stříbrná elox</t>
  </si>
  <si>
    <t>167487</t>
  </si>
  <si>
    <t>HETTICH 76479/2 SlideLine 97 spodní vedení rámové 2000mm stříbrná elox</t>
  </si>
  <si>
    <t>167488</t>
  </si>
  <si>
    <t>HETTICH 76479/3 SlideLine 97 spodní vedení rámové 3000mm stříbrná elox</t>
  </si>
  <si>
    <t>76480</t>
  </si>
  <si>
    <t>105109</t>
  </si>
  <si>
    <t>HETTICH 76480 SlideLine 97 koncovka</t>
  </si>
  <si>
    <t>76481</t>
  </si>
  <si>
    <t>104562</t>
  </si>
  <si>
    <t>HETTICH 76481 SlideLine 97 úchytka</t>
  </si>
  <si>
    <t>76482</t>
  </si>
  <si>
    <t>107013</t>
  </si>
  <si>
    <t>HETTICH 76482 SlideLine 97 adaptér</t>
  </si>
  <si>
    <t>76483</t>
  </si>
  <si>
    <t>104564</t>
  </si>
  <si>
    <t>HETTICH 76483 Zámek tlačný SlideLine 97 chrom matný</t>
  </si>
  <si>
    <t>76484</t>
  </si>
  <si>
    <t>105611</t>
  </si>
  <si>
    <t>HETTICH 76484 SlideLine 97 montážní přípravek</t>
  </si>
  <si>
    <t>76490</t>
  </si>
  <si>
    <t>519254</t>
  </si>
  <si>
    <t>HETTICH 76490 ND BLUE MAX Č.1106</t>
  </si>
  <si>
    <t>76493</t>
  </si>
  <si>
    <t>519268</t>
  </si>
  <si>
    <t>HETTICH 76493 ND BLUE MAX PRACOVNÍ STŮL Č.2113</t>
  </si>
  <si>
    <t>76496</t>
  </si>
  <si>
    <t>519255</t>
  </si>
  <si>
    <t>HETTICH 76496 ND BLUE MAX Č.1119</t>
  </si>
  <si>
    <t>76497</t>
  </si>
  <si>
    <t>185124</t>
  </si>
  <si>
    <t>HETTICH 76497 zátka pro upínací pouzdro</t>
  </si>
  <si>
    <t>76501</t>
  </si>
  <si>
    <t>380394</t>
  </si>
  <si>
    <t>HETTICH 76501 Blue Max díl č. 1165a</t>
  </si>
  <si>
    <t>76508</t>
  </si>
  <si>
    <t>226855</t>
  </si>
  <si>
    <t>HETTICH 76508 Blue Max náhradní díl č.1552</t>
  </si>
  <si>
    <t>76558</t>
  </si>
  <si>
    <t>104937</t>
  </si>
  <si>
    <t>HETTICH 76558 Kabelový kanál plast stříbrný</t>
  </si>
  <si>
    <t>76570</t>
  </si>
  <si>
    <t>519264</t>
  </si>
  <si>
    <t>HETTICH 76570 ND BLUE MAX NOŽNÍ PEDÁL Č.506</t>
  </si>
  <si>
    <t>77470</t>
  </si>
  <si>
    <t>519273</t>
  </si>
  <si>
    <t>HETTICH 77470 ND BLUU MAX 8 č.123</t>
  </si>
  <si>
    <t>77478</t>
  </si>
  <si>
    <t>465006</t>
  </si>
  <si>
    <t>HETTICH 77478 Blue Max náhradní díl hadička</t>
  </si>
  <si>
    <t>77483</t>
  </si>
  <si>
    <t>519262</t>
  </si>
  <si>
    <t>HETTICH 77483 ND BLUE MAX Č.618 SPÍNAČ MOTORU</t>
  </si>
  <si>
    <t>77524</t>
  </si>
  <si>
    <t>185132</t>
  </si>
  <si>
    <t>HETTICH 77524 zamykací tyč Stop Control 5,5 HE</t>
  </si>
  <si>
    <t>77566</t>
  </si>
  <si>
    <t>185133</t>
  </si>
  <si>
    <t>HETTICH 77566 BlueMax mini P 400 50 3 0,8 TH</t>
  </si>
  <si>
    <t>77567</t>
  </si>
  <si>
    <t>185134</t>
  </si>
  <si>
    <t>HETTICH 77567 BlueMax mini P 230 50 3 0,8 TH</t>
  </si>
  <si>
    <t>77602</t>
  </si>
  <si>
    <t>106636</t>
  </si>
  <si>
    <t>HETTICH 77602 kontejner sada 392/530 mm černý</t>
  </si>
  <si>
    <t>77610</t>
  </si>
  <si>
    <t>157970</t>
  </si>
  <si>
    <t>HETTICH 77610 BlueMax mini 400V 50Hz</t>
  </si>
  <si>
    <t>77643</t>
  </si>
  <si>
    <t>104569</t>
  </si>
  <si>
    <t>HETTICH 77643 Intermat závěs úhlový naložený -45°/125° TH vrut pružina</t>
  </si>
  <si>
    <t>77644</t>
  </si>
  <si>
    <t>104570</t>
  </si>
  <si>
    <t>HETTICH 77644 Intermat závěs úhlový naložený 20°/95° TH vrut pružina</t>
  </si>
  <si>
    <t>77682</t>
  </si>
  <si>
    <t>185152</t>
  </si>
  <si>
    <t>HETTICH 77682 Intermat 9936 W20 T43 K-9</t>
  </si>
  <si>
    <t>77690</t>
  </si>
  <si>
    <t>104572</t>
  </si>
  <si>
    <t>HETTICH 77690 Intermat závěs úhlový naložený 30°/95° TH vrut pružina</t>
  </si>
  <si>
    <t>77699</t>
  </si>
  <si>
    <t>104573</t>
  </si>
  <si>
    <t>HETTICH 77699 Intermat závěs úhlový zcela naložený 45°/95° TH vrut pružina</t>
  </si>
  <si>
    <t>77708</t>
  </si>
  <si>
    <t>104574</t>
  </si>
  <si>
    <t>HETTICH 77708 Intermat závěs slepý úhel vložený 90°/95° TH vrut pružina</t>
  </si>
  <si>
    <t>77709</t>
  </si>
  <si>
    <t>105804</t>
  </si>
  <si>
    <t>HETTICH 77709 Intermat 9936 W90 T43 K5</t>
  </si>
  <si>
    <t>77710</t>
  </si>
  <si>
    <t>104575</t>
  </si>
  <si>
    <t>HETTICH 77710 Intermat 9936 W90 TB43 K5</t>
  </si>
  <si>
    <t>77734</t>
  </si>
  <si>
    <t>105606</t>
  </si>
  <si>
    <t>HETTICH 77734 Selekta Pro 2000 miska TH vrut</t>
  </si>
  <si>
    <t>77735</t>
  </si>
  <si>
    <t>105602</t>
  </si>
  <si>
    <t>HETTICH 77735 Selekta pro 2000 miska T23</t>
  </si>
  <si>
    <t>77736</t>
  </si>
  <si>
    <t>104576</t>
  </si>
  <si>
    <t>HETTICH 77736 Selekta Pro 2000 miska TH 52x9 vrut</t>
  </si>
  <si>
    <t>417269</t>
  </si>
  <si>
    <t>HETTICH 77736 Selekta PRO 2000 miska TX32/52x9 JIROUŠEK</t>
  </si>
  <si>
    <t>77800</t>
  </si>
  <si>
    <t>106676</t>
  </si>
  <si>
    <t>HETTICH 77800 Výsuv pro klávesnici KA 3434, 300mm / 20kg</t>
  </si>
  <si>
    <t>77801</t>
  </si>
  <si>
    <t>106695</t>
  </si>
  <si>
    <t>HETTICH 77801 Výsuv pro klávesnici KA 3434, 350mm / 20kg</t>
  </si>
  <si>
    <t>77802</t>
  </si>
  <si>
    <t>106705</t>
  </si>
  <si>
    <t>HETTICH 77802 Výsuv pro klávesnici KA 3434, 400mm / 20kg</t>
  </si>
  <si>
    <t>77803</t>
  </si>
  <si>
    <t>106718</t>
  </si>
  <si>
    <t>HETTICH 77803 Výsuv pro klávesnici KA 3434, 450mm / 20kg</t>
  </si>
  <si>
    <t>77804</t>
  </si>
  <si>
    <t>106736</t>
  </si>
  <si>
    <t>HETTICH 77804 Výsuv pro klávesnici KA 3434, 500mm / 20kg</t>
  </si>
  <si>
    <t>77805</t>
  </si>
  <si>
    <t>106744</t>
  </si>
  <si>
    <t>HETTICH 77805 Výsuv pro klávesnici KA 3434, 550mm / 20kg</t>
  </si>
  <si>
    <t>77884</t>
  </si>
  <si>
    <t>106679</t>
  </si>
  <si>
    <t>HETTICH 77884 zámek trojcestný jednostranný, sada</t>
  </si>
  <si>
    <t>77892</t>
  </si>
  <si>
    <t>105894</t>
  </si>
  <si>
    <t>HETTICH 77892 zámek rozvorový Z23 sada pravý</t>
  </si>
  <si>
    <t>77893</t>
  </si>
  <si>
    <t>107547</t>
  </si>
  <si>
    <t>HETTICH 77893 zámek rozvorový Z23 sada levý</t>
  </si>
  <si>
    <t>77894</t>
  </si>
  <si>
    <t>104585</t>
  </si>
  <si>
    <t>HETTICH 77894 zámek zásuvkový Z23 18 mm</t>
  </si>
  <si>
    <t>77943</t>
  </si>
  <si>
    <t>106612</t>
  </si>
  <si>
    <t>HETTICH 77943 Selekta pro kytka na sklo T22 zinek</t>
  </si>
  <si>
    <t>78091</t>
  </si>
  <si>
    <t>484153</t>
  </si>
  <si>
    <t>HETTICH 78091 raznice pro fixaci boků a dna Atira PD-50</t>
  </si>
  <si>
    <t>78093</t>
  </si>
  <si>
    <t>106647</t>
  </si>
  <si>
    <t>HETTICH 78093 Practica úhelník pro vrtací šablony AvanTech You, ArciTech</t>
  </si>
  <si>
    <t>468804</t>
  </si>
  <si>
    <t>HETTICH 78093 Practica úhelník pro vrtací šablony AvanTech You, ArciTech PD-50</t>
  </si>
  <si>
    <t>78095</t>
  </si>
  <si>
    <t>108412</t>
  </si>
  <si>
    <t>HETTICH 78095 vrták d3 mm s pouzdrem</t>
  </si>
  <si>
    <t>467557</t>
  </si>
  <si>
    <t>HETTICH 78095 vrták d3 mm s pouzdrem PD-50</t>
  </si>
  <si>
    <t>78096</t>
  </si>
  <si>
    <t>108237</t>
  </si>
  <si>
    <t>HETTICH 78096 vrták d10 mm s pouzdrem</t>
  </si>
  <si>
    <t>468807</t>
  </si>
  <si>
    <t>HETTICH 78096 vrták d10 mm s pouzdrem PD-50</t>
  </si>
  <si>
    <t>78920</t>
  </si>
  <si>
    <t>185196</t>
  </si>
  <si>
    <t>HETTICH 78920 Pouzdro M5x11 mm pro závěs 625</t>
  </si>
  <si>
    <t>79004</t>
  </si>
  <si>
    <t>175280</t>
  </si>
  <si>
    <t>HETTICH 79004 vrták d3 mm</t>
  </si>
  <si>
    <t>467564</t>
  </si>
  <si>
    <t>HETTICH 79004 vrták d3 mm PD-50</t>
  </si>
  <si>
    <t>79005</t>
  </si>
  <si>
    <t>185200</t>
  </si>
  <si>
    <t>HETTICH 79005 vrták d10 mm</t>
  </si>
  <si>
    <t>481420</t>
  </si>
  <si>
    <t>HETTICH 79005 vrták d10 mm PD-50</t>
  </si>
  <si>
    <t>79013</t>
  </si>
  <si>
    <t>108374</t>
  </si>
  <si>
    <t>HETTICH 79013 WingLine 230 horní vedení 2400mm bílá elox/plast</t>
  </si>
  <si>
    <t>79014</t>
  </si>
  <si>
    <t>132024</t>
  </si>
  <si>
    <t>HETTICH 79014 WingLine 230 horní vedení 2400 mm černý</t>
  </si>
  <si>
    <t>79015</t>
  </si>
  <si>
    <t>108363</t>
  </si>
  <si>
    <t>HETTICH 79015 WingLine 230 skládací dveře sada pro 4 křídla pravá + levá</t>
  </si>
  <si>
    <t>79054</t>
  </si>
  <si>
    <t>106758</t>
  </si>
  <si>
    <t>HETTICH 79054 KA 1730 kuličkový částečný výsuv, 200mm/10kg, drážka 17mm</t>
  </si>
  <si>
    <t>79055</t>
  </si>
  <si>
    <t>106760</t>
  </si>
  <si>
    <t>HETTICH 79055 KA 1730 kuličkový částečný výsuv, 250mm/10kg, drážka 17mm</t>
  </si>
  <si>
    <t>79056</t>
  </si>
  <si>
    <t>104883</t>
  </si>
  <si>
    <t>HETTICH 79056 KA 1730 430 mm Kuličkový výsuv</t>
  </si>
  <si>
    <t>79057</t>
  </si>
  <si>
    <t>104884</t>
  </si>
  <si>
    <t>HETTICH 79057 KA 1730 480 mm kuličkový výsuv</t>
  </si>
  <si>
    <t>79118</t>
  </si>
  <si>
    <t>104609</t>
  </si>
  <si>
    <t>HETTICH 79118 Everfix spojovací kování</t>
  </si>
  <si>
    <t>79173</t>
  </si>
  <si>
    <t>106854</t>
  </si>
  <si>
    <t>HETTICH 79173 MultiTech příchyt čela 54, zalisování</t>
  </si>
  <si>
    <t>79323</t>
  </si>
  <si>
    <t>106361</t>
  </si>
  <si>
    <t>HETTICH 79323 Intermat distanční podložka S9000 pod montážní podložku D3</t>
  </si>
  <si>
    <t>79325</t>
  </si>
  <si>
    <t>106363</t>
  </si>
  <si>
    <t>HETTICH 79325 Intermat distanční podložka S9000 pod montážní podložku D10</t>
  </si>
  <si>
    <t>79373</t>
  </si>
  <si>
    <t>104631</t>
  </si>
  <si>
    <t>HETTICH 79373 Závěs klipový na skládané dveře</t>
  </si>
  <si>
    <t>79382</t>
  </si>
  <si>
    <t>106384</t>
  </si>
  <si>
    <t>HETTICH 79382 podložka pro rámovou konstrukci D=0 mm</t>
  </si>
  <si>
    <t>79386</t>
  </si>
  <si>
    <t>104704</t>
  </si>
  <si>
    <t>HETTICH 79386 spojovací šroub AVB 5, 100mm</t>
  </si>
  <si>
    <t>79389</t>
  </si>
  <si>
    <t>108283</t>
  </si>
  <si>
    <t>HETTICH 79389 Lift 90 výklopné kování 180N</t>
  </si>
  <si>
    <t>79397</t>
  </si>
  <si>
    <t>108273</t>
  </si>
  <si>
    <t>HETTICH 79397 Lift Junior 90 výklopné kování</t>
  </si>
  <si>
    <t>79438</t>
  </si>
  <si>
    <t>107694</t>
  </si>
  <si>
    <t>HETTICH 79438 Stabilizátor bílý plast</t>
  </si>
  <si>
    <t>79451</t>
  </si>
  <si>
    <t>104408</t>
  </si>
  <si>
    <t>HETTICH 79451 Rastex 15 15 s osazením niklovaný</t>
  </si>
  <si>
    <t>79457</t>
  </si>
  <si>
    <t>104406</t>
  </si>
  <si>
    <t>HETTICH 79457 excentr Rastex 15, 15 mm, bez osazení, niklováno</t>
  </si>
  <si>
    <t>79462</t>
  </si>
  <si>
    <t>208591</t>
  </si>
  <si>
    <t>HETTICH 79462 Rastex 15 15 bez osazení a bez povrchové úpravy</t>
  </si>
  <si>
    <t>79467</t>
  </si>
  <si>
    <t>185226</t>
  </si>
  <si>
    <t>HETTICH 79467 Rastex 15 16 bez osazení a bez povrchové úpravy</t>
  </si>
  <si>
    <t>79471</t>
  </si>
  <si>
    <t>104420</t>
  </si>
  <si>
    <t>HETTICH 79471 Rastex 15/19 bez osazení a povrchové úpravy</t>
  </si>
  <si>
    <t>79476</t>
  </si>
  <si>
    <t>107291</t>
  </si>
  <si>
    <t>HETTICH 79476 Rastex 15/22 bez osaz.bez pú</t>
  </si>
  <si>
    <t>79478</t>
  </si>
  <si>
    <t>185230</t>
  </si>
  <si>
    <t>HETTICH 79478 Rastex 15 29 s osazením niklovaný</t>
  </si>
  <si>
    <t>79479</t>
  </si>
  <si>
    <t>104434</t>
  </si>
  <si>
    <t>HETTICH 79479 Rastex 15 29 s osazením niklovaný</t>
  </si>
  <si>
    <t>79484</t>
  </si>
  <si>
    <t>104431</t>
  </si>
  <si>
    <t>HETTICH 79484 Rastex 15 29 bez osazení Nikl</t>
  </si>
  <si>
    <t>79488</t>
  </si>
  <si>
    <t>104433</t>
  </si>
  <si>
    <t>HETTICH 79488 Rastex 15 29 bez osazení bez povrchové úpravy</t>
  </si>
  <si>
    <t>79490</t>
  </si>
  <si>
    <t>105429</t>
  </si>
  <si>
    <t>HETTICH 79490 krytka Rastex 15, plast, černá</t>
  </si>
  <si>
    <t>79491</t>
  </si>
  <si>
    <t>105427</t>
  </si>
  <si>
    <t>HETTICH 79491 krytka Rastex 15, plast, borovice</t>
  </si>
  <si>
    <t>79521</t>
  </si>
  <si>
    <t>105027</t>
  </si>
  <si>
    <t>HETTICH 79521 kolík DU 425 bez povrchové úpravy</t>
  </si>
  <si>
    <t>79523</t>
  </si>
  <si>
    <t>156851</t>
  </si>
  <si>
    <t>HETTICH 79523 kolík DU 428 bez povrchové úpravy</t>
  </si>
  <si>
    <t>79525</t>
  </si>
  <si>
    <t>185232</t>
  </si>
  <si>
    <t>HETTICH 79525 Šroub koncový M4 8 mm</t>
  </si>
  <si>
    <t>79527</t>
  </si>
  <si>
    <t>185233</t>
  </si>
  <si>
    <t>HETTICH 79527 Šroub koncový M4 9 mm</t>
  </si>
  <si>
    <t>79529</t>
  </si>
  <si>
    <t>106604</t>
  </si>
  <si>
    <t>HETTICH 79529 Pouzdro č.30 M4 plast bílý</t>
  </si>
  <si>
    <t>79539</t>
  </si>
  <si>
    <t>106602</t>
  </si>
  <si>
    <t>HETTICH 79539 pouzdro č.33 vrtání D10x11mm M6</t>
  </si>
  <si>
    <t>79540</t>
  </si>
  <si>
    <t>106606</t>
  </si>
  <si>
    <t>HETTICH 79540 pouzdro č.100 vrtání D10x13mm M6</t>
  </si>
  <si>
    <t>79552</t>
  </si>
  <si>
    <t>105059</t>
  </si>
  <si>
    <t>HETTICH 79552 kolík DU 883 pro Rastex 15</t>
  </si>
  <si>
    <t>79554</t>
  </si>
  <si>
    <t>105058</t>
  </si>
  <si>
    <t>HETTICH 79554 kolík DU 880 pro Rastex 15</t>
  </si>
  <si>
    <t>79568</t>
  </si>
  <si>
    <t>105053</t>
  </si>
  <si>
    <t>HETTICH 79568 kolík dvojitý DU 853 pro Rastex 15, 79 mm, pozinkováno</t>
  </si>
  <si>
    <t>79580</t>
  </si>
  <si>
    <t>105061</t>
  </si>
  <si>
    <t>HETTICH 79580 kolík kloubový DU 860 pro Rastex 15, 39 mm, pozinkováno</t>
  </si>
  <si>
    <t>79602</t>
  </si>
  <si>
    <t>158792</t>
  </si>
  <si>
    <t>HETTICH 79602 kolík DU 868 pro Rastex 15</t>
  </si>
  <si>
    <t>79641</t>
  </si>
  <si>
    <t>104467</t>
  </si>
  <si>
    <t>HETTICH 79641 VB 35 19 plast černý</t>
  </si>
  <si>
    <t>79642</t>
  </si>
  <si>
    <t>104464</t>
  </si>
  <si>
    <t>HETTICH 79642 VB 35 16 plast černý</t>
  </si>
  <si>
    <t>79643</t>
  </si>
  <si>
    <t>104498</t>
  </si>
  <si>
    <t>HETTICH 79643 excentr VB 35, 19 mm, plast, černá</t>
  </si>
  <si>
    <t>79644</t>
  </si>
  <si>
    <t>104486</t>
  </si>
  <si>
    <t>HETTICH 79644 VB 35 M 16 plast černý</t>
  </si>
  <si>
    <t>79645</t>
  </si>
  <si>
    <t>185238</t>
  </si>
  <si>
    <t>HETTICH 79645 VB 36 16 plast černý</t>
  </si>
  <si>
    <t>79646</t>
  </si>
  <si>
    <t>104520</t>
  </si>
  <si>
    <t>HETTICH 79646 VB 36 19 plast černý</t>
  </si>
  <si>
    <t>79647</t>
  </si>
  <si>
    <t>104543</t>
  </si>
  <si>
    <t>HETTICH 79647 VB 36M 16 plast černý</t>
  </si>
  <si>
    <t>79648</t>
  </si>
  <si>
    <t>104550</t>
  </si>
  <si>
    <t>HETTICH 79648 VB 36M 19 plast černý</t>
  </si>
  <si>
    <t>79649</t>
  </si>
  <si>
    <t>104675</t>
  </si>
  <si>
    <t>HETTICH 79649 VB 135 plast černý</t>
  </si>
  <si>
    <t>79650</t>
  </si>
  <si>
    <t>105039</t>
  </si>
  <si>
    <t>HETTICH 79650 kolík DU 648 chromátováno</t>
  </si>
  <si>
    <t>79659</t>
  </si>
  <si>
    <t>119172</t>
  </si>
  <si>
    <t>HETTICH 79659 Spojovací šroub VSH 32 27mm</t>
  </si>
  <si>
    <t>79660</t>
  </si>
  <si>
    <t>104677</t>
  </si>
  <si>
    <t>HETTICH 79660 Spojovací šroub VSH 32 35mm</t>
  </si>
  <si>
    <t>79664</t>
  </si>
  <si>
    <t>104679</t>
  </si>
  <si>
    <t>HETTICH 79664 Spojovací plech pro čela 80 mm</t>
  </si>
  <si>
    <t>79665</t>
  </si>
  <si>
    <t>178288</t>
  </si>
  <si>
    <t>HETTICH 79665 Spojovací úhelník 31x31x25 mm</t>
  </si>
  <si>
    <t>79666</t>
  </si>
  <si>
    <t>104680</t>
  </si>
  <si>
    <t>HETTICH 79666 Spojovací díl pro čela VB 15</t>
  </si>
  <si>
    <t>79689</t>
  </si>
  <si>
    <t>104967</t>
  </si>
  <si>
    <t>HETTICH 79689 Korrekt kluzák 2 hmoždinky</t>
  </si>
  <si>
    <t>79690</t>
  </si>
  <si>
    <t>107948</t>
  </si>
  <si>
    <t>HETTICH 79690 příchytka soklové lišty TurboClip, pro čelní soklové lišty</t>
  </si>
  <si>
    <t>79691</t>
  </si>
  <si>
    <t>107949</t>
  </si>
  <si>
    <t>HETTICH 79691 Turbo-clip pro boční lišty</t>
  </si>
  <si>
    <t>79692</t>
  </si>
  <si>
    <t>104353</t>
  </si>
  <si>
    <t>HETTICH 79692 šablona-důlčík pro Everfix</t>
  </si>
  <si>
    <t>79693</t>
  </si>
  <si>
    <t>104976</t>
  </si>
  <si>
    <t>HETTICH 79693 Kluzák Planform k našroubování</t>
  </si>
  <si>
    <t>79694</t>
  </si>
  <si>
    <t>104956</t>
  </si>
  <si>
    <t>HETTICH 79694 Příchyt soklu pro tloušťku 19 mm</t>
  </si>
  <si>
    <t>79709</t>
  </si>
  <si>
    <t>106516</t>
  </si>
  <si>
    <t>HETTICH 79709 podpěra skleněné police, 5 mm, pozinkováno</t>
  </si>
  <si>
    <t>79710</t>
  </si>
  <si>
    <t>106515</t>
  </si>
  <si>
    <t>HETTICH 79710 podpěra skleněné police, 3 mm, pozinkováno</t>
  </si>
  <si>
    <t>79711</t>
  </si>
  <si>
    <t>106466</t>
  </si>
  <si>
    <t>HETTICH 79711 Sekura 7 podpěrka polic 3 mm</t>
  </si>
  <si>
    <t>79713</t>
  </si>
  <si>
    <t>106061</t>
  </si>
  <si>
    <t>HETTICH 79713 podpěra polic Titan 1</t>
  </si>
  <si>
    <t>79714</t>
  </si>
  <si>
    <t>106064</t>
  </si>
  <si>
    <t>HETTICH 79714 podpěra polic Titan 3</t>
  </si>
  <si>
    <t>79716</t>
  </si>
  <si>
    <t>104691</t>
  </si>
  <si>
    <t>HETTICH 79716 závěsné kování SAH 215</t>
  </si>
  <si>
    <t>79717</t>
  </si>
  <si>
    <t>104692</t>
  </si>
  <si>
    <t>HETTICH 79717 závěsné kování SAH 216</t>
  </si>
  <si>
    <t>79719</t>
  </si>
  <si>
    <t>104694</t>
  </si>
  <si>
    <t>HETTICH 79719 SAH krytka 215 216 15 mm bílá</t>
  </si>
  <si>
    <t>79723</t>
  </si>
  <si>
    <t>104695</t>
  </si>
  <si>
    <t>HETTICH 79723 SAH krytka 215/216, 15 mm šedá</t>
  </si>
  <si>
    <t>79724</t>
  </si>
  <si>
    <t>104696</t>
  </si>
  <si>
    <t>HETTICH 79724 SAH 130 závěsné kování bílé</t>
  </si>
  <si>
    <t>79725</t>
  </si>
  <si>
    <t>208599</t>
  </si>
  <si>
    <t>HETTICH 79725 SAH 130 krytka plast bílý</t>
  </si>
  <si>
    <t>79726</t>
  </si>
  <si>
    <t>104698</t>
  </si>
  <si>
    <t>HETTICH 79726 SAH 130 krytka plast stříbrný</t>
  </si>
  <si>
    <t>79736</t>
  </si>
  <si>
    <t>208600</t>
  </si>
  <si>
    <t>HETTICH 79736 zámek zásuvkový Z23 přestavitelný</t>
  </si>
  <si>
    <t>79788</t>
  </si>
  <si>
    <t>133575</t>
  </si>
  <si>
    <t>HETTICH 79788 protiplech typ 4516 niklovaný</t>
  </si>
  <si>
    <t>9000894</t>
  </si>
  <si>
    <t>107986</t>
  </si>
  <si>
    <t>HETTICH 9000894 Šatní tyč oválná 15/30/5000 mm</t>
  </si>
  <si>
    <t>350568</t>
  </si>
  <si>
    <t>HETTICH 9000894 šatní tyč oválná 30x15x5000mm nikl matný</t>
  </si>
  <si>
    <t>9002503</t>
  </si>
  <si>
    <t>378440</t>
  </si>
  <si>
    <t>HETTICH 9002503 ATR/IT-prích.pozdĺž.relingu k naskrutk. DALNO</t>
  </si>
  <si>
    <t>119268</t>
  </si>
  <si>
    <t>HETTICH 9002503 Innotech Atira příchyt relingu na čelo na vrut</t>
  </si>
  <si>
    <t>9003473</t>
  </si>
  <si>
    <t>185534</t>
  </si>
  <si>
    <t>HETTICH 9003473 Atira příchytka zad 57 stříbrná L</t>
  </si>
  <si>
    <t>9003474</t>
  </si>
  <si>
    <t>185535</t>
  </si>
  <si>
    <t>HETTICH 9003474 Atira příchytka zad 57 stříbrná P</t>
  </si>
  <si>
    <t>9004068</t>
  </si>
  <si>
    <t>160748</t>
  </si>
  <si>
    <t>HETTICH 9004068 INNOTECH záda 144/400ocel stř</t>
  </si>
  <si>
    <t>9004071</t>
  </si>
  <si>
    <t>185540</t>
  </si>
  <si>
    <t>HETTICH 9004071 INNOTECH záda 144/550ocel stř</t>
  </si>
  <si>
    <t>9004072</t>
  </si>
  <si>
    <t>119286</t>
  </si>
  <si>
    <t>HETTICH 9004072 INNOTECH záda 144/600ocel stř</t>
  </si>
  <si>
    <t>9004472</t>
  </si>
  <si>
    <t>208677</t>
  </si>
  <si>
    <t>HETTICH 9004472 Příchytka čela pro tužkovník 392 mm</t>
  </si>
  <si>
    <t>9005558</t>
  </si>
  <si>
    <t>106513</t>
  </si>
  <si>
    <t>HETTICH 9005558 podpěra Sekura 6, 5 mm, niklováno</t>
  </si>
  <si>
    <t>9005604</t>
  </si>
  <si>
    <t>288349</t>
  </si>
  <si>
    <t>HETTICH 9005604 Intermat závěs naložený 110° TH vrut PTO</t>
  </si>
  <si>
    <t>9005930</t>
  </si>
  <si>
    <t>119207</t>
  </si>
  <si>
    <t>HETTICH 9005930 Přepážky k příborníku/78 mm</t>
  </si>
  <si>
    <t>9005931</t>
  </si>
  <si>
    <t>106659</t>
  </si>
  <si>
    <t>HETTICH 9005931 Dělící prvek OrgaTray 590, 128mm, stříbrná</t>
  </si>
  <si>
    <t>9007183</t>
  </si>
  <si>
    <t>107952</t>
  </si>
  <si>
    <t>HETTICH 9007183 zásuvka na psací potřeby hliník</t>
  </si>
  <si>
    <t>9007204</t>
  </si>
  <si>
    <t>106837</t>
  </si>
  <si>
    <t>HETTICH 9007204 dělící příčka 392 mm, plast, hliník</t>
  </si>
  <si>
    <t>9007210</t>
  </si>
  <si>
    <t>103773</t>
  </si>
  <si>
    <t>HETTICH 9007210 přepážka 220 mm A5 hliník</t>
  </si>
  <si>
    <t>9007355</t>
  </si>
  <si>
    <t>106903</t>
  </si>
  <si>
    <t>HETTICH 9007355 Atira držák zad 144, levá, stříbrná</t>
  </si>
  <si>
    <t>378432</t>
  </si>
  <si>
    <t>HETTICH 9007355 ATR/IT-držiak chrbáta Ľ /v144/strieborná DALNO</t>
  </si>
  <si>
    <t>9007356</t>
  </si>
  <si>
    <t>106904</t>
  </si>
  <si>
    <t>HETTICH 9007356 Atira držák zad 144, pravá, stříbrná</t>
  </si>
  <si>
    <t>378433</t>
  </si>
  <si>
    <t>HETTICH 9007356 ATR/IT-držiak chrbáta P/v144/strieborná DALNO</t>
  </si>
  <si>
    <t>9007651</t>
  </si>
  <si>
    <t>104708</t>
  </si>
  <si>
    <t>HETTICH 9007651 závěsná lišta SAH, typ B, 3 m</t>
  </si>
  <si>
    <t>9010110</t>
  </si>
  <si>
    <t>185578</t>
  </si>
  <si>
    <t>HETTICH 9010110 Sekura 1.1 podpěrka</t>
  </si>
  <si>
    <t>350570</t>
  </si>
  <si>
    <t>HETTICH 901011001 PODPĚRKA SEKURA 1.1 2Z D5 -NI- VERP GZ01245</t>
  </si>
  <si>
    <t>9011390</t>
  </si>
  <si>
    <t>185582</t>
  </si>
  <si>
    <t>HETTICH 9011390 ocelová příčka 292 mm hliník (20533)</t>
  </si>
  <si>
    <t>9011869</t>
  </si>
  <si>
    <t>107003</t>
  </si>
  <si>
    <t>HETTICH 9011869 Org@Wall univerzální profil 1800 mm</t>
  </si>
  <si>
    <t>9011894</t>
  </si>
  <si>
    <t>185633</t>
  </si>
  <si>
    <t>HETTICH 9011894 rám pro skříně s čely 352x371 (435 mm) hliník</t>
  </si>
  <si>
    <t>9011907</t>
  </si>
  <si>
    <t>185634</t>
  </si>
  <si>
    <t>HETTICH 9011907 rám pro skříně s čely 352x836 (900 mm) hliník</t>
  </si>
  <si>
    <t>9011908</t>
  </si>
  <si>
    <t>185635</t>
  </si>
  <si>
    <t>HETTICH 9011908 rám pro skříně s čely 352x936 (1000 mm) hliník</t>
  </si>
  <si>
    <t>9011940</t>
  </si>
  <si>
    <t>185648</t>
  </si>
  <si>
    <t>HETTICH 9011940 rám na závěsné složky 371x517 (435 mm) hliník</t>
  </si>
  <si>
    <t>9012148</t>
  </si>
  <si>
    <t>130374</t>
  </si>
  <si>
    <t>HETTICH 9012148 ORG@Wall univerzální profil 2900 mm</t>
  </si>
  <si>
    <t>9014651</t>
  </si>
  <si>
    <t>208682</t>
  </si>
  <si>
    <t>HETTICH 9014651 Orgastore 100 přepážka</t>
  </si>
  <si>
    <t>9015069</t>
  </si>
  <si>
    <t>208686</t>
  </si>
  <si>
    <t>HETTICH 9015069 InnoTech záda 176/600 mm stříbrná</t>
  </si>
  <si>
    <t>9021105</t>
  </si>
  <si>
    <t>104979</t>
  </si>
  <si>
    <t>HETTICH 9021105 VISTA kluzák k našroubování</t>
  </si>
  <si>
    <t>9021314</t>
  </si>
  <si>
    <t>300816</t>
  </si>
  <si>
    <t>HETTICH 9021314 Eurošroub 6,3x14,5mm zinek bílý</t>
  </si>
  <si>
    <t>9027831</t>
  </si>
  <si>
    <t>106888</t>
  </si>
  <si>
    <t>HETTICH 9027831 Atira držák zad 176, levá, stříbrná</t>
  </si>
  <si>
    <t>378434</t>
  </si>
  <si>
    <t>HETTICH 9027831 ATR/IT-držiak chrbáta Ľ /v176/strieborná DALNO</t>
  </si>
  <si>
    <t>9027832</t>
  </si>
  <si>
    <t>106889</t>
  </si>
  <si>
    <t>HETTICH 9027832 Atira držák zad 176, pravá, stříbrná</t>
  </si>
  <si>
    <t>378435</t>
  </si>
  <si>
    <t>HETTICH 9027832 ATR/IT-držiak chrbáta P/v176/strieborná DALNO</t>
  </si>
  <si>
    <t>902808500</t>
  </si>
  <si>
    <t>176434</t>
  </si>
  <si>
    <t>HETTICH 902808500 FRANKOFLEX 90°</t>
  </si>
  <si>
    <t>9028546</t>
  </si>
  <si>
    <t>105997</t>
  </si>
  <si>
    <t>HETTICH 9028546 VISTA soklová noha 100 mm</t>
  </si>
  <si>
    <t>9028869</t>
  </si>
  <si>
    <t>106599</t>
  </si>
  <si>
    <t>HETTICH 9028869 Rastomat 6 poloh</t>
  </si>
  <si>
    <t>9037034</t>
  </si>
  <si>
    <t>483735</t>
  </si>
  <si>
    <t>HETTICH 9037034 závěs Slide-on 2333 naložený TB 45x9,5mm vrut</t>
  </si>
  <si>
    <t>9037043</t>
  </si>
  <si>
    <t>131485</t>
  </si>
  <si>
    <t>HETTICH 9037043 sada zásuvka na psací potřeby + K</t>
  </si>
  <si>
    <t>9037044</t>
  </si>
  <si>
    <t>146841</t>
  </si>
  <si>
    <t>HETTICH 9037044 sada zásuvka na psací potřeby + K</t>
  </si>
  <si>
    <t>9037349</t>
  </si>
  <si>
    <t>483734</t>
  </si>
  <si>
    <t>HETTICH 9037349 závěs Slide-on 2333 polonaložený TB 45x9,5mm vrut</t>
  </si>
  <si>
    <t>9037351</t>
  </si>
  <si>
    <t>483733</t>
  </si>
  <si>
    <t>HETTICH 9037351 závěs Slide-on 2333 vložený TB 45x9,5mm vrut</t>
  </si>
  <si>
    <t>9039362</t>
  </si>
  <si>
    <t>119299</t>
  </si>
  <si>
    <t>HETTICH 9039362 Můstek 392 mm černý SD</t>
  </si>
  <si>
    <t>9039372</t>
  </si>
  <si>
    <t>105751</t>
  </si>
  <si>
    <t>HETTICH 9039372 Můstek 392 mm hliníkum finiš</t>
  </si>
  <si>
    <t>9039373</t>
  </si>
  <si>
    <t>105755</t>
  </si>
  <si>
    <t>HETTICH 9039373 Můstek vložený 600 mm černý</t>
  </si>
  <si>
    <t>9039917</t>
  </si>
  <si>
    <t>107689</t>
  </si>
  <si>
    <t>HETTICH 9039917 závěsný rám 343x244x343 mm černý</t>
  </si>
  <si>
    <t>9039919</t>
  </si>
  <si>
    <t>185692</t>
  </si>
  <si>
    <t>HETTICH 9039919 závěsný rám 343x244x344 mm hliník</t>
  </si>
  <si>
    <t>9039924</t>
  </si>
  <si>
    <t>107690</t>
  </si>
  <si>
    <t>HETTICH 9039924 závěsný rám k postavení do zásuvky 510x244x350 SD</t>
  </si>
  <si>
    <t>9039927</t>
  </si>
  <si>
    <t>107188</t>
  </si>
  <si>
    <t>HETTICH 9039927 závěsný rám 504x244x343 mm hliník</t>
  </si>
  <si>
    <t>9040230</t>
  </si>
  <si>
    <t>103783</t>
  </si>
  <si>
    <t>HETTICH 9040230 TopLine 110 horní nosný profil 3000 mm</t>
  </si>
  <si>
    <t>9040651</t>
  </si>
  <si>
    <t>300844</t>
  </si>
  <si>
    <t>HETTICH 9040651 Selekta PRO 2000 ramínko, naložení 14 mm, k přišroubování, nikl</t>
  </si>
  <si>
    <t>9042420</t>
  </si>
  <si>
    <t>300561</t>
  </si>
  <si>
    <t>HETTICH 9042420 Intermat 9973 B12,5 TH43 P2O</t>
  </si>
  <si>
    <t>9042637</t>
  </si>
  <si>
    <t>288350</t>
  </si>
  <si>
    <t>HETTICH 9042637 Intermat závěs polonaložený 110° TH vrut PTO</t>
  </si>
  <si>
    <t>9043310</t>
  </si>
  <si>
    <t>300565</t>
  </si>
  <si>
    <t>HETTICH 9043310 Intermat 9944 W-30 B12 TB42</t>
  </si>
  <si>
    <t>9043361</t>
  </si>
  <si>
    <t>418294</t>
  </si>
  <si>
    <t>HETTICH 9043361 Intermat naložený bez pružiny P2O</t>
  </si>
  <si>
    <t>9043363</t>
  </si>
  <si>
    <t>288351</t>
  </si>
  <si>
    <t>HETTICH 9043363 Intermat závěs vložený 110° TH vrut PTO</t>
  </si>
  <si>
    <t>9043379</t>
  </si>
  <si>
    <t>300578</t>
  </si>
  <si>
    <t>HETTICH 9043379 Intermat 9944 125° B12,5 TB42</t>
  </si>
  <si>
    <t>9043556</t>
  </si>
  <si>
    <t>300608</t>
  </si>
  <si>
    <t>HETTICH 9043556 Intermat 9966 W90 B22 TH42 P2O</t>
  </si>
  <si>
    <t>9043557</t>
  </si>
  <si>
    <t>399349</t>
  </si>
  <si>
    <t>HETTICH 9043557 Intermat 9966 W90 B22 TH43 P2O</t>
  </si>
  <si>
    <t>9043679</t>
  </si>
  <si>
    <t>300658</t>
  </si>
  <si>
    <t>HETTICH 9043679 Intermat 9936 W45 B6 TB48</t>
  </si>
  <si>
    <t>9043750</t>
  </si>
  <si>
    <t>300664</t>
  </si>
  <si>
    <t>HETTICH 9043750 Intermat 9936 W90 B5 TB42</t>
  </si>
  <si>
    <t>9043751</t>
  </si>
  <si>
    <t>300665</t>
  </si>
  <si>
    <t>HETTICH 9043751 Intermat 9936 W90 B22 TB42</t>
  </si>
  <si>
    <t>9044820</t>
  </si>
  <si>
    <t>300676</t>
  </si>
  <si>
    <t>HETTICH 9044820 Intermat 9930 W50 65° TB42</t>
  </si>
  <si>
    <t>9044823</t>
  </si>
  <si>
    <t>300677</t>
  </si>
  <si>
    <t>HETTICH 9044823 Intermat 9930 W50 65° TH48</t>
  </si>
  <si>
    <t>9044841</t>
  </si>
  <si>
    <t>300694</t>
  </si>
  <si>
    <t>HETTICH 9044841 Intermat 9966 W90 B5 TH42 P2O</t>
  </si>
  <si>
    <t>9044844</t>
  </si>
  <si>
    <t>300697</t>
  </si>
  <si>
    <t>HETTICH 9044844 Intermat 9936 pro slepý úhel naložený TH52 vrut</t>
  </si>
  <si>
    <t>9044858</t>
  </si>
  <si>
    <t>300704</t>
  </si>
  <si>
    <t>HETTICH 9044858 Intermat 9966 32mm B12,5 TH42</t>
  </si>
  <si>
    <t>9044888</t>
  </si>
  <si>
    <t>300722</t>
  </si>
  <si>
    <t>HETTICH 9044888 Intermat 9966 32mm B12,5 TB42</t>
  </si>
  <si>
    <t>9047392</t>
  </si>
  <si>
    <t>460574</t>
  </si>
  <si>
    <t>HETTICH 9047392 Quadro V6 260 EB10,5 SiSy Ľ DALNO</t>
  </si>
  <si>
    <t>9047393</t>
  </si>
  <si>
    <t>460575</t>
  </si>
  <si>
    <t>HETTICH 9047393 Quadro V6 260 EB10,5 SiSy P DALNO</t>
  </si>
  <si>
    <t>9047443</t>
  </si>
  <si>
    <t>460570</t>
  </si>
  <si>
    <t>HETTICH 9047443 Quadro V6 350 EB10,5 SiSy Ľ DALNO</t>
  </si>
  <si>
    <t>9047444</t>
  </si>
  <si>
    <t>460571</t>
  </si>
  <si>
    <t>HETTICH 9047444 Quadro V6 350 EB10,5 SiSy P DALNO</t>
  </si>
  <si>
    <t>9047450</t>
  </si>
  <si>
    <t>460568</t>
  </si>
  <si>
    <t>HETTICH 9047450 Quadro V6 420 EB10,5 SiSy Ľ DALNO</t>
  </si>
  <si>
    <t>9047452</t>
  </si>
  <si>
    <t>378441</t>
  </si>
  <si>
    <t>HETTICH 9047452 Quadro V6/470 SiSy 30kg /ľavý /EB 10,5 DALNO</t>
  </si>
  <si>
    <t>9047453</t>
  </si>
  <si>
    <t>378442</t>
  </si>
  <si>
    <t>HETTICH 9047453 Quadro V6/470 SiSy 30kg /pravý /EB 10,5 DALNO</t>
  </si>
  <si>
    <t>9047454</t>
  </si>
  <si>
    <t>131977</t>
  </si>
  <si>
    <t>HETTICH 9047454 Quadro V6/520 EB10,5 SiSy L</t>
  </si>
  <si>
    <t>9047636</t>
  </si>
  <si>
    <t>185725</t>
  </si>
  <si>
    <t>HETTICH 9047636 Quadro V6 580 mm EB20 SiSy P</t>
  </si>
  <si>
    <t>9047647</t>
  </si>
  <si>
    <t>185726</t>
  </si>
  <si>
    <t>HETTICH 9047647 Quadro V6 300 mm EB20 SiSy L</t>
  </si>
  <si>
    <t>9047648</t>
  </si>
  <si>
    <t>185727</t>
  </si>
  <si>
    <t>HETTICH 9047648 Quadro V6 300 mm EB20 SiSy P</t>
  </si>
  <si>
    <t>9047662</t>
  </si>
  <si>
    <t>350573</t>
  </si>
  <si>
    <t>HETTICH 9047662 Quadro V6 350 mm EB20 SiSy L MIREAL</t>
  </si>
  <si>
    <t>185730</t>
  </si>
  <si>
    <t>HETTICH 9047662 Quadro V6 350mm/30kg EB20 SiSy L</t>
  </si>
  <si>
    <t>9047666</t>
  </si>
  <si>
    <t>350574</t>
  </si>
  <si>
    <t>HETTICH 9047666 Quadro V6 350mm/30kg EB20 SiSy P</t>
  </si>
  <si>
    <t>9047735</t>
  </si>
  <si>
    <t>178598</t>
  </si>
  <si>
    <t>HETTICH 9047735 Quadro V6 400 mm EB20 SiSy L</t>
  </si>
  <si>
    <t>350577</t>
  </si>
  <si>
    <t>HETTICH 904773503 Quadro V6 400 mm EB20 SiSy L</t>
  </si>
  <si>
    <t>9047736</t>
  </si>
  <si>
    <t>178599</t>
  </si>
  <si>
    <t>HETTICH 9047736 Quadro V6 400 mm EB20 SiSy P</t>
  </si>
  <si>
    <t>350578</t>
  </si>
  <si>
    <t>HETTICH 904773603 Quadro V6 400 mm EB20 SiSy  P</t>
  </si>
  <si>
    <t>9047751</t>
  </si>
  <si>
    <t>178600</t>
  </si>
  <si>
    <t>HETTICH 9047751 Quadro V6 450 mm EB20 SiSy L</t>
  </si>
  <si>
    <t>364751</t>
  </si>
  <si>
    <t>HETTICH 9047751 QUADRO V6/450 EB20 Sil.Syst.L 100ryD</t>
  </si>
  <si>
    <t>350579</t>
  </si>
  <si>
    <t>HETTICH 904775110 Quadro V6 450 mm EB20 SiSy  L</t>
  </si>
  <si>
    <t>9047752</t>
  </si>
  <si>
    <t>178602</t>
  </si>
  <si>
    <t>HETTICH 9047752 Quadro V6 450 mm EB20 SiSy P</t>
  </si>
  <si>
    <t>364752</t>
  </si>
  <si>
    <t>HETTICH 9047752 QUADRO V6/450 EB20 Sil.Syst.P 100ryD</t>
  </si>
  <si>
    <t>904775202</t>
  </si>
  <si>
    <t>350576</t>
  </si>
  <si>
    <t>HETTICH 904775202 QUADRO V6 450MM EB20 SILENT SYSTEM PLNOVÝSUV PRAVÝ</t>
  </si>
  <si>
    <t>350580</t>
  </si>
  <si>
    <t>HETTICH 904775210 Quadro V6 450 mm EB20 SiSy  P</t>
  </si>
  <si>
    <t>9047770</t>
  </si>
  <si>
    <t>178606</t>
  </si>
  <si>
    <t>HETTICH 9047770 Quadro V6 500 mm EB20 SiSy L</t>
  </si>
  <si>
    <t>9047771</t>
  </si>
  <si>
    <t>178607</t>
  </si>
  <si>
    <t>HETTICH 9047771 Quadro V6 500 mm EB20 SiSy P</t>
  </si>
  <si>
    <t>9047774</t>
  </si>
  <si>
    <t>178608</t>
  </si>
  <si>
    <t>HETTICH 9047774 Quadro V6 550 mm EB20 SiSy L</t>
  </si>
  <si>
    <t>350581</t>
  </si>
  <si>
    <t>HETTICH 904777410 Quadro V6 550 mm EB20 SiSy  L</t>
  </si>
  <si>
    <t>9047775</t>
  </si>
  <si>
    <t>178609</t>
  </si>
  <si>
    <t>HETTICH 9047775 Quadro V6 550 mm EB20 SiSy P</t>
  </si>
  <si>
    <t>350582</t>
  </si>
  <si>
    <t>HETTICH 904777510 Quadro V6 550 mm EB20 SiSy  P</t>
  </si>
  <si>
    <t>9047863</t>
  </si>
  <si>
    <t>107956</t>
  </si>
  <si>
    <t>HETTICH 9047863 kolík Twister DU 243, k zašroubování, 20 mm, pozinkováno, zelená</t>
  </si>
  <si>
    <t>185738</t>
  </si>
  <si>
    <t>HETTICH 9047863 Twister DU 243 20 mm zinkovaný</t>
  </si>
  <si>
    <t>9047978</t>
  </si>
  <si>
    <t>107959</t>
  </si>
  <si>
    <t>HETTICH 9047978 kolík Twister DU 320, k zašroubování, 30 mm, pozinkováno, černá</t>
  </si>
  <si>
    <t>9049306</t>
  </si>
  <si>
    <t>208692</t>
  </si>
  <si>
    <t>HETTICH 9049306 Quadro V6/250 mm EB20 SiSy L</t>
  </si>
  <si>
    <t>9049307</t>
  </si>
  <si>
    <t>208693</t>
  </si>
  <si>
    <t>HETTICH 9049307 Quadro V6 250 mm EB20 SiSy P</t>
  </si>
  <si>
    <t>9049686</t>
  </si>
  <si>
    <t>229123</t>
  </si>
  <si>
    <t>HETTICH 9049686 zásuvka na psací potřeby</t>
  </si>
  <si>
    <t>9057402</t>
  </si>
  <si>
    <t>106972</t>
  </si>
  <si>
    <t>HETTICH 9057402 kuličkový celovýsuv KA 5332 350 mm, EB12,7 30 kg</t>
  </si>
  <si>
    <t>9057403</t>
  </si>
  <si>
    <t>106995</t>
  </si>
  <si>
    <t>HETTICH 9057403 KA 5332 400 mm EB12,7 30 kg</t>
  </si>
  <si>
    <t>9057404</t>
  </si>
  <si>
    <t>185775</t>
  </si>
  <si>
    <t>HETTICH 9057404 KA 5332 450 mm EB12,7 30 kg</t>
  </si>
  <si>
    <t>9057405</t>
  </si>
  <si>
    <t>107004</t>
  </si>
  <si>
    <t>HETTICH 9057405 KA 5332 500 mm EB12,7 30 kg</t>
  </si>
  <si>
    <t>9057407</t>
  </si>
  <si>
    <t>107025</t>
  </si>
  <si>
    <t>HETTICH 9057407 KA 5332 550 mm EB12,7 30 kg</t>
  </si>
  <si>
    <t>9061151</t>
  </si>
  <si>
    <t>208694</t>
  </si>
  <si>
    <t>HETTICH 9061151 ocelová zásuvka 392/714 mm černá</t>
  </si>
  <si>
    <t>9061152</t>
  </si>
  <si>
    <t>103816</t>
  </si>
  <si>
    <t>HETTICH 9061152 Ocelová zásuvka 514/392 č.DVD</t>
  </si>
  <si>
    <t>482907</t>
  </si>
  <si>
    <t>HETTICH 9061152 ocelová zásuvka 514/392 černá</t>
  </si>
  <si>
    <t>9064670</t>
  </si>
  <si>
    <t>185781</t>
  </si>
  <si>
    <t>HETTICH 9064670 Úchytka CAPUA 372/320 nebo 360 mm imitace nerezi</t>
  </si>
  <si>
    <t>9064671</t>
  </si>
  <si>
    <t>161952</t>
  </si>
  <si>
    <t>HETTICH 9064671 Úchytka CAPUA 472/460 mm imitace nerezi</t>
  </si>
  <si>
    <t>9064890</t>
  </si>
  <si>
    <t>484145</t>
  </si>
  <si>
    <t>HETTICH 9064890 VB 35 M/16 plast bílý</t>
  </si>
  <si>
    <t>9065426</t>
  </si>
  <si>
    <t>105843</t>
  </si>
  <si>
    <t>HETTICH 9065426 Úchytka ATHENA 170/160 mm imitace nerezi</t>
  </si>
  <si>
    <t>9065427</t>
  </si>
  <si>
    <t>107375</t>
  </si>
  <si>
    <t>HETTICH 9065427 Úchytka ATHENA 160 mm eloxovaný hliník</t>
  </si>
  <si>
    <t>9065611</t>
  </si>
  <si>
    <t>105285</t>
  </si>
  <si>
    <t>HETTICH 9065611 Úchytka GENOA 170/128 mm chrom lesklý</t>
  </si>
  <si>
    <t>9065612</t>
  </si>
  <si>
    <t>106675</t>
  </si>
  <si>
    <t>HETTICH 9065612 Úchytka Genoa 128 imitace nerezi</t>
  </si>
  <si>
    <t>9065627</t>
  </si>
  <si>
    <t>105897</t>
  </si>
  <si>
    <t>HETTICH 9065627 Knobka VIGILIA L60/32 chrom lesklý</t>
  </si>
  <si>
    <t>9065628</t>
  </si>
  <si>
    <t>106024</t>
  </si>
  <si>
    <t>HETTICH 9065628 Knopka VIGILIA L60/32 imitace nerezi</t>
  </si>
  <si>
    <t>9065634</t>
  </si>
  <si>
    <t>106338</t>
  </si>
  <si>
    <t>HETTICH 9065634 Úchytka VERONIA 144/128 mm chrom lesklý</t>
  </si>
  <si>
    <t>9065669</t>
  </si>
  <si>
    <t>185789</t>
  </si>
  <si>
    <t>HETTICH 9065669 zásuvka na psací potřeby čern</t>
  </si>
  <si>
    <t>9065857</t>
  </si>
  <si>
    <t>185792</t>
  </si>
  <si>
    <t>HETTICH 9065857 Cargo 90° IQ plus 200 mm</t>
  </si>
  <si>
    <t>9065860</t>
  </si>
  <si>
    <t>159009</t>
  </si>
  <si>
    <t>HETTICH 9065860 Cargo 90° IQ plus 300 mm</t>
  </si>
  <si>
    <t>9065861</t>
  </si>
  <si>
    <t>185793</t>
  </si>
  <si>
    <t>HETTICH 9065861 Cargo 90° IQ plus police 200 mm</t>
  </si>
  <si>
    <t>9065862</t>
  </si>
  <si>
    <t>159011</t>
  </si>
  <si>
    <t>HETTICH 9065862 Cargo 90° IQ plus police 300 mm</t>
  </si>
  <si>
    <t>9065870</t>
  </si>
  <si>
    <t>460572</t>
  </si>
  <si>
    <t>HETTICH 9065870 Quadro V6 300 EB10,5 SiSy Ľ DALNO</t>
  </si>
  <si>
    <t>9065871</t>
  </si>
  <si>
    <t>460573</t>
  </si>
  <si>
    <t>HETTICH 9065871 Quadro V6 300 EB10,5 SiSy P DALNO</t>
  </si>
  <si>
    <t>9065916</t>
  </si>
  <si>
    <t>488300</t>
  </si>
  <si>
    <t>HETTICH 9065916 Quadro V6 470mm/30kg EB12,5 SiSy L</t>
  </si>
  <si>
    <t>9065917</t>
  </si>
  <si>
    <t>488301</t>
  </si>
  <si>
    <t>HETTICH 9065917 Quadro V6 470mm/30kg EB12,5 SiSy P</t>
  </si>
  <si>
    <t>9066464</t>
  </si>
  <si>
    <t>185805</t>
  </si>
  <si>
    <t>HETTICH 9066464 Cargo 90° IQ plus police 150 mm</t>
  </si>
  <si>
    <t>9066486</t>
  </si>
  <si>
    <t>185806</t>
  </si>
  <si>
    <t>HETTICH 9066486 vnitřní výsuv Cargo IQ Plus 90° stříbrný</t>
  </si>
  <si>
    <t>9069804</t>
  </si>
  <si>
    <t>106542</t>
  </si>
  <si>
    <t>HETTICH 9069804 Úchytka AOSTA 144/128 mm nerez broušený</t>
  </si>
  <si>
    <t>9069805</t>
  </si>
  <si>
    <t>106826</t>
  </si>
  <si>
    <t>HETTICH 9069805 Úchytka AOSTA 176/160 mm nerez broušený</t>
  </si>
  <si>
    <t>9069806</t>
  </si>
  <si>
    <t>107398</t>
  </si>
  <si>
    <t>HETTICH 9069806 Úchytka AOSTA 208/192 mm nerez broušený</t>
  </si>
  <si>
    <t>9069807</t>
  </si>
  <si>
    <t>105373</t>
  </si>
  <si>
    <t>HETTICH 9069807 Úchytka AOSTA 240/224 mm nerez broušený</t>
  </si>
  <si>
    <t>9069808</t>
  </si>
  <si>
    <t>107320</t>
  </si>
  <si>
    <t>HETTICH 9069808 Úchytka AOSTA 336/320 mm nerez broušený</t>
  </si>
  <si>
    <t>9069815</t>
  </si>
  <si>
    <t>133525</t>
  </si>
  <si>
    <t>HETTICH 9069815 Úchytka ASOPUS 106/96 mm nerez broušený</t>
  </si>
  <si>
    <t>9069818</t>
  </si>
  <si>
    <t>107621</t>
  </si>
  <si>
    <t>HETTICH 9069818 Úchytka ASOPUS 138/128 mm nerez broušený</t>
  </si>
  <si>
    <t>9069821</t>
  </si>
  <si>
    <t>107496</t>
  </si>
  <si>
    <t>HETTICH 9069821 Úchytka ASOPUS 234/224 mm nerez broušený</t>
  </si>
  <si>
    <t>9069865</t>
  </si>
  <si>
    <t>105060</t>
  </si>
  <si>
    <t>HETTICH 9069865 Úchytka ASOPUS 330/320 mm nerez broušený</t>
  </si>
  <si>
    <t>9069867</t>
  </si>
  <si>
    <t>185839</t>
  </si>
  <si>
    <t>HETTICH 9069867 Úchytka AVENIO 298/288 mm nikl matný</t>
  </si>
  <si>
    <t>9069868</t>
  </si>
  <si>
    <t>106136</t>
  </si>
  <si>
    <t>HETTICH 9069868 Úchytka AVENIO 202/192 mm nikl matný</t>
  </si>
  <si>
    <t>9069873</t>
  </si>
  <si>
    <t>185841</t>
  </si>
  <si>
    <t>HETTICH 9069873 Úchytka AVENIO 362/352 mm nikl matný</t>
  </si>
  <si>
    <t>9069877</t>
  </si>
  <si>
    <t>105531</t>
  </si>
  <si>
    <t>HETTICH 9069877 Úchytka AVENIO 298/288 mm chrom matný</t>
  </si>
  <si>
    <t>9069890</t>
  </si>
  <si>
    <t>106077</t>
  </si>
  <si>
    <t>HETTICH 9069890 Úchytka BREMA 170/128 mm imitace nerezi</t>
  </si>
  <si>
    <t>9069892</t>
  </si>
  <si>
    <t>105530</t>
  </si>
  <si>
    <t>HETTICH 9069892 Úchytka AVENIO 363/352 mm chrom matný</t>
  </si>
  <si>
    <t>9069893</t>
  </si>
  <si>
    <t>106404</t>
  </si>
  <si>
    <t>HETTICH 9069893 Úchytka BREMA 172/160 mm imitace nerezi</t>
  </si>
  <si>
    <t>9069900</t>
  </si>
  <si>
    <t>185844</t>
  </si>
  <si>
    <t>HETTICH 9069900 Úchytka AVENIO 362/352 chrom lesklý</t>
  </si>
  <si>
    <t>9069907</t>
  </si>
  <si>
    <t>185846</t>
  </si>
  <si>
    <t>HETTICH 9069907 Úchytka AVENIO 136/128 mm nikl matný</t>
  </si>
  <si>
    <t>9069909</t>
  </si>
  <si>
    <t>185847</t>
  </si>
  <si>
    <t>HETTICH 9069909 Úchytka AVENIO 170/160 mm nikl matný</t>
  </si>
  <si>
    <t>9069919</t>
  </si>
  <si>
    <t>185850</t>
  </si>
  <si>
    <t>HETTICH 9069919 Úchytka AVENIO 72/64 mm nikl matný</t>
  </si>
  <si>
    <t>9069927</t>
  </si>
  <si>
    <t>107485</t>
  </si>
  <si>
    <t>HETTICH 9069927 Úchytka AVENIO 298/288 mm imitace nerezi</t>
  </si>
  <si>
    <t>9069942</t>
  </si>
  <si>
    <t>185855</t>
  </si>
  <si>
    <t>HETTICH 9069942 Úchytka ASOPUS 104/96 mm nerez broušený</t>
  </si>
  <si>
    <t>9069943</t>
  </si>
  <si>
    <t>185856</t>
  </si>
  <si>
    <t>HETTICH 9069943 Úchytka AVENIO 72/64 mm chrom matný</t>
  </si>
  <si>
    <t>9070025</t>
  </si>
  <si>
    <t>106204</t>
  </si>
  <si>
    <t>HETTICH 9070025 Úchytka AVENIO 362/352 mm imitace nerezi</t>
  </si>
  <si>
    <t>9070054</t>
  </si>
  <si>
    <t>185877</t>
  </si>
  <si>
    <t>HETTICH 9070054 Úchytka AVENIO 104/96 chrom matný</t>
  </si>
  <si>
    <t>9070075</t>
  </si>
  <si>
    <t>165696</t>
  </si>
  <si>
    <t>HETTICH 9070075 Úchytka AVENIO 136/128 mm chrom lesklý</t>
  </si>
  <si>
    <t>9070095</t>
  </si>
  <si>
    <t>161961</t>
  </si>
  <si>
    <t>HETTICH 9070095 Úchytka TRENTO 93/32 mm chrom lesklý</t>
  </si>
  <si>
    <t>9070101</t>
  </si>
  <si>
    <t>107258</t>
  </si>
  <si>
    <t>HETTICH 9070101 Úchytka ASOPUS 136/128 mm nerez broušený</t>
  </si>
  <si>
    <t>9070102</t>
  </si>
  <si>
    <t>133002</t>
  </si>
  <si>
    <t>HETTICH 9070102 Úchytka ASOPUS 108/96 mm nerez broušený</t>
  </si>
  <si>
    <t>9070103</t>
  </si>
  <si>
    <t>122895</t>
  </si>
  <si>
    <t>HETTICH 9070103 Úchytka ASOPUS 140/128 mm nerez broušený</t>
  </si>
  <si>
    <t>9070104</t>
  </si>
  <si>
    <t>105806</t>
  </si>
  <si>
    <t>HETTICH 9070104 Úchytka BREMA 234/192 mm imitace nerezi</t>
  </si>
  <si>
    <t>9070105</t>
  </si>
  <si>
    <t>185883</t>
  </si>
  <si>
    <t>HETTICH 9070105 Úchytka ASOPUS 204/192 mm nerez broušený</t>
  </si>
  <si>
    <t>9070106</t>
  </si>
  <si>
    <t>106271</t>
  </si>
  <si>
    <t>HETTICH 9070106 Úchytka BREMA 236/224 mm imitace nerezi</t>
  </si>
  <si>
    <t>9070107</t>
  </si>
  <si>
    <t>105071</t>
  </si>
  <si>
    <t>HETTICH 9070107 Úchytka BREMA 298/256 mm imitace herezi</t>
  </si>
  <si>
    <t>9070108</t>
  </si>
  <si>
    <t>105673</t>
  </si>
  <si>
    <t>HETTICH 9070108 Úchytka BREMA 300/288 mm imitace nerezi</t>
  </si>
  <si>
    <t>9070109</t>
  </si>
  <si>
    <t>105686</t>
  </si>
  <si>
    <t>HETTICH 9070109 Úchytka BREMA 394/352 mm imitace nerezi</t>
  </si>
  <si>
    <t>9070110</t>
  </si>
  <si>
    <t>106465</t>
  </si>
  <si>
    <t>HETTICH 9070110 Úchytka BREMA 428/416 mm imitace nerezi</t>
  </si>
  <si>
    <t>9070111</t>
  </si>
  <si>
    <t>107107</t>
  </si>
  <si>
    <t>HETTICH 9070111 Úchytka ASOPUS 364/352 mm nerez broušený</t>
  </si>
  <si>
    <t>9070112</t>
  </si>
  <si>
    <t>106543</t>
  </si>
  <si>
    <t>HETTICH 9070112 Úchytka BREMA 460/448 mm imitace nerezi</t>
  </si>
  <si>
    <t>9070113</t>
  </si>
  <si>
    <t>107992</t>
  </si>
  <si>
    <t>HETTICH 9070113 Úchytka BREMA 682/640 mm imitace nerezi</t>
  </si>
  <si>
    <t>9070117</t>
  </si>
  <si>
    <t>124331</t>
  </si>
  <si>
    <t>HETTICH 9070117 Úchytka ASOPUS 172/160 mm nerez broušený</t>
  </si>
  <si>
    <t>9070118</t>
  </si>
  <si>
    <t>136595</t>
  </si>
  <si>
    <t>HETTICH 9070118 Úchytka ASOPUS 236/224 mm nerez broušený</t>
  </si>
  <si>
    <t>9070119</t>
  </si>
  <si>
    <t>519413</t>
  </si>
  <si>
    <t>HETTICH 9070119 Úchytka ASOPUS 332/320 nerez broušený</t>
  </si>
  <si>
    <t>9070120</t>
  </si>
  <si>
    <t>105381</t>
  </si>
  <si>
    <t>HETTICH 9070120 Úchytka ASOPUS 492/480 mm nerez broušený</t>
  </si>
  <si>
    <t>9070121</t>
  </si>
  <si>
    <t>104995</t>
  </si>
  <si>
    <t>HETTICH 9070121 Úchytka TRENTO 93/32 mm imitace nerezi</t>
  </si>
  <si>
    <t>9070122</t>
  </si>
  <si>
    <t>105716</t>
  </si>
  <si>
    <t>HETTICH 9070122 Úchytka ASOPUS 716/704 mm nerez broušený</t>
  </si>
  <si>
    <t>9070124</t>
  </si>
  <si>
    <t>105083</t>
  </si>
  <si>
    <t>HETTICH 9070124 Úchytka ASOPUS 170/160 mm nerez broušený</t>
  </si>
  <si>
    <t>9070125</t>
  </si>
  <si>
    <t>108030</t>
  </si>
  <si>
    <t>HETTICH 9070125 Úchytka TRENTO 171/96 mm imitace nerezi</t>
  </si>
  <si>
    <t>9070138</t>
  </si>
  <si>
    <t>106763</t>
  </si>
  <si>
    <t>HETTICH 9070138 Úchytka Aboa nerez broušený zápustná</t>
  </si>
  <si>
    <t>9070263</t>
  </si>
  <si>
    <t>106105</t>
  </si>
  <si>
    <t>HETTICH 9070263 Knobka AGRINUM d14 mm nerez broušený</t>
  </si>
  <si>
    <t>9070264</t>
  </si>
  <si>
    <t>105149</t>
  </si>
  <si>
    <t>HETTICH 9070264 Knobka AGRINUM d18 mm nerez broušený</t>
  </si>
  <si>
    <t>9070420</t>
  </si>
  <si>
    <t>178682</t>
  </si>
  <si>
    <t>HETTICH 9070420 Úchytka ASOPUS 202/192 mm nerez broušený</t>
  </si>
  <si>
    <t>9070421</t>
  </si>
  <si>
    <t>105452</t>
  </si>
  <si>
    <t>HETTICH 9070421 Úchytka ASOPUS 362/352 mm nerez broušený</t>
  </si>
  <si>
    <t>9070429</t>
  </si>
  <si>
    <t>105333</t>
  </si>
  <si>
    <t>HETTICH 9070429 Úchytka AVENIO 136/128 mm imitace nerezi</t>
  </si>
  <si>
    <t>9070439</t>
  </si>
  <si>
    <t>185936</t>
  </si>
  <si>
    <t>HETTICH 9070439 Úchytka AVENIO 104/96 mm imitace nerezi</t>
  </si>
  <si>
    <t>9070444</t>
  </si>
  <si>
    <t>185940</t>
  </si>
  <si>
    <t>HETTICH 9070444 Úchytka AVENIO 74/64 mm chrom matný</t>
  </si>
  <si>
    <t>9070446</t>
  </si>
  <si>
    <t>185942</t>
  </si>
  <si>
    <t>HETTICH 9070446 Úchytka VADA 111/96 mm nerez broušený</t>
  </si>
  <si>
    <t>9070448</t>
  </si>
  <si>
    <t>105098</t>
  </si>
  <si>
    <t>HETTICH 9070448 Úchytka AVENIO 138/128 mm nerez broušený</t>
  </si>
  <si>
    <t>9070457</t>
  </si>
  <si>
    <t>182275</t>
  </si>
  <si>
    <t>HETTICH 9070457 Úchytka VADA 222/192 mm</t>
  </si>
  <si>
    <t>9070466</t>
  </si>
  <si>
    <t>185959</t>
  </si>
  <si>
    <t>HETTICH 9070466 Úchytka VADA 295/256 mm nerez broušený</t>
  </si>
  <si>
    <t>9070492</t>
  </si>
  <si>
    <t>105432</t>
  </si>
  <si>
    <t>HETTICH 9070492 Úchytka BATHIA 118/96 mm chrom lesklý</t>
  </si>
  <si>
    <t>9070493</t>
  </si>
  <si>
    <t>107604</t>
  </si>
  <si>
    <t>HETTICH 9070493 Úchytka BATHIA 118/96 mm imitace nerezi</t>
  </si>
  <si>
    <t>9070494</t>
  </si>
  <si>
    <t>185968</t>
  </si>
  <si>
    <t>HETTICH 9070494 Úchytka VADA 392/352 mm nerez broušený</t>
  </si>
  <si>
    <t>9070496</t>
  </si>
  <si>
    <t>208706</t>
  </si>
  <si>
    <t>HETTICH 9070496 KA 5332 250 mm EB12,7 30 kg</t>
  </si>
  <si>
    <t>9070498</t>
  </si>
  <si>
    <t>208707</t>
  </si>
  <si>
    <t>HETTICH 9070498 KA 5332 300 mm EB12,7 30 kg</t>
  </si>
  <si>
    <t>9070501</t>
  </si>
  <si>
    <t>182273</t>
  </si>
  <si>
    <t>HETTICH 9070501 Úchytka VADA 149/128 mm nerez broušený</t>
  </si>
  <si>
    <t>9070508</t>
  </si>
  <si>
    <t>105883</t>
  </si>
  <si>
    <t>HETTICH 9070508 Úchytka BATHIA 151/128 mm chrom lesklý</t>
  </si>
  <si>
    <t>9070509</t>
  </si>
  <si>
    <t>182277</t>
  </si>
  <si>
    <t>HETTICH 9070509 Úchytka VADA 335/288 mm nerez broušený</t>
  </si>
  <si>
    <t>9070510</t>
  </si>
  <si>
    <t>105470</t>
  </si>
  <si>
    <t>HETTICH 9070510 Knobka VALENTIA 79 mm cín</t>
  </si>
  <si>
    <t>9070511</t>
  </si>
  <si>
    <t>185970</t>
  </si>
  <si>
    <t>HETTICH 9070511 Úchytka AVENIO 74/64 mm nikl matný</t>
  </si>
  <si>
    <t>9070512</t>
  </si>
  <si>
    <t>185971</t>
  </si>
  <si>
    <t>HETTICH 9070512 Úchytka AVENIO 74/64 mm imitace nerezi</t>
  </si>
  <si>
    <t>9070513</t>
  </si>
  <si>
    <t>105181</t>
  </si>
  <si>
    <t>HETTICH 9070513 Knobka VALENTIA 79 mm starozlatá</t>
  </si>
  <si>
    <t>9070516</t>
  </si>
  <si>
    <t>106504</t>
  </si>
  <si>
    <t>HETTICH 9070516 Úchytka BATHIA 151/128 mm imitace nerezi</t>
  </si>
  <si>
    <t>9070520</t>
  </si>
  <si>
    <t>104993</t>
  </si>
  <si>
    <t>HETTICH 9070520 Knobka BONA d30 chrom lesklý</t>
  </si>
  <si>
    <t>9070521</t>
  </si>
  <si>
    <t>185976</t>
  </si>
  <si>
    <t>HETTICH 9070521 Úchytka AVENIO 106/96 mm chrom matný</t>
  </si>
  <si>
    <t>9070522</t>
  </si>
  <si>
    <t>185977</t>
  </si>
  <si>
    <t>HETTICH 9070522 Úchytka AVENIO 106/96 mm nikl matný</t>
  </si>
  <si>
    <t>9070523</t>
  </si>
  <si>
    <t>105832</t>
  </si>
  <si>
    <t>HETTICH 9070523 Knobka BONA d30 mm imitace nerezi</t>
  </si>
  <si>
    <t>9070527</t>
  </si>
  <si>
    <t>165284</t>
  </si>
  <si>
    <t>HETTICH 9070527 Úchytka AVENIO 106/96 mm imitace nerezi</t>
  </si>
  <si>
    <t>9070540</t>
  </si>
  <si>
    <t>185985</t>
  </si>
  <si>
    <t>HETTICH 9070540 Úchytka AVENIO 138/128 mm chrom matný</t>
  </si>
  <si>
    <t>9070548</t>
  </si>
  <si>
    <t>105437</t>
  </si>
  <si>
    <t>HETTICH 9070548 Úchytka AVENIO 170/160 mm chrom lesklý</t>
  </si>
  <si>
    <t>9070552</t>
  </si>
  <si>
    <t>185992</t>
  </si>
  <si>
    <t>HETTICH 9070552 Úchytka AVENIO 170/160 mm chrom matný</t>
  </si>
  <si>
    <t>9070556</t>
  </si>
  <si>
    <t>106764</t>
  </si>
  <si>
    <t>HETTICH 9070556 Knobka BORGOA d35 mm imitace nerezi</t>
  </si>
  <si>
    <t>9070557</t>
  </si>
  <si>
    <t>107486</t>
  </si>
  <si>
    <t>HETTICH 9070557 Úchytka AVENIO 170/160 mm imitace nerezi</t>
  </si>
  <si>
    <t>9070562</t>
  </si>
  <si>
    <t>416104</t>
  </si>
  <si>
    <t>HETTICH 9070562 Knopka Serbinum, nerez kartáčovaná</t>
  </si>
  <si>
    <t>9070565</t>
  </si>
  <si>
    <t>124268</t>
  </si>
  <si>
    <t>HETTICH 9070565 Knobka BORGOA d41/35 mm nikl matný</t>
  </si>
  <si>
    <t>9070567</t>
  </si>
  <si>
    <t>106043</t>
  </si>
  <si>
    <t>HETTICH 9070567 Knobka BORGOA průměr 41/35 mm chrom matný</t>
  </si>
  <si>
    <t>9070568</t>
  </si>
  <si>
    <t>106159</t>
  </si>
  <si>
    <t>HETTICH 9070568 Knobka SIPONTUM d25 mm nerez broušený</t>
  </si>
  <si>
    <t>9070572</t>
  </si>
  <si>
    <t>185997</t>
  </si>
  <si>
    <t>HETTICH 9070572 Úchytka AVENIO 202/192 mm chrom matný</t>
  </si>
  <si>
    <t>9070574</t>
  </si>
  <si>
    <t>106108</t>
  </si>
  <si>
    <t>HETTICH 9070574 Knobka BORGOA d35 mm chrom lesklý</t>
  </si>
  <si>
    <t>9070575</t>
  </si>
  <si>
    <t>107207</t>
  </si>
  <si>
    <t>HETTICH 9070575 Knobka SOLVA d30 mm zlatá lesklá</t>
  </si>
  <si>
    <t>9070577</t>
  </si>
  <si>
    <t>165283</t>
  </si>
  <si>
    <t>HETTICH 9070577 Úchytka AVENIO 202/192 mm imitace nerezi</t>
  </si>
  <si>
    <t>9070580</t>
  </si>
  <si>
    <t>106192</t>
  </si>
  <si>
    <t>HETTICH 9070580 Knobka SPALATUM d30 mm nerez broušený</t>
  </si>
  <si>
    <t>9070581</t>
  </si>
  <si>
    <t>185998</t>
  </si>
  <si>
    <t>HETTICH 9070581 Knobka CIRPI d30 mm chrom matný</t>
  </si>
  <si>
    <t>9070583</t>
  </si>
  <si>
    <t>106163</t>
  </si>
  <si>
    <t>HETTICH 9070583 Úchytka TICINUM 50/32 mm eloxovaný hliník</t>
  </si>
  <si>
    <t>9070585</t>
  </si>
  <si>
    <t>175315</t>
  </si>
  <si>
    <t>HETTICH 9070585 Knobka CIRPI d30 mm chrom lesklý</t>
  </si>
  <si>
    <t>9070586</t>
  </si>
  <si>
    <t>105222</t>
  </si>
  <si>
    <t>HETTICH 9070586 Knobka CIRPI d30 nikl matný</t>
  </si>
  <si>
    <t>9070588</t>
  </si>
  <si>
    <t>106348</t>
  </si>
  <si>
    <t>HETTICH 9070588 Úchytka TICINUM 70 50 mm eloxovaný hliník</t>
  </si>
  <si>
    <t>9070589</t>
  </si>
  <si>
    <t>208709</t>
  </si>
  <si>
    <t>HETTICH 9070589 Knobka CIRPI d30 bílá lesklá</t>
  </si>
  <si>
    <t>9070593</t>
  </si>
  <si>
    <t>105739</t>
  </si>
  <si>
    <t>HETTICH 9070593 Úchytka TICINUM 90/70 mm eloxovaný hliník</t>
  </si>
  <si>
    <t>9070602</t>
  </si>
  <si>
    <t>186004</t>
  </si>
  <si>
    <t>HETTICH 9070602 Úchytka AVENIO 104/96 mm chrom lesklý</t>
  </si>
  <si>
    <t>9070605</t>
  </si>
  <si>
    <t>186007</t>
  </si>
  <si>
    <t>HETTICH 9070605 Úchytka AVENIO 72/64 mm chrom lesklý</t>
  </si>
  <si>
    <t>9070619</t>
  </si>
  <si>
    <t>186013</t>
  </si>
  <si>
    <t>HETTICH 9070619 Úchytka AVENIO 138/128 mm nikl matný</t>
  </si>
  <si>
    <t>9070624</t>
  </si>
  <si>
    <t>186014</t>
  </si>
  <si>
    <t>HETTICH 9070624 Úchytka CORIA 151/128 mm chrom lesklý</t>
  </si>
  <si>
    <t>9070625</t>
  </si>
  <si>
    <t>186015</t>
  </si>
  <si>
    <t>HETTICH 9070625 Úchytka AVENIO 138/128 mm chrom lesklý</t>
  </si>
  <si>
    <t>9070674</t>
  </si>
  <si>
    <t>208711</t>
  </si>
  <si>
    <t>HETTICH 9070674 Úchytka HALE 156/96 mm imitace nerezi</t>
  </si>
  <si>
    <t>9070675</t>
  </si>
  <si>
    <t>106155</t>
  </si>
  <si>
    <t>HETTICH 9070675 Úchytka DINIA 118/96 mm imitace nerezi</t>
  </si>
  <si>
    <t>9070681</t>
  </si>
  <si>
    <t>106185</t>
  </si>
  <si>
    <t>HETTICH 9070681 Úchytka DINIA 143/128 mm imitace nerezi</t>
  </si>
  <si>
    <t>9070693</t>
  </si>
  <si>
    <t>107023</t>
  </si>
  <si>
    <t>HETTICH 9070693 Úchytka DODONA 120/92 mm nerez broušený</t>
  </si>
  <si>
    <t>9070722</t>
  </si>
  <si>
    <t>106802</t>
  </si>
  <si>
    <t>HETTICH 9070722 Úchytka NICIA 184/160 mm imitace nerezi</t>
  </si>
  <si>
    <t>9070723</t>
  </si>
  <si>
    <t>105929</t>
  </si>
  <si>
    <t>HETTICH 9070723 Úchytka NICIA 221/192 mm imitace nerezi</t>
  </si>
  <si>
    <t>9070732</t>
  </si>
  <si>
    <t>153597</t>
  </si>
  <si>
    <t>HETTICH 9070732 Úchytka HALE 444/384 mm imitace nerezi</t>
  </si>
  <si>
    <t>9070733</t>
  </si>
  <si>
    <t>122625</t>
  </si>
  <si>
    <t>HETTICH 9070733 Úchytka HALE 394/334 mm imitace nerezi</t>
  </si>
  <si>
    <t>9070734</t>
  </si>
  <si>
    <t>105021</t>
  </si>
  <si>
    <t>HETTICH 9070734 Úchytka HALE 344/284 mm imitace nerezi</t>
  </si>
  <si>
    <t>9070735</t>
  </si>
  <si>
    <t>106793</t>
  </si>
  <si>
    <t>HETTICH 9070735 Knobka DANUM d30 mm nerez broušený</t>
  </si>
  <si>
    <t>9070736</t>
  </si>
  <si>
    <t>105560</t>
  </si>
  <si>
    <t>HETTICH 9070736 Úchytka HALE 494/434 mm imitace nerezi</t>
  </si>
  <si>
    <t>9070738</t>
  </si>
  <si>
    <t>105015</t>
  </si>
  <si>
    <t>HETTICH 9070738 Úchytka HALE 544/484 mm imitace nerezi</t>
  </si>
  <si>
    <t>9070740</t>
  </si>
  <si>
    <t>208716</t>
  </si>
  <si>
    <t>HETTICH 9070740 Knobka DANUM d25 mm nerez broušený</t>
  </si>
  <si>
    <t>9070742</t>
  </si>
  <si>
    <t>186038</t>
  </si>
  <si>
    <t>HETTICH 9070742 Úchytka HALE 294/234 mm imitace nerezi</t>
  </si>
  <si>
    <t>9070743</t>
  </si>
  <si>
    <t>180808</t>
  </si>
  <si>
    <t>HETTICH 9070743 Úchytka HALE 844/784 mm imitace nerezi</t>
  </si>
  <si>
    <t>9070744</t>
  </si>
  <si>
    <t>179651</t>
  </si>
  <si>
    <t>HETTICH 9070744 knopka DANUM d20 mm nerez broušený</t>
  </si>
  <si>
    <t>9070747</t>
  </si>
  <si>
    <t>186041</t>
  </si>
  <si>
    <t>HETTICH 9070747 Úchytka HALE 967/2x453,5 mm imitace nerezi</t>
  </si>
  <si>
    <t>9070750</t>
  </si>
  <si>
    <t>122626</t>
  </si>
  <si>
    <t>HETTICH 9070750 Úchytka HALE 188/128 mm imitace nerezi</t>
  </si>
  <si>
    <t>9070752</t>
  </si>
  <si>
    <t>106354</t>
  </si>
  <si>
    <t>HETTICH 9070752 Úchytka DINIA 143/128 mm chrom matný</t>
  </si>
  <si>
    <t>9070753</t>
  </si>
  <si>
    <t>186043</t>
  </si>
  <si>
    <t>HETTICH 9070753 Úchytka HALE 540/480 mm imitace nerezi</t>
  </si>
  <si>
    <t>9070754</t>
  </si>
  <si>
    <t>106616</t>
  </si>
  <si>
    <t>HETTICH 9070754 Úchytka DINIA 118/96 mm chrom matný</t>
  </si>
  <si>
    <t>9070758</t>
  </si>
  <si>
    <t>107383</t>
  </si>
  <si>
    <t>HETTICH 9070758 Úchytka HALE 412/352 mm imitace nerezi</t>
  </si>
  <si>
    <t>9070759</t>
  </si>
  <si>
    <t>107597</t>
  </si>
  <si>
    <t>HETTICH 9070759 Úchytka HALE 348/288 imitace nerezi</t>
  </si>
  <si>
    <t>9070763</t>
  </si>
  <si>
    <t>105566</t>
  </si>
  <si>
    <t>HETTICH 9070763 Úchytka HALE 284/224 mm imitace nerezi</t>
  </si>
  <si>
    <t>9070765</t>
  </si>
  <si>
    <t>107198</t>
  </si>
  <si>
    <t>HETTICH 9070765 Úchytka HALE 252/192 mm imitace nerezi</t>
  </si>
  <si>
    <t>9070796</t>
  </si>
  <si>
    <t>106314</t>
  </si>
  <si>
    <t>HETTICH 9070796 Úchytka HALE 220/160 mm imitace nerezi</t>
  </si>
  <si>
    <t>9070803</t>
  </si>
  <si>
    <t>106587</t>
  </si>
  <si>
    <t>HETTICH 9070803 Úchytka HALE 508/448 mm chrom lesklý</t>
  </si>
  <si>
    <t>9070807</t>
  </si>
  <si>
    <t>208717</t>
  </si>
  <si>
    <t>HETTICH 9070807 Úchytka HALE 156/96 mm chrom lesklý</t>
  </si>
  <si>
    <t>9070809</t>
  </si>
  <si>
    <t>479327</t>
  </si>
  <si>
    <t>HETTICH 9070809 Úchytka HALE 188/128 mm chrom lesklý</t>
  </si>
  <si>
    <t>9070811</t>
  </si>
  <si>
    <t>105362</t>
  </si>
  <si>
    <t>HETTICH 9070811 Úchytka HALE 220/160 mm chrom lesklý</t>
  </si>
  <si>
    <t>9070813</t>
  </si>
  <si>
    <t>105162</t>
  </si>
  <si>
    <t>HETTICH 9070813 Úchytka HALE 348/288 mm chrom lesklý</t>
  </si>
  <si>
    <t>9070816</t>
  </si>
  <si>
    <t>107564</t>
  </si>
  <si>
    <t>HETTICH 9070816 Úchytka HALE 540/480 mm chrom lesklý</t>
  </si>
  <si>
    <t>9070821</t>
  </si>
  <si>
    <t>106591</t>
  </si>
  <si>
    <t>HETTICH 9070821 Úchytka HALE 284/224 mm chrom lesklý</t>
  </si>
  <si>
    <t>9070825</t>
  </si>
  <si>
    <t>105769</t>
  </si>
  <si>
    <t>HETTICH 9070825 Úchytka HALE 412/352 mm chrom lesklý</t>
  </si>
  <si>
    <t>9070943</t>
  </si>
  <si>
    <t>107183</t>
  </si>
  <si>
    <t>HETTICH 9070943 Úchytka MALACA 136/128 mm cín</t>
  </si>
  <si>
    <t>9070945</t>
  </si>
  <si>
    <t>108022</t>
  </si>
  <si>
    <t>HETTICH 9070945 Úchytka MALACA 136/128 mm starozlatá</t>
  </si>
  <si>
    <t>9070957</t>
  </si>
  <si>
    <t>106762</t>
  </si>
  <si>
    <t>HETTICH 9070957 Knop Monacum D10 nerez broušený</t>
  </si>
  <si>
    <t>9070958</t>
  </si>
  <si>
    <t>106562</t>
  </si>
  <si>
    <t>HETTICH 9070958 Knop Monacum D14 nerez broušený</t>
  </si>
  <si>
    <t>9070967</t>
  </si>
  <si>
    <t>106565</t>
  </si>
  <si>
    <t>HETTICH 9070967 Úchytka SALVIA 156/96 mm nerez broušený; průměr 10 mm</t>
  </si>
  <si>
    <t>9070970</t>
  </si>
  <si>
    <t>105148</t>
  </si>
  <si>
    <t>HETTICH 9070970 Úchytka NARONA 108/96 mm nerez broušený</t>
  </si>
  <si>
    <t>9070972</t>
  </si>
  <si>
    <t>105032</t>
  </si>
  <si>
    <t>HETTICH 9070972 Úchytka SALVIA 188/128 mm nerez broušený; průměr 10 mm</t>
  </si>
  <si>
    <t>9070973</t>
  </si>
  <si>
    <t>107563</t>
  </si>
  <si>
    <t>HETTICH 9070973 Úchytka NARONA 140/128 mm nerez broušený</t>
  </si>
  <si>
    <t>9070975</t>
  </si>
  <si>
    <t>107645</t>
  </si>
  <si>
    <t>HETTICH 9070975 Úchytka NARONA 172/160 mm nerez broušený</t>
  </si>
  <si>
    <t>9070976</t>
  </si>
  <si>
    <t>106899</t>
  </si>
  <si>
    <t>HETTICH 9070976 Úchytka NICIA 148/128 mm nikl matný</t>
  </si>
  <si>
    <t>9070979</t>
  </si>
  <si>
    <t>105651</t>
  </si>
  <si>
    <t>HETTICH 9070979 Úchytka NARONA 396/384 mm nerez broušený</t>
  </si>
  <si>
    <t>9070982</t>
  </si>
  <si>
    <t>105338</t>
  </si>
  <si>
    <t>HETTICH 9070982 Úchytka SALVIA 252/192 mm nerez broušený; průměr 10 mm</t>
  </si>
  <si>
    <t>9070983</t>
  </si>
  <si>
    <t>186106</t>
  </si>
  <si>
    <t>HETTICH 9070983 Úchytka NICIA 112/96 mm chrom lesklý</t>
  </si>
  <si>
    <t>9070984</t>
  </si>
  <si>
    <t>106742</t>
  </si>
  <si>
    <t>HETTICH 9070984 Úchytka SALVIA 284/224 mm nerez broušený; průměr 10 mm</t>
  </si>
  <si>
    <t>9070985</t>
  </si>
  <si>
    <t>107310</t>
  </si>
  <si>
    <t>HETTICH 9070985 Úchytka NICIA 112/96 mm imitace nerezi</t>
  </si>
  <si>
    <t>9070986</t>
  </si>
  <si>
    <t>162260</t>
  </si>
  <si>
    <t>HETTICH 9070986 Úchytka NICIA 112/96 mm chrom matný</t>
  </si>
  <si>
    <t>9070988</t>
  </si>
  <si>
    <t>122629</t>
  </si>
  <si>
    <t>HETTICH 9070988 Úchytka SALVIA 316/256 mm nerez broušený; průměr 10 mm</t>
  </si>
  <si>
    <t>9070992</t>
  </si>
  <si>
    <t>166651</t>
  </si>
  <si>
    <t>HETTICH 9070992 Úchytka NARONA 204/192 mm nerez broušený</t>
  </si>
  <si>
    <t>9070993</t>
  </si>
  <si>
    <t>106134</t>
  </si>
  <si>
    <t>HETTICH 9070993 Úchytka SALVIA 380/320 mm nerez broušený; průměr 10 mm</t>
  </si>
  <si>
    <t>9070995</t>
  </si>
  <si>
    <t>105761</t>
  </si>
  <si>
    <t>HETTICH 9070995 Úchytka NARONA 300/288 mm nerez broušený</t>
  </si>
  <si>
    <t>9070996</t>
  </si>
  <si>
    <t>186109</t>
  </si>
  <si>
    <t>HETTICH 9070996 Úchytka SALVIA 412/352 mm nerez broušený; průměr 10 mm</t>
  </si>
  <si>
    <t>9070997</t>
  </si>
  <si>
    <t>107288</t>
  </si>
  <si>
    <t>HETTICH 9070997 Úchytka NICIA 184/160 mm chrom lesklý</t>
  </si>
  <si>
    <t>9070998</t>
  </si>
  <si>
    <t>105811</t>
  </si>
  <si>
    <t>HETTICH 9070998 Úchytka NARONA 332/320 mm nerez broušený</t>
  </si>
  <si>
    <t>9071000</t>
  </si>
  <si>
    <t>107509</t>
  </si>
  <si>
    <t>HETTICH 9071000 Úchytka NARONA 492/480 mm nerez broušený</t>
  </si>
  <si>
    <t>9071001</t>
  </si>
  <si>
    <t>105529</t>
  </si>
  <si>
    <t>HETTICH 9071001 Úchytka NICIA 184/160 mm chrom matný</t>
  </si>
  <si>
    <t>9071003</t>
  </si>
  <si>
    <t>107304</t>
  </si>
  <si>
    <t>HETTICH 9071003 Úchytka SALVIA 157/96 mm nerez broušený; průměr 12 mm</t>
  </si>
  <si>
    <t>9071005</t>
  </si>
  <si>
    <t>107376</t>
  </si>
  <si>
    <t>HETTICH 9071005 Úchytka SALVIA 188/128 mm nerez broušený; průměr 12 mm</t>
  </si>
  <si>
    <t>9071008</t>
  </si>
  <si>
    <t>107088</t>
  </si>
  <si>
    <t>HETTICH 9071008 Úchytka SALVIA 220/160 mm nerez broušený; průměr 12 mm</t>
  </si>
  <si>
    <t>9071009</t>
  </si>
  <si>
    <t>107476</t>
  </si>
  <si>
    <t>HETTICH 9071009 Úchytka SALVIA 252/192 mm nerez broušený; průměr 12 mm</t>
  </si>
  <si>
    <t>9071010</t>
  </si>
  <si>
    <t>105762</t>
  </si>
  <si>
    <t>HETTICH 9071010 Úchytka NARONA 652/640 mm nerez broušený</t>
  </si>
  <si>
    <t>9071012</t>
  </si>
  <si>
    <t>107306</t>
  </si>
  <si>
    <t>HETTICH 9071012 Úchytka SALVIA 284/224 mm nerez broušený; průměr 12 mm</t>
  </si>
  <si>
    <t>9071013</t>
  </si>
  <si>
    <t>105842</t>
  </si>
  <si>
    <t>HETTICH 9071013 Úchytka NARONA 748/736 mm nerez broušený</t>
  </si>
  <si>
    <t>9071014</t>
  </si>
  <si>
    <t>106980</t>
  </si>
  <si>
    <t>HETTICH 9071014 Úchytka NICIA 112/96 mm nikl matný</t>
  </si>
  <si>
    <t>9071016</t>
  </si>
  <si>
    <t>105192</t>
  </si>
  <si>
    <t>HETTICH 9071016 Úchytka NICIA 184/160 mm nikl matný</t>
  </si>
  <si>
    <t>9071017</t>
  </si>
  <si>
    <t>107262</t>
  </si>
  <si>
    <t>HETTICH 9071017 Úchytka SALVIA 316/256 mm nerez broušený; průměr 12 mm</t>
  </si>
  <si>
    <t>9071018</t>
  </si>
  <si>
    <t>181828</t>
  </si>
  <si>
    <t>HETTICH 9071018 Úchytka NICIA 221/192 mm chrom lesklý</t>
  </si>
  <si>
    <t>9071019</t>
  </si>
  <si>
    <t>106186</t>
  </si>
  <si>
    <t>HETTICH 9071019 Úchytka NICIA 221/192 mm nikl matný</t>
  </si>
  <si>
    <t>9071020</t>
  </si>
  <si>
    <t>105924</t>
  </si>
  <si>
    <t>HETTICH 9071020 Úchytka SALVIA 348/288 mm nerez broušený; průměr 12 mm</t>
  </si>
  <si>
    <t>9071021</t>
  </si>
  <si>
    <t>105667</t>
  </si>
  <si>
    <t>HETTICH 9071021 Úchytka SALVIA 380/320 mm nerez broušený; průměr 12 mm</t>
  </si>
  <si>
    <t>9071023</t>
  </si>
  <si>
    <t>106435</t>
  </si>
  <si>
    <t>HETTICH 9071023 Úchytka SALVIA 412/352 mm nerez broušený; průměr 12 mm</t>
  </si>
  <si>
    <t>9071024</t>
  </si>
  <si>
    <t>105582</t>
  </si>
  <si>
    <t>HETTICH 9071024 Úchytka SALVIA 444/384 mm nerez broušený; průměr 12 mm</t>
  </si>
  <si>
    <t>9071026</t>
  </si>
  <si>
    <t>106747</t>
  </si>
  <si>
    <t>HETTICH 9071026 Úchytka SALVIA 508/448 mm nerez broušený; průměr 12 mm</t>
  </si>
  <si>
    <t>9071027</t>
  </si>
  <si>
    <t>105418</t>
  </si>
  <si>
    <t>HETTICH 9071027 Úchytka SALVIA 540/480 mm nerez broušený; průměr 12 mm</t>
  </si>
  <si>
    <t>9071030</t>
  </si>
  <si>
    <t>106988</t>
  </si>
  <si>
    <t>HETTICH 9071030 Úchytka SALVIA 700/640 mm nerez broušený; průměr 12 mm</t>
  </si>
  <si>
    <t>9071037</t>
  </si>
  <si>
    <t>106050</t>
  </si>
  <si>
    <t>HETTICH 9071037 Úchytka NICIA 148/128 chrom lesklý</t>
  </si>
  <si>
    <t>9071038</t>
  </si>
  <si>
    <t>105923</t>
  </si>
  <si>
    <t>HETTICH 9071038 Úchytka SALVIA 796/736 mm nerez broušený; průměr 12 mm</t>
  </si>
  <si>
    <t>9071041</t>
  </si>
  <si>
    <t>105925</t>
  </si>
  <si>
    <t>HETTICH 9071041 Úchytka SALVIA 1020/2x480 mm nerez broušený; průměr 12 mm</t>
  </si>
  <si>
    <t>9071043</t>
  </si>
  <si>
    <t>181017</t>
  </si>
  <si>
    <t>HETTICH 9071043 Úchytka SALVIA 1500/2x720 mm nerez broušený; průměr 12 mm</t>
  </si>
  <si>
    <t>9071045</t>
  </si>
  <si>
    <t>105660</t>
  </si>
  <si>
    <t>HETTICH 9071045 Úchytka SALVIA 158/96 mm nerez broušený; průměr 14 mm</t>
  </si>
  <si>
    <t>9071046</t>
  </si>
  <si>
    <t>107594</t>
  </si>
  <si>
    <t>HETTICH 9071046 Úchytka SALVIA 188/128 mm nerez broušený; průměr 14 mm</t>
  </si>
  <si>
    <t>9071049</t>
  </si>
  <si>
    <t>186121</t>
  </si>
  <si>
    <t>HETTICH 9071049 Úchytka NICIA 258/224 mm chrom lesklý</t>
  </si>
  <si>
    <t>9071050</t>
  </si>
  <si>
    <t>105573</t>
  </si>
  <si>
    <t>HETTICH 9071050 Úchytka SALVIA 252/192 mm nerez broušený; průměr 14 mm</t>
  </si>
  <si>
    <t>9071051</t>
  </si>
  <si>
    <t>106158</t>
  </si>
  <si>
    <t>HETTICH 9071051 Úchytka SALVIA 284/224 mm nerez broušený; průměr 14 mm</t>
  </si>
  <si>
    <t>9071053</t>
  </si>
  <si>
    <t>106151</t>
  </si>
  <si>
    <t>HETTICH 9071053 Úchytka SALVIA 348/288 mm nerez broušený; průměr 14 mm</t>
  </si>
  <si>
    <t>9071054</t>
  </si>
  <si>
    <t>105257</t>
  </si>
  <si>
    <t>HETTICH 9071054 Úchytka SALVIA 380/320 mm nerez broušený; průměr 14 mm</t>
  </si>
  <si>
    <t>9071055</t>
  </si>
  <si>
    <t>105064</t>
  </si>
  <si>
    <t>HETTICH 9071055 Úchytka SALVIA 412/352 mm nerez broušený; průměr 14 mm</t>
  </si>
  <si>
    <t>9071058</t>
  </si>
  <si>
    <t>106156</t>
  </si>
  <si>
    <t>HETTICH 9071058 Úchytka SALVIA 508/448 mm nerez broušený; průměr 14 mm</t>
  </si>
  <si>
    <t>9071060</t>
  </si>
  <si>
    <t>106761</t>
  </si>
  <si>
    <t>HETTICH 9071060 Úchytka Nidum 96 eloxovaný hliník zápustná</t>
  </si>
  <si>
    <t>9071063</t>
  </si>
  <si>
    <t>186122</t>
  </si>
  <si>
    <t>HETTICH 9071063 Úchytka NICIA 258/224 mm chrom matný</t>
  </si>
  <si>
    <t>9071067</t>
  </si>
  <si>
    <t>106617</t>
  </si>
  <si>
    <t>HETTICH 9071067 Úchytka NICIA 148/128 mm imitace nerezi</t>
  </si>
  <si>
    <t>9071068</t>
  </si>
  <si>
    <t>186124</t>
  </si>
  <si>
    <t>HETTICH 9071068 Úchytka NICIA 258/224 mm imitace nerezi</t>
  </si>
  <si>
    <t>9071071</t>
  </si>
  <si>
    <t>105388</t>
  </si>
  <si>
    <t>HETTICH 9071071 Úchytka Nidum 128 eloxovaný hliník zápustná</t>
  </si>
  <si>
    <t>9071073</t>
  </si>
  <si>
    <t>107319</t>
  </si>
  <si>
    <t>HETTICH 9071073 Úchytka Nidum 160 eloxovaný hliník zápustná</t>
  </si>
  <si>
    <t>9071075</t>
  </si>
  <si>
    <t>106090</t>
  </si>
  <si>
    <t>HETTICH 9071075 Úchytka Nidum 192 eloxovaný hliník zápustná</t>
  </si>
  <si>
    <t>9071111</t>
  </si>
  <si>
    <t>106813</t>
  </si>
  <si>
    <t>HETTICH 9071111 Úchytka SALVIA 540/480 mm nerez broušený</t>
  </si>
  <si>
    <t>9071112</t>
  </si>
  <si>
    <t>106067</t>
  </si>
  <si>
    <t>HETTICH 9071112 Úchytka SALVIA 700/640 mm nerez broušený</t>
  </si>
  <si>
    <t>9071116</t>
  </si>
  <si>
    <t>107442</t>
  </si>
  <si>
    <t>HETTICH 9071116 Úchytka SALVIA 1020/2x480 mm nerez broušený</t>
  </si>
  <si>
    <t>9071120</t>
  </si>
  <si>
    <t>179409</t>
  </si>
  <si>
    <t>HETTICH 9071120 Úchytka SALVIA 1500 2x720 mm nerez broušený</t>
  </si>
  <si>
    <t>9071205</t>
  </si>
  <si>
    <t>389660</t>
  </si>
  <si>
    <t>HETTICH 9071205 Sensys 8645i 110° MERCI celopaleta</t>
  </si>
  <si>
    <t>361873</t>
  </si>
  <si>
    <t>HETTICH 9071205 Sensys 8645i 110° TH52 nalože DVD</t>
  </si>
  <si>
    <t>104717</t>
  </si>
  <si>
    <t>HETTICH 9071205 Sensys závěs naložený 110° TH vrut SiSy</t>
  </si>
  <si>
    <t>9071206</t>
  </si>
  <si>
    <t>104718</t>
  </si>
  <si>
    <t>HETTICH 9071206 Sensys závěs polonaložený 110° TH vrut SiSy</t>
  </si>
  <si>
    <t>9071207</t>
  </si>
  <si>
    <t>104719</t>
  </si>
  <si>
    <t>HETTICH 9071207 Sensys závěs vložený 110° TH vrut SiSy</t>
  </si>
  <si>
    <t>9071208</t>
  </si>
  <si>
    <t>129392</t>
  </si>
  <si>
    <t>HETTICH 9071208 Sensys 8645i 110° TH53 naložený SiSy</t>
  </si>
  <si>
    <t>9071210</t>
  </si>
  <si>
    <t>160560</t>
  </si>
  <si>
    <t>HETTICH 9071210 Sensys 8645i 110° TH53 vložený SiSy</t>
  </si>
  <si>
    <t>9071215</t>
  </si>
  <si>
    <t>350585</t>
  </si>
  <si>
    <t>HETTICH 9071215 Sensys polonaložený TH eurošroub SiSy</t>
  </si>
  <si>
    <t>9071216</t>
  </si>
  <si>
    <t>255812</t>
  </si>
  <si>
    <t>HETTICH 9071216 SENSYS TH 110° vložený LM</t>
  </si>
  <si>
    <t>9071223</t>
  </si>
  <si>
    <t>412623</t>
  </si>
  <si>
    <t>HETTICH 9071223 Sensys 8645i B12.5 SiSy 45x9.5 PL</t>
  </si>
  <si>
    <t>208727</t>
  </si>
  <si>
    <t>HETTICH 9071223 Sensys závěs naložený 110° TB vrut SiSy</t>
  </si>
  <si>
    <t>9071259</t>
  </si>
  <si>
    <t>232346</t>
  </si>
  <si>
    <t>HETTICH 9071259 Sensys závěs naložený 110° TH vrut pružina</t>
  </si>
  <si>
    <t>9071260</t>
  </si>
  <si>
    <t>232347</t>
  </si>
  <si>
    <t>HETTICH 9071260 Sensys závěs polonaložený 110° TH vrut pružina</t>
  </si>
  <si>
    <t>9071261</t>
  </si>
  <si>
    <t>232348</t>
  </si>
  <si>
    <t>HETTICH 9071261 Sensys závěs vložený 110° TH vrut pružina</t>
  </si>
  <si>
    <t>9071262</t>
  </si>
  <si>
    <t>232349</t>
  </si>
  <si>
    <t>HETTICH 9071262 Sensys 8645 110° TH53</t>
  </si>
  <si>
    <t>9071313</t>
  </si>
  <si>
    <t>245723</t>
  </si>
  <si>
    <t>HETTICH 9071313 Sensys závěs naložený 110° TH vrut PTO</t>
  </si>
  <si>
    <t>9071314</t>
  </si>
  <si>
    <t>245724</t>
  </si>
  <si>
    <t>HETTICH 9071314 Sensys 8675 110° TH52 P2O</t>
  </si>
  <si>
    <t>9071575</t>
  </si>
  <si>
    <t>128312</t>
  </si>
  <si>
    <t>HETTICH 9071575 Sensys montážní podložka křížová D0 vrut</t>
  </si>
  <si>
    <t>9071576</t>
  </si>
  <si>
    <t>380309</t>
  </si>
  <si>
    <t>HETTICH 9071576 Podložka 8099 D=1,5 vrut</t>
  </si>
  <si>
    <t>455040</t>
  </si>
  <si>
    <t>HETTICH 9071576 Podložka 8099 D=1,5 vrut PL</t>
  </si>
  <si>
    <t>106403</t>
  </si>
  <si>
    <t>HETTICH 9071576 Sensys montážní podložka křížová D1,5 vrut</t>
  </si>
  <si>
    <t>9071577</t>
  </si>
  <si>
    <t>350588</t>
  </si>
  <si>
    <t>HETTICH 9071577 podložka 8099 D=3 mm</t>
  </si>
  <si>
    <t>118057</t>
  </si>
  <si>
    <t>HETTICH 9071577 Sensys montážní podložka křížová D3 vrut</t>
  </si>
  <si>
    <t>9071578</t>
  </si>
  <si>
    <t>106405</t>
  </si>
  <si>
    <t>HETTICH 9071578 Sensys montážní podložka křížová D5 vrut</t>
  </si>
  <si>
    <t>9071585</t>
  </si>
  <si>
    <t>208732</t>
  </si>
  <si>
    <t>HETTICH 9071585 podložka 8099 Het.Direkt D=0</t>
  </si>
  <si>
    <t>9071586</t>
  </si>
  <si>
    <t>186169</t>
  </si>
  <si>
    <t>HETTICH 9071586 Podložka 8099 HetDir.D=1,5 LM</t>
  </si>
  <si>
    <t>9071587</t>
  </si>
  <si>
    <t>186170</t>
  </si>
  <si>
    <t>HETTICH 9071587 podložka 8099 D=3 Direkt</t>
  </si>
  <si>
    <t>350589</t>
  </si>
  <si>
    <t>HETTICH 907158701 podložka 8099 D=3 mm "Direkt"</t>
  </si>
  <si>
    <t>9071588</t>
  </si>
  <si>
    <t>186171</t>
  </si>
  <si>
    <t>HETTICH 9071588 podložka 8099 D=5 mm</t>
  </si>
  <si>
    <t>9071596</t>
  </si>
  <si>
    <t>136276</t>
  </si>
  <si>
    <t>HETTICH 9071596 Podložka 8099 D=1,5 na hmoždi</t>
  </si>
  <si>
    <t>9071597</t>
  </si>
  <si>
    <t>106453</t>
  </si>
  <si>
    <t>HETTICH 9071597 podložka 8099 D=3 mm s předmontovanými vruty</t>
  </si>
  <si>
    <t>9071598</t>
  </si>
  <si>
    <t>186173</t>
  </si>
  <si>
    <t>HETTICH 9071598 podložka 8099 D=5 mm na hmoždinka</t>
  </si>
  <si>
    <t>9071606</t>
  </si>
  <si>
    <t>265770</t>
  </si>
  <si>
    <t>HETTICH 9071606 montážní podložka s rozpěrnými pouzdry, D=1.5 mm</t>
  </si>
  <si>
    <t>9071615</t>
  </si>
  <si>
    <t>265773</t>
  </si>
  <si>
    <t>HETTICH 9071615 montážní podložka k zalisování D=0.0 mm</t>
  </si>
  <si>
    <t>9071618</t>
  </si>
  <si>
    <t>265776</t>
  </si>
  <si>
    <t>HETTICH 9071618 podložka Sensys 8099 k zalisování</t>
  </si>
  <si>
    <t>9071625</t>
  </si>
  <si>
    <t>119302</t>
  </si>
  <si>
    <t>HETTICH 9071625 Sensys montážní podložka křížová D0 eurošroub</t>
  </si>
  <si>
    <t>350590</t>
  </si>
  <si>
    <t>HETTICH 907162500 PODLOŽKA 8099 D0 EUROŠROUBY</t>
  </si>
  <si>
    <t>9071626</t>
  </si>
  <si>
    <t>311077</t>
  </si>
  <si>
    <t>HETTICH 9071626 podložka 8099 D=1,5 Euro DVD</t>
  </si>
  <si>
    <t>389661</t>
  </si>
  <si>
    <t>HETTICH 9071626 Podložka 8099 D=1,5 MERCI celopaleta</t>
  </si>
  <si>
    <t>119240</t>
  </si>
  <si>
    <t>HETTICH 9071626 Sensys montážní podložka křížová D1,5 eurošroub</t>
  </si>
  <si>
    <t>9071627</t>
  </si>
  <si>
    <t>154410</t>
  </si>
  <si>
    <t>HETTICH 9071627 Sensys montážní podložka křížová D3 eurošroub</t>
  </si>
  <si>
    <t>9071628</t>
  </si>
  <si>
    <t>186174</t>
  </si>
  <si>
    <t>HETTICH 9071628 Sensys montážní podložka křížová D5 eurošroub</t>
  </si>
  <si>
    <t>9071629</t>
  </si>
  <si>
    <t>106382</t>
  </si>
  <si>
    <t>HETTICH 9071629 montážní podložka Sensys D=8 eurošroub</t>
  </si>
  <si>
    <t>9071645</t>
  </si>
  <si>
    <t>208733</t>
  </si>
  <si>
    <t>HETTICH 9071645 montážní podložka s předmontovanými eurošrouby, D=0.0 mm</t>
  </si>
  <si>
    <t>9071646</t>
  </si>
  <si>
    <t>208734</t>
  </si>
  <si>
    <t>HETTICH 9071646 MPL Sensys Euro D1,5 s excentrem a předmontovanými eurovruty</t>
  </si>
  <si>
    <t>9071647</t>
  </si>
  <si>
    <t>208735</t>
  </si>
  <si>
    <t>HETTICH 9071647 montážní podložka s předmontovanými krátkými eurošrouby, D=3mm</t>
  </si>
  <si>
    <t>9071648</t>
  </si>
  <si>
    <t>208736</t>
  </si>
  <si>
    <t>HETTICH 9071648 MPL Sensys Euro D5 s excentrem a předmontovanými eurovruty</t>
  </si>
  <si>
    <t>9071651</t>
  </si>
  <si>
    <t>186176</t>
  </si>
  <si>
    <t>HETTICH 9071651 podložka 8099 D=1,5 mm</t>
  </si>
  <si>
    <t>9071655</t>
  </si>
  <si>
    <t>106406</t>
  </si>
  <si>
    <t>HETTICH 9071655 Sensys montážní podložka křížová D0 excentr vrut</t>
  </si>
  <si>
    <t>9071656</t>
  </si>
  <si>
    <t>106412</t>
  </si>
  <si>
    <t>HETTICH 9071656 Sensys montážní podložka křížová D1,5 excentr hmoždinka</t>
  </si>
  <si>
    <t>9071657</t>
  </si>
  <si>
    <t>106413</t>
  </si>
  <si>
    <t>HETTICH 9071657 Sensys montážní podložka křížová D3 excentr hmoždinka</t>
  </si>
  <si>
    <t>9071658</t>
  </si>
  <si>
    <t>106414</t>
  </si>
  <si>
    <t>HETTICH 9071658 Sensys montážní podložka křížová D5 excentr vrut</t>
  </si>
  <si>
    <t>9071661</t>
  </si>
  <si>
    <t>265778</t>
  </si>
  <si>
    <t>HETTICH 9071661 montážní podložka s rozpěrnými pouzdry D=1.5 mm</t>
  </si>
  <si>
    <t>9071662</t>
  </si>
  <si>
    <t>265779</t>
  </si>
  <si>
    <t>HETTICH 9071662 montážní podložka s rozpěrnými pouzdry D=3.0 mm</t>
  </si>
  <si>
    <t>9071665</t>
  </si>
  <si>
    <t>186179</t>
  </si>
  <si>
    <t>HETTICH 9071665 Sensys podložka 8099 D=0 mm Euro</t>
  </si>
  <si>
    <t>135716</t>
  </si>
  <si>
    <t>HETTICH 9071666 Sensys podložka 8099 excentr D=1,5 mm eurovrut</t>
  </si>
  <si>
    <t>9071667</t>
  </si>
  <si>
    <t>135714</t>
  </si>
  <si>
    <t>HETTICH 9071667 Sensys podložka 8099 D=3 mm excentr eurošroub</t>
  </si>
  <si>
    <t>9071668</t>
  </si>
  <si>
    <t>135719</t>
  </si>
  <si>
    <t>HETTICH 9071668 Sensys podložka 8099 D=5 mm excentr eurošroub</t>
  </si>
  <si>
    <t>9071670</t>
  </si>
  <si>
    <t>175920</t>
  </si>
  <si>
    <t>HETTICH 9071670 podložka 8099 excentrická D=0 mm</t>
  </si>
  <si>
    <t>9071671</t>
  </si>
  <si>
    <t>106416</t>
  </si>
  <si>
    <t>HETTICH 9071671 podložka 8099 excentrická D=1,5 mm předmontovaný vrut</t>
  </si>
  <si>
    <t>9071672</t>
  </si>
  <si>
    <t>208737</t>
  </si>
  <si>
    <t>HETTICH 9071672 podložka 8099 excentrická D=3 mm vrut</t>
  </si>
  <si>
    <t>9071673</t>
  </si>
  <si>
    <t>186180</t>
  </si>
  <si>
    <t>HETTICH 9071673 podložka 8099 D=5 mm excentr předmontovaný vrut</t>
  </si>
  <si>
    <t>9071680</t>
  </si>
  <si>
    <t>265781</t>
  </si>
  <si>
    <t>HETTICH 9071680 podložka Sensys 8099 k zalisování</t>
  </si>
  <si>
    <t>9071718</t>
  </si>
  <si>
    <t>106168</t>
  </si>
  <si>
    <t>HETTICH 9071718 Úchytka EGARA L155/128 starobronz</t>
  </si>
  <si>
    <t>9071719</t>
  </si>
  <si>
    <t>106184</t>
  </si>
  <si>
    <t>HETTICH 9071719 Úchytka Egara 128 starozlatá</t>
  </si>
  <si>
    <t>9071720</t>
  </si>
  <si>
    <t>106258</t>
  </si>
  <si>
    <t>HETTICH 9071720 Úchytka Egara 128 cín broušený</t>
  </si>
  <si>
    <t>9071836</t>
  </si>
  <si>
    <t>106971</t>
  </si>
  <si>
    <t>HETTICH 9071836 Úchytka NICA 158/128 mm světle hnědá kůže</t>
  </si>
  <si>
    <t>9071837</t>
  </si>
  <si>
    <t>106573</t>
  </si>
  <si>
    <t>HETTICH 9071837 Úchytka NICA 158/128 mm Tmavě hnědá kůže</t>
  </si>
  <si>
    <t>9071838</t>
  </si>
  <si>
    <t>107402</t>
  </si>
  <si>
    <t>HETTICH 9071838 Úchytka NICA 158/128 mm černá kůže</t>
  </si>
  <si>
    <t>9071839</t>
  </si>
  <si>
    <t>107247</t>
  </si>
  <si>
    <t>HETTICH 9071839 Úchytka NICA/126/96 mm světle hnědá kůže</t>
  </si>
  <si>
    <t>9071840</t>
  </si>
  <si>
    <t>105282</t>
  </si>
  <si>
    <t>HETTICH 9071840 Úchytka NICA 158/96 mm tmavě hnědá kůže</t>
  </si>
  <si>
    <t>9071841</t>
  </si>
  <si>
    <t>141407</t>
  </si>
  <si>
    <t>HETTICH 9071841 Úchytka NICA kožená/126/96 mm černá kůže</t>
  </si>
  <si>
    <t>9071842</t>
  </si>
  <si>
    <t>107382</t>
  </si>
  <si>
    <t>HETTICH 9071842 Úchytka NICA 94/64 mm světle hnědá kůže</t>
  </si>
  <si>
    <t>9071844</t>
  </si>
  <si>
    <t>105067</t>
  </si>
  <si>
    <t>HETTICH 9071844 Úchytka NICA 94/64 mm černá kůže</t>
  </si>
  <si>
    <t>9071927</t>
  </si>
  <si>
    <t>107228</t>
  </si>
  <si>
    <t>HETTICH 9071927 Úchytka TORINO 232/192 nebo 160 mm chrom lesklý</t>
  </si>
  <si>
    <t>9072354</t>
  </si>
  <si>
    <t>467517</t>
  </si>
  <si>
    <t>HETTICH 9072354 omezovač úhlu otevření 110°&gt;90° pro závěs Sensys</t>
  </si>
  <si>
    <t>9072524</t>
  </si>
  <si>
    <t>300279</t>
  </si>
  <si>
    <t>HETTICH 9072524 Sensys závěs alu rámeček naložený 95° SiSy</t>
  </si>
  <si>
    <t>9072525</t>
  </si>
  <si>
    <t>300280</t>
  </si>
  <si>
    <t>HETTICH 9072525 Sensys 8638i polonaložený alu B3 SiSy</t>
  </si>
  <si>
    <t>9072526</t>
  </si>
  <si>
    <t>300281</t>
  </si>
  <si>
    <t>HETTICH 9072526 Sensys 8638i vložený alu B-4 SiSy</t>
  </si>
  <si>
    <t>9072527</t>
  </si>
  <si>
    <t>300282</t>
  </si>
  <si>
    <t>HETTICH 9072527 Sensys 8638 hliník B12,5 TA32 naložený</t>
  </si>
  <si>
    <t>9072528</t>
  </si>
  <si>
    <t>300283</t>
  </si>
  <si>
    <t>HETTICH 9072528 závěs polonaložený Sensys 8638 alu pružina</t>
  </si>
  <si>
    <t>9072529</t>
  </si>
  <si>
    <t>300284</t>
  </si>
  <si>
    <t>HETTICH 9072529 Sensys 8638 hliník B-4 TA32 vložený</t>
  </si>
  <si>
    <t>9072530</t>
  </si>
  <si>
    <t>300285</t>
  </si>
  <si>
    <t>HETTICH 9072530 Sensys závěs alu rámeček naložený 95° PTO</t>
  </si>
  <si>
    <t>9072531</t>
  </si>
  <si>
    <t>300286</t>
  </si>
  <si>
    <t>HETTICH 9072531 závěs polonaložený Sensys 8668 alu PTO</t>
  </si>
  <si>
    <t>9072532</t>
  </si>
  <si>
    <t>300287</t>
  </si>
  <si>
    <t>HETTICH 9072532 Sensys 8668 hliník B-4 TA32 P2O</t>
  </si>
  <si>
    <t>9072533</t>
  </si>
  <si>
    <t>300288</t>
  </si>
  <si>
    <t>HETTICH 9072533 podložka úhlová Sensys 5°</t>
  </si>
  <si>
    <t>208746</t>
  </si>
  <si>
    <t>HETTICH 9072533 Sensys úhlový klínek 5° zamac nikl</t>
  </si>
  <si>
    <t>9072534</t>
  </si>
  <si>
    <t>300289</t>
  </si>
  <si>
    <t>HETTICH 9072534 podložka úhlová Sensys 10°</t>
  </si>
  <si>
    <t>208747</t>
  </si>
  <si>
    <t>HETTICH 9072534 Sensys úhlový klínek 10° zamac nikl</t>
  </si>
  <si>
    <t>9072535</t>
  </si>
  <si>
    <t>300290</t>
  </si>
  <si>
    <t>HETTICH 9072535 podložka úhlová Sensys 15°</t>
  </si>
  <si>
    <t>9072536</t>
  </si>
  <si>
    <t>300291</t>
  </si>
  <si>
    <t>HETTICH 9072536 podložka úhlová Sensys 20°</t>
  </si>
  <si>
    <t>9072537</t>
  </si>
  <si>
    <t>300292</t>
  </si>
  <si>
    <t>HETTICH 9072537 paralelní adaptér k montážní podložce, D=8.0 mm</t>
  </si>
  <si>
    <t>9072538</t>
  </si>
  <si>
    <t>300293</t>
  </si>
  <si>
    <t>HETTICH 9072538 přídavné distanční podložky k montážním podložkám, D=12.0 mm</t>
  </si>
  <si>
    <t>9072539</t>
  </si>
  <si>
    <t>300294</t>
  </si>
  <si>
    <t>HETTICH 9072539 přídavná distanční podložka k montážním podložkám, D =22.0 mm</t>
  </si>
  <si>
    <t>9072540</t>
  </si>
  <si>
    <t>300295</t>
  </si>
  <si>
    <t>HETTICH 9072540 omezovač otevření 110°&gt;85° pro 8645i</t>
  </si>
  <si>
    <t>207142</t>
  </si>
  <si>
    <t>HETTICH 9072540 Sensys omezovač úhlu otevření 110°&gt;85° pro Sensys SiSy</t>
  </si>
  <si>
    <t>9072541</t>
  </si>
  <si>
    <t>300296</t>
  </si>
  <si>
    <t>HETTICH 9072541 Sensys omezovač úhlu otevření 95°&gt;85° pro dveře 32mm</t>
  </si>
  <si>
    <t>9072542</t>
  </si>
  <si>
    <t>300297</t>
  </si>
  <si>
    <t>HETTICH 9072542 omezovač otevření 95°&gt;85° pro Sensys 8638i úzký alu rámeček</t>
  </si>
  <si>
    <t>9072543</t>
  </si>
  <si>
    <t>300846</t>
  </si>
  <si>
    <t>HETTICH 9072543 Selekta Pro 2000 miska TH 52x9 vrut černá</t>
  </si>
  <si>
    <t>9072545</t>
  </si>
  <si>
    <t>300848</t>
  </si>
  <si>
    <t>HETTICH 9072545 Selekta pro 2000 miska k našroubování černá</t>
  </si>
  <si>
    <t>9072546</t>
  </si>
  <si>
    <t>300849</t>
  </si>
  <si>
    <t>HETTICH 9072546 miska Selekta pro 2000 k zalisování černá</t>
  </si>
  <si>
    <t>9072547</t>
  </si>
  <si>
    <t>300850</t>
  </si>
  <si>
    <t>HETTICH 9072547 Selekta Pro 2000 ramínko S19/15 hmoždinka pružina černá</t>
  </si>
  <si>
    <t>9072548</t>
  </si>
  <si>
    <t>308098</t>
  </si>
  <si>
    <t>HETTICH 9072548 Optimat Plus 4 FM závěs čelní rám 110° podložka TB vrut pružina</t>
  </si>
  <si>
    <t>9072555</t>
  </si>
  <si>
    <t>300767</t>
  </si>
  <si>
    <t>HETTICH 9072555 Intermat 9943 B12,5 TB42</t>
  </si>
  <si>
    <t>9072563</t>
  </si>
  <si>
    <t>300775</t>
  </si>
  <si>
    <t>HETTICH 9072563 Intermat 9973 B12,5 TH43 P2O</t>
  </si>
  <si>
    <t>9072587</t>
  </si>
  <si>
    <t>422197</t>
  </si>
  <si>
    <t>HETTICH 9072587 tlumič SiSy na misku závěsu, naložený, TB45x9.5mm</t>
  </si>
  <si>
    <t>9073567</t>
  </si>
  <si>
    <t>300298</t>
  </si>
  <si>
    <t>HETTICH 9073567 Sensys 8645i B12,5 TH58, s předmontovanými pouzdry SiSy</t>
  </si>
  <si>
    <t>9073595</t>
  </si>
  <si>
    <t>300315</t>
  </si>
  <si>
    <t>HETTICH 9073595 distanční podložka pod misku 1,8mm TH</t>
  </si>
  <si>
    <t>9073596</t>
  </si>
  <si>
    <t>300316</t>
  </si>
  <si>
    <t>HETTICH 9073596 adaptér pro zmenšení hloubky otvoru pro misku, TH 52, TS, 2.7 mm</t>
  </si>
  <si>
    <t>9073597</t>
  </si>
  <si>
    <t>300317</t>
  </si>
  <si>
    <t>HETTICH 9073597 distanční podložka pod misku 1,8 mm TB</t>
  </si>
  <si>
    <t>9073598</t>
  </si>
  <si>
    <t>300318</t>
  </si>
  <si>
    <t>HETTICH 9073598 adaptér pro zmenšení hloubky otvoru pro misku, TB, 2.7 mm</t>
  </si>
  <si>
    <t>421498</t>
  </si>
  <si>
    <t>HETTICH 9073605 Sensys 8645i 110° TH52, naložený, vrut, SiSy</t>
  </si>
  <si>
    <t>518650</t>
  </si>
  <si>
    <t>HETTICH 9073606 Sensys 8645i polonaložený 110° TH52 SiSy vrut</t>
  </si>
  <si>
    <t>9073608</t>
  </si>
  <si>
    <t>518648</t>
  </si>
  <si>
    <t>HETTICH 9073608 Sensys 8645i 110° naložený SiSy zalisování</t>
  </si>
  <si>
    <t>9073609</t>
  </si>
  <si>
    <t>518651</t>
  </si>
  <si>
    <t>HETTICH 9073609 Sensys 8645I 110° polonaložený SiSy zalisování</t>
  </si>
  <si>
    <t>9073611</t>
  </si>
  <si>
    <t>482727</t>
  </si>
  <si>
    <t>HETTICH 9073611 Sensys 8645i naložený SiSy rychlomontáž Flash DALNO</t>
  </si>
  <si>
    <t>9073614</t>
  </si>
  <si>
    <t>379133</t>
  </si>
  <si>
    <t>HETTICH 9073614 Sensys 8645i 110° TH55, naložený, SiSy, FIX</t>
  </si>
  <si>
    <t>9073618</t>
  </si>
  <si>
    <t>421302</t>
  </si>
  <si>
    <t>HETTICH 9073618 Sensys závěs polonaložený 110° TB vrut SiSy</t>
  </si>
  <si>
    <t>9073619</t>
  </si>
  <si>
    <t>421307</t>
  </si>
  <si>
    <t>HETTICH 9073619 Sensys závěs vložený 110° TB vrut SiSy</t>
  </si>
  <si>
    <t>9073620</t>
  </si>
  <si>
    <t>518674</t>
  </si>
  <si>
    <t>HETTICH 9073620 Sensys 8645i 110° naložený TB45 zalisování (D8x11mm)</t>
  </si>
  <si>
    <t>9073626</t>
  </si>
  <si>
    <t>378084</t>
  </si>
  <si>
    <t>HETTICH 9073626 Sensys závěs naložený 110° TB Fix SiSy</t>
  </si>
  <si>
    <t>9073627</t>
  </si>
  <si>
    <t>421305</t>
  </si>
  <si>
    <t>HETTICH 9073627 Sensys závěs polonaložený 110° TB Fix SiSy</t>
  </si>
  <si>
    <t>9073628</t>
  </si>
  <si>
    <t>369978</t>
  </si>
  <si>
    <t>HETTICH 9073628 Sensys závěs vložený 110° TB Fix SiSy</t>
  </si>
  <si>
    <t>9073638</t>
  </si>
  <si>
    <t>479345</t>
  </si>
  <si>
    <t>HETTICH 9073638 Sensys 8645 TH 52 naložený vrut DALNO</t>
  </si>
  <si>
    <t>9073641</t>
  </si>
  <si>
    <t>482734</t>
  </si>
  <si>
    <t>HETTICH 9073641 Sensys 8645 naložený zalisování DALNO</t>
  </si>
  <si>
    <t>9073644</t>
  </si>
  <si>
    <t>380515</t>
  </si>
  <si>
    <t>HETTICH 9073644 Sensys 8645 B12,5 TS55, naložený</t>
  </si>
  <si>
    <t>9073647</t>
  </si>
  <si>
    <t>421300</t>
  </si>
  <si>
    <t>HETTICH 9073647 Sensys závěs naložený 110° TB vrut pružina</t>
  </si>
  <si>
    <t>9073648</t>
  </si>
  <si>
    <t>421303</t>
  </si>
  <si>
    <t>HETTICH 9073648 Sensys závěs polonaložený 110° TB vrut pružina</t>
  </si>
  <si>
    <t>9073649</t>
  </si>
  <si>
    <t>421308</t>
  </si>
  <si>
    <t>HETTICH 9073649 Sensys závěs vložený 110° TB vrut pružina</t>
  </si>
  <si>
    <t>9073653</t>
  </si>
  <si>
    <t>416651</t>
  </si>
  <si>
    <t>HETTICH 9073653 Sensys závěs naložený 110° TB Fix pružina</t>
  </si>
  <si>
    <t>9073654</t>
  </si>
  <si>
    <t>421306</t>
  </si>
  <si>
    <t>HETTICH 9073654 Sensys závěs polonaložený 110° TB Fix pružina</t>
  </si>
  <si>
    <t>9073655</t>
  </si>
  <si>
    <t>421310</t>
  </si>
  <si>
    <t>HETTICH 9073655 Sensys závěs vložený 110° TB Fix pružina</t>
  </si>
  <si>
    <t>417105</t>
  </si>
  <si>
    <t>HETTICH 9073662 Sensys závěs naložený 110° TH vrut PTO</t>
  </si>
  <si>
    <t>9073664</t>
  </si>
  <si>
    <t>412580</t>
  </si>
  <si>
    <t>HETTICH 9073664 Sensys 8675 110° TH52 P2O</t>
  </si>
  <si>
    <t>9073665</t>
  </si>
  <si>
    <t>482728</t>
  </si>
  <si>
    <t>HETTICH 9073665 Sensys 8675 naložený PTO zalisování DALNO</t>
  </si>
  <si>
    <t>245726</t>
  </si>
  <si>
    <t>HETTICH 9073665/9071316 Sensys 8675 naložený 110° PTO TH zalisování</t>
  </si>
  <si>
    <t>9073666</t>
  </si>
  <si>
    <t>500475</t>
  </si>
  <si>
    <t>HETTICH 9073666 Sensys 8675 polonaložený 110° PTO, TH52x5,5mm, k zalisování</t>
  </si>
  <si>
    <t>9073667</t>
  </si>
  <si>
    <t>514062</t>
  </si>
  <si>
    <t>HETTICH 9073667 Sensys 8675 vložený 110° PTO, TH52x5,5mm, k zalisování</t>
  </si>
  <si>
    <t>9073670</t>
  </si>
  <si>
    <t>488005</t>
  </si>
  <si>
    <t>HETTICH 9073670 Sensys 8675 vložený 110° P2O THS rychlomontáž Fix</t>
  </si>
  <si>
    <t>9073671</t>
  </si>
  <si>
    <t>421301</t>
  </si>
  <si>
    <t>HETTICH 9073671 Sensys závěs naložený 110° TB vrut PTO</t>
  </si>
  <si>
    <t>9073672</t>
  </si>
  <si>
    <t>421304</t>
  </si>
  <si>
    <t>HETTICH 9073672 Sensys závěs polonaložený 110° TB vrut PTO</t>
  </si>
  <si>
    <t>9073673</t>
  </si>
  <si>
    <t>421309</t>
  </si>
  <si>
    <t>HETTICH 9073673 Sensys závěs vložený 110° TB vrut PTO</t>
  </si>
  <si>
    <t>9073677</t>
  </si>
  <si>
    <t>416652</t>
  </si>
  <si>
    <t>HETTICH 9073677 Sensys závěs naložený 110° TB Fix PTO</t>
  </si>
  <si>
    <t>9073678</t>
  </si>
  <si>
    <t>367204</t>
  </si>
  <si>
    <t>HETTICH 9073678 Sensys závěs polonaložený 110° TB Fix PTO</t>
  </si>
  <si>
    <t>9073679</t>
  </si>
  <si>
    <t>421311</t>
  </si>
  <si>
    <t>HETTICH 9073679 Sensys závěs vložený 110° TB Fix PTO</t>
  </si>
  <si>
    <t>9073686</t>
  </si>
  <si>
    <t>518649</t>
  </si>
  <si>
    <t>HETTICH 9073686 Sensys závěs naložený 110° TH hmoždinka SiSy</t>
  </si>
  <si>
    <t>9073704</t>
  </si>
  <si>
    <t>518657</t>
  </si>
  <si>
    <t>HETTICH 9073704 Sensys závěs naložený 110° TH hmoždinka PTO</t>
  </si>
  <si>
    <t>9075006</t>
  </si>
  <si>
    <t>481511</t>
  </si>
  <si>
    <t>HETTICH 9075006 Podložka 8099 D=1,5 vrut</t>
  </si>
  <si>
    <t>9075008</t>
  </si>
  <si>
    <t>418011</t>
  </si>
  <si>
    <t>HETTICH 9075008 podložka Sensys/Intermat D=5 vrut niklovaná</t>
  </si>
  <si>
    <t>9075009</t>
  </si>
  <si>
    <t>462459</t>
  </si>
  <si>
    <t>HETTICH 9075009 Sensys podložka D=8 vrut</t>
  </si>
  <si>
    <t>9075056</t>
  </si>
  <si>
    <t>518865</t>
  </si>
  <si>
    <t>HETTICH 9075056 PODLOŽKA 8099 D1,5 EUROŠROUBY</t>
  </si>
  <si>
    <t>9075061</t>
  </si>
  <si>
    <t>501125</t>
  </si>
  <si>
    <t>HETTICH 9075061 Sensys/Intermat podložka excentr D=1,5 mm eurošroub</t>
  </si>
  <si>
    <t>9075062</t>
  </si>
  <si>
    <t>417285</t>
  </si>
  <si>
    <t>HETTICH 9075062 podložka s excentrem D=3 eurošroub</t>
  </si>
  <si>
    <t>9075072</t>
  </si>
  <si>
    <t>518873</t>
  </si>
  <si>
    <t>HETTICH 9075072 podložka 8099 excentr D=3 hmoždinka</t>
  </si>
  <si>
    <t>9075083</t>
  </si>
  <si>
    <t>491268</t>
  </si>
  <si>
    <t>HETTICH 9075083 Sensys podložka 8099 D=5 mm excentr eurošroub</t>
  </si>
  <si>
    <t>9075085</t>
  </si>
  <si>
    <t>461688</t>
  </si>
  <si>
    <t>HETTICH 9075085 montážní podložka vrut D=0 s excentrem</t>
  </si>
  <si>
    <t>9075086</t>
  </si>
  <si>
    <t>421499</t>
  </si>
  <si>
    <t>HETTICH 9075086 montážní podložka vrut D=1,5 s excentrem</t>
  </si>
  <si>
    <t>9075087</t>
  </si>
  <si>
    <t>514958</t>
  </si>
  <si>
    <t>HETTICH 9075087 podložka 8099 excentrická D=3 mm vrut</t>
  </si>
  <si>
    <t>9075088</t>
  </si>
  <si>
    <t>491269</t>
  </si>
  <si>
    <t>HETTICH 9075088 podložka 8099 D=5 mm excentr předmontovaný vrut</t>
  </si>
  <si>
    <t>9075100</t>
  </si>
  <si>
    <t>300324</t>
  </si>
  <si>
    <t>HETTICH 9075100 podložka Sensys lineární k zalisování D=5 mm</t>
  </si>
  <si>
    <t>9076418</t>
  </si>
  <si>
    <t>264193</t>
  </si>
  <si>
    <t>HETTICH 9076418 upevňovací šroub 4x12 mm</t>
  </si>
  <si>
    <t>9076440</t>
  </si>
  <si>
    <t>362244</t>
  </si>
  <si>
    <t>HETTICH 9076440 Sensys omezovač úhlu otevření 110°&gt;85° pro Sensys dveře 10mm</t>
  </si>
  <si>
    <t>9076738</t>
  </si>
  <si>
    <t>264194</t>
  </si>
  <si>
    <t>HETTICH 9076738 adaptér Sensys pro skleněné dveře</t>
  </si>
  <si>
    <t>9076930</t>
  </si>
  <si>
    <t>548176</t>
  </si>
  <si>
    <t>HETTICH 9076930 Easys krycí profil 800mm</t>
  </si>
  <si>
    <t>9077588</t>
  </si>
  <si>
    <t>146890</t>
  </si>
  <si>
    <t>HETTICH 9077588 Cargo 90° IQ plus 150 mm</t>
  </si>
  <si>
    <t>9077601</t>
  </si>
  <si>
    <t>146891</t>
  </si>
  <si>
    <t>HETTICH 9077601 Cargo 90° IQ plus police 150 mm</t>
  </si>
  <si>
    <t>9077616</t>
  </si>
  <si>
    <t>186232</t>
  </si>
  <si>
    <t>HETTICH 9077616 Cargo 90° IQ plus 150 mm</t>
  </si>
  <si>
    <t>9077861</t>
  </si>
  <si>
    <t>104725</t>
  </si>
  <si>
    <t>HETTICH 9077861 podložka plastová pro úchytky na skleněné dveře d8x0,5mm</t>
  </si>
  <si>
    <t>9078139</t>
  </si>
  <si>
    <t>106531</t>
  </si>
  <si>
    <t>HETTICH 9078139 Easys pohonná jednotka</t>
  </si>
  <si>
    <t>9078220</t>
  </si>
  <si>
    <t>186235</t>
  </si>
  <si>
    <t>HETTICH 9078220 OrgaLine sada 536 mm černá</t>
  </si>
  <si>
    <t>9078222</t>
  </si>
  <si>
    <t>186237</t>
  </si>
  <si>
    <t>HETTICH 9078222 OrgaLine sada 936 mm černá</t>
  </si>
  <si>
    <t>9078475</t>
  </si>
  <si>
    <t>105857</t>
  </si>
  <si>
    <t>HETTICH 9078475 AFIO stolová noha čtvercová 700/60x60 mm nerez</t>
  </si>
  <si>
    <t>9078512</t>
  </si>
  <si>
    <t>106545</t>
  </si>
  <si>
    <t>HETTICH 9078512 BALA DRIVE dvojkolečko</t>
  </si>
  <si>
    <t>9078515</t>
  </si>
  <si>
    <t>106427</t>
  </si>
  <si>
    <t>HETTICH 9078515 Bala D-Lock dvojkolečko</t>
  </si>
  <si>
    <t>9078538</t>
  </si>
  <si>
    <t>105001</t>
  </si>
  <si>
    <t>HETTICH 9078538 Dilip fix kontejnerové kolečko</t>
  </si>
  <si>
    <t>9078539</t>
  </si>
  <si>
    <t>105767</t>
  </si>
  <si>
    <t>HETTICH 9078539 Dilip Drive kontejnerové kolečko</t>
  </si>
  <si>
    <t>9078565</t>
  </si>
  <si>
    <t>107082</t>
  </si>
  <si>
    <t>HETTICH 9078565 Quadro 12 LR32 EB392 mm SiSy L+P</t>
  </si>
  <si>
    <t>9078571</t>
  </si>
  <si>
    <t>186338</t>
  </si>
  <si>
    <t>HETTICH 9078571 rychlomontážní kontejner 530 3x Q</t>
  </si>
  <si>
    <t>9078607</t>
  </si>
  <si>
    <t>186353</t>
  </si>
  <si>
    <t>HETTICH 9078607 rychlomontážní kontejner 530 1xQD</t>
  </si>
  <si>
    <t>9078618</t>
  </si>
  <si>
    <t>108169</t>
  </si>
  <si>
    <t>HETTICH 9078618 cylindrická vložka Z25 18001-18020</t>
  </si>
  <si>
    <t>9078620</t>
  </si>
  <si>
    <t>104214</t>
  </si>
  <si>
    <t>HETTICH 9078620 Cylindrická vložka Z25, 18001-18050</t>
  </si>
  <si>
    <t>9078642</t>
  </si>
  <si>
    <t>153292</t>
  </si>
  <si>
    <t>HETTICH 9078642 cylindrická vložka Z23 18034</t>
  </si>
  <si>
    <t>9078644</t>
  </si>
  <si>
    <t>153294</t>
  </si>
  <si>
    <t>HETTICH 9078644 cylindrická vložka Z23 18036</t>
  </si>
  <si>
    <t>9078645</t>
  </si>
  <si>
    <t>153295</t>
  </si>
  <si>
    <t>HETTICH 9078645 cylindrická vložka Z23 18037</t>
  </si>
  <si>
    <t>9078646</t>
  </si>
  <si>
    <t>153296</t>
  </si>
  <si>
    <t>HETTICH 9078646 cylindrická vložka Z23 18038</t>
  </si>
  <si>
    <t>9078650</t>
  </si>
  <si>
    <t>186366</t>
  </si>
  <si>
    <t>HETTICH 9078650 cylindrická vložka Z23 18039</t>
  </si>
  <si>
    <t>9078656</t>
  </si>
  <si>
    <t>186369</t>
  </si>
  <si>
    <t>HETTICH 9078656 cylindrická vložka Z23 18040</t>
  </si>
  <si>
    <t>9078660</t>
  </si>
  <si>
    <t>186372</t>
  </si>
  <si>
    <t>HETTICH 9078660 cylindrická vložka Z23 18041</t>
  </si>
  <si>
    <t>9078663</t>
  </si>
  <si>
    <t>107540</t>
  </si>
  <si>
    <t>HETTICH 9078663 Napojení zámku Stop Control</t>
  </si>
  <si>
    <t>9078664</t>
  </si>
  <si>
    <t>186374</t>
  </si>
  <si>
    <t>HETTICH 9078664 cylindrická vložka Z23 18042</t>
  </si>
  <si>
    <t>9078670</t>
  </si>
  <si>
    <t>186377</t>
  </si>
  <si>
    <t>HETTICH 9078670 cylindrická vložka Z23 18044</t>
  </si>
  <si>
    <t>9078671</t>
  </si>
  <si>
    <t>186378</t>
  </si>
  <si>
    <t>HETTICH 9078671 sada napojení zámku Stop Control</t>
  </si>
  <si>
    <t>9078675</t>
  </si>
  <si>
    <t>186380</t>
  </si>
  <si>
    <t>HETTICH 9078675 cylindrická vložka Z23 18046</t>
  </si>
  <si>
    <t>9078678</t>
  </si>
  <si>
    <t>186382</t>
  </si>
  <si>
    <t>HETTICH 9078678 cylindrická vložka Z23 18047</t>
  </si>
  <si>
    <t>9078679</t>
  </si>
  <si>
    <t>186383</t>
  </si>
  <si>
    <t>HETTICH 9078679 cylindrická vložka Z23 18048</t>
  </si>
  <si>
    <t>9078680</t>
  </si>
  <si>
    <t>186384</t>
  </si>
  <si>
    <t>HETTICH 9078680 cylindrická vložka Z23 18049</t>
  </si>
  <si>
    <t>9078681</t>
  </si>
  <si>
    <t>107153</t>
  </si>
  <si>
    <t>HETTICH 9078681 QUADRO DUPLEX 60 400 X=13 SD</t>
  </si>
  <si>
    <t>9078684</t>
  </si>
  <si>
    <t>186387</t>
  </si>
  <si>
    <t>HETTICH 9078684 cylindrická vložka Z23 18050</t>
  </si>
  <si>
    <t>9078687</t>
  </si>
  <si>
    <t>134379</t>
  </si>
  <si>
    <t>HETTICH 9078687 cylindrická vložka Z25 18001</t>
  </si>
  <si>
    <t>9078691</t>
  </si>
  <si>
    <t>186390</t>
  </si>
  <si>
    <t>HETTICH 9078691 cylindrická vložka Z25 18003</t>
  </si>
  <si>
    <t>9078694</t>
  </si>
  <si>
    <t>107124</t>
  </si>
  <si>
    <t>HETTICH 9078694 Quadro Duplex 60 400 x=22 mm</t>
  </si>
  <si>
    <t>9078703</t>
  </si>
  <si>
    <t>186397</t>
  </si>
  <si>
    <t>HETTICH 9078703 cylindrická vložka Z25 18009</t>
  </si>
  <si>
    <t>9078709</t>
  </si>
  <si>
    <t>107520</t>
  </si>
  <si>
    <t>HETTICH 9078709 Samodovírací těleso, pro korpusovou konstrukci X=13</t>
  </si>
  <si>
    <t>9078710</t>
  </si>
  <si>
    <t>107516</t>
  </si>
  <si>
    <t>HETTICH 9078710 Stop Control Quadro x=22</t>
  </si>
  <si>
    <t>9078711</t>
  </si>
  <si>
    <t>107733</t>
  </si>
  <si>
    <t>HETTICH 9078711 STOP CONTR.QUADRO X=13 SiS SD</t>
  </si>
  <si>
    <t>9078712</t>
  </si>
  <si>
    <t>107518</t>
  </si>
  <si>
    <t>HETTICH 9078712  Samodovírací těleso se SiSy, pro nekonečnou konstrukci X=22</t>
  </si>
  <si>
    <t>9078717</t>
  </si>
  <si>
    <t>107248</t>
  </si>
  <si>
    <t>HETTICH 9078717 Quadro Duplex 70 ST 600 x=13</t>
  </si>
  <si>
    <t>9078719</t>
  </si>
  <si>
    <t>107148</t>
  </si>
  <si>
    <t>HETTICH 9078719 Quadro Duplex 70 ST 600 x-22 mm</t>
  </si>
  <si>
    <t>9078797</t>
  </si>
  <si>
    <t>104317</t>
  </si>
  <si>
    <t>HETTICH 9078797 Držák pro PC průsvitný plast</t>
  </si>
  <si>
    <t>9078801</t>
  </si>
  <si>
    <t>107037</t>
  </si>
  <si>
    <t>HETTICH 9078801 kabelová průchdka 90x120x80 mm imitace nerezi</t>
  </si>
  <si>
    <t>9078860</t>
  </si>
  <si>
    <t>108174</t>
  </si>
  <si>
    <t>HETTICH 9078860 Cylindrická vložka Z23 18001-18020 nikl</t>
  </si>
  <si>
    <t>9078861</t>
  </si>
  <si>
    <t>108175</t>
  </si>
  <si>
    <t>HETTICH 9078861 Cylindrická vložka Z23 18001-18050 nikl</t>
  </si>
  <si>
    <t>9078862</t>
  </si>
  <si>
    <t>232810</t>
  </si>
  <si>
    <t>HETTICH 9078862 cylindrická vložka Z23 18001    SD</t>
  </si>
  <si>
    <t>108176</t>
  </si>
  <si>
    <t>HETTICH 9078862 Cylindrická vložka Z23 18001 nikl</t>
  </si>
  <si>
    <t>9078863</t>
  </si>
  <si>
    <t>186454</t>
  </si>
  <si>
    <t>HETTICH 9078863 zámek pákový cylindrický 15mm</t>
  </si>
  <si>
    <t>9078865</t>
  </si>
  <si>
    <t>108177</t>
  </si>
  <si>
    <t>HETTICH 9078865 cylindrická vložka Z23 18002</t>
  </si>
  <si>
    <t>9078866</t>
  </si>
  <si>
    <t>106908</t>
  </si>
  <si>
    <t>HETTICH 9078866 DrillJig označovací šablona</t>
  </si>
  <si>
    <t>490697</t>
  </si>
  <si>
    <t>HETTICH 9078866 DrillJig označovací šablona PD-50</t>
  </si>
  <si>
    <t>9078867</t>
  </si>
  <si>
    <t>108184</t>
  </si>
  <si>
    <t>HETTICH 9078867 cylindrická vložka Z23 18003</t>
  </si>
  <si>
    <t>9078871</t>
  </si>
  <si>
    <t>108187</t>
  </si>
  <si>
    <t>HETTICH 9078871 Cylindrická vložka Z23 18004</t>
  </si>
  <si>
    <t>9078874</t>
  </si>
  <si>
    <t>108188</t>
  </si>
  <si>
    <t>HETTICH 9078874 cylindrická vložka Z23 18005</t>
  </si>
  <si>
    <t>9078877</t>
  </si>
  <si>
    <t>108189</t>
  </si>
  <si>
    <t>HETTICH 9078877 cylindrická vložka Z23 18006</t>
  </si>
  <si>
    <t>9078878</t>
  </si>
  <si>
    <t>135726</t>
  </si>
  <si>
    <t>HETTICH 9078878 cylindrická vložka Z23 18007</t>
  </si>
  <si>
    <t>9078886</t>
  </si>
  <si>
    <t>108190</t>
  </si>
  <si>
    <t>HETTICH 9078886 cylindrická vložka Z23 18008</t>
  </si>
  <si>
    <t>9078887</t>
  </si>
  <si>
    <t>186466</t>
  </si>
  <si>
    <t>HETTICH 9078887 zámek zásuvkový Z25</t>
  </si>
  <si>
    <t>9078888</t>
  </si>
  <si>
    <t>135727</t>
  </si>
  <si>
    <t>HETTICH 9078888 cylindrická vložka Z23 18009</t>
  </si>
  <si>
    <t>9078889</t>
  </si>
  <si>
    <t>186467</t>
  </si>
  <si>
    <t>HETTICH 9078889 zámek zásuvkový Z25 sada</t>
  </si>
  <si>
    <t>9078890</t>
  </si>
  <si>
    <t>135728</t>
  </si>
  <si>
    <t>HETTICH 9078890 cylindrická vložka Z23 18010</t>
  </si>
  <si>
    <t>9078894</t>
  </si>
  <si>
    <t>135730</t>
  </si>
  <si>
    <t>HETTICH 9078894 cylindrická vložka Z23 18011</t>
  </si>
  <si>
    <t>9078895</t>
  </si>
  <si>
    <t>104942</t>
  </si>
  <si>
    <t>HETTICH 9078895 zámek na 2-křídlé dveře Z23</t>
  </si>
  <si>
    <t>9078899</t>
  </si>
  <si>
    <t>135731</t>
  </si>
  <si>
    <t>HETTICH 9078899 cylindrická vložka Z23 18012</t>
  </si>
  <si>
    <t>9078902</t>
  </si>
  <si>
    <t>135732</t>
  </si>
  <si>
    <t>HETTICH 9078902 cylindrická vložka Z23 18013</t>
  </si>
  <si>
    <t>9078904</t>
  </si>
  <si>
    <t>135733</t>
  </si>
  <si>
    <t>HETTICH 9078904 cylindrická vložka Z23 18014</t>
  </si>
  <si>
    <t>9078910</t>
  </si>
  <si>
    <t>186476</t>
  </si>
  <si>
    <t>HETTICH 9078910 zámek na posuvné dveře Z25</t>
  </si>
  <si>
    <t>9078911</t>
  </si>
  <si>
    <t>135734</t>
  </si>
  <si>
    <t>HETTICH 9078911 cylindrická vložka Z23 18015</t>
  </si>
  <si>
    <t>9078912</t>
  </si>
  <si>
    <t>135735</t>
  </si>
  <si>
    <t>HETTICH 9078912 cylindrická vložka Z23 18016</t>
  </si>
  <si>
    <t>9078915</t>
  </si>
  <si>
    <t>135737</t>
  </si>
  <si>
    <t>HETTICH 9078915 cylindrická vložka Z23 18017</t>
  </si>
  <si>
    <t>9078917</t>
  </si>
  <si>
    <t>135738</t>
  </si>
  <si>
    <t>HETTICH 9078917 cylindrická vložka Z23 18018</t>
  </si>
  <si>
    <t>9078920</t>
  </si>
  <si>
    <t>135739</t>
  </si>
  <si>
    <t>HETTICH 9078920 cylindrická vložka Z23 18019</t>
  </si>
  <si>
    <t>9078931</t>
  </si>
  <si>
    <t>153284</t>
  </si>
  <si>
    <t>HETTICH 9078931 cylindrická vložka Z23 18026</t>
  </si>
  <si>
    <t>9078934</t>
  </si>
  <si>
    <t>153286</t>
  </si>
  <si>
    <t>HETTICH 9078934 cylindrická vložka Z23 18028</t>
  </si>
  <si>
    <t>9078941</t>
  </si>
  <si>
    <t>153290</t>
  </si>
  <si>
    <t>HETTICH 9078941 cylindrická vložka Z23 18032</t>
  </si>
  <si>
    <t>9078943</t>
  </si>
  <si>
    <t>153291</t>
  </si>
  <si>
    <t>HETTICH 9078943 cylindrická vložka Z23 18033</t>
  </si>
  <si>
    <t>9078980</t>
  </si>
  <si>
    <t>104946</t>
  </si>
  <si>
    <t>HETTICH 9078980 Generální hlavní klíč Z23 25</t>
  </si>
  <si>
    <t>9078982</t>
  </si>
  <si>
    <t>104601</t>
  </si>
  <si>
    <t>HETTICH 9078982 Hlavní klíč Z23 Z25 18001-18500</t>
  </si>
  <si>
    <t>9078990</t>
  </si>
  <si>
    <t>182546</t>
  </si>
  <si>
    <t>HETTICH 9078990 klíč Z23 Z25 polotovar 18001-18500</t>
  </si>
  <si>
    <t>9079207</t>
  </si>
  <si>
    <t>161716</t>
  </si>
  <si>
    <t>HETTICH 9079207 Držák kořenek OrgaTray, uložení na ležato, buk lakovaný</t>
  </si>
  <si>
    <t>9079222</t>
  </si>
  <si>
    <t>106977</t>
  </si>
  <si>
    <t>HETTICH 9079222 InnoTech ukončovací profil 470 mm plast chrom</t>
  </si>
  <si>
    <t>9079226</t>
  </si>
  <si>
    <t>106982</t>
  </si>
  <si>
    <t>HETTICH 9079226 InnoTech ukončovací profil 520 mm plast chrom</t>
  </si>
  <si>
    <t>9079232</t>
  </si>
  <si>
    <t>104265</t>
  </si>
  <si>
    <t>HETTICH 9079232 stabilizátor čela pro široké zásuvky Atira, ArciTech, AvanTech</t>
  </si>
  <si>
    <t>9079298</t>
  </si>
  <si>
    <t>107792</t>
  </si>
  <si>
    <t>HETTICH 9079298 čočka dorazová 1,5mm zalisování 5mm transparent</t>
  </si>
  <si>
    <t>9079333</t>
  </si>
  <si>
    <t>107696</t>
  </si>
  <si>
    <t>HETTICH 9079333 InnoTech boční stabilizátor</t>
  </si>
  <si>
    <t>9079390</t>
  </si>
  <si>
    <t>108035</t>
  </si>
  <si>
    <t>HETTICH 9079390 Unašeč dveří pro vestavné lednice</t>
  </si>
  <si>
    <t>9079402</t>
  </si>
  <si>
    <t>108218</t>
  </si>
  <si>
    <t>HETTICH 9079402 Šablona BlueJig pro kolíky</t>
  </si>
  <si>
    <t>469252</t>
  </si>
  <si>
    <t>HETTICH 9079402 Šablona BlueJig pro kolíky PD-50</t>
  </si>
  <si>
    <t>9079437</t>
  </si>
  <si>
    <t>107144</t>
  </si>
  <si>
    <t>HETTICH 9079437 Quadro V6 450 mm BM SiSy L+P</t>
  </si>
  <si>
    <t>9079454</t>
  </si>
  <si>
    <t>107154</t>
  </si>
  <si>
    <t>HETTICH 9079454 Quadro V6 500 mm BM SiSy L+P</t>
  </si>
  <si>
    <t>9079486</t>
  </si>
  <si>
    <t>186693</t>
  </si>
  <si>
    <t>HETTICH 9079486 Quadro V6 350 mm BM SiSy L+P</t>
  </si>
  <si>
    <t>9079512</t>
  </si>
  <si>
    <t>391625</t>
  </si>
  <si>
    <t>HETTICH 9079512 ND BlueMax č.11759 (vřeteno)</t>
  </si>
  <si>
    <t>318188</t>
  </si>
  <si>
    <t>HETTICH 9079512 ND BlueMax č.528 (cylindr)</t>
  </si>
  <si>
    <t>ET Nr.11602</t>
  </si>
  <si>
    <t>537538</t>
  </si>
  <si>
    <t>HETTICH 907951200 Náhradní díl č.11602 Bowexkupplung Innenteil</t>
  </si>
  <si>
    <t>ET Nr.11910</t>
  </si>
  <si>
    <t>537537</t>
  </si>
  <si>
    <t>HETTICH 907951200 Náhradní díl č.11910 Bowexkupplung Aussenteil</t>
  </si>
  <si>
    <t>9079523</t>
  </si>
  <si>
    <t>107210</t>
  </si>
  <si>
    <t>HETTICH 9079523 Quadro V6 400 mm BM SiSy L+P</t>
  </si>
  <si>
    <t>9079526</t>
  </si>
  <si>
    <t>107517</t>
  </si>
  <si>
    <t>HETTICH 9079526 KA 5740 Sada příslušenství</t>
  </si>
  <si>
    <t>9079555</t>
  </si>
  <si>
    <t>104752</t>
  </si>
  <si>
    <t>HETTICH 9079555 Spojovací kování VB 25 T</t>
  </si>
  <si>
    <t>9079557</t>
  </si>
  <si>
    <t>104753</t>
  </si>
  <si>
    <t>HETTICH 9079557 VB 35 T spojovací kování</t>
  </si>
  <si>
    <t>9079561</t>
  </si>
  <si>
    <t>106474</t>
  </si>
  <si>
    <t>HETTICH 9079561 Pokosový spoj VB 90-180 T</t>
  </si>
  <si>
    <t>9079575</t>
  </si>
  <si>
    <t>104756</t>
  </si>
  <si>
    <t>HETTICH 9079575 spojovací šroub AVB 4,65 mm</t>
  </si>
  <si>
    <t>9079579</t>
  </si>
  <si>
    <t>107175</t>
  </si>
  <si>
    <t>HETTICH 9079579 Spojovací šroub AVB 4 100 mm</t>
  </si>
  <si>
    <t>9079583</t>
  </si>
  <si>
    <t>164941</t>
  </si>
  <si>
    <t>HETTICH 9079583 Spojovací šroub AVB 4 165 mm</t>
  </si>
  <si>
    <t>9079590</t>
  </si>
  <si>
    <t>107988</t>
  </si>
  <si>
    <t>HETTICH 9079590 šatní tyč, oválná, 15/30/3000mm, hliník</t>
  </si>
  <si>
    <t>9079593</t>
  </si>
  <si>
    <t>106480</t>
  </si>
  <si>
    <t>HETTICH 9079593 Lift Basic podpěra výklopných dvířek</t>
  </si>
  <si>
    <t>9079618</t>
  </si>
  <si>
    <t>106288</t>
  </si>
  <si>
    <t>HETTICH 9079618 pružiny 150N ND pro Lift Advanced</t>
  </si>
  <si>
    <t>9079619</t>
  </si>
  <si>
    <t>106289</t>
  </si>
  <si>
    <t>HETTICH 9079619 pružiny 200N ND pro Lift Advanced</t>
  </si>
  <si>
    <t>9079622</t>
  </si>
  <si>
    <t>106292</t>
  </si>
  <si>
    <t>HETTICH 9079622 pružiny 250N ND pro Lift Advanced</t>
  </si>
  <si>
    <t>9079624</t>
  </si>
  <si>
    <t>106294</t>
  </si>
  <si>
    <t>HETTICH 9079624 pružiny 300N ND pro Lift Advanced</t>
  </si>
  <si>
    <t>9079626</t>
  </si>
  <si>
    <t>106300</t>
  </si>
  <si>
    <t>HETTICH 9079626 pružiny 350N ND pro Lift Advanced</t>
  </si>
  <si>
    <t>9079628</t>
  </si>
  <si>
    <t>106303</t>
  </si>
  <si>
    <t>HETTICH 9079628 pružiny 400N ND pro Lift Advanced</t>
  </si>
  <si>
    <t>9079630</t>
  </si>
  <si>
    <t>106304</t>
  </si>
  <si>
    <t>HETTICH 9079630 pružiny 450N ND pro Lift Advanced</t>
  </si>
  <si>
    <t>9079632</t>
  </si>
  <si>
    <t>106305</t>
  </si>
  <si>
    <t>HETTICH 9079632 pružiny 500N ND pro Lift Advanced</t>
  </si>
  <si>
    <t>9079635</t>
  </si>
  <si>
    <t>106307</t>
  </si>
  <si>
    <t>HETTICH 9079635 pružiny 550N ND pro Lift Advanced</t>
  </si>
  <si>
    <t>9079637</t>
  </si>
  <si>
    <t>106308</t>
  </si>
  <si>
    <t>HETTICH 9079637 pružiny 600N ND pro Lift Advanced</t>
  </si>
  <si>
    <t>9079644</t>
  </si>
  <si>
    <t>106311</t>
  </si>
  <si>
    <t>HETTICH 9079644 pružiny 650N ND pro Lift Advanced</t>
  </si>
  <si>
    <t>9079645</t>
  </si>
  <si>
    <t>106312</t>
  </si>
  <si>
    <t>HETTICH 9079645 pružiny 700N ND pro Lift Advanced</t>
  </si>
  <si>
    <t>9079647</t>
  </si>
  <si>
    <t>129256</t>
  </si>
  <si>
    <t>HETTICH 9079647 pružiny ND 750N pro Lift Advanced</t>
  </si>
  <si>
    <t>9079650</t>
  </si>
  <si>
    <t>106315</t>
  </si>
  <si>
    <t>HETTICH 9079650 pružiny 800N ND pro Lift Advanced</t>
  </si>
  <si>
    <t>9079651</t>
  </si>
  <si>
    <t>129257</t>
  </si>
  <si>
    <t>HETTICH 9079651 pružiny 850N ND pro Lift Advanced</t>
  </si>
  <si>
    <t>9079710</t>
  </si>
  <si>
    <t>104375</t>
  </si>
  <si>
    <t>HETTICH 9079710 Easys napájecí kabel 1800 mm</t>
  </si>
  <si>
    <t>9079713</t>
  </si>
  <si>
    <t>313889</t>
  </si>
  <si>
    <t>HETTICH 9079713 šatní tyč oválná 30x15x3000mm bílá poplastovaná</t>
  </si>
  <si>
    <t>9079716</t>
  </si>
  <si>
    <t>104356</t>
  </si>
  <si>
    <t>HETTICH 9079716 Duo Lift Basic 600-830 mm černý</t>
  </si>
  <si>
    <t>9079718</t>
  </si>
  <si>
    <t>208790</t>
  </si>
  <si>
    <t>HETTICH 9079718 Nosič šatní tyče bílý</t>
  </si>
  <si>
    <t>9079719</t>
  </si>
  <si>
    <t>104323</t>
  </si>
  <si>
    <t>HETTICH 9079719 Nosič šatní tyče hliník barva</t>
  </si>
  <si>
    <t>9079720</t>
  </si>
  <si>
    <t>104357</t>
  </si>
  <si>
    <t>HETTICH 9079720 Duo Lift Basic 830-1150 mm černý</t>
  </si>
  <si>
    <t>9079723</t>
  </si>
  <si>
    <t>119209</t>
  </si>
  <si>
    <t>HETTICH 9079723 Duo Lift Basic distanční díl černý</t>
  </si>
  <si>
    <t>9079810</t>
  </si>
  <si>
    <t>106099</t>
  </si>
  <si>
    <t>HETTICH 9079810 Odkapávací mřížka 600 mm</t>
  </si>
  <si>
    <t>9079812</t>
  </si>
  <si>
    <t>105623</t>
  </si>
  <si>
    <t>HETTICH 9079812 Odkapávací mřížka 900 mm</t>
  </si>
  <si>
    <t>9079862</t>
  </si>
  <si>
    <t>107388</t>
  </si>
  <si>
    <t>HETTICH 9079862 Ochranná rohož 1200x580 mm hliník</t>
  </si>
  <si>
    <t>9079872</t>
  </si>
  <si>
    <t>107566</t>
  </si>
  <si>
    <t>HETTICH 9079872 Single Lift 12 (562 8.) levý</t>
  </si>
  <si>
    <t>9079874</t>
  </si>
  <si>
    <t>107570</t>
  </si>
  <si>
    <t>HETTICH 9079874 Single Lift 12 (562 7.) P</t>
  </si>
  <si>
    <t>9079877</t>
  </si>
  <si>
    <t>104243</t>
  </si>
  <si>
    <t>HETTICH 9079877 Single Lift 12 distanční díl 20 mm</t>
  </si>
  <si>
    <t>9079878</t>
  </si>
  <si>
    <t>104355</t>
  </si>
  <si>
    <t>HETTICH 9079878 sklopná šatní tyč DUO Lift 10, 750-1170mm, alu finiš</t>
  </si>
  <si>
    <t>9079880</t>
  </si>
  <si>
    <t>104242</t>
  </si>
  <si>
    <t>HETTICH 9079880 Duo Lift 10 distanční díl, hliník</t>
  </si>
  <si>
    <t>9079882</t>
  </si>
  <si>
    <t>119204</t>
  </si>
  <si>
    <t>HETTICH 9079882 sklopná šatní tyč DUO Lift 18, 750-1150mm, alu finiš</t>
  </si>
  <si>
    <t>350595</t>
  </si>
  <si>
    <t>HETTICH 907988200 Duo Lift 18 hliník</t>
  </si>
  <si>
    <t>9079885</t>
  </si>
  <si>
    <t>119205</t>
  </si>
  <si>
    <t>HETTICH 9079885 Duo Lift 18 distanční díl hliník</t>
  </si>
  <si>
    <t>9079903</t>
  </si>
  <si>
    <t>105241</t>
  </si>
  <si>
    <t>HETTICH 9079903 Bin.it Easy 1x15l odpadkový koš</t>
  </si>
  <si>
    <t>9079904</t>
  </si>
  <si>
    <t>186830</t>
  </si>
  <si>
    <t>HETTICH 9079904 koš na prádlo 300 221x296x475 mm</t>
  </si>
  <si>
    <t>9079908</t>
  </si>
  <si>
    <t>105224</t>
  </si>
  <si>
    <t>HETTICH 9079908 koš na prádlo 400 321x296x475 mm</t>
  </si>
  <si>
    <t>9079914</t>
  </si>
  <si>
    <t>107660</t>
  </si>
  <si>
    <t>HETTICH 9079914 Výsuvný rám pro koš na prádlo</t>
  </si>
  <si>
    <t>9079921</t>
  </si>
  <si>
    <t>106141</t>
  </si>
  <si>
    <t>HETTICH 9079921 InnoTech VariO odpadkový sada</t>
  </si>
  <si>
    <t>9079925</t>
  </si>
  <si>
    <t>133348</t>
  </si>
  <si>
    <t>HETTICH 9079925 Bin.it Drop 5L černý</t>
  </si>
  <si>
    <t>9079926</t>
  </si>
  <si>
    <t>105240</t>
  </si>
  <si>
    <t>HETTICH 9079926 Bin.it Space 2x15l odpadkový koš</t>
  </si>
  <si>
    <t>9079929</t>
  </si>
  <si>
    <t>105244</t>
  </si>
  <si>
    <t>HETTICH 9079929 Bin.it Easy 2x7,5l odpadkový koš</t>
  </si>
  <si>
    <t>9079937</t>
  </si>
  <si>
    <t>107688</t>
  </si>
  <si>
    <t>HETTICH 9079937 výsuvné otočné zrcadlo 305/1155 mm</t>
  </si>
  <si>
    <t>350597</t>
  </si>
  <si>
    <t>HETTICH 907993700 výsuvné a otočné kování na zrcadlo 305x1155 mm, stříbrný</t>
  </si>
  <si>
    <t>9079941</t>
  </si>
  <si>
    <t>105189</t>
  </si>
  <si>
    <t>HETTICH 9079941 3/4 otočná police Arena Style sada</t>
  </si>
  <si>
    <t>9079944</t>
  </si>
  <si>
    <t>208798</t>
  </si>
  <si>
    <t>HETTICH 9079944 Easys senzor-externí snímač</t>
  </si>
  <si>
    <t>9079960</t>
  </si>
  <si>
    <t>107712</t>
  </si>
  <si>
    <t>HETTICH 9079960 Výsuvný věšák na kalhoty 600 mm</t>
  </si>
  <si>
    <t>9079962</t>
  </si>
  <si>
    <t>153846</t>
  </si>
  <si>
    <t>HETTICH 9079962 Výsuvný věšák na kalhoty 800 mm</t>
  </si>
  <si>
    <t>9079963</t>
  </si>
  <si>
    <t>107734</t>
  </si>
  <si>
    <t>HETTICH 9079963 Výsuvný věšák na kalhoty 1000 mm</t>
  </si>
  <si>
    <t>350599</t>
  </si>
  <si>
    <t>HETTICH 907996300 výsuvný věšák na kalhoty montáž mezi boky korpusu 1000 mm</t>
  </si>
  <si>
    <t>9079964</t>
  </si>
  <si>
    <t>119195</t>
  </si>
  <si>
    <t>HETTICH 9079964 Výsuvný věšák na kalhoty 600 mm</t>
  </si>
  <si>
    <t>9079968</t>
  </si>
  <si>
    <t>153640</t>
  </si>
  <si>
    <t>HETTICH 9079968 věšák na kalhoty, výsuvný, 800mm, stříbrná</t>
  </si>
  <si>
    <t>9079971</t>
  </si>
  <si>
    <t>107758</t>
  </si>
  <si>
    <t>HETTICH 9079971 Výsuvný věšák na kalhoty 1000 mm</t>
  </si>
  <si>
    <t>9080011</t>
  </si>
  <si>
    <t>105621</t>
  </si>
  <si>
    <t>HETTICH 9080011 Moving Corner police Arena Style 400 mm</t>
  </si>
  <si>
    <t>9080036</t>
  </si>
  <si>
    <t>106532</t>
  </si>
  <si>
    <t>HETTICH 9080036 otočná police 1/2 kruhová Arena Style 850 mm</t>
  </si>
  <si>
    <t>9080040</t>
  </si>
  <si>
    <t>107543</t>
  </si>
  <si>
    <t>HETTICH 9080040  Otočné kování rohové dolní skříně se skládanými dveřmi Revo 90°</t>
  </si>
  <si>
    <t>9080042</t>
  </si>
  <si>
    <t>107380</t>
  </si>
  <si>
    <t>HETTICH 9080042 Revo 90° police Arena Style 800x800 mm chrom</t>
  </si>
  <si>
    <t>9080079</t>
  </si>
  <si>
    <t>142117</t>
  </si>
  <si>
    <t>HETTICH 9080079 Dispenza celodrátěný koš 400 mm stříbrný</t>
  </si>
  <si>
    <t>9080085</t>
  </si>
  <si>
    <t>107995</t>
  </si>
  <si>
    <t>HETTICH 9080085 zamykací tyč Stop Control 6+1 HE</t>
  </si>
  <si>
    <t>9080099</t>
  </si>
  <si>
    <t>107549</t>
  </si>
  <si>
    <t>HETTICH 9080099 Zamykací tyč STOP CONTR.7HE+1</t>
  </si>
  <si>
    <t>9080102</t>
  </si>
  <si>
    <t>186888</t>
  </si>
  <si>
    <t>HETTICH 9080102 zamykací tyč Stop control 7,5+1 HE</t>
  </si>
  <si>
    <t>9080105</t>
  </si>
  <si>
    <t>108395</t>
  </si>
  <si>
    <t>HETTICH 9080105 zamykací tyč Stop Control 8+1 HE</t>
  </si>
  <si>
    <t>9080107</t>
  </si>
  <si>
    <t>107960</t>
  </si>
  <si>
    <t>HETTICH 9080107 zamykací tyč Stop Control 9+1 HE</t>
  </si>
  <si>
    <t>9080109</t>
  </si>
  <si>
    <t>107548</t>
  </si>
  <si>
    <t>HETTICH 9080109 zamykací tyč Stop Control 10+1 HE</t>
  </si>
  <si>
    <t>45293</t>
  </si>
  <si>
    <t>104711</t>
  </si>
  <si>
    <t>HETTICH 9080237 Quadro V6 skrytý celovýsuv, 500mm/30kg, bok 16mm, pár, SiSy</t>
  </si>
  <si>
    <t>9080291</t>
  </si>
  <si>
    <t>186959</t>
  </si>
  <si>
    <t>HETTICH 9080291 KA 4932 AM 350mm/60kg EB12,7</t>
  </si>
  <si>
    <t>9080292</t>
  </si>
  <si>
    <t>186960</t>
  </si>
  <si>
    <t>HETTICH 9080292 KA 4932 AM 400mm/60kg EB12,7</t>
  </si>
  <si>
    <t>9080293</t>
  </si>
  <si>
    <t>153586</t>
  </si>
  <si>
    <t>HETTICH 9080293 KA 4932 AM 450mm/60kg EB12,7</t>
  </si>
  <si>
    <t>9080294</t>
  </si>
  <si>
    <t>186961</t>
  </si>
  <si>
    <t>HETTICH 9080294 KA 4932 AM 500mm/60kg EB12,7</t>
  </si>
  <si>
    <t>9080296</t>
  </si>
  <si>
    <t>107962</t>
  </si>
  <si>
    <t>HETTICH 9080296 KA 4932 AM 600mm/60kg EB12,7</t>
  </si>
  <si>
    <t>9080470</t>
  </si>
  <si>
    <t>108065</t>
  </si>
  <si>
    <t>HETTICH 9080470 KA 5632 300 mm EB12,7 40 kg Stop COntrol L+P</t>
  </si>
  <si>
    <t>9080474</t>
  </si>
  <si>
    <t>108132</t>
  </si>
  <si>
    <t>HETTICH 9080474 KA 5632 400 mm EB12,7 40 kg Stop Control L+P</t>
  </si>
  <si>
    <t>9080475</t>
  </si>
  <si>
    <t>108155</t>
  </si>
  <si>
    <t>HETTICH 9080475 KA 5632 450 mm EB12,7 40 kg Stop Control</t>
  </si>
  <si>
    <t>9080476</t>
  </si>
  <si>
    <t>108192</t>
  </si>
  <si>
    <t>HETTICH 9080476 KA 5632 500 mm SC EB12,7 40 kg</t>
  </si>
  <si>
    <t>9080478</t>
  </si>
  <si>
    <t>108221</t>
  </si>
  <si>
    <t>HETTICH 9080478 KA 5632 550 mm EB12,7 40 kg Stop Control</t>
  </si>
  <si>
    <t>9080479</t>
  </si>
  <si>
    <t>108299</t>
  </si>
  <si>
    <t>HETTICH 9080479 KA 5632 600 mm EB12,7 40 kg Stop Control L+P</t>
  </si>
  <si>
    <t>9080480</t>
  </si>
  <si>
    <t>186973</t>
  </si>
  <si>
    <t>HETTICH 9080480 KA 5632 650 mm EB12,7 40 kg Stop Control L+P</t>
  </si>
  <si>
    <t>9080481</t>
  </si>
  <si>
    <t>108302</t>
  </si>
  <si>
    <t>HETTICH 9080481 KA 5632 700 mm EB12,7 40 kg Stop Control</t>
  </si>
  <si>
    <t>9080761</t>
  </si>
  <si>
    <t>208807</t>
  </si>
  <si>
    <t>HETTICH 9080761 Demontážní drát</t>
  </si>
  <si>
    <t>9080838</t>
  </si>
  <si>
    <t>187008</t>
  </si>
  <si>
    <t>HETTICH 9080838 Úchytka CELISTA 160/128 mm imitace nerezi</t>
  </si>
  <si>
    <t>9080851</t>
  </si>
  <si>
    <t>425026</t>
  </si>
  <si>
    <t>HETTICH 9080851 Úchytka Ponoka, 96 mm, Chrom lesklý</t>
  </si>
  <si>
    <t>9080859</t>
  </si>
  <si>
    <t>159281</t>
  </si>
  <si>
    <t>HETTICH 9080859 Úchytka CAROLINA 180/160 mm imitace nerezi</t>
  </si>
  <si>
    <t>9081327</t>
  </si>
  <si>
    <t>187021</t>
  </si>
  <si>
    <t>HETTICH 9081327 kabelová průchodka 80 mm černá</t>
  </si>
  <si>
    <t>9081328</t>
  </si>
  <si>
    <t>187022</t>
  </si>
  <si>
    <t>HETTICH 9081328 kabelová průchodka 80 mm hliník</t>
  </si>
  <si>
    <t>9081330</t>
  </si>
  <si>
    <t>187024</t>
  </si>
  <si>
    <t>HETTICH 9081330 kabelová průchodka 60 mm černá</t>
  </si>
  <si>
    <t>9081331</t>
  </si>
  <si>
    <t>107041</t>
  </si>
  <si>
    <t>HETTICH 9081331 kabelová průchodka 60 mm hliník</t>
  </si>
  <si>
    <t>9081332</t>
  </si>
  <si>
    <t>187025</t>
  </si>
  <si>
    <t>HETTICH 9081332 kabelová průchodka 60 mm šedá</t>
  </si>
  <si>
    <t>9081657</t>
  </si>
  <si>
    <t>288653</t>
  </si>
  <si>
    <t>HETTICH 9081657 montážní pomůcka pro omezovač úhlu</t>
  </si>
  <si>
    <t>9081923</t>
  </si>
  <si>
    <t>264195</t>
  </si>
  <si>
    <t>HETTICH 9081923 Sensys adaptér pro skleněné dveře</t>
  </si>
  <si>
    <t>9082130</t>
  </si>
  <si>
    <t>187045</t>
  </si>
  <si>
    <t>HETTICH 9082130 zásuvka na psací potřeby 292 mm</t>
  </si>
  <si>
    <t>9082136</t>
  </si>
  <si>
    <t>153046</t>
  </si>
  <si>
    <t>HETTICH 9082136 Úchytka CELISTA 160/128 mm černá matná</t>
  </si>
  <si>
    <t>9082137</t>
  </si>
  <si>
    <t>133883</t>
  </si>
  <si>
    <t>HETTICH 9082137 Úchytka CELISTA 160/128 mm bílá matná</t>
  </si>
  <si>
    <t>9082221</t>
  </si>
  <si>
    <t>187055</t>
  </si>
  <si>
    <t>HETTICH 9082221 dělící příčka Arens Classic stříbrná</t>
  </si>
  <si>
    <t>9082232</t>
  </si>
  <si>
    <t>187062</t>
  </si>
  <si>
    <t>HETTICH 9082232 Revo 90° police Arena Classic stříbrná 800x800 mm</t>
  </si>
  <si>
    <t>9082233</t>
  </si>
  <si>
    <t>187063</t>
  </si>
  <si>
    <t>HETTICH 9082233 Revo 90° police Arena Classic stříbrná 900x900 mm</t>
  </si>
  <si>
    <t>9082247</t>
  </si>
  <si>
    <t>187067</t>
  </si>
  <si>
    <t>HETTICH 9082247 Dispenza police Arena Classic 300 mm stříbrná</t>
  </si>
  <si>
    <t>9082249</t>
  </si>
  <si>
    <t>187068</t>
  </si>
  <si>
    <t>HETTICH 9082249 Dispenza police Arena Classic 400 mm stříbrná</t>
  </si>
  <si>
    <t>9082353</t>
  </si>
  <si>
    <t>104368</t>
  </si>
  <si>
    <t>HETTICH 9082353 Easys sada montážních profilů, L750 mm</t>
  </si>
  <si>
    <t>9082356</t>
  </si>
  <si>
    <t>161050</t>
  </si>
  <si>
    <t>HETTICH 9082356 Easys sada montážních profilů 1000 mm</t>
  </si>
  <si>
    <t>9082357</t>
  </si>
  <si>
    <t>104367</t>
  </si>
  <si>
    <t>HETTICH 9082357 Easys instalační sada</t>
  </si>
  <si>
    <t>9082358</t>
  </si>
  <si>
    <t>104369</t>
  </si>
  <si>
    <t>HETTICH 9082358 Easys montážní úhelník</t>
  </si>
  <si>
    <t>9082360</t>
  </si>
  <si>
    <t>104374</t>
  </si>
  <si>
    <t>HETTICH 9082360 Easys rozdělovač</t>
  </si>
  <si>
    <t>9082362</t>
  </si>
  <si>
    <t>104373</t>
  </si>
  <si>
    <t>HETTICH 9082362 Easys prodlužovací kabel 1500</t>
  </si>
  <si>
    <t>9082363</t>
  </si>
  <si>
    <t>104370</t>
  </si>
  <si>
    <t>HETTICH 9082363 Easys síťový napájecí zdroj</t>
  </si>
  <si>
    <t>9082364</t>
  </si>
  <si>
    <t>104371</t>
  </si>
  <si>
    <t>HETTICH 9082364 Easys držák napájecího zdroje</t>
  </si>
  <si>
    <t>9082365</t>
  </si>
  <si>
    <t>104363</t>
  </si>
  <si>
    <t>HETTICH 9082365 Easys doraz k zapuštění</t>
  </si>
  <si>
    <t>9082379</t>
  </si>
  <si>
    <t>208824</t>
  </si>
  <si>
    <t>HETTICH 9082379 zásuvka na psací potřeby hliník</t>
  </si>
  <si>
    <t>9082429</t>
  </si>
  <si>
    <t>107651</t>
  </si>
  <si>
    <t>HETTICH 9082429 Šroub pro misku-sklo 5,5-6,5</t>
  </si>
  <si>
    <t>9082612</t>
  </si>
  <si>
    <t>350600</t>
  </si>
  <si>
    <t>HETTICH 9082612 krytka pro ramínko závěsu (kromě 165°) bez loga nikl</t>
  </si>
  <si>
    <t>9082774</t>
  </si>
  <si>
    <t>518907</t>
  </si>
  <si>
    <t>HETTICH 9082774 Sensys krytka ramínka, logo Hettich</t>
  </si>
  <si>
    <t>9083739</t>
  </si>
  <si>
    <t>485069</t>
  </si>
  <si>
    <t>HETTICH 9083739 Quadro V6 520mm/30kg EB12,5 SiSy L</t>
  </si>
  <si>
    <t>9083740</t>
  </si>
  <si>
    <t>485070</t>
  </si>
  <si>
    <t>HETTICH 9083740 Quadro V6 520mm/30kg EB12,5 SiSy P</t>
  </si>
  <si>
    <t>9084515</t>
  </si>
  <si>
    <t>208827</t>
  </si>
  <si>
    <t>HETTICH 9084515 vrtací šablona BlueJig Quadro Start</t>
  </si>
  <si>
    <t>548086</t>
  </si>
  <si>
    <t>HETTICH 9084515 vrtací šablona BlueJig Quadro Start PD-50</t>
  </si>
  <si>
    <t>9084790</t>
  </si>
  <si>
    <t>187178</t>
  </si>
  <si>
    <t>HETTICH 9084790 Easys kabel antikolizní ochrany</t>
  </si>
  <si>
    <t>9084794</t>
  </si>
  <si>
    <t>187179</t>
  </si>
  <si>
    <t>HETTICH 9084794 Easys kabel "Y" pro senzor</t>
  </si>
  <si>
    <t>9085654</t>
  </si>
  <si>
    <t>208854</t>
  </si>
  <si>
    <t>HETTICH 9085654 Spojovací šroub AVB 4 Slim 100 mm</t>
  </si>
  <si>
    <t>9086247</t>
  </si>
  <si>
    <t>119291</t>
  </si>
  <si>
    <t>HETTICH 9086247 Innotech podél.rel.vn.zás.470</t>
  </si>
  <si>
    <t>9086348</t>
  </si>
  <si>
    <t>187240</t>
  </si>
  <si>
    <t>HETTICH 9086348 tužkovnice 392 mm, černý plast</t>
  </si>
  <si>
    <t>9086400</t>
  </si>
  <si>
    <t>187241</t>
  </si>
  <si>
    <t>HETTICH 9086400 Easys vrtací přípravek</t>
  </si>
  <si>
    <t>9086687</t>
  </si>
  <si>
    <t>105901</t>
  </si>
  <si>
    <t>HETTICH 9086687 Úchytka Touch-In 172 imitace nerezi zápustná</t>
  </si>
  <si>
    <t>9086688</t>
  </si>
  <si>
    <t>119243</t>
  </si>
  <si>
    <t>HETTICH 9086688 Úchytka TOUCH-IN hranatá 181/172 mm chrom lesklý</t>
  </si>
  <si>
    <t>9086689</t>
  </si>
  <si>
    <t>107062</t>
  </si>
  <si>
    <t>HETTICH 9086689 Úchytka TOUCH-IN kulatá nerez broušený</t>
  </si>
  <si>
    <t>9086690</t>
  </si>
  <si>
    <t>159884</t>
  </si>
  <si>
    <t>HETTICH 9086690 Úchytka TOUCH-IN kulatá chrom lesklý</t>
  </si>
  <si>
    <t>9086691</t>
  </si>
  <si>
    <t>106193</t>
  </si>
  <si>
    <t>HETTICH 9086691 Úchytka Touch-In 172 imitace nerezi zápustná</t>
  </si>
  <si>
    <t>9086693</t>
  </si>
  <si>
    <t>105695</t>
  </si>
  <si>
    <t>HETTICH 9086693 Úchytka TOUCH-IN kulatá nerez broušený</t>
  </si>
  <si>
    <t>9086694</t>
  </si>
  <si>
    <t>105656</t>
  </si>
  <si>
    <t>HETTICH 9086694 Úchytka TOUCH-IN kulatá chrom lesklý</t>
  </si>
  <si>
    <t>9086695</t>
  </si>
  <si>
    <t>130326</t>
  </si>
  <si>
    <t>HETTICH 9086695 Krytka Touch-In hranatá výplň plast ABS nelakovaná</t>
  </si>
  <si>
    <t>9086696</t>
  </si>
  <si>
    <t>127861</t>
  </si>
  <si>
    <t>HETTICH 9086696 Krytka Touch-In hranatá výplň imitace nerezi</t>
  </si>
  <si>
    <t>9086698</t>
  </si>
  <si>
    <t>108332</t>
  </si>
  <si>
    <t>HETTICH 9086698 Úchytka TOUCH-IN kulatá výplň</t>
  </si>
  <si>
    <t>9086714</t>
  </si>
  <si>
    <t>104372</t>
  </si>
  <si>
    <t>HETTICH 9086714 Easys úhelník pro záda</t>
  </si>
  <si>
    <t>9087529</t>
  </si>
  <si>
    <t>545332</t>
  </si>
  <si>
    <t>HETTICH 9087529 Sensys závěs rámový slepý úhel naložený 90°/95° TH vrut SiSy</t>
  </si>
  <si>
    <t>9088016</t>
  </si>
  <si>
    <t>300327</t>
  </si>
  <si>
    <t>HETTICH 9088016 Sensys 8639I 95° W30 naložený SiSy</t>
  </si>
  <si>
    <t>9088017</t>
  </si>
  <si>
    <t>300328</t>
  </si>
  <si>
    <t>HETTICH 9088017 Sensys 8639I W30 B-16 TH52 SiSy</t>
  </si>
  <si>
    <t>9088018</t>
  </si>
  <si>
    <t>300329</t>
  </si>
  <si>
    <t>HETTICH 9088018 Sensys 8639i úhlový 45° plně naložený W45 B9 TH52 SiSy vrut</t>
  </si>
  <si>
    <t>9088019</t>
  </si>
  <si>
    <t>104801</t>
  </si>
  <si>
    <t>HETTICH 9088019 Sensys závěs úhlový naložený 45°/95° TH vrut SiSy</t>
  </si>
  <si>
    <t>9088020</t>
  </si>
  <si>
    <t>300331</t>
  </si>
  <si>
    <t>HETTICH 9088020 Sensys 8639i úhlový 45° vložený W45 B-25 TH52 SiSy vrut</t>
  </si>
  <si>
    <t>9088021</t>
  </si>
  <si>
    <t>104802</t>
  </si>
  <si>
    <t>HETTICH 9088021 Sensys závěs slepý úhel vložený 90°/95° TH vrut SiSy</t>
  </si>
  <si>
    <t>9088022</t>
  </si>
  <si>
    <t>300332</t>
  </si>
  <si>
    <t>HETTICH 9088022 Sensys závěs úhlový naložený 30°/95° TB vrut SiSy</t>
  </si>
  <si>
    <t>9088024</t>
  </si>
  <si>
    <t>300334</t>
  </si>
  <si>
    <t>HETTICH 9088024 Sensys závěs úhlový zcela naložený 45°/95° TB vrut SiSy</t>
  </si>
  <si>
    <t>9088025</t>
  </si>
  <si>
    <t>300335</t>
  </si>
  <si>
    <t>HETTICH 9088025 Sensys 8639i W45 B-2 TB52 SiSy</t>
  </si>
  <si>
    <t>9088027</t>
  </si>
  <si>
    <t>300337</t>
  </si>
  <si>
    <t>HETTICH 9088027 Sensys závěs slepý úhel vložený 90°/95° TB vrut SiSy</t>
  </si>
  <si>
    <t>9088036</t>
  </si>
  <si>
    <t>300340</t>
  </si>
  <si>
    <t>HETTICH 9088036 Sensys 8639i W45 B9 TH53 SiSy</t>
  </si>
  <si>
    <t>9088037</t>
  </si>
  <si>
    <t>300341</t>
  </si>
  <si>
    <t>HETTICH 9088037 Sensys 8639i W45 B-2 TH53 SiSy</t>
  </si>
  <si>
    <t>9088039</t>
  </si>
  <si>
    <t>300343</t>
  </si>
  <si>
    <t>HETTICH 9088039 Sensys 8639i W90 B4 TH53 SiSy</t>
  </si>
  <si>
    <t>9088045</t>
  </si>
  <si>
    <t>300349</t>
  </si>
  <si>
    <t>HETTICH 9088045 Sensys 8639i 95° W90 vložený SiSy</t>
  </si>
  <si>
    <t>9088070</t>
  </si>
  <si>
    <t>300350</t>
  </si>
  <si>
    <t>HETTICH 9088070 Sensys 8639i W30 B2 THS55 SiSy</t>
  </si>
  <si>
    <t>9088076</t>
  </si>
  <si>
    <t>300356</t>
  </si>
  <si>
    <t>HETTICH 9088076 Sensys závěs úhlový naložený 30°/95° TB Fix SiSy</t>
  </si>
  <si>
    <t>9088078</t>
  </si>
  <si>
    <t>300358</t>
  </si>
  <si>
    <t>HETTICH 9088078 Sensys závěs úhlový zcela naložený 45°/95° TB Fix SiSy</t>
  </si>
  <si>
    <t>9088081</t>
  </si>
  <si>
    <t>300361</t>
  </si>
  <si>
    <t>HETTICH 9088081 Sensys závěs slepý úhel vložený 90°/95° TB Fix SiSy</t>
  </si>
  <si>
    <t>9088084</t>
  </si>
  <si>
    <t>482715</t>
  </si>
  <si>
    <t>HETTICH 9088084 Sensys 8639i úhlový 45° naložený SiSy hmoždinky DALNO</t>
  </si>
  <si>
    <t>9088087</t>
  </si>
  <si>
    <t>482710</t>
  </si>
  <si>
    <t>HETTICH 9088087 Sensys 8639i slepý úhel vložený SiSy hmoždinky DALNO</t>
  </si>
  <si>
    <t>300367</t>
  </si>
  <si>
    <t>HETTICH 9088087 Sensys 8639i W90 B4 TH58 SiSy</t>
  </si>
  <si>
    <t>9088102</t>
  </si>
  <si>
    <t>300376</t>
  </si>
  <si>
    <t>HETTICH 9088102 Sensys 8639 95° W45 B9 TH52</t>
  </si>
  <si>
    <t>9088103</t>
  </si>
  <si>
    <t>300377</t>
  </si>
  <si>
    <t>HETTICH 9088103 Sensys 8639 W45 B-2 TH52</t>
  </si>
  <si>
    <t>9088104</t>
  </si>
  <si>
    <t>300378</t>
  </si>
  <si>
    <t>HETTICH 9088104 Sensys 8639 W45 B-25 TH52</t>
  </si>
  <si>
    <t>9088105</t>
  </si>
  <si>
    <t>300379</t>
  </si>
  <si>
    <t>HETTICH 9088105 Sensys 8639 W90 B4 TH52</t>
  </si>
  <si>
    <t>9088176</t>
  </si>
  <si>
    <t>300404</t>
  </si>
  <si>
    <t>HETTICH 9088176 Sensys 8669 W30 B2 TH52 P2O</t>
  </si>
  <si>
    <t>9088177</t>
  </si>
  <si>
    <t>300405</t>
  </si>
  <si>
    <t>HETTICH 9088177 Sensys 8669 W30 B-16 TH52 P2O</t>
  </si>
  <si>
    <t>9088178</t>
  </si>
  <si>
    <t>300406</t>
  </si>
  <si>
    <t>HETTICH 9088178 Sensys 8669 W45 B9 TH52 P2O</t>
  </si>
  <si>
    <t>9088179</t>
  </si>
  <si>
    <t>300407</t>
  </si>
  <si>
    <t>HETTICH 9088179 Sensys 8669 95° TH 52 W45 P2O</t>
  </si>
  <si>
    <t>9088180</t>
  </si>
  <si>
    <t>300408</t>
  </si>
  <si>
    <t>HETTICH 9088180 Sensys 8669 W45 B-25 TH52</t>
  </si>
  <si>
    <t>9088181</t>
  </si>
  <si>
    <t>250871</t>
  </si>
  <si>
    <t>HETTICH 9088181 Sensys 95° W90 TH52 P2O</t>
  </si>
  <si>
    <t>9088199</t>
  </si>
  <si>
    <t>300415</t>
  </si>
  <si>
    <t>HETTICH 9088199 Sensys 8669 W90 B4 TH53</t>
  </si>
  <si>
    <t>9088223</t>
  </si>
  <si>
    <t>300427</t>
  </si>
  <si>
    <t>HETTICH 9088223 Sensys 8669 W90 B4 TB55 P2O</t>
  </si>
  <si>
    <t>9088229</t>
  </si>
  <si>
    <t>482711</t>
  </si>
  <si>
    <t>HETTICH 9088229 Sensys 8669 slepý úhel vložený PTO hmoždinky DALNO</t>
  </si>
  <si>
    <t>9088242</t>
  </si>
  <si>
    <t>300434</t>
  </si>
  <si>
    <t>HETTICH 9088242 lineární montážní podložka k zalisování, D=0,5 mm</t>
  </si>
  <si>
    <t>9088243</t>
  </si>
  <si>
    <t>300435</t>
  </si>
  <si>
    <t>HETTICH 9088243 podložka Sensys linearní k zalisování D=3 mm</t>
  </si>
  <si>
    <t>9088245</t>
  </si>
  <si>
    <t>300437</t>
  </si>
  <si>
    <t>HETTICH 9088245 podložka Sensys lineární na vrut D=3 mm</t>
  </si>
  <si>
    <t>9088248</t>
  </si>
  <si>
    <t>300440</t>
  </si>
  <si>
    <t>HETTICH 9088248 9084931 podložka 8000 D=4,5 vrut</t>
  </si>
  <si>
    <t>9088249</t>
  </si>
  <si>
    <t>105422</t>
  </si>
  <si>
    <t>HETTICH 9088249 Sensys krytka ramínka</t>
  </si>
  <si>
    <t>482716</t>
  </si>
  <si>
    <t>HETTICH 9088249 Sensys krytka ramínka DALNO</t>
  </si>
  <si>
    <t>9088250</t>
  </si>
  <si>
    <t>105425</t>
  </si>
  <si>
    <t>HETTICH 9088250 Sensys krytka ramínka logo Hettich</t>
  </si>
  <si>
    <t>9088251</t>
  </si>
  <si>
    <t>105408</t>
  </si>
  <si>
    <t>HETTICH 9088251 Sensys krytka pro misku TH</t>
  </si>
  <si>
    <t>9088252</t>
  </si>
  <si>
    <t>300444</t>
  </si>
  <si>
    <t>HETTICH 9088252 Sensys krytka pro misku TB</t>
  </si>
  <si>
    <t>9088253</t>
  </si>
  <si>
    <t>391749</t>
  </si>
  <si>
    <t>HETTICH 9088253 Omezovač úhlu otevření pro Intermat 9943</t>
  </si>
  <si>
    <t>9088254</t>
  </si>
  <si>
    <t>410423</t>
  </si>
  <si>
    <t>HETTICH 9088254 Omezovač úhlu otevření pro Intermat 9936 a 9936 W 95°=&gt;85°</t>
  </si>
  <si>
    <t>9089566</t>
  </si>
  <si>
    <t>365267</t>
  </si>
  <si>
    <t>HETTICH 9089566 ozdobný adaptér P2O, obsidián</t>
  </si>
  <si>
    <t>9089585</t>
  </si>
  <si>
    <t>301111</t>
  </si>
  <si>
    <t>HETTICH 9089585 Push-To-Open Lock k našroubování</t>
  </si>
  <si>
    <t>9089586</t>
  </si>
  <si>
    <t>301112</t>
  </si>
  <si>
    <t>HETTICH 9089586 Push-To-Open Pin 14mm na plochu</t>
  </si>
  <si>
    <t>9089587</t>
  </si>
  <si>
    <t>301113</t>
  </si>
  <si>
    <t>HETTICH 9089587 Push-To-Open Pin 37 mm na plochu</t>
  </si>
  <si>
    <t>9089588</t>
  </si>
  <si>
    <t>301114</t>
  </si>
  <si>
    <t>HETTICH 9089588 Push-To-Open Pin 14 mm k našroubování</t>
  </si>
  <si>
    <t>9089589</t>
  </si>
  <si>
    <t>301115</t>
  </si>
  <si>
    <t>HETTICH 9089589 Push-To-Open Pin 37 mm k zavrtání</t>
  </si>
  <si>
    <t>9089590</t>
  </si>
  <si>
    <t>301116</t>
  </si>
  <si>
    <t>HETTICH 9089590 Push-To-Open magnet 14 mm na plochu</t>
  </si>
  <si>
    <t>9089595</t>
  </si>
  <si>
    <t>301121</t>
  </si>
  <si>
    <t>HETTICH 9089595 Push-To-Open Lock k našroubování</t>
  </si>
  <si>
    <t>9089597</t>
  </si>
  <si>
    <t>301123</t>
  </si>
  <si>
    <t>HETTICH 9089597 Push-To-Open Pin 37 mm silný</t>
  </si>
  <si>
    <t>9089599</t>
  </si>
  <si>
    <t>301125</t>
  </si>
  <si>
    <t>HETTICH 9089599 Push-To-Open Pin 37mm silný</t>
  </si>
  <si>
    <t>9089601</t>
  </si>
  <si>
    <t>288337</t>
  </si>
  <si>
    <t>HETTICH 9089601 pístek P2O s čočkou 37mm s adaptérem</t>
  </si>
  <si>
    <t>9089602</t>
  </si>
  <si>
    <t>288338</t>
  </si>
  <si>
    <t>HETTICH 9089602 pístek P2O s čočkou 14mm k zavrtání</t>
  </si>
  <si>
    <t>9089603</t>
  </si>
  <si>
    <t>288339</t>
  </si>
  <si>
    <t>HETTICH 9089603 pístek P2O s čočkou 37mm k zavrtání</t>
  </si>
  <si>
    <t>9089604</t>
  </si>
  <si>
    <t>288344</t>
  </si>
  <si>
    <t>HETTICH 9089604 pístek P2O s magnetem 14 s adaptérem</t>
  </si>
  <si>
    <t>9089606</t>
  </si>
  <si>
    <t>288346</t>
  </si>
  <si>
    <t>HETTICH 9089606 pístek P2O s magnetem 14 k zavrtání</t>
  </si>
  <si>
    <t>9089609</t>
  </si>
  <si>
    <t>301127</t>
  </si>
  <si>
    <t>HETTICH 9089609 Push-To-Open Lock k našroubování</t>
  </si>
  <si>
    <t>908961000</t>
  </si>
  <si>
    <t>288340</t>
  </si>
  <si>
    <t>HETTICH 9089610 pístek P2O s čočkou 14mm silný</t>
  </si>
  <si>
    <t>9089613</t>
  </si>
  <si>
    <t>288343</t>
  </si>
  <si>
    <t>HETTICH 9089613 pístek P2O s čočkou 37mm silný (k zapuštění)</t>
  </si>
  <si>
    <t>9089629</t>
  </si>
  <si>
    <t>301132</t>
  </si>
  <si>
    <t>HETTICH 9089629 Push-To-Open magnet 14 mm na plochu antracit</t>
  </si>
  <si>
    <t>9089630</t>
  </si>
  <si>
    <t>301133</t>
  </si>
  <si>
    <t>HETTICH 9089630 Push-To-Open magnet 37 mm na plochu antracit</t>
  </si>
  <si>
    <t>9089631</t>
  </si>
  <si>
    <t>301134</t>
  </si>
  <si>
    <t>HETTICH 9089631 Push-To-Open magnet 14mm k zavrtání antracit</t>
  </si>
  <si>
    <t>9089634</t>
  </si>
  <si>
    <t>301137</t>
  </si>
  <si>
    <t>HETTICH 9089634 Push-To-Open Lock k našroubování</t>
  </si>
  <si>
    <t>9089636</t>
  </si>
  <si>
    <t>301139</t>
  </si>
  <si>
    <t>HETTICH 9089636 Push-To-Open Pin 37 mm silný na plochu antracit</t>
  </si>
  <si>
    <t>9089637</t>
  </si>
  <si>
    <t>301140</t>
  </si>
  <si>
    <t>HETTICH 9089637 Push-To-Open Pin 14 mm silný</t>
  </si>
  <si>
    <t>9089638</t>
  </si>
  <si>
    <t>301141</t>
  </si>
  <si>
    <t>HETTICH 9089638 Push-To-Open Pin 37 mm silný k zavrtání antracit</t>
  </si>
  <si>
    <t>9090107</t>
  </si>
  <si>
    <t>300793</t>
  </si>
  <si>
    <t>HETTICH 9090107 Intermat 9930 W50 65° TH58</t>
  </si>
  <si>
    <t>9090109</t>
  </si>
  <si>
    <t>208857</t>
  </si>
  <si>
    <t>HETTICH 9090109 Intermat závěs roh. skříň 50°/65° TH Sensys vrut</t>
  </si>
  <si>
    <t>9090113</t>
  </si>
  <si>
    <t>300445</t>
  </si>
  <si>
    <t>HETTICH 9090113 Intermat 9930 W50 65° Fix</t>
  </si>
  <si>
    <t>9090115</t>
  </si>
  <si>
    <t>300797</t>
  </si>
  <si>
    <t>HETTICH 9090115 Intermat závěs roh. skříň 50°/65° TB Sensys vrut</t>
  </si>
  <si>
    <t>9090116</t>
  </si>
  <si>
    <t>300798</t>
  </si>
  <si>
    <t>HETTICH 9090116 Intermat 9930 W50 65° TB53</t>
  </si>
  <si>
    <t>9090119</t>
  </si>
  <si>
    <t>300446</t>
  </si>
  <si>
    <t>HETTICH 9090119 Intermat 9930 W50 65° Fix</t>
  </si>
  <si>
    <t>9090260</t>
  </si>
  <si>
    <t>264196</t>
  </si>
  <si>
    <t>HETTICH 9090260 Sensys závěs dveře 32mm naložený 95° TH vrut SiSy</t>
  </si>
  <si>
    <t>9090270</t>
  </si>
  <si>
    <t>264200</t>
  </si>
  <si>
    <t>HETTICH 9090270 Sensys závěs dveře 32mm polonaložený 95° TH vrut SiSy</t>
  </si>
  <si>
    <t>9090280</t>
  </si>
  <si>
    <t>264204</t>
  </si>
  <si>
    <t>HETTICH 9090280 Sensys závěs dveře 32mm vložený 95° TH vrut SiSy</t>
  </si>
  <si>
    <t>9090290</t>
  </si>
  <si>
    <t>264208</t>
  </si>
  <si>
    <t>HETTICH 9090290 Sensys závěs dveře 32mm naložený 95° TB vrut SiSy</t>
  </si>
  <si>
    <t>9090291</t>
  </si>
  <si>
    <t>264209</t>
  </si>
  <si>
    <t>HETTICH 9090291 Sensys 8631i B12,5 TB53 SiSy</t>
  </si>
  <si>
    <t>9090300</t>
  </si>
  <si>
    <t>264213</t>
  </si>
  <si>
    <t>HETTICH 9090300 Sensys závěs dveře 32mm polonaložený 95° TB vrut SiSy</t>
  </si>
  <si>
    <t>9090310</t>
  </si>
  <si>
    <t>264217</t>
  </si>
  <si>
    <t>HETTICH 9090310 Sensys 8631i vložený 95° SiSy, tl. až 32mm, 45x9.5, vrut</t>
  </si>
  <si>
    <t>9090350</t>
  </si>
  <si>
    <t>264221</t>
  </si>
  <si>
    <t>HETTICH 9090350 Sensys 8631 B12,5 TH52</t>
  </si>
  <si>
    <t>9090756</t>
  </si>
  <si>
    <t>264245</t>
  </si>
  <si>
    <t>HETTICH 9090756 Sensys omezovač úhlu otevření 165°&gt;105°/120° pro 165°</t>
  </si>
  <si>
    <t>350603</t>
  </si>
  <si>
    <t>HETTICH 909075600 omezovač otevření 165°&gt;105° A 120° pro Sensys 8657 a 8687</t>
  </si>
  <si>
    <t>9090845</t>
  </si>
  <si>
    <t>288348</t>
  </si>
  <si>
    <t>HETTICH 9090845 P2O protikus k našroubování</t>
  </si>
  <si>
    <t>9090846</t>
  </si>
  <si>
    <t>301142</t>
  </si>
  <si>
    <t>HETTICH 9090846 Push-To-Open protikus k zalisování</t>
  </si>
  <si>
    <t>9090864</t>
  </si>
  <si>
    <t>300465</t>
  </si>
  <si>
    <t>HETTICH 9090864 Sensys omezovač úhlu otevření 165°&gt;90°/135° pro 165°</t>
  </si>
  <si>
    <t>350604</t>
  </si>
  <si>
    <t>HETTICH 909086400 omezovač otevření 165°&gt;90° A 135° pro Sensys 8657 a 8687</t>
  </si>
  <si>
    <t>9090869</t>
  </si>
  <si>
    <t>301143</t>
  </si>
  <si>
    <t>HETTICH 9090869 Push-To-Open protikus k našroubování</t>
  </si>
  <si>
    <t>9090882</t>
  </si>
  <si>
    <t>300466</t>
  </si>
  <si>
    <t>HETTICH 9090882 Sensys podložka rámová D=0 mm</t>
  </si>
  <si>
    <t>9090884</t>
  </si>
  <si>
    <t>397948</t>
  </si>
  <si>
    <t>HETTICH 9090884 podložka Sensys křížová k našroubování, rám, D=4,5 mm</t>
  </si>
  <si>
    <t>9090888</t>
  </si>
  <si>
    <t>456732</t>
  </si>
  <si>
    <t>HETTICH 9090888 montážní pomůcka pro zapuštění Push to open</t>
  </si>
  <si>
    <t>9090967</t>
  </si>
  <si>
    <t>518721</t>
  </si>
  <si>
    <t>HETTICH 9090967 SENSYS 8631I 95° B12,5 TH52 OBSIDIÁN</t>
  </si>
  <si>
    <t>9091224</t>
  </si>
  <si>
    <t>518854</t>
  </si>
  <si>
    <t>HETTICH 9091224 Sensys 8631i naložený 95° úzký alu rámeček SiSy obsidián</t>
  </si>
  <si>
    <t>9091225</t>
  </si>
  <si>
    <t>518855</t>
  </si>
  <si>
    <t>HETTICH 9091225 Sensys 8631i polonaložený 95° úzký alu rámeček SiSy obsidián</t>
  </si>
  <si>
    <t>9091226</t>
  </si>
  <si>
    <t>518856</t>
  </si>
  <si>
    <t>HETTICH 9091226 Sensys 8631i vložený 95° úzký alu rámeček SiSy obsidián</t>
  </si>
  <si>
    <t>9091230</t>
  </si>
  <si>
    <t>518857</t>
  </si>
  <si>
    <t>HETTICH 9091230 SENSYS 8661 ALU B12,5 TA32 BEZ PRUŽINY OBSIDIÁN</t>
  </si>
  <si>
    <t>9091231</t>
  </si>
  <si>
    <t>518858</t>
  </si>
  <si>
    <t>HETTICH 9091231 SENSYS 8661 ALU B3 TA32 BEZ PRUŽINY OBSIDIÁN</t>
  </si>
  <si>
    <t>9091232</t>
  </si>
  <si>
    <t>518859</t>
  </si>
  <si>
    <t>HETTICH 9091232 SENSYS 8661 ALU B-4 TA32 BEZ PRUŽINY OBSIDIÁN</t>
  </si>
  <si>
    <t>9091460</t>
  </si>
  <si>
    <t>554075</t>
  </si>
  <si>
    <t>HETTICH 9091460 Sensys závěs dveře 32mm naložený 95° TS vrut SiSy</t>
  </si>
  <si>
    <t>9091490</t>
  </si>
  <si>
    <t>502482</t>
  </si>
  <si>
    <t>HETTICH 9091490 Sensys 8631 naložený 95° pružina, tl. až 32mm, 52x5.5, vrut</t>
  </si>
  <si>
    <t>9091520</t>
  </si>
  <si>
    <t>421312</t>
  </si>
  <si>
    <t>HETTICH 9091520 Sensys závěs dveře 32mm naložený 95° TB vrut pružina</t>
  </si>
  <si>
    <t>9091530</t>
  </si>
  <si>
    <t>421314</t>
  </si>
  <si>
    <t>HETTICH 9091530 Sensys závěs dveře 32mm polonaložený 95° TB vrut pružina</t>
  </si>
  <si>
    <t>9091540</t>
  </si>
  <si>
    <t>421316</t>
  </si>
  <si>
    <t>HETTICH 9091540 Sensys 8631 vložený 95° pružina, tl. až 32mm, 45x9.5, vrut</t>
  </si>
  <si>
    <t>9091580</t>
  </si>
  <si>
    <t>402364</t>
  </si>
  <si>
    <t>HETTICH 9091580 Sensys 8661 B12,5 TH52 P2O</t>
  </si>
  <si>
    <t>9091610</t>
  </si>
  <si>
    <t>421313</t>
  </si>
  <si>
    <t>HETTICH 9091610 Sensys závěs dveře 32mm naložený 95° TB vrut PTO</t>
  </si>
  <si>
    <t>9091620</t>
  </si>
  <si>
    <t>421315</t>
  </si>
  <si>
    <t>HETTICH 9091620 Sensys závěs dveře 32mm polonaložený 95° TB vrut PTO</t>
  </si>
  <si>
    <t>9091630</t>
  </si>
  <si>
    <t>421317</t>
  </si>
  <si>
    <t>HETTICH 9091630 Sensys 8661 vložený 95° P2O, tl. až 32mm, 45x9.5, vrut</t>
  </si>
  <si>
    <t>9091738</t>
  </si>
  <si>
    <t>344691</t>
  </si>
  <si>
    <t>HETTICH 9091738 Sensys závěs naložený 110° TH vrut SiSy OBS</t>
  </si>
  <si>
    <t>9091739</t>
  </si>
  <si>
    <t>344692</t>
  </si>
  <si>
    <t>HETTICH 9091739 Sensys 8645i B3 TH52 SiSy obsidián</t>
  </si>
  <si>
    <t>9091740</t>
  </si>
  <si>
    <t>344693</t>
  </si>
  <si>
    <t>HETTICH 9091740 Sensys 8645i B-4 TH52 SiSy obsidián</t>
  </si>
  <si>
    <t>9091741</t>
  </si>
  <si>
    <t>344694</t>
  </si>
  <si>
    <t>HETTICH 9091741 Sensys závěs naložený 110° TH vrut PTO OBS</t>
  </si>
  <si>
    <t>9091742</t>
  </si>
  <si>
    <t>344695</t>
  </si>
  <si>
    <t>HETTICH 9091742 Sensys 8675 B3 TH52 P2O obsidián</t>
  </si>
  <si>
    <t>9091743</t>
  </si>
  <si>
    <t>344696</t>
  </si>
  <si>
    <t>HETTICH 9091743 Sensys 8675 B-4 TH52 P2O obsidián</t>
  </si>
  <si>
    <t>9091744</t>
  </si>
  <si>
    <t>344697</t>
  </si>
  <si>
    <t>HETTICH 9091744 Sensys 8638i naložený B12,5 SiSy pro alu rámeček obsidián</t>
  </si>
  <si>
    <t>9091745</t>
  </si>
  <si>
    <t>344698</t>
  </si>
  <si>
    <t>HETTICH 9091745 Sensys 8639i W30 B2 TH52 SiSy obsidián</t>
  </si>
  <si>
    <t>9091746</t>
  </si>
  <si>
    <t>344699</t>
  </si>
  <si>
    <t>HETTICH 9091746 Sensys 8639i W45 B9 TH52 SiSy obsidián</t>
  </si>
  <si>
    <t>9091747</t>
  </si>
  <si>
    <t>344700</t>
  </si>
  <si>
    <t>HETTICH 9091747 Sensys 8639i W45 B-2 TH52 SiSy obsidián</t>
  </si>
  <si>
    <t>9091748</t>
  </si>
  <si>
    <t>344701</t>
  </si>
  <si>
    <t>HETTICH 9091748 Sensys 8639i W90 B4 TH52 SiSy obsidián</t>
  </si>
  <si>
    <t>9091749</t>
  </si>
  <si>
    <t>344702</t>
  </si>
  <si>
    <t>HETTICH 9091749 Sensys 8669 W30 B2 TH52 P2O obsidián</t>
  </si>
  <si>
    <t>9091752</t>
  </si>
  <si>
    <t>344705</t>
  </si>
  <si>
    <t>HETTICH 9091752 Sensys 8669 W90 B4 TH52 P2O obsidián</t>
  </si>
  <si>
    <t>9091753</t>
  </si>
  <si>
    <t>344706</t>
  </si>
  <si>
    <t>HETTICH 9091753 Sensys 8631i B12,5 TH52 SiSy obsidián</t>
  </si>
  <si>
    <t>9091754</t>
  </si>
  <si>
    <t>518722</t>
  </si>
  <si>
    <t>HETTICH 9091754 Sensys 8631i naložený 95° dveře až 32mm TH52 hmoždinky Obsidián</t>
  </si>
  <si>
    <t>9091755</t>
  </si>
  <si>
    <t>344707</t>
  </si>
  <si>
    <t>HETTICH 9091755 Sensys 8631i B3 TH52 SiSy obsidián</t>
  </si>
  <si>
    <t>9091756</t>
  </si>
  <si>
    <t>344708</t>
  </si>
  <si>
    <t>HETTICH 9091756 Sensys 8631i B-4 TH52 SiSy obsidián</t>
  </si>
  <si>
    <t>9091757</t>
  </si>
  <si>
    <t>518724</t>
  </si>
  <si>
    <t>HETTICH 9091757 SENSYS 8631I 95° B-4 TH58 OBSIDIÁN</t>
  </si>
  <si>
    <t>9091758</t>
  </si>
  <si>
    <t>344709</t>
  </si>
  <si>
    <t>HETTICH 9091758 Sensys 8661 B12,5 TH52 P2O obsidián</t>
  </si>
  <si>
    <t>9091760</t>
  </si>
  <si>
    <t>344711</t>
  </si>
  <si>
    <t>HETTICH 9091760 Sensys 8661 B-4 TH52 P2O obsidián</t>
  </si>
  <si>
    <t>9091761</t>
  </si>
  <si>
    <t>344712</t>
  </si>
  <si>
    <t>HETTICH 9091761 Sensys 8646i B12,5 TH52 SiSy obsidián</t>
  </si>
  <si>
    <t>9091762</t>
  </si>
  <si>
    <t>344713</t>
  </si>
  <si>
    <t>HETTICH 9091762 Sensys 8646i B3 TH52 SiSy obsidián</t>
  </si>
  <si>
    <t>9091763</t>
  </si>
  <si>
    <t>344714</t>
  </si>
  <si>
    <t>HETTICH 9091763 Sensys 8646i B-4 TH52 SiSy obsidián</t>
  </si>
  <si>
    <t>9091764</t>
  </si>
  <si>
    <t>344715</t>
  </si>
  <si>
    <t>HETTICH 9091764 závěs Sensys naložený TH dveře od 10mm PTO obsidián</t>
  </si>
  <si>
    <t>9091765</t>
  </si>
  <si>
    <t>344716</t>
  </si>
  <si>
    <t>HETTICH 9091765 Sensys 8676 B3 TH52 P2O obsidián</t>
  </si>
  <si>
    <t>9091767</t>
  </si>
  <si>
    <t>344718</t>
  </si>
  <si>
    <t>HETTICH 9091767 Sensys závěs nulový přesah naložený 165° TH vrut SiSy OBS</t>
  </si>
  <si>
    <t>9091768</t>
  </si>
  <si>
    <t>344719</t>
  </si>
  <si>
    <t>HETTICH 9091768 Sensys 8657i B3 TH52 SiSy obsidián</t>
  </si>
  <si>
    <t>9091769</t>
  </si>
  <si>
    <t>344720</t>
  </si>
  <si>
    <t>HETTICH 9091769 Sensys závěs nulový přesah naložený 165° TH vrut PTO OBS</t>
  </si>
  <si>
    <t>9091770</t>
  </si>
  <si>
    <t>344721</t>
  </si>
  <si>
    <t>HETTICH 9091770 Sensys 8687 B3 TH52 P2O obsidián</t>
  </si>
  <si>
    <t>9091771</t>
  </si>
  <si>
    <t>482730</t>
  </si>
  <si>
    <t>HETTICH 9091771 Sensys 8645i naložený SiSy obsidián hmoždinky DALNO</t>
  </si>
  <si>
    <t>556522</t>
  </si>
  <si>
    <t>HETTICH 9091771 Sensys závěs naložený 110° SiSy hmoždinka TH obsidián</t>
  </si>
  <si>
    <t>9091772</t>
  </si>
  <si>
    <t>518665</t>
  </si>
  <si>
    <t>HETTICH 9091772 Sensys polonaložený 110° SiSy TH hmoždinka obsidián</t>
  </si>
  <si>
    <t>9091773</t>
  </si>
  <si>
    <t>518667</t>
  </si>
  <si>
    <t>HETTICH 9091773 SENSYS 8645I 110° B-4 TH58 OBSIDIÁN</t>
  </si>
  <si>
    <t>9091774</t>
  </si>
  <si>
    <t>482729</t>
  </si>
  <si>
    <t>HETTICH 9091774 Sensys 8675 naložený PTO obsidián hmoždinky DALNO</t>
  </si>
  <si>
    <t>9091775</t>
  </si>
  <si>
    <t>518668</t>
  </si>
  <si>
    <t>HETTICH 9091775 SENSYS 8675 110° B3 TH58 BEZ PRUŽINY PRO PUSH TO OPEN OBSIDIÁN</t>
  </si>
  <si>
    <t>9091776</t>
  </si>
  <si>
    <t>518669</t>
  </si>
  <si>
    <t>HETTICH 9091776 SENSYS 8675 110° B-4 TH58 BEZ PRUŽINY PRO PUSH TO OPEN OBSIDIÁN</t>
  </si>
  <si>
    <t>9091777</t>
  </si>
  <si>
    <t>518828</t>
  </si>
  <si>
    <t>HETTICH 9091777 SENSYS 8639I W30 B2 TH58 OBSIDIÁN</t>
  </si>
  <si>
    <t>9091778</t>
  </si>
  <si>
    <t>518833</t>
  </si>
  <si>
    <t>HETTICH 9091778 SENSYS 8639I W45 B9 TH58 OBSIDIÁN</t>
  </si>
  <si>
    <t>9091779</t>
  </si>
  <si>
    <t>482733</t>
  </si>
  <si>
    <t>HETTICH 9091779 Sensys 8639i úhlový 45° naložený SiSy obsidián hmoždinky DALNO</t>
  </si>
  <si>
    <t>9091780</t>
  </si>
  <si>
    <t>482725</t>
  </si>
  <si>
    <t>HETTICH 9091780 Sensys 8639i slepý úhel vložený SiSy obsidián hmoždinky DALNO</t>
  </si>
  <si>
    <t>9091781</t>
  </si>
  <si>
    <t>518829</t>
  </si>
  <si>
    <t>HETTICH 9091781 SENSYS 8669 W30 B2 TH58 BEZ PRUŽINY OBSIDIÁN</t>
  </si>
  <si>
    <t>9091782</t>
  </si>
  <si>
    <t>518835</t>
  </si>
  <si>
    <t>HETTICH 9091782 SENSYS 8669 W45 B9 TH58 BEZ PRUŽINY OBSIDIÁN</t>
  </si>
  <si>
    <t>9091783</t>
  </si>
  <si>
    <t>518834</t>
  </si>
  <si>
    <t>HETTICH 9091783 SENSYS 8669 W45 B-2 TH58 BEZ PRUŽINY OBSIDIÁN</t>
  </si>
  <si>
    <t>9091785</t>
  </si>
  <si>
    <t>518723</t>
  </si>
  <si>
    <t>HETTICH 9091785 SENSYS 8631I 95° B3 TH58 OBSIDIÁN</t>
  </si>
  <si>
    <t>9091786</t>
  </si>
  <si>
    <t>518725</t>
  </si>
  <si>
    <t>HETTICH 9091786 SENSYS 8661 95° B12,5 TH58 BEZ PRUŽINY OBSIDIÁN</t>
  </si>
  <si>
    <t>9091787</t>
  </si>
  <si>
    <t>518726</t>
  </si>
  <si>
    <t>HETTICH 9091787 SENSYS 8661 95° B3 TH58 BEZ PRUŽINY OBSIDIÁN</t>
  </si>
  <si>
    <t>9091788</t>
  </si>
  <si>
    <t>518727</t>
  </si>
  <si>
    <t>HETTICH 9091788 SENSYS 8661 95° B-4 TH58 BEZ PRUŽINY OBSIDIÁN</t>
  </si>
  <si>
    <t>9091789</t>
  </si>
  <si>
    <t>482731</t>
  </si>
  <si>
    <t>HETTICH 9091789 Sensys 8657i 165° naložený SiSy obsidián hmoždinky DALNO</t>
  </si>
  <si>
    <t>556521</t>
  </si>
  <si>
    <t>HETTICH 9091789 Sensys naložený 165° nulový přesah SiSy TH hmoždinka obsidián</t>
  </si>
  <si>
    <t>9091790</t>
  </si>
  <si>
    <t>518816</t>
  </si>
  <si>
    <t>HETTICH 9091790 SENSYS 8657I 165° B3 TH58 OBSIDIÁN</t>
  </si>
  <si>
    <t>9091791</t>
  </si>
  <si>
    <t>482732</t>
  </si>
  <si>
    <t>HETTICH 9091791 Sensys 8687 165° naložený PTO obsidián hmoždinky DALNO</t>
  </si>
  <si>
    <t>9091792</t>
  </si>
  <si>
    <t>518817</t>
  </si>
  <si>
    <t>HETTICH 9091792 SENSYS 8687 165° B3 TH58 BEZ PRUŽINY OBSIDIÁN</t>
  </si>
  <si>
    <t>9091793</t>
  </si>
  <si>
    <t>518767</t>
  </si>
  <si>
    <t>HETTICH 9091793 Sensys 8646i naložený pro tenké dveře SiSy obsidián hmoždinka</t>
  </si>
  <si>
    <t>9091794</t>
  </si>
  <si>
    <t>518768</t>
  </si>
  <si>
    <t>HETTICH 9091794 SENSYS 8646I B3 TH58 OBSIDIÁN</t>
  </si>
  <si>
    <t>9091795</t>
  </si>
  <si>
    <t>518769</t>
  </si>
  <si>
    <t>HETTICH 9091795 SENSYS 8646I B-4 TH58 OBSIDIÁN</t>
  </si>
  <si>
    <t>9091796</t>
  </si>
  <si>
    <t>518770</t>
  </si>
  <si>
    <t>HETTICH 9091796 SENSYS 8676 B12,5 TH58 BEZ PRUŽINY OBSIDIÁN</t>
  </si>
  <si>
    <t>9091797</t>
  </si>
  <si>
    <t>518771</t>
  </si>
  <si>
    <t>HETTICH 9091797 SENSYS 8676 B3 TH58 BEZ PRUŽINY OBSIDIÁN</t>
  </si>
  <si>
    <t>9091798</t>
  </si>
  <si>
    <t>518772</t>
  </si>
  <si>
    <t>HETTICH 9091798 SENSYS 8676 B-4 TH58 BEZ PRUŽINY OBSIDIÁN</t>
  </si>
  <si>
    <t>9091799</t>
  </si>
  <si>
    <t>500607</t>
  </si>
  <si>
    <t>HETTICH 9091799 Sensys montážní podložka křížová D0 eurošroub OBS</t>
  </si>
  <si>
    <t>9091800</t>
  </si>
  <si>
    <t>511817</t>
  </si>
  <si>
    <t>HETTICH 9091800 montážní podložka Sensys D=1,5 eurošroub obsidián</t>
  </si>
  <si>
    <t>9091801</t>
  </si>
  <si>
    <t>512330</t>
  </si>
  <si>
    <t>HETTICH 9091801 montážní podložka Sensys D=3 eurošroub obsidián</t>
  </si>
  <si>
    <t>9091802</t>
  </si>
  <si>
    <t>511818</t>
  </si>
  <si>
    <t>HETTICH 9091802 montážní podložka Sensys D=5 eurošroub obsidián</t>
  </si>
  <si>
    <t>9091803</t>
  </si>
  <si>
    <t>344722</t>
  </si>
  <si>
    <t>HETTICH 9091803 křížová podložka s předmontovanými eurošrouby, D0, s excentrem</t>
  </si>
  <si>
    <t>9091804</t>
  </si>
  <si>
    <t>344723</t>
  </si>
  <si>
    <t>HETTICH 9091804 podložka Sensys excentr, eurošroub, D=1,5mm, obsidián</t>
  </si>
  <si>
    <t>9091805</t>
  </si>
  <si>
    <t>344724</t>
  </si>
  <si>
    <t>HETTICH 9091805 montážní podložka Sensys excentr eurošroub D=3 obsidián</t>
  </si>
  <si>
    <t>9091806</t>
  </si>
  <si>
    <t>344725</t>
  </si>
  <si>
    <t>HETTICH 9091806 MC82D-LR37*32-D5 obsidián</t>
  </si>
  <si>
    <t>9091808</t>
  </si>
  <si>
    <t>518887</t>
  </si>
  <si>
    <t>HETTICH 9091808 PODLOŽKA 8099 D1,5 DIREKT OBSIDIÁN</t>
  </si>
  <si>
    <t>9091811</t>
  </si>
  <si>
    <t>344726</t>
  </si>
  <si>
    <t>HETTICH 9091811 Sensys montážní podložka křížová mezis. D0 excentr hmoždinka OBS</t>
  </si>
  <si>
    <t>9091812</t>
  </si>
  <si>
    <t>344727</t>
  </si>
  <si>
    <t>HETTICH 9091812 Sensys montážní podložka křížová mez. D1,5 excentr hmoždinka OBS</t>
  </si>
  <si>
    <t>9091813</t>
  </si>
  <si>
    <t>344728</t>
  </si>
  <si>
    <t>HETTICH 9091813 Sensys montážní podložka křížová mezis. D3 excentr hmoždinka OBS</t>
  </si>
  <si>
    <t>9091814</t>
  </si>
  <si>
    <t>344729</t>
  </si>
  <si>
    <t>HETTICH 9091814 Sensys montážní podložka křížová mezis. D5 excentr hmoždinka OBS</t>
  </si>
  <si>
    <t>9091815</t>
  </si>
  <si>
    <t>518891</t>
  </si>
  <si>
    <t>HETTICH 9091815 montážní podložka lineární D0,5 vrut Obsidián</t>
  </si>
  <si>
    <t>9091820</t>
  </si>
  <si>
    <t>479346</t>
  </si>
  <si>
    <t>HETTICH 9091820 krytka ramínka Sensys kovová bez loga obsidián DALNO</t>
  </si>
  <si>
    <t>9091821</t>
  </si>
  <si>
    <t>344733</t>
  </si>
  <si>
    <t>HETTICH 9091821 Sensys krytka ramínka logo Hettich OBS</t>
  </si>
  <si>
    <t>9091822</t>
  </si>
  <si>
    <t>344734</t>
  </si>
  <si>
    <t>HETTICH 9091822 Sensys krytka pro misku TH OBS</t>
  </si>
  <si>
    <t>9091991</t>
  </si>
  <si>
    <t>518844</t>
  </si>
  <si>
    <t>HETTICH 9091991 SENSYS 8638I ALU B12,5 TA32 OBSIDIÁN</t>
  </si>
  <si>
    <t>9094270</t>
  </si>
  <si>
    <t>308058</t>
  </si>
  <si>
    <t>HETTICH 9094270 Sensys závěs dveře 10mm naložený 110° TH vrut SiSy</t>
  </si>
  <si>
    <t>9094276</t>
  </si>
  <si>
    <t>372560</t>
  </si>
  <si>
    <t>HETTICH 9094276 Sensys 8646i, Základna závěsu 12.5 mm, TH 58, naložený, SiSy</t>
  </si>
  <si>
    <t>9094280</t>
  </si>
  <si>
    <t>308454</t>
  </si>
  <si>
    <t>HETTICH 9094280 Sensys závěs dveře 10mm polonaložený 110° TH vrut SiSy</t>
  </si>
  <si>
    <t>9094281</t>
  </si>
  <si>
    <t>399146</t>
  </si>
  <si>
    <t>HETTICH 9094281 Sensys 8646i B3 TH53 polonaložený pro tenké dveře SiSy</t>
  </si>
  <si>
    <t>9094286</t>
  </si>
  <si>
    <t>399264</t>
  </si>
  <si>
    <t>HETTICH 9094286 Sensys 8646i B3, TH58, polonaložený pro tenké dveře, SiSy</t>
  </si>
  <si>
    <t>9094290</t>
  </si>
  <si>
    <t>308455</t>
  </si>
  <si>
    <t>HETTICH 9094290 Sensys závěs dveře 10mm vložený 110° TH vrut SiSy</t>
  </si>
  <si>
    <t>9094291</t>
  </si>
  <si>
    <t>399267</t>
  </si>
  <si>
    <t>HETTICH 9094291 Sensys 8646i B-4, TH53, vložený pro tenké dveře, SiSy</t>
  </si>
  <si>
    <t>9094296</t>
  </si>
  <si>
    <t>399268</t>
  </si>
  <si>
    <t>HETTICH 9094296 Sensys 8646i B-4, TH58, vložený pro tenké dveře, SiSy</t>
  </si>
  <si>
    <t>9094300</t>
  </si>
  <si>
    <t>421318</t>
  </si>
  <si>
    <t>HETTICH 9094300 Sensys závěs dveře 10mm naložený 110° TB vrut SiSy</t>
  </si>
  <si>
    <t>9094310</t>
  </si>
  <si>
    <t>421321</t>
  </si>
  <si>
    <t>HETTICH 9094310 Sensys závěs dveře 10mm polonaložený 110° TB vrut SiSy</t>
  </si>
  <si>
    <t>9094320</t>
  </si>
  <si>
    <t>421324</t>
  </si>
  <si>
    <t>HETTICH 9094320 Sensys závěs dveře 10mm vložený 110° TB vrut SiSy</t>
  </si>
  <si>
    <t>9094360</t>
  </si>
  <si>
    <t>300468</t>
  </si>
  <si>
    <t>HETTICH 9094360 Sensys 8646 B12,5 TH52</t>
  </si>
  <si>
    <t>9094361</t>
  </si>
  <si>
    <t>300469</t>
  </si>
  <si>
    <t>HETTICH 9094361 Sensys 8646 B12,5 TH53</t>
  </si>
  <si>
    <t>9094366</t>
  </si>
  <si>
    <t>300470</t>
  </si>
  <si>
    <t>HETTICH 9094366 Sensys 8646 B12,5 TH58</t>
  </si>
  <si>
    <t>9094370</t>
  </si>
  <si>
    <t>300471</t>
  </si>
  <si>
    <t>HETTICH 9094370 Sensys závěs dveře 10mm polonaložený 110° TH vrut pružina</t>
  </si>
  <si>
    <t>9094371</t>
  </si>
  <si>
    <t>300472</t>
  </si>
  <si>
    <t>HETTICH 9094371 Sensys 8646 B3 TH53</t>
  </si>
  <si>
    <t>9094376</t>
  </si>
  <si>
    <t>300473</t>
  </si>
  <si>
    <t>HETTICH 9094376 Sensys závěs dveře 10mm polonaložený 110° TH hmoždinka</t>
  </si>
  <si>
    <t>9094380</t>
  </si>
  <si>
    <t>300474</t>
  </si>
  <si>
    <t>HETTICH 9094380 Sensys závěs dveře 10mm vložený 110° TH vrut pružina</t>
  </si>
  <si>
    <t>9094390</t>
  </si>
  <si>
    <t>421319</t>
  </si>
  <si>
    <t>HETTICH 9094390 Sensys závěs dveře 10mm naložený 110° TB vrut pružina</t>
  </si>
  <si>
    <t>9094400</t>
  </si>
  <si>
    <t>421322</t>
  </si>
  <si>
    <t>HETTICH 9094400 Sensys závěs dveře 10mm polonaložený 110° TB vrut pružina</t>
  </si>
  <si>
    <t>9094410</t>
  </si>
  <si>
    <t>421325</t>
  </si>
  <si>
    <t>HETTICH 9094410 Sensys závěs dveře 10mm vložený 110° TB vrut pružina</t>
  </si>
  <si>
    <t>9094450</t>
  </si>
  <si>
    <t>336503</t>
  </si>
  <si>
    <t>HETTICH 9094450 Sensys závěs dveře 10mm naložený 110° TH vrut PTO</t>
  </si>
  <si>
    <t>9094451</t>
  </si>
  <si>
    <t>399131</t>
  </si>
  <si>
    <t>HETTICH 9094451 Sensys 8676 B12,5 TH53 110° naložený pro tenké dveře P2O</t>
  </si>
  <si>
    <t>9094456</t>
  </si>
  <si>
    <t>399134</t>
  </si>
  <si>
    <t>HETTICH 9094456 Sensys 8676 naložený 110° dvířko 10mm, 52x5,5 PTO hmoždinka</t>
  </si>
  <si>
    <t>9094460</t>
  </si>
  <si>
    <t>336506</t>
  </si>
  <si>
    <t>HETTICH 9094460 Sensys závěs dveře 10mm polonaložený 110° TH vrut PTO</t>
  </si>
  <si>
    <t>9094461</t>
  </si>
  <si>
    <t>399138</t>
  </si>
  <si>
    <t>HETTICH 9094461 Sensys 8676 B12,5 TH53 polonaložený pro tenké dveře P2O</t>
  </si>
  <si>
    <t>9094466</t>
  </si>
  <si>
    <t>399141</t>
  </si>
  <si>
    <t>HETTICH 9094466 Sensys 8676 B12,5 TH58 polonaložený pro tenké dveře P2O</t>
  </si>
  <si>
    <t>9094470</t>
  </si>
  <si>
    <t>346823</t>
  </si>
  <si>
    <t>HETTICH 9094470 Sensys závěs dveře 10mm vložený 110° TH vrut PTO</t>
  </si>
  <si>
    <t>9094476</t>
  </si>
  <si>
    <t>399317</t>
  </si>
  <si>
    <t>HETTICH 9094476 Sensys 8676 B-4 TH58, vložený, P2O</t>
  </si>
  <si>
    <t>9094480</t>
  </si>
  <si>
    <t>421320</t>
  </si>
  <si>
    <t>HETTICH 9094480 Sensys závěs dveře 10mm naložený 110° TB vrut PTO</t>
  </si>
  <si>
    <t>9094486</t>
  </si>
  <si>
    <t>500604</t>
  </si>
  <si>
    <t>HETTICH 9094486 Sensys 8676 naložený 110° dvířko 10mm, 45x9,5 PTO hmoždinka</t>
  </si>
  <si>
    <t>9094490</t>
  </si>
  <si>
    <t>421323</t>
  </si>
  <si>
    <t>HETTICH 9094490 Sensys závěs dveře 10mm polonaložený 110° TB vrut PTO</t>
  </si>
  <si>
    <t>9094500</t>
  </si>
  <si>
    <t>421326</t>
  </si>
  <si>
    <t>HETTICH 9094500 Sensys závěs dveře 10mm vložený 110° TB vrut PTO</t>
  </si>
  <si>
    <t>9097899</t>
  </si>
  <si>
    <t>127859</t>
  </si>
  <si>
    <t>HETTICH 9097899 Úchytka TOLFO 76/32 mm imitace nerezi</t>
  </si>
  <si>
    <t>9097900</t>
  </si>
  <si>
    <t>159282</t>
  </si>
  <si>
    <t>HETTICH 9097900 Úchytka TOLFO 76/32 mm chrom lesklý</t>
  </si>
  <si>
    <t>9097922</t>
  </si>
  <si>
    <t>187265</t>
  </si>
  <si>
    <t>HETTICH 9097922 Easys úhelník pro záda typ B</t>
  </si>
  <si>
    <t>9097923</t>
  </si>
  <si>
    <t>104365</t>
  </si>
  <si>
    <t>HETTICH 9097923 Easys držák rozdělovače</t>
  </si>
  <si>
    <t>9097946</t>
  </si>
  <si>
    <t>178645</t>
  </si>
  <si>
    <t>HETTICH 9097946 Úchytka VERONIA 176/160 mm imitace nerezi</t>
  </si>
  <si>
    <t>9097947</t>
  </si>
  <si>
    <t>179458</t>
  </si>
  <si>
    <t>HETTICH 9097947 Úchytka VERONIA 176/160 mm chrom lesklý</t>
  </si>
  <si>
    <t>9097950</t>
  </si>
  <si>
    <t>156953</t>
  </si>
  <si>
    <t>HETTICH 9097950 Úchytka RIALTO 189/160 mm imitace nerezi</t>
  </si>
  <si>
    <t>9097953</t>
  </si>
  <si>
    <t>162146</t>
  </si>
  <si>
    <t>HETTICH 9097953 Úchytka RIALTO 189/160 mm chrom lesklý</t>
  </si>
  <si>
    <t>9098724</t>
  </si>
  <si>
    <t>187272</t>
  </si>
  <si>
    <t>HETTICH 9098724 Atira příchyt čela, DesignSide, vrut</t>
  </si>
  <si>
    <t>9099023</t>
  </si>
  <si>
    <t>368016</t>
  </si>
  <si>
    <t>HETTICH 9099023 těsnění pro nožní pedál BM8</t>
  </si>
  <si>
    <t>9099042</t>
  </si>
  <si>
    <t>354218</t>
  </si>
  <si>
    <t>HETTICH 9099042 pružina 250N (13886/45033) pro HLB - píst obě strany</t>
  </si>
  <si>
    <t>9099043</t>
  </si>
  <si>
    <t>411999</t>
  </si>
  <si>
    <t>HETTICH 9099043 pružina 320N (1896NQ/KN479) pro HLB - píst obě strany</t>
  </si>
  <si>
    <t>9099044</t>
  </si>
  <si>
    <t>136406</t>
  </si>
  <si>
    <t>HETTICH 9099044 pružina 380N (13888/45035) pro HLB - píst obě strany</t>
  </si>
  <si>
    <t>9099540</t>
  </si>
  <si>
    <t>264246</t>
  </si>
  <si>
    <t>HETTICH 9099540 Sensys závěs dveře nulový přesah naložený 165° TH vrut SiSy</t>
  </si>
  <si>
    <t>9099541</t>
  </si>
  <si>
    <t>264247</t>
  </si>
  <si>
    <t>HETTICH 9099541 Sensys 8657i TH53 165° SiSy naložený</t>
  </si>
  <si>
    <t>9099542</t>
  </si>
  <si>
    <t>482712</t>
  </si>
  <si>
    <t>HETTICH 9099542 Sensys 8657i 165° naložený SiSy rychlomontáž Flash DALNO</t>
  </si>
  <si>
    <t>264248</t>
  </si>
  <si>
    <t>HETTICH 9099542 Sensys 8657i TH54 165° naložený SiSy</t>
  </si>
  <si>
    <t>9099543</t>
  </si>
  <si>
    <t>264249</t>
  </si>
  <si>
    <t>HETTICH 9099543 Sensys 8657i TH55 165° naložený SiSy</t>
  </si>
  <si>
    <t>9099546</t>
  </si>
  <si>
    <t>300477</t>
  </si>
  <si>
    <t>HETTICH 9099546 Sensys 8657i 165° B12,5 TH58 SiSy</t>
  </si>
  <si>
    <t>9099550</t>
  </si>
  <si>
    <t>264251</t>
  </si>
  <si>
    <t>HETTICH 9099550 Sensys závěs dveře velký úhel polonaložený 165° TH vrut SiSy</t>
  </si>
  <si>
    <t>350605</t>
  </si>
  <si>
    <t>HETTICH 909955001 Sensys 8657i 165° B3 TH52 SiSy</t>
  </si>
  <si>
    <t>9099551</t>
  </si>
  <si>
    <t>264252</t>
  </si>
  <si>
    <t>HETTICH 9099551 Sensys závěs polonaložený 165° TH lisování SiSy</t>
  </si>
  <si>
    <t>9099553</t>
  </si>
  <si>
    <t>264254</t>
  </si>
  <si>
    <t>HETTICH 9099553 Sensys 8657i TH55 165° SiSy polonaložený</t>
  </si>
  <si>
    <t>9099556</t>
  </si>
  <si>
    <t>300478</t>
  </si>
  <si>
    <t>HETTICH 9099556 Sensys závěs polonaložený 165° TH hmoždinka SiSy</t>
  </si>
  <si>
    <t>9099560</t>
  </si>
  <si>
    <t>264256</t>
  </si>
  <si>
    <t>HETTICH 9099560 Sensys závěs dveře nulový přesah naložený 165° TB vrut SiSy</t>
  </si>
  <si>
    <t>9099561</t>
  </si>
  <si>
    <t>264257</t>
  </si>
  <si>
    <t>HETTICH 9099561 Sensys 8657i B12,5 TB53 SiSy</t>
  </si>
  <si>
    <t>9099563</t>
  </si>
  <si>
    <t>264259</t>
  </si>
  <si>
    <t>HETTICH 9099563 Sensys závěs dveře nulový přesah naložený 165° TB Fix SiSy</t>
  </si>
  <si>
    <t>9099573</t>
  </si>
  <si>
    <t>264264</t>
  </si>
  <si>
    <t>HETTICH 9099573 Sensys 8657i B3 TB55 SiSy</t>
  </si>
  <si>
    <t>9099576</t>
  </si>
  <si>
    <t>300480</t>
  </si>
  <si>
    <t>HETTiCH 9099576 Sensys 8657i 165° B3 TB58 SiSy</t>
  </si>
  <si>
    <t>9099600</t>
  </si>
  <si>
    <t>264266</t>
  </si>
  <si>
    <t>HETTICH 9099600 Sensys závěs dveře nulový přesah naložený 165° TH vrut pružina</t>
  </si>
  <si>
    <t>9099601</t>
  </si>
  <si>
    <t>264267</t>
  </si>
  <si>
    <t>HETTICH 9099601 Sensys 8657 TH53 165°</t>
  </si>
  <si>
    <t>9099603</t>
  </si>
  <si>
    <t>264268</t>
  </si>
  <si>
    <t>HETTICH 9099603 Sensys 8657 TH55 165°</t>
  </si>
  <si>
    <t>9099610</t>
  </si>
  <si>
    <t>264269</t>
  </si>
  <si>
    <t>HETTICH 9099610 Sensys závěs dveře velký úhel polonaložený 165° TH vrut pružina</t>
  </si>
  <si>
    <t>9099620</t>
  </si>
  <si>
    <t>264272</t>
  </si>
  <si>
    <t>HETTICH 9099620 Sensys závěs dveře nulový přesah naložený 165° TB vrut pružina</t>
  </si>
  <si>
    <t>9099623</t>
  </si>
  <si>
    <t>264274</t>
  </si>
  <si>
    <t>HETTICH 9099623 Sensys závěs dveře nulový přesah naložený 165° TB Fix pružina</t>
  </si>
  <si>
    <t>9099660</t>
  </si>
  <si>
    <t>264278</t>
  </si>
  <si>
    <t>HETTICH 9099660 Sensys závěs dveře nulový přesah naložený 165° TH vrut PTO</t>
  </si>
  <si>
    <t>9099661</t>
  </si>
  <si>
    <t>264279</t>
  </si>
  <si>
    <t>HETTICH 9099661 Sensys 8687 B12,5 TH53, naložený, P2O</t>
  </si>
  <si>
    <t>9099663</t>
  </si>
  <si>
    <t>264280</t>
  </si>
  <si>
    <t>HETTICH 9099663 Sensys 8687 B12,5 TH55 P2O</t>
  </si>
  <si>
    <t>9099666</t>
  </si>
  <si>
    <t>482713</t>
  </si>
  <si>
    <t>HETTICH 9099666 Sensys 8687 165° naložený PTO hmoždinky DALNO</t>
  </si>
  <si>
    <t>9099670</t>
  </si>
  <si>
    <t>264281</t>
  </si>
  <si>
    <t>HETTICH 9099670 Sensys závěs dveře velký úhel polonaložený 165° TH vrut PTO</t>
  </si>
  <si>
    <t>9099680</t>
  </si>
  <si>
    <t>264284</t>
  </si>
  <si>
    <t>HETTICH 9099680 Sensys závěs dveře nulový přesah naložený 165° TB vrut PTO</t>
  </si>
  <si>
    <t>9099683</t>
  </si>
  <si>
    <t>264286</t>
  </si>
  <si>
    <t>HETTICH 9099683 Sensys závěs dveře nulový přesah naložený 165° TB Fix PTO</t>
  </si>
  <si>
    <t>9099750</t>
  </si>
  <si>
    <t>288352</t>
  </si>
  <si>
    <t>HETTICH 9099750 Sensys závěs nulový přesah naložený 165° TH IN vrut pružina</t>
  </si>
  <si>
    <t>9099751</t>
  </si>
  <si>
    <t>300489</t>
  </si>
  <si>
    <t>HETTICH 9099751 Sensys 8657 165° Intermat B12</t>
  </si>
  <si>
    <t>9099756</t>
  </si>
  <si>
    <t>300491</t>
  </si>
  <si>
    <t>HETTICH 9099756 Sensys 8657 165° Intermat B12 TH48</t>
  </si>
  <si>
    <t>9099760</t>
  </si>
  <si>
    <t>288353</t>
  </si>
  <si>
    <t>HETTICH 9099760 Sensys závěs polonaložený 165° TH Intermat vrut pružina</t>
  </si>
  <si>
    <t>9099810</t>
  </si>
  <si>
    <t>298415</t>
  </si>
  <si>
    <t>HETTICH 9099810 Sensys 8687 T42 K0 165° P2O</t>
  </si>
  <si>
    <t>9099820</t>
  </si>
  <si>
    <t>300505</t>
  </si>
  <si>
    <t>HETTICH 9099820 Sensys 8687 165° Intermat B3 P2O</t>
  </si>
  <si>
    <t>9099870</t>
  </si>
  <si>
    <t>300517</t>
  </si>
  <si>
    <t>HETTICH 9099870 Sensys krytka ramínka plast</t>
  </si>
  <si>
    <t>482718</t>
  </si>
  <si>
    <t>HETTICH 9099870 Sensys krytka ramínka plast DALNO</t>
  </si>
  <si>
    <t>9099871</t>
  </si>
  <si>
    <t>300518</t>
  </si>
  <si>
    <t>HETTICH 9099871 Sensys krytka ramínka 165° logo Hettich SiSy</t>
  </si>
  <si>
    <t>9100037</t>
  </si>
  <si>
    <t>288354</t>
  </si>
  <si>
    <t>HETTICH 9100037 Sensys tlumič otevření pro 165° naložený SiSy</t>
  </si>
  <si>
    <t>9100116</t>
  </si>
  <si>
    <t>300520</t>
  </si>
  <si>
    <t>HETTICH 9100116 tlumení otvírání pro závěs Sensys 165°</t>
  </si>
  <si>
    <t>9100852</t>
  </si>
  <si>
    <t>161055</t>
  </si>
  <si>
    <t>HETTICH 9100852 Easys prodlužení napájecího kabelu 2000 mm</t>
  </si>
  <si>
    <t>9101019</t>
  </si>
  <si>
    <t>208868</t>
  </si>
  <si>
    <t>HETTICH 9101019 cylindrická vložka Z23 18001-18500 SD</t>
  </si>
  <si>
    <t>9101552</t>
  </si>
  <si>
    <t>105363</t>
  </si>
  <si>
    <t>HETTICH 9101552 Intermat krytka ramínka bez loga ocel nikl</t>
  </si>
  <si>
    <t>9102082</t>
  </si>
  <si>
    <t>208689</t>
  </si>
  <si>
    <t>HETTICH 9102082 Intermat krytka ramínka logo Hettich ocel nikl</t>
  </si>
  <si>
    <t>9102858</t>
  </si>
  <si>
    <t>463364</t>
  </si>
  <si>
    <t>HETTICH 9102858 Quadro V6+ 470mm EB10,5 SiSy Ľ DALNO</t>
  </si>
  <si>
    <t>460576</t>
  </si>
  <si>
    <t>378443</t>
  </si>
  <si>
    <t>HETTICH 9102858 Quadro V6+/470 SiSy 50kg /ľavý /EB 10,5 DALNO</t>
  </si>
  <si>
    <t>9102860</t>
  </si>
  <si>
    <t>460577</t>
  </si>
  <si>
    <t>HETTICH 9102860 Quadro V6+ 470mm EB10,5 SiSy P DALNO</t>
  </si>
  <si>
    <t>463365</t>
  </si>
  <si>
    <t>378444</t>
  </si>
  <si>
    <t>HETTICH 9102860 Quadro V6+/470 SiSy 50kg /pravý /EB 10,5 DALNO</t>
  </si>
  <si>
    <t>9103006</t>
  </si>
  <si>
    <t>300521</t>
  </si>
  <si>
    <t>HETTICH 9103006 Sensys omezovač úhlu otevření 95°&gt;85° pro dveře 32mm pružina PTO</t>
  </si>
  <si>
    <t>9104107</t>
  </si>
  <si>
    <t>105554</t>
  </si>
  <si>
    <t>HETTICH 9104107 Atira příchyty čela vnitřní zásuvky 70, stříbrná</t>
  </si>
  <si>
    <t>460646</t>
  </si>
  <si>
    <t>HETTICH 9104107 Innotech roh.spoj.čiela vn. z70 DALNO</t>
  </si>
  <si>
    <t>9104118</t>
  </si>
  <si>
    <t>106754</t>
  </si>
  <si>
    <t>HETTICH 9104118 Innotech roh.spoj.čela100 144</t>
  </si>
  <si>
    <t>9105101</t>
  </si>
  <si>
    <t>103790</t>
  </si>
  <si>
    <t>HETTICH 9105101 Bin.it. Flex 500/600 odpadkový koš</t>
  </si>
  <si>
    <t>9105118</t>
  </si>
  <si>
    <t>178636</t>
  </si>
  <si>
    <t>HETTICH 9105118 Quadro V6 500 mm EB20 P2O L</t>
  </si>
  <si>
    <t>9105119</t>
  </si>
  <si>
    <t>178637</t>
  </si>
  <si>
    <t>HETTICH 9105119 Quadro V6 500 mm EB20 P2O P</t>
  </si>
  <si>
    <t>9105121</t>
  </si>
  <si>
    <t>178632</t>
  </si>
  <si>
    <t>HETTICH 9105121 Quadro V6 400 mm EB20 P2O L</t>
  </si>
  <si>
    <t>9105122</t>
  </si>
  <si>
    <t>178633</t>
  </si>
  <si>
    <t>HETTICH 9105122 Quadro V6 400 mm EB20 P2O P</t>
  </si>
  <si>
    <t>9105123</t>
  </si>
  <si>
    <t>187422</t>
  </si>
  <si>
    <t>HETTICH 9105123 Quadro V6 300 mm EB20 P2O L</t>
  </si>
  <si>
    <t>9105124</t>
  </si>
  <si>
    <t>187423</t>
  </si>
  <si>
    <t>HETTICH 9105124 Quadro V6 300 mm EB20 P2O P</t>
  </si>
  <si>
    <t>9105601</t>
  </si>
  <si>
    <t>301419</t>
  </si>
  <si>
    <t>HETTICH 9105601 Quadro 25 300 mm EB20 na čep SiSy</t>
  </si>
  <si>
    <t>9105602</t>
  </si>
  <si>
    <t>301420</t>
  </si>
  <si>
    <t>HETTICH 9105602 Quadro 25 300 mm EB20 na čep SiSy</t>
  </si>
  <si>
    <t>9105613</t>
  </si>
  <si>
    <t>301431</t>
  </si>
  <si>
    <t>HETTICH 9105613 Quadro 25 500 mm EB20 na čep Stop Control L</t>
  </si>
  <si>
    <t>9105614</t>
  </si>
  <si>
    <t>301432</t>
  </si>
  <si>
    <t>HETTICH 9105614 Quadro 25 500 mm EB20 na čep Stop Control P</t>
  </si>
  <si>
    <t>9105623</t>
  </si>
  <si>
    <t>350607</t>
  </si>
  <si>
    <t>HETTICH 910562300 QUADRO 25 350MM EB20 NA ČEP SILENT SYSTEM ČÁSTEČNÝ VÝSUV LEVÝ</t>
  </si>
  <si>
    <t>9105624</t>
  </si>
  <si>
    <t>350608</t>
  </si>
  <si>
    <t>HETTICH 910562400 QUADRO 2 350MM EB20 NA ČEP SILENT SYSTEM ČÁSTEČNÝ VÝSUV PRAVÝ</t>
  </si>
  <si>
    <t>9105627</t>
  </si>
  <si>
    <t>301443</t>
  </si>
  <si>
    <t>HETTICH 9105627 Quadro 25 400 mm EB20 SiSy</t>
  </si>
  <si>
    <t>9105628</t>
  </si>
  <si>
    <t>301444</t>
  </si>
  <si>
    <t>HETTICH 9105628 Quadro 25 400 mm EB20 SiSy</t>
  </si>
  <si>
    <t>9105630</t>
  </si>
  <si>
    <t>350610</t>
  </si>
  <si>
    <t>HETTICH 910563000 QUADRO 25 450MM EB20 NA ČEP SILENT SYSTEM ČÁSTEČNÝ VÝSUV PRAVÝ</t>
  </si>
  <si>
    <t>9105633</t>
  </si>
  <si>
    <t>301449</t>
  </si>
  <si>
    <t>HETTICH 9105633 Quadro 25 550 mm EB20 SiSy L</t>
  </si>
  <si>
    <t>9105634</t>
  </si>
  <si>
    <t>301450</t>
  </si>
  <si>
    <t>HETTICH 9105634 Quadro 25 550 mm EB20 SiSy</t>
  </si>
  <si>
    <t>9105639</t>
  </si>
  <si>
    <t>301455</t>
  </si>
  <si>
    <t>HETTICH 9105639 Quadro 25 300mm EB20 Stop Control L</t>
  </si>
  <si>
    <t>9105640</t>
  </si>
  <si>
    <t>301456</t>
  </si>
  <si>
    <t>HETTICH 9105640 Quadro 25 300mm EB20 Stop Control P</t>
  </si>
  <si>
    <t>9105643</t>
  </si>
  <si>
    <t>301459</t>
  </si>
  <si>
    <t>HETTICH 9105643 Quadro 25 350 mm EB20 Stop Control</t>
  </si>
  <si>
    <t>9105644</t>
  </si>
  <si>
    <t>301460</t>
  </si>
  <si>
    <t>HETTICH 9105644 Quadro 25 350 mm EB20 Stop Control</t>
  </si>
  <si>
    <t>9105647</t>
  </si>
  <si>
    <t>301463</t>
  </si>
  <si>
    <t>HETTICH 9105647 Quadro 25 400 mm EB20 Stop Control L</t>
  </si>
  <si>
    <t>9105648</t>
  </si>
  <si>
    <t>301464</t>
  </si>
  <si>
    <t>HETTICH 9105648 Quadro 25 400 mm EB20 Stop Control P</t>
  </si>
  <si>
    <t>9105651</t>
  </si>
  <si>
    <t>185367</t>
  </si>
  <si>
    <t>HETTICH 9105651 Quadro 25 450 mm EB20 L</t>
  </si>
  <si>
    <t>9105652</t>
  </si>
  <si>
    <t>185368</t>
  </si>
  <si>
    <t>HETTICH 9105652 Quadro 25 450 mm EB20 P</t>
  </si>
  <si>
    <t>9105655</t>
  </si>
  <si>
    <t>301469</t>
  </si>
  <si>
    <t>HETTICH 9105655 Quadro 25 500 mm EB20 Stop Control</t>
  </si>
  <si>
    <t>9105656</t>
  </si>
  <si>
    <t>301470</t>
  </si>
  <si>
    <t>HETTICH 9105656 Quadro 25 500 mm EB20 Stop Control</t>
  </si>
  <si>
    <t>9105659</t>
  </si>
  <si>
    <t>301473</t>
  </si>
  <si>
    <t>HETTICH 9105659 Quadro 25 550 mm EB20 Stop Control</t>
  </si>
  <si>
    <t>350613</t>
  </si>
  <si>
    <t>HETTICH 9105659 Quadro 25 550mm EB20 Stop Control L</t>
  </si>
  <si>
    <t>9105660</t>
  </si>
  <si>
    <t>301474</t>
  </si>
  <si>
    <t>HETTICH 9105660 Quadro 25 550 mm EB20 Stop Control</t>
  </si>
  <si>
    <t>350614</t>
  </si>
  <si>
    <t>HETTICH 9105660 Quadro 25 550mm EB20 Stop Control P</t>
  </si>
  <si>
    <t>9105665</t>
  </si>
  <si>
    <t>301479</t>
  </si>
  <si>
    <t>HETTICH 9105665 Quadro 20 300 mm EB20 SiSy L</t>
  </si>
  <si>
    <t>9105666</t>
  </si>
  <si>
    <t>301480</t>
  </si>
  <si>
    <t>HETTICH 9105666 Quadro 20 300 mm EB20 SiSy P</t>
  </si>
  <si>
    <t>9105669</t>
  </si>
  <si>
    <t>260339</t>
  </si>
  <si>
    <t>HETTICH 9105669 Quadro 25 350 mm EB20 SiSy L</t>
  </si>
  <si>
    <t>9105670</t>
  </si>
  <si>
    <t>260340</t>
  </si>
  <si>
    <t>HETTICH 9105670 Quadro 25 350 EB20 SiSy P</t>
  </si>
  <si>
    <t>9105673</t>
  </si>
  <si>
    <t>301485</t>
  </si>
  <si>
    <t>HETTICH 9105673 Quadro 25 400 mm EB20 SiSy</t>
  </si>
  <si>
    <t>9105674</t>
  </si>
  <si>
    <t>301486</t>
  </si>
  <si>
    <t>HETTICH 9105674 Quadro 25 400 mm EB20 SiSy</t>
  </si>
  <si>
    <t>9105677</t>
  </si>
  <si>
    <t>260341</t>
  </si>
  <si>
    <t>HETTICH 9105677 Quadro 25 450 mm EB20 SiSy L</t>
  </si>
  <si>
    <t>9105678</t>
  </si>
  <si>
    <t>260342</t>
  </si>
  <si>
    <t>HETTICH 9105678 Quadro 25 450 mm EB20 SiSy P</t>
  </si>
  <si>
    <t>9105682</t>
  </si>
  <si>
    <t>260343</t>
  </si>
  <si>
    <t>HETTICH 9105682 Quadro 25 350 mm EB20 SiSy L</t>
  </si>
  <si>
    <t>9105683</t>
  </si>
  <si>
    <t>260344</t>
  </si>
  <si>
    <t>HETTICH 9105683 Quadro 25 350 mm EB20 SiSy P</t>
  </si>
  <si>
    <t>9105686</t>
  </si>
  <si>
    <t>301493</t>
  </si>
  <si>
    <t>HETTICH 9105686 Quadro 25 550 mm EB20 SiSy</t>
  </si>
  <si>
    <t>9105687</t>
  </si>
  <si>
    <t>301494</t>
  </si>
  <si>
    <t>HETTICH 9105687 Quadro 25 550 mm EB20 SiSy</t>
  </si>
  <si>
    <t>9105735</t>
  </si>
  <si>
    <t>153731</t>
  </si>
  <si>
    <t>HETTICH 9105735 Úchytka Intra 192 imitace nerezi/chrom lesklý</t>
  </si>
  <si>
    <t>9105737</t>
  </si>
  <si>
    <t>134824</t>
  </si>
  <si>
    <t>HETTICH 9105737 Úchytka Intra 192 chrom matný/chrom lesklý</t>
  </si>
  <si>
    <t>9105742</t>
  </si>
  <si>
    <t>154358</t>
  </si>
  <si>
    <t>HETTICH 9105742 Úchytka ZENGA 201/192 mm chrom lesklý levá</t>
  </si>
  <si>
    <t>9105743</t>
  </si>
  <si>
    <t>160075</t>
  </si>
  <si>
    <t>HETTICH 9105743 Úchytka ZENGA 201/192 mm imitace nerezi levá</t>
  </si>
  <si>
    <t>9105746</t>
  </si>
  <si>
    <t>156951</t>
  </si>
  <si>
    <t>HETTICH 9105746 Úchytka ZENGA 201/192 mm chrom lesklý pravá</t>
  </si>
  <si>
    <t>9105747</t>
  </si>
  <si>
    <t>160076</t>
  </si>
  <si>
    <t>HETTICH 9105747 Úchytka ZENGA 201/192 mm imitace nerezi pravá</t>
  </si>
  <si>
    <t>9105793</t>
  </si>
  <si>
    <t>135212</t>
  </si>
  <si>
    <t>HETTICH 9105793 Úchytka MILO 40 16 mm chrom lesklý</t>
  </si>
  <si>
    <t>9105794</t>
  </si>
  <si>
    <t>135213</t>
  </si>
  <si>
    <t>HETTICH 9105794 Úchytka MILO 40/16 mm imitace nerezi</t>
  </si>
  <si>
    <t>9105801</t>
  </si>
  <si>
    <t>135214</t>
  </si>
  <si>
    <t>HETTICH 9105801 Úchytka LAMEZIA 295 mm chrom lesklý</t>
  </si>
  <si>
    <t>9105802</t>
  </si>
  <si>
    <t>135215</t>
  </si>
  <si>
    <t>HETTICH 9105802 Úchytka LAMEZIA 345 mm chrom lesklý</t>
  </si>
  <si>
    <t>9105803</t>
  </si>
  <si>
    <t>162376</t>
  </si>
  <si>
    <t>HETTICH 9105803 Úchytka LAMEZIA 395 mm chrom lesklý</t>
  </si>
  <si>
    <t>9105805</t>
  </si>
  <si>
    <t>136591</t>
  </si>
  <si>
    <t>HETTICH 9105805 Úchytka LAMEZIA 445 mm chrom lesklý</t>
  </si>
  <si>
    <t>9105806</t>
  </si>
  <si>
    <t>179443</t>
  </si>
  <si>
    <t>HETTICH 9105806 Úchytka LAMEZIA 495 mm chrom lesklý</t>
  </si>
  <si>
    <t>9105807</t>
  </si>
  <si>
    <t>136278</t>
  </si>
  <si>
    <t>HETTICH 9105807 Úchytka LAMEZIA 595 mm chrom lesklý</t>
  </si>
  <si>
    <t>9105809</t>
  </si>
  <si>
    <t>153407</t>
  </si>
  <si>
    <t>HETTICH 9105809 Úchytka LAMEZIA 795 mm chrom lesklý</t>
  </si>
  <si>
    <t>9105810</t>
  </si>
  <si>
    <t>154154</t>
  </si>
  <si>
    <t>HETTICH 9105810 Úchytka LAMEZIA 895 mm chrom lesklý</t>
  </si>
  <si>
    <t>9105811</t>
  </si>
  <si>
    <t>144001</t>
  </si>
  <si>
    <t>HETTICH 9105811 Úchytka LAMEZIA 995 mm chrom lesklý</t>
  </si>
  <si>
    <t>9105813</t>
  </si>
  <si>
    <t>153411</t>
  </si>
  <si>
    <t>HETTICH 9105813 Úchytka LAMEZIA 1195 mm chrom lesklý</t>
  </si>
  <si>
    <t>9105816</t>
  </si>
  <si>
    <t>136074</t>
  </si>
  <si>
    <t>HETTICH 9105816 Úchytka LAMEZIA 345 mm imitace nerezi</t>
  </si>
  <si>
    <t>9105819</t>
  </si>
  <si>
    <t>130475</t>
  </si>
  <si>
    <t>HETTICH 9105819 Úchytka LAMEZIA L395 imitace nerezi</t>
  </si>
  <si>
    <t>9105820</t>
  </si>
  <si>
    <t>142099</t>
  </si>
  <si>
    <t>HETTICH 9105820 Úchytka LAMEZIA L445 imitace nerezi</t>
  </si>
  <si>
    <t>9105821</t>
  </si>
  <si>
    <t>130474</t>
  </si>
  <si>
    <t>HETTICH 9105821 Úchytka LAMEZIA L495 imitace nerezi</t>
  </si>
  <si>
    <t>9105822</t>
  </si>
  <si>
    <t>494485</t>
  </si>
  <si>
    <t>HETTICH 9105822 Úchytka LAMEZIA L595 imitace nerezi</t>
  </si>
  <si>
    <t>9105823</t>
  </si>
  <si>
    <t>494486</t>
  </si>
  <si>
    <t>HETTICH 9105823 Úchytka LAMEZIA L795 imitace nerezi</t>
  </si>
  <si>
    <t>9105825</t>
  </si>
  <si>
    <t>169767</t>
  </si>
  <si>
    <t>HETTICH 9105825 Úchytka LAMEZIA 995 mm imitace nerezi</t>
  </si>
  <si>
    <t>9105826</t>
  </si>
  <si>
    <t>160721</t>
  </si>
  <si>
    <t>HETTICH 9105826 Úchytka LAMEZIA 1195 mm imitace nerezi</t>
  </si>
  <si>
    <t>9105827</t>
  </si>
  <si>
    <t>180613</t>
  </si>
  <si>
    <t>HETTICH 9105827 Úchytka LAMEZIA 295 mm eloxovaný hliník</t>
  </si>
  <si>
    <t>9105828</t>
  </si>
  <si>
    <t>180777</t>
  </si>
  <si>
    <t>HETTICH 9105828 Úchytka LAMEZIA 345 mm eloxovaný hliník</t>
  </si>
  <si>
    <t>9105829</t>
  </si>
  <si>
    <t>187457</t>
  </si>
  <si>
    <t>HETTICH 9105829 Úchytka LAMEZIA 395 mm eloxovaný hliník</t>
  </si>
  <si>
    <t>9105830</t>
  </si>
  <si>
    <t>160775</t>
  </si>
  <si>
    <t>HETTICH 9105830 Úchytka LAMEZIA 445 mm eloxovaný hliník</t>
  </si>
  <si>
    <t>9105831</t>
  </si>
  <si>
    <t>187458</t>
  </si>
  <si>
    <t>HETTICH 9105831 Úchytka LAMEZIA 495 mm eloxovaný hliník</t>
  </si>
  <si>
    <t>9105832</t>
  </si>
  <si>
    <t>165398</t>
  </si>
  <si>
    <t>HETTICH 9105832 Úchytka LAMEZIA 595 mm eloxovaný hliník</t>
  </si>
  <si>
    <t>9105833</t>
  </si>
  <si>
    <t>160774</t>
  </si>
  <si>
    <t>HETTICH 9105833 Úchytka LAMEZIA 795 mm eloxovaný hliník</t>
  </si>
  <si>
    <t>9105834</t>
  </si>
  <si>
    <t>135908</t>
  </si>
  <si>
    <t>HETTICH 9105834 Úchytka LAMEZIA 895 mm eloxovaný hliník</t>
  </si>
  <si>
    <t>9105835</t>
  </si>
  <si>
    <t>187459</t>
  </si>
  <si>
    <t>HETTICH 9105835 Úchytka LAMEZIA 995 mm eloxovaný hliník</t>
  </si>
  <si>
    <t>9105836</t>
  </si>
  <si>
    <t>154522</t>
  </si>
  <si>
    <t>HETTICH 9105836 Úchytka LAMEZIA 1195 mm eloxovaný hliník</t>
  </si>
  <si>
    <t>9105837</t>
  </si>
  <si>
    <t>135770</t>
  </si>
  <si>
    <t>HETTICH 9105837 Úchytka NUBIA 245 192 mm imitace nerezi</t>
  </si>
  <si>
    <t>9105838</t>
  </si>
  <si>
    <t>132100</t>
  </si>
  <si>
    <t>HETTICH 9105838 Úchytka NUBIA 309/256 mm imitace nerezi</t>
  </si>
  <si>
    <t>9105839</t>
  </si>
  <si>
    <t>144163</t>
  </si>
  <si>
    <t>HETTICH 9105839 Úchytka NUBIA 373/256 mm imitace nerezi</t>
  </si>
  <si>
    <t>9105840</t>
  </si>
  <si>
    <t>144164</t>
  </si>
  <si>
    <t>HETTICH 9105840 Úchytka NUBIA 437/352 nebo 192 mm imitace nerezi</t>
  </si>
  <si>
    <t>9105850</t>
  </si>
  <si>
    <t>161056</t>
  </si>
  <si>
    <t>HETTICH 9105850 Easys protikolizní čidlo</t>
  </si>
  <si>
    <t>9105907</t>
  </si>
  <si>
    <t>178634</t>
  </si>
  <si>
    <t>HETTICH 9105907 Quadro V6 450 mm EB20 P2O L</t>
  </si>
  <si>
    <t>9105908</t>
  </si>
  <si>
    <t>178635</t>
  </si>
  <si>
    <t>HETTICH 9105908 Quadro V6 450 mm EB20 P2O P</t>
  </si>
  <si>
    <t>9105927</t>
  </si>
  <si>
    <t>208884</t>
  </si>
  <si>
    <t>HETTICH 9105927 cylindrická vložka Z23 18051-18100</t>
  </si>
  <si>
    <t>9105929</t>
  </si>
  <si>
    <t>187465</t>
  </si>
  <si>
    <t>HETTICH 9105929 Quadro V6 350 mm EB20 P2O L</t>
  </si>
  <si>
    <t>364759</t>
  </si>
  <si>
    <t>HETTICH 9105929 QUADRO V6/350 EB20 Push t.o.L 100ryD</t>
  </si>
  <si>
    <t>9105931</t>
  </si>
  <si>
    <t>187466</t>
  </si>
  <si>
    <t>HETTICH 9105931 Quadro V6 350 mm EB20 P2O P</t>
  </si>
  <si>
    <t>364760</t>
  </si>
  <si>
    <t>HETTICH 9105931 QUADRO V6/350 EB20 Push t.o.P 100ryD</t>
  </si>
  <si>
    <t>9106101</t>
  </si>
  <si>
    <t>179678</t>
  </si>
  <si>
    <t>HETTICH 9106101 vrták d35 mm pravý</t>
  </si>
  <si>
    <t>490659</t>
  </si>
  <si>
    <t>HETTICH 9106101 vrták d35 mm pravý PD-50</t>
  </si>
  <si>
    <t>9106102</t>
  </si>
  <si>
    <t>187469</t>
  </si>
  <si>
    <t>HETTICH 9106102 vrták d15 mm pravý</t>
  </si>
  <si>
    <t>9106103</t>
  </si>
  <si>
    <t>208885</t>
  </si>
  <si>
    <t>HETTICH 9106103 vrták VHM 30 mm pravý</t>
  </si>
  <si>
    <t>9106104</t>
  </si>
  <si>
    <t>187470</t>
  </si>
  <si>
    <t>HETTICH 9106104 vrták VHM d20 mm pravý</t>
  </si>
  <si>
    <t>9106105</t>
  </si>
  <si>
    <t>187471</t>
  </si>
  <si>
    <t>HETTICH 9106105 vrták VHM 30 mm levý</t>
  </si>
  <si>
    <t>9106107</t>
  </si>
  <si>
    <t>187472</t>
  </si>
  <si>
    <t>HETTICH 9106107 vrták VHM 15 mm levý</t>
  </si>
  <si>
    <t>9106108</t>
  </si>
  <si>
    <t>187473</t>
  </si>
  <si>
    <t>HETTICH 9106108 vrták VHM 18 mm levý</t>
  </si>
  <si>
    <t>9106110</t>
  </si>
  <si>
    <t>187474</t>
  </si>
  <si>
    <t>HETTICH 9106110 vrták VHM 18 mm pravý</t>
  </si>
  <si>
    <t>9106112</t>
  </si>
  <si>
    <t>187476</t>
  </si>
  <si>
    <t>HETTICH 9106112 vrták VHM 19 mm pravý</t>
  </si>
  <si>
    <t>9106113</t>
  </si>
  <si>
    <t>187477</t>
  </si>
  <si>
    <t>HETTICH 9106113 vrták VHM 20 mm levý</t>
  </si>
  <si>
    <t>9106115</t>
  </si>
  <si>
    <t>187479</t>
  </si>
  <si>
    <t>HETTICH 9106115 vrták VHM 24 mm pravý</t>
  </si>
  <si>
    <t>9106116</t>
  </si>
  <si>
    <t>187480</t>
  </si>
  <si>
    <t>HETTICH 9106116 vrták VHM 25 mm levý</t>
  </si>
  <si>
    <t>9106117</t>
  </si>
  <si>
    <t>187481</t>
  </si>
  <si>
    <t>HETTICH 9106117 53943 vrták 25 mm pravý</t>
  </si>
  <si>
    <t>9106118</t>
  </si>
  <si>
    <t>187482</t>
  </si>
  <si>
    <t>HETTICH 9106118 vrták VHM 26 mm levý</t>
  </si>
  <si>
    <t>9106120</t>
  </si>
  <si>
    <t>187484</t>
  </si>
  <si>
    <t>HETTICH 9106120 vrták VHM 35 mm levý</t>
  </si>
  <si>
    <t>9106121</t>
  </si>
  <si>
    <t>187485</t>
  </si>
  <si>
    <t>HETTICH 9106121/69250 vrták 40 mm pravý</t>
  </si>
  <si>
    <t>9106166</t>
  </si>
  <si>
    <t>131308</t>
  </si>
  <si>
    <t>HETTICH 9106166 Úchytka NUBIA 245/192 mm chrom lesklý</t>
  </si>
  <si>
    <t>9106167</t>
  </si>
  <si>
    <t>131309</t>
  </si>
  <si>
    <t>HETTICH 9106167 Úchytka NUBIA 309/256 mm chrom lesklý</t>
  </si>
  <si>
    <t>9106168</t>
  </si>
  <si>
    <t>161774</t>
  </si>
  <si>
    <t>HETTICH 9106168 Úchytka NUBIA 373/256 mm chrom lesklý</t>
  </si>
  <si>
    <t>9106169</t>
  </si>
  <si>
    <t>131310</t>
  </si>
  <si>
    <t>HETTICH 9106169 Úchytka NUBIA 437/352 nebo 192 mm chrom lesklý</t>
  </si>
  <si>
    <t>9106449</t>
  </si>
  <si>
    <t>187486</t>
  </si>
  <si>
    <t>HETTICH 9106449 Easys prodlužovací kabel/2500 mm</t>
  </si>
  <si>
    <t>9106451</t>
  </si>
  <si>
    <t>161054</t>
  </si>
  <si>
    <t>HETTICH 9106451 Easys doraz na bok seřiditelný</t>
  </si>
  <si>
    <t>9106986</t>
  </si>
  <si>
    <t>474365</t>
  </si>
  <si>
    <t>HETTICH 9106986 podložka pod paralelní adaptér s eurošrouby D=0mm</t>
  </si>
  <si>
    <t>9106988</t>
  </si>
  <si>
    <t>502098</t>
  </si>
  <si>
    <t>HETTICH 9106988 montážní podložka pod paralelní adaptér D=3 eurošroub</t>
  </si>
  <si>
    <t>9106989</t>
  </si>
  <si>
    <t>311111</t>
  </si>
  <si>
    <t>HETTICH 9106989 adaptér k přišroubování, D=0.0 mm, k přišroubování</t>
  </si>
  <si>
    <t>9106990</t>
  </si>
  <si>
    <t>318186</t>
  </si>
  <si>
    <t>HETTICH 9106990 adaptér D=1,5 mm vrut</t>
  </si>
  <si>
    <t>9106991</t>
  </si>
  <si>
    <t>313723</t>
  </si>
  <si>
    <t>HETTICH 9106991 adaptér D=3.0 mm k našroubování</t>
  </si>
  <si>
    <t>9109703</t>
  </si>
  <si>
    <t>187487</t>
  </si>
  <si>
    <t>HETTICH 9109703 Úchytka UTINUM 138/128 mm imitace nerezi</t>
  </si>
  <si>
    <t>9110645</t>
  </si>
  <si>
    <t>536199</t>
  </si>
  <si>
    <t>HETTICH 9110645 vrtací šablona pro dorazy Easys</t>
  </si>
  <si>
    <t>9111129</t>
  </si>
  <si>
    <t>187516</t>
  </si>
  <si>
    <t>HETTICH 9111129 kontejner sada 392/530 mm černý</t>
  </si>
  <si>
    <t>9111141</t>
  </si>
  <si>
    <t>187527</t>
  </si>
  <si>
    <t>HETTICH 9111141 sada kontejner s plnovýsuvy s přesahem P2O 392x530 mm černá</t>
  </si>
  <si>
    <t>9111247</t>
  </si>
  <si>
    <t>187549</t>
  </si>
  <si>
    <t>HETTICH 9111247 Quadro 25 320 mm EB20 P2O L+P</t>
  </si>
  <si>
    <t>9111275</t>
  </si>
  <si>
    <t>301495</t>
  </si>
  <si>
    <t>HETTICH 9111275 Quadro 20 250 mm EB20 na čep P2O L</t>
  </si>
  <si>
    <t>9111276</t>
  </si>
  <si>
    <t>301496</t>
  </si>
  <si>
    <t>HETTICH 9111276 Quadro 20 250 mm EB20 na čep P2O P</t>
  </si>
  <si>
    <t>9111355</t>
  </si>
  <si>
    <t>178680</t>
  </si>
  <si>
    <t>HETTICH 9111355 Quadro V6 550 mm EB20 P2O L</t>
  </si>
  <si>
    <t>9111356</t>
  </si>
  <si>
    <t>178681</t>
  </si>
  <si>
    <t>HETTICH 9111356 Quadro V6 550 mm EB20 P2O P</t>
  </si>
  <si>
    <t>9111357</t>
  </si>
  <si>
    <t>208887</t>
  </si>
  <si>
    <t>HETTICH 9111357 Quadro V6 520 mm EB20 P2O L</t>
  </si>
  <si>
    <t>9111358</t>
  </si>
  <si>
    <t>208888</t>
  </si>
  <si>
    <t>HETTICH 9111358 Quadro V6 520 mm EB20 P2O P</t>
  </si>
  <si>
    <t>9111359</t>
  </si>
  <si>
    <t>301361</t>
  </si>
  <si>
    <t>HETTICH 9111359 Quadro V6 250mm EB20 PTO L</t>
  </si>
  <si>
    <t>9111360</t>
  </si>
  <si>
    <t>301362</t>
  </si>
  <si>
    <t>HETTICH 9111360 Quadro V6 250mm EB20 PTO P</t>
  </si>
  <si>
    <t>9111484</t>
  </si>
  <si>
    <t>187562</t>
  </si>
  <si>
    <t>HETTICH 9111484 zásuvka na psací potřeby hliník</t>
  </si>
  <si>
    <t>9112583</t>
  </si>
  <si>
    <t>106827</t>
  </si>
  <si>
    <t>HETTICH 9112583 Knop Almus chrom lesklý</t>
  </si>
  <si>
    <t>9112588</t>
  </si>
  <si>
    <t>105387</t>
  </si>
  <si>
    <t>HETTICH 9112588 Knop Almus nikl matný</t>
  </si>
  <si>
    <t>9112590</t>
  </si>
  <si>
    <t>153733</t>
  </si>
  <si>
    <t>HETTICH 9112590 Knobka ALMUS d12 mm chrom matný</t>
  </si>
  <si>
    <t>9112591</t>
  </si>
  <si>
    <t>135768</t>
  </si>
  <si>
    <t>HETTICH 9112591 Úchytka Salacia 128 cín</t>
  </si>
  <si>
    <t>9112594</t>
  </si>
  <si>
    <t>160503</t>
  </si>
  <si>
    <t>HETTICH 9112594 Úchytka SALACIA 151/128 mm starocín</t>
  </si>
  <si>
    <t>9112595</t>
  </si>
  <si>
    <t>105077</t>
  </si>
  <si>
    <t>HETTICH 9112595 Úchytka CORIA 151/128 mm imitace nerezi</t>
  </si>
  <si>
    <t>9112596</t>
  </si>
  <si>
    <t>107278</t>
  </si>
  <si>
    <t>HETTICH 9112596 Úchytka CORIA 151/128 mm nikl matný</t>
  </si>
  <si>
    <t>9112597</t>
  </si>
  <si>
    <t>154567</t>
  </si>
  <si>
    <t>HETTICH 9112597 Úchytka Coria 128 chrom matný</t>
  </si>
  <si>
    <t>9112599</t>
  </si>
  <si>
    <t>170393</t>
  </si>
  <si>
    <t>HETTICH 9112599 Úchytka GALLENO d35 mm nikl matný</t>
  </si>
  <si>
    <t>9112600</t>
  </si>
  <si>
    <t>142101</t>
  </si>
  <si>
    <t>HETTICH 9112600 Úchytka BRACARA 150/128 mm cín</t>
  </si>
  <si>
    <t>9112601</t>
  </si>
  <si>
    <t>133307</t>
  </si>
  <si>
    <t>HETTICH 9112601 Úchytka LURO 138/128 mm cín</t>
  </si>
  <si>
    <t>9112607</t>
  </si>
  <si>
    <t>107684</t>
  </si>
  <si>
    <t>HETTICH 9112607 knopka TARRACO 49/16 mm cín</t>
  </si>
  <si>
    <t>9112613</t>
  </si>
  <si>
    <t>133475</t>
  </si>
  <si>
    <t>HETTICH 9112613 Úchytka FECTIO 210/160 mm imitace nerezi</t>
  </si>
  <si>
    <t>9112615</t>
  </si>
  <si>
    <t>135079</t>
  </si>
  <si>
    <t>HETTICH 9112615 Úchytka FECTIO 210/160 mm chrom matný</t>
  </si>
  <si>
    <t>9112619</t>
  </si>
  <si>
    <t>105687</t>
  </si>
  <si>
    <t>HETTICH 9112619 Úchytka BRUXELLA L180/160 mm imitace nerezi</t>
  </si>
  <si>
    <t>9112623</t>
  </si>
  <si>
    <t>105420</t>
  </si>
  <si>
    <t>HETTICH 9112623 Úchytka CARVO 158/128 mm imitace nerezi</t>
  </si>
  <si>
    <t>9112631</t>
  </si>
  <si>
    <t>105936</t>
  </si>
  <si>
    <t>HETTICH 9112631 Úchytka BRACARA 114/96 mm cín</t>
  </si>
  <si>
    <t>9112633</t>
  </si>
  <si>
    <t>146843</t>
  </si>
  <si>
    <t>HETTICH 9112633 Úchytka NOVAE d19 mm nikl matný</t>
  </si>
  <si>
    <t>9112634</t>
  </si>
  <si>
    <t>106104</t>
  </si>
  <si>
    <t>HETTICH 9112634 Knobka NOVAE d19 mm chrom lesklý</t>
  </si>
  <si>
    <t>9112635</t>
  </si>
  <si>
    <t>162488</t>
  </si>
  <si>
    <t>HETTICH 9112635 Úchytka VESONTIO 148/128 mm cín</t>
  </si>
  <si>
    <t>9112637</t>
  </si>
  <si>
    <t>179681</t>
  </si>
  <si>
    <t>HETTICH 9112637 Úchytka NURSIA 168/160 mm imitace nerezi</t>
  </si>
  <si>
    <t>9112644</t>
  </si>
  <si>
    <t>187582</t>
  </si>
  <si>
    <t>HETTICH 9112644 Knobka LADERA d35 mm nikl matný</t>
  </si>
  <si>
    <t>9112646</t>
  </si>
  <si>
    <t>166169</t>
  </si>
  <si>
    <t>HETTICH 9112646 Úchytka FOSSA d40 cín</t>
  </si>
  <si>
    <t>9112650</t>
  </si>
  <si>
    <t>128560</t>
  </si>
  <si>
    <t>HETTICH 9112650 Úchytka POTOVIO 144/128 mm cín</t>
  </si>
  <si>
    <t>9112651</t>
  </si>
  <si>
    <t>134884</t>
  </si>
  <si>
    <t>HETTICH 9112651 Úchytka GISSI 140/128 mm cín</t>
  </si>
  <si>
    <t>9112652</t>
  </si>
  <si>
    <t>107048</t>
  </si>
  <si>
    <t>HETTICH 9112652 Knobka BARCINO d30 mm cín</t>
  </si>
  <si>
    <t>9112653</t>
  </si>
  <si>
    <t>170361</t>
  </si>
  <si>
    <t>HETTICH 9112653 Úchytka EBURACO d33 mm cín</t>
  </si>
  <si>
    <t>9112654</t>
  </si>
  <si>
    <t>187583</t>
  </si>
  <si>
    <t>HETTICH 9112654 Knobka EBURACO d33 mm starocín</t>
  </si>
  <si>
    <t>9112655</t>
  </si>
  <si>
    <t>165985</t>
  </si>
  <si>
    <t>HETTICH 9112655 Úchytka LORICA 100/64 mm cín</t>
  </si>
  <si>
    <t>9112660</t>
  </si>
  <si>
    <t>107019</t>
  </si>
  <si>
    <t>HETTICH 9112660 Úchytka FORLI 204/192 nebo 160 mm chrom lesklý</t>
  </si>
  <si>
    <t>9112662</t>
  </si>
  <si>
    <t>167469</t>
  </si>
  <si>
    <t>HETTICH 9112662 Úchytka MEDUNO 80x29 mm cín</t>
  </si>
  <si>
    <t>9112664</t>
  </si>
  <si>
    <t>133762</t>
  </si>
  <si>
    <t>HETTICH 9112664 Knobka ARIMINI 34x34 mm chrom lesklý/černá lesklá</t>
  </si>
  <si>
    <t>9112909</t>
  </si>
  <si>
    <t>187585</t>
  </si>
  <si>
    <t>HETTICH 9112909 Úchytka TOLOSA 157/128 mm chrom matný</t>
  </si>
  <si>
    <t>9112914</t>
  </si>
  <si>
    <t>160720</t>
  </si>
  <si>
    <t>HETTICH 9112914 Úchytka MATILO 138/128 mm chrom matný</t>
  </si>
  <si>
    <t>9112915</t>
  </si>
  <si>
    <t>105419</t>
  </si>
  <si>
    <t>HETTICH 9112915 Úchytka SUASA 202/160 mm imitace nerezi</t>
  </si>
  <si>
    <t>9112916</t>
  </si>
  <si>
    <t>181757</t>
  </si>
  <si>
    <t>HETTICH 9112916 Úchytka SUASA 202/160 mm chrom lesklý</t>
  </si>
  <si>
    <t>9112938</t>
  </si>
  <si>
    <t>133686</t>
  </si>
  <si>
    <t>HETTICH 9112938 Úchytka TORNEA 138/128 chrom lesklý</t>
  </si>
  <si>
    <t>9112940</t>
  </si>
  <si>
    <t>124267</t>
  </si>
  <si>
    <t>HETTICH 9112940 Úchytka TORNEA 132/128 imitace nerezi</t>
  </si>
  <si>
    <t>9112941</t>
  </si>
  <si>
    <t>136544</t>
  </si>
  <si>
    <t>HETTICH 9112941 Úchytka TORNEA 202/192 chrom lesklý</t>
  </si>
  <si>
    <t>9112943</t>
  </si>
  <si>
    <t>122608</t>
  </si>
  <si>
    <t>HETTICH 9112943 Úchytka TORNEA 202/192 imitace nerezi</t>
  </si>
  <si>
    <t>9112981</t>
  </si>
  <si>
    <t>208891</t>
  </si>
  <si>
    <t>HETTICH 9112981 Náhradní klíč Z23 Z25 18001-18500</t>
  </si>
  <si>
    <t>9113007</t>
  </si>
  <si>
    <t>208892</t>
  </si>
  <si>
    <t>HETTICH 9113007 těleso SiSy pro Quadro 12 levé</t>
  </si>
  <si>
    <t>9113179</t>
  </si>
  <si>
    <t>165938</t>
  </si>
  <si>
    <t>HETTICH 9113179 Úchytka ALBERTA 110/96 mm starozlatá</t>
  </si>
  <si>
    <t>9113180</t>
  </si>
  <si>
    <t>131781</t>
  </si>
  <si>
    <t>HETTICH 9113180 Úchytka ALBERTA 110/96 mm starocín</t>
  </si>
  <si>
    <t>9113181</t>
  </si>
  <si>
    <t>159207</t>
  </si>
  <si>
    <t>HETTICH 9113181 Úchytka ALBERTA 110/96 mm imitace nerezi</t>
  </si>
  <si>
    <t>9113182</t>
  </si>
  <si>
    <t>154385</t>
  </si>
  <si>
    <t>HETTICH 9113182 Úchytka Chalcis 288 imitace nerezi</t>
  </si>
  <si>
    <t>9113183</t>
  </si>
  <si>
    <t>161149</t>
  </si>
  <si>
    <t>HETTICH 9113183 Úchytka Chalcis 128 imitace nerezi</t>
  </si>
  <si>
    <t>9113210</t>
  </si>
  <si>
    <t>153734</t>
  </si>
  <si>
    <t>HETTICH 9113210 Úchytka VANTANIA 144/128 chrom matný</t>
  </si>
  <si>
    <t>9113211</t>
  </si>
  <si>
    <t>153735</t>
  </si>
  <si>
    <t>HETTICH 9113211 Úchytka Vantania 128 chrom lesklý</t>
  </si>
  <si>
    <t>9113212</t>
  </si>
  <si>
    <t>122887</t>
  </si>
  <si>
    <t>HETTICH 9113212 Úchytka CHEAM 227/192 mm imitace nerezi</t>
  </si>
  <si>
    <t>9113220</t>
  </si>
  <si>
    <t>187594</t>
  </si>
  <si>
    <t>HETTICH 9113220 Knobka ESSA d32 starocín</t>
  </si>
  <si>
    <t>9113221</t>
  </si>
  <si>
    <t>153719</t>
  </si>
  <si>
    <t>HETTICH 9113221 Knobka ESSA d32 mm starozlatá</t>
  </si>
  <si>
    <t>9113222</t>
  </si>
  <si>
    <t>187595</t>
  </si>
  <si>
    <t>HETTICH 9113222 Knobka ESSA d32 mm cín</t>
  </si>
  <si>
    <t>9113223</t>
  </si>
  <si>
    <t>187596</t>
  </si>
  <si>
    <t>HETTICH 9113223 Knobka ESSA d32 mm staroměď</t>
  </si>
  <si>
    <t>9113224</t>
  </si>
  <si>
    <t>159666</t>
  </si>
  <si>
    <t>HETTICH 9113224 Knobka FOGO 25x25 mm imitace nerezi</t>
  </si>
  <si>
    <t>9113225</t>
  </si>
  <si>
    <t>165268</t>
  </si>
  <si>
    <t>HETTICH 9113225 Úchytka HAIDA 126/96 mm imitace nerezi</t>
  </si>
  <si>
    <t>9113227</t>
  </si>
  <si>
    <t>156856</t>
  </si>
  <si>
    <t>HETTICH 9113227 Úchytka Haida 96 starozlatá</t>
  </si>
  <si>
    <t>9113228</t>
  </si>
  <si>
    <t>165805</t>
  </si>
  <si>
    <t>HETTICH 9113228 Úchytka MATANE 105/64 mm imitace nerezi</t>
  </si>
  <si>
    <t>9113247</t>
  </si>
  <si>
    <t>154120</t>
  </si>
  <si>
    <t>HETTICH 9113247 Úchytka AOSTA 112/96 mm nerez broušený</t>
  </si>
  <si>
    <t>9113248</t>
  </si>
  <si>
    <t>165147</t>
  </si>
  <si>
    <t>HETTICH 9113248 Úchytka AOSTA 272/256 mm nerez broušený</t>
  </si>
  <si>
    <t>9113250</t>
  </si>
  <si>
    <t>175665</t>
  </si>
  <si>
    <t>HETTICH 9113250/Úchytka AOSTA 368/352 mm nerez broušený</t>
  </si>
  <si>
    <t>9113251</t>
  </si>
  <si>
    <t>133035</t>
  </si>
  <si>
    <t>HETTICH 9113251 Úchytka AOSTA 400/384 mm nerez broušený</t>
  </si>
  <si>
    <t>9113252</t>
  </si>
  <si>
    <t>154020</t>
  </si>
  <si>
    <t>HETTICH 9113252 Úchytka AOSTA 432/416 mm nerez broušený</t>
  </si>
  <si>
    <t>9113255</t>
  </si>
  <si>
    <t>165077</t>
  </si>
  <si>
    <t>HETTICH 9113255 Úchytka AOSTA 600/584 mm nerez broušený</t>
  </si>
  <si>
    <t>9113257</t>
  </si>
  <si>
    <t>134626</t>
  </si>
  <si>
    <t>HETTICH 9113257 Úchytka AOSTA 700/684 mm nerez broušený</t>
  </si>
  <si>
    <t>9113258</t>
  </si>
  <si>
    <t>134627</t>
  </si>
  <si>
    <t>HETTICH 9113258 Úchytka AOSTA 800/784 mm nerez broušený</t>
  </si>
  <si>
    <t>9113286</t>
  </si>
  <si>
    <t>161600</t>
  </si>
  <si>
    <t>HETTICH 9113286 Knobka SOLVA d30 mm starozlatá</t>
  </si>
  <si>
    <t>9113292</t>
  </si>
  <si>
    <t>187622</t>
  </si>
  <si>
    <t>HETTICH 9113292 Úchytka TERRANDA 146 128 mm imitace nerezi</t>
  </si>
  <si>
    <t>9113293</t>
  </si>
  <si>
    <t>165057</t>
  </si>
  <si>
    <t>HETTICH 9113293 Knobka ALTEDO d50 mm imitace nerezi</t>
  </si>
  <si>
    <t>9113297</t>
  </si>
  <si>
    <t>136435</t>
  </si>
  <si>
    <t>HETTICH 9113297 Úchytka ROVIGO 160 chrom lesklý</t>
  </si>
  <si>
    <t>9113298</t>
  </si>
  <si>
    <t>129883</t>
  </si>
  <si>
    <t>HETTICH 9113298 Úchytka ROVIGO 175/160 mm imitace nerezi</t>
  </si>
  <si>
    <t>9113299</t>
  </si>
  <si>
    <t>170440</t>
  </si>
  <si>
    <t>HETTICH 9113299 Úchytka ROVIGO 239/224 mm chrom lesklý</t>
  </si>
  <si>
    <t>9113300</t>
  </si>
  <si>
    <t>165365</t>
  </si>
  <si>
    <t>HETTICH 9113300 Úchytka ROVIGO 239/224 mm imitace nerezi</t>
  </si>
  <si>
    <t>9113327</t>
  </si>
  <si>
    <t>187627</t>
  </si>
  <si>
    <t>HETTICH 9113327 Úchytka TERRANDA 112/96 mm imitace nerezi</t>
  </si>
  <si>
    <t>9113347</t>
  </si>
  <si>
    <t>170935</t>
  </si>
  <si>
    <t>HETTICH 9113347 distanční pouzdro 5mm úchytky na skleněné dveře</t>
  </si>
  <si>
    <t>9113368</t>
  </si>
  <si>
    <t>182727</t>
  </si>
  <si>
    <t>HETTICH 9113368 Knobka SALEMI d30 mm imitace nerezi</t>
  </si>
  <si>
    <t>9113371</t>
  </si>
  <si>
    <t>162570</t>
  </si>
  <si>
    <t>HETTICH 9113371 Úchytka FELINA 240/160 mm imitace nerezi</t>
  </si>
  <si>
    <t>9113373</t>
  </si>
  <si>
    <t>132874</t>
  </si>
  <si>
    <t>HETTICH 9113373 Úchytka FELINA 240/160 mm chrom lesklý</t>
  </si>
  <si>
    <t>9113397</t>
  </si>
  <si>
    <t>162961</t>
  </si>
  <si>
    <t>HETTICH 9113397 Knobka LONDA 50x50/32 mm chrom lesklý</t>
  </si>
  <si>
    <t>9113404</t>
  </si>
  <si>
    <t>154546</t>
  </si>
  <si>
    <t>HETTICH 9113404 Úchytka SOLDA 180/160 mm chrom lesklý</t>
  </si>
  <si>
    <t>9113429</t>
  </si>
  <si>
    <t>165182</t>
  </si>
  <si>
    <t>HETTICH 9113429 Knobka PONTI 26x13 mm starobronz</t>
  </si>
  <si>
    <t>9113430</t>
  </si>
  <si>
    <t>187645</t>
  </si>
  <si>
    <t>HETTICH 9113430 Úchytka PONZONE 152/128 mm starobronz</t>
  </si>
  <si>
    <t>9113445</t>
  </si>
  <si>
    <t>162496</t>
  </si>
  <si>
    <t>HETTICH 9113445 Úchytka OSIMO 120/96 mm starocín</t>
  </si>
  <si>
    <t>9113451</t>
  </si>
  <si>
    <t>178381</t>
  </si>
  <si>
    <t>HETTICH 9113451 Knobka AGNA 20x50x25 mm hnědá kůže/imitace nerezi</t>
  </si>
  <si>
    <t>9113453</t>
  </si>
  <si>
    <t>187650</t>
  </si>
  <si>
    <t>HETTICH 9113453 Úchytka AGLIANO 110/96 mm hnědá kůže imitace nerezi</t>
  </si>
  <si>
    <t>9113454</t>
  </si>
  <si>
    <t>177898</t>
  </si>
  <si>
    <t>HETTICH 9113454 Úchytka AGLIANO 142/128 mm hnědá kůže/imitace nerezi</t>
  </si>
  <si>
    <t>9113467</t>
  </si>
  <si>
    <t>159728</t>
  </si>
  <si>
    <t>HETTICH 9113467 Úchytka PARMA 138/128 mm imitace nerezi</t>
  </si>
  <si>
    <t>9113468</t>
  </si>
  <si>
    <t>166165</t>
  </si>
  <si>
    <t>HETTICH 9113468 Úchytka PARMA 138/128 mm chrom lesklý</t>
  </si>
  <si>
    <t>9113483</t>
  </si>
  <si>
    <t>182728</t>
  </si>
  <si>
    <t>HETTICH 9113483 Úchytka SAVELLI 140/128 mm imitace nerezi</t>
  </si>
  <si>
    <t>9113501</t>
  </si>
  <si>
    <t>163191</t>
  </si>
  <si>
    <t>HETTICH 9113501 Úchytka EVISA 168/128 mm chrom lesklý</t>
  </si>
  <si>
    <t>9113502</t>
  </si>
  <si>
    <t>187670</t>
  </si>
  <si>
    <t>HETTICH 9113502 Úchytka EVISA 168/128 mm imitace nerezi</t>
  </si>
  <si>
    <t>9113508</t>
  </si>
  <si>
    <t>187672</t>
  </si>
  <si>
    <t>HETTICH 9113508 Úchytka DUBLINA 168/160 mm černá kůže</t>
  </si>
  <si>
    <t>9113509</t>
  </si>
  <si>
    <t>179032</t>
  </si>
  <si>
    <t>HETTICH 9113509 Úchytka DUBLINA 168/160 mm Tmavě hnědá kůže</t>
  </si>
  <si>
    <t>9113511</t>
  </si>
  <si>
    <t>160074</t>
  </si>
  <si>
    <t>HETTICH 9113511 Úchytka LUCCA 168/160 mm imitace nerezi</t>
  </si>
  <si>
    <t>9113514</t>
  </si>
  <si>
    <t>106756</t>
  </si>
  <si>
    <t>HETTICH 9113514 Úchytka TOLOSA 157/128 mm nikl matný</t>
  </si>
  <si>
    <t>9113564</t>
  </si>
  <si>
    <t>161047</t>
  </si>
  <si>
    <t>HETTICH 9113564 Knobka SION d16 mm nerez broušený</t>
  </si>
  <si>
    <t>9113565</t>
  </si>
  <si>
    <t>182317</t>
  </si>
  <si>
    <t>HETTICH 9113565 Knobka ONEX d22 mm nerez broušený</t>
  </si>
  <si>
    <t>9113594</t>
  </si>
  <si>
    <t>127985</t>
  </si>
  <si>
    <t>HETTICH 9113594 Knobka FILAGA d20 mm Tmavě hnědá kůže/nikl matný</t>
  </si>
  <si>
    <t>9113635</t>
  </si>
  <si>
    <t>134055</t>
  </si>
  <si>
    <t>HETTICH 9113635 Knobka ALVITO 21x21 mm chrom lesklý</t>
  </si>
  <si>
    <t>9113645</t>
  </si>
  <si>
    <t>182316</t>
  </si>
  <si>
    <t>HETTICH 9113645 Úchytka Gela 128 světle hnědá kůže</t>
  </si>
  <si>
    <t>9113646</t>
  </si>
  <si>
    <t>131687</t>
  </si>
  <si>
    <t>HETTICH 9113646 Úchytka Gela 128 tmavě hnědá kůže</t>
  </si>
  <si>
    <t>9113647</t>
  </si>
  <si>
    <t>187687</t>
  </si>
  <si>
    <t>HETTICH 9113647 Úchytka Gela 128 černá kůže</t>
  </si>
  <si>
    <t>9113648</t>
  </si>
  <si>
    <t>409643</t>
  </si>
  <si>
    <t>HETTICH 9113648 Knop Galati světle hnědá kůže</t>
  </si>
  <si>
    <t>9113649</t>
  </si>
  <si>
    <t>136583</t>
  </si>
  <si>
    <t>HETTICH 9113649 Knobka GALATI 27x57 mm Tmavě hnědá kůže</t>
  </si>
  <si>
    <t>409644</t>
  </si>
  <si>
    <t>HETTICH 9113649 Knop Galati tmavě hnědá kůže</t>
  </si>
  <si>
    <t>9113650</t>
  </si>
  <si>
    <t>187688</t>
  </si>
  <si>
    <t>HETTICH 9113650 Úchytka GALATI 13x27x57 mm černá kůže</t>
  </si>
  <si>
    <t>9113651</t>
  </si>
  <si>
    <t>376385</t>
  </si>
  <si>
    <t>HETTICH 9113651 Příchyt pro úchytky Gela a Galati chrom matný</t>
  </si>
  <si>
    <t>9113652</t>
  </si>
  <si>
    <t>187689</t>
  </si>
  <si>
    <t>HETTICH 9113652 Příchyt pro úchytky chrom lesklý</t>
  </si>
  <si>
    <t>9113653</t>
  </si>
  <si>
    <t>187690</t>
  </si>
  <si>
    <t>HETTICH 9113653 Příchyt pro úchytky Gela a Galati nikl matný</t>
  </si>
  <si>
    <t>9113654</t>
  </si>
  <si>
    <t>187691</t>
  </si>
  <si>
    <t>HETTICH 9113654 Příchyt pro úchytky Gela a Galati starobronz</t>
  </si>
  <si>
    <t>9113678</t>
  </si>
  <si>
    <t>187699</t>
  </si>
  <si>
    <t>HETTICH 9113678 Úchytka OPERA 200/160 mm chrom lesklý</t>
  </si>
  <si>
    <t>9113681</t>
  </si>
  <si>
    <t>141477</t>
  </si>
  <si>
    <t>HETTICH 9113681 Úchytka OPERA 232/192 mm chrom lesklý</t>
  </si>
  <si>
    <t>9113691</t>
  </si>
  <si>
    <t>128504</t>
  </si>
  <si>
    <t>HETTICH 9113691 Úchytka FILAGA d32 mm světle-hnědá kůže/nikl matný</t>
  </si>
  <si>
    <t>9113694</t>
  </si>
  <si>
    <t>134751</t>
  </si>
  <si>
    <t>HETTICH 9113694 Knobka FILAGA d20 mm černá kůže/nikl matný</t>
  </si>
  <si>
    <t>9113696</t>
  </si>
  <si>
    <t>159302</t>
  </si>
  <si>
    <t>HETTICH 9113696 Knobka SAVA 25x25 mm chrom lesklý</t>
  </si>
  <si>
    <t>9113699</t>
  </si>
  <si>
    <t>180807</t>
  </si>
  <si>
    <t>HETTICH 9113699 Knobka LODI 25x25 mm chrom lesklý</t>
  </si>
  <si>
    <t>9113712</t>
  </si>
  <si>
    <t>159301</t>
  </si>
  <si>
    <t>HETTICH 9113712 Úchytka SATURNIA 140/128 mm chrom lesklý</t>
  </si>
  <si>
    <t>9113719</t>
  </si>
  <si>
    <t>160607</t>
  </si>
  <si>
    <t>HETTICH 9113719 Knobka ARIMINI 34x34 mm chrom lesklý/bílá lesklá</t>
  </si>
  <si>
    <t>9113733</t>
  </si>
  <si>
    <t>162247</t>
  </si>
  <si>
    <t>HETTICH 9113733 Úchytka CATANA 199/192 mm eloxovaný hliník</t>
  </si>
  <si>
    <t>9113800</t>
  </si>
  <si>
    <t>130554</t>
  </si>
  <si>
    <t>HETTICH 9113800 Úchytka INTRA L204/192 chrom lesklý/chrom matný</t>
  </si>
  <si>
    <t>9113907</t>
  </si>
  <si>
    <t>208900</t>
  </si>
  <si>
    <t>HETTICH 9113907 Quadro V6 420 mm EB10,5 P2O L</t>
  </si>
  <si>
    <t>460578</t>
  </si>
  <si>
    <t>HETTICH 9113907 Quadro V6 420 mm EB10,5 P2O L DALNO</t>
  </si>
  <si>
    <t>9113938</t>
  </si>
  <si>
    <t>460579</t>
  </si>
  <si>
    <t>HETTICH 9113938 Quadro V6 420 mm EB10,5 P2O P DALNO</t>
  </si>
  <si>
    <t>9113945</t>
  </si>
  <si>
    <t>460584</t>
  </si>
  <si>
    <t>HETTICH 9113945 Quadro V6 260 mm EB10,5 P2O L DALNO</t>
  </si>
  <si>
    <t>9113951</t>
  </si>
  <si>
    <t>460585</t>
  </si>
  <si>
    <t>HETTICH 9113951 Quadro V6 260 mm EB10,5 P2O P DALNO</t>
  </si>
  <si>
    <t>9114036</t>
  </si>
  <si>
    <t>153736</t>
  </si>
  <si>
    <t>HETTICH 9114036 Knop Almus imitace nerezi</t>
  </si>
  <si>
    <t>9114271</t>
  </si>
  <si>
    <t>133031</t>
  </si>
  <si>
    <t>HETTICH 9114271 KA 4532 kuličkový celovýsuv, 300mm/35kg, SiSy</t>
  </si>
  <si>
    <t>9114273</t>
  </si>
  <si>
    <t>132546</t>
  </si>
  <si>
    <t>HETTICH 9114273 KA 4532 kuličkový celovýsuv, 350mm/35kg, SiSy</t>
  </si>
  <si>
    <t>9114274</t>
  </si>
  <si>
    <t>252179</t>
  </si>
  <si>
    <t>HETTICH 9114274 1 KA 4532 400 mm SiSy "TN"</t>
  </si>
  <si>
    <t>132333</t>
  </si>
  <si>
    <t>HETTICH 9114274 KA 4532 kuličkový celovýsuv, 400mm/35kg, SiSy</t>
  </si>
  <si>
    <t>9114275</t>
  </si>
  <si>
    <t>252180</t>
  </si>
  <si>
    <t>HETTICH 9114275 1 KA 4532 450 mm SiSy "TN"</t>
  </si>
  <si>
    <t>132334</t>
  </si>
  <si>
    <t>HETTICH 9114275 KA 4532 kuličkový celovýsuv, 450mm/35kg, SiSy</t>
  </si>
  <si>
    <t>9114276</t>
  </si>
  <si>
    <t>252181</t>
  </si>
  <si>
    <t>HETTICH 9114276 1 KA 4532 500 mm SiSy "TN"</t>
  </si>
  <si>
    <t>130802</t>
  </si>
  <si>
    <t>HETTICH 9114276 KA 4532 kuličkový celovýsuv, 500mm/35kg, SiSy</t>
  </si>
  <si>
    <t>9114277</t>
  </si>
  <si>
    <t>252182</t>
  </si>
  <si>
    <t>HETTICH 9114277 1 KA 4532 550 mm SiSy "TN"</t>
  </si>
  <si>
    <t>130254</t>
  </si>
  <si>
    <t>HETTICH 9114277 KA 4532 550 mm SiSy</t>
  </si>
  <si>
    <t>9114278</t>
  </si>
  <si>
    <t>252183</t>
  </si>
  <si>
    <t>HETTICH 9114278 1 KA 4532 600 mm SiSy "TN"</t>
  </si>
  <si>
    <t>133032</t>
  </si>
  <si>
    <t>HETTICH 9114278 KA 4532 600 mm SiSy</t>
  </si>
  <si>
    <t>9114279</t>
  </si>
  <si>
    <t>133033</t>
  </si>
  <si>
    <t>HETTICH 9114279 KA 4532 650 mm SiSy</t>
  </si>
  <si>
    <t>9114280</t>
  </si>
  <si>
    <t>133034</t>
  </si>
  <si>
    <t>HETTICH 9114280 KA 4532 700 mm SiSy</t>
  </si>
  <si>
    <t>9114281</t>
  </si>
  <si>
    <t>141950</t>
  </si>
  <si>
    <t>HETTICH 9114281 KA 4532 kuličkový celovýsuv, 300mm/35kg, PTO</t>
  </si>
  <si>
    <t>9114282</t>
  </si>
  <si>
    <t>133414</t>
  </si>
  <si>
    <t>HETTICH 9114282 KA 4532 kuličkový celovýsuv, 350mm/35kg, PTO</t>
  </si>
  <si>
    <t>9114283</t>
  </si>
  <si>
    <t>133815</t>
  </si>
  <si>
    <t>HETTICH 9114283 KA 4532 kuličkový celovýsuv, 400mm/35kg, PTO</t>
  </si>
  <si>
    <t>9114284</t>
  </si>
  <si>
    <t>133030</t>
  </si>
  <si>
    <t>HETTICH 9114284 KA 4532 kuličkový celovýsuv, 450mm/35kg, PTO</t>
  </si>
  <si>
    <t>9114285</t>
  </si>
  <si>
    <t>130803</t>
  </si>
  <si>
    <t>HETTICH 9114285 KA 4532 kuličkový celovýsuv, 500mm/35kg, PTO</t>
  </si>
  <si>
    <t>9114286</t>
  </si>
  <si>
    <t>171320</t>
  </si>
  <si>
    <t>HETTICH 9114286 KA 4532 kuličkový celovýsuv, 550mm/35kg, PTO</t>
  </si>
  <si>
    <t>9114288</t>
  </si>
  <si>
    <t>135860</t>
  </si>
  <si>
    <t>HETTICH 9114288 KA 4532 600 mm P2O</t>
  </si>
  <si>
    <t>9114289</t>
  </si>
  <si>
    <t>187802</t>
  </si>
  <si>
    <t>HETTICH 9114289 KA 4532 650 mm P2O</t>
  </si>
  <si>
    <t>9114290</t>
  </si>
  <si>
    <t>132729</t>
  </si>
  <si>
    <t>HETTICH 9114290 KA 4532 700 mm P2O</t>
  </si>
  <si>
    <t>9114539</t>
  </si>
  <si>
    <t>159686</t>
  </si>
  <si>
    <t>HETTICH 9114539 Úchytka MEANA 180/128 mm imitace nerezi</t>
  </si>
  <si>
    <t>9114548</t>
  </si>
  <si>
    <t>187806</t>
  </si>
  <si>
    <t>HETTICH 9114548 KA 4532 BM 300 Silent System</t>
  </si>
  <si>
    <t>9114553</t>
  </si>
  <si>
    <t>187807</t>
  </si>
  <si>
    <t>HETTICH 9114553 KA 4532 BM 350 Silent System</t>
  </si>
  <si>
    <t>9114554</t>
  </si>
  <si>
    <t>187808</t>
  </si>
  <si>
    <t>HETTICH 9114554 KA 4532 BM 400 mm SiSy</t>
  </si>
  <si>
    <t>9114555</t>
  </si>
  <si>
    <t>187809</t>
  </si>
  <si>
    <t>HETTICH 9114555 KA 4532 BM 450 mm SiSy</t>
  </si>
  <si>
    <t>9114557</t>
  </si>
  <si>
    <t>146965</t>
  </si>
  <si>
    <t>HETTICH 9114557 KA 4532 BM 500 mm SiSy</t>
  </si>
  <si>
    <t>9114558</t>
  </si>
  <si>
    <t>187810</t>
  </si>
  <si>
    <t>HETTICH 9114558 KA 4532 BM 550 mm SiSy</t>
  </si>
  <si>
    <t>9114559</t>
  </si>
  <si>
    <t>187811</t>
  </si>
  <si>
    <t>HETTICH 9114559 KA 4532 BM 600 mm SiSy</t>
  </si>
  <si>
    <t>9114560</t>
  </si>
  <si>
    <t>187812</t>
  </si>
  <si>
    <t>HETTICH 9114560 KA 4532 BM 650 mm SiSy</t>
  </si>
  <si>
    <t>9114561</t>
  </si>
  <si>
    <t>187813</t>
  </si>
  <si>
    <t>HETTICH 9114561 KA 4532 BM 700 mm SiSy</t>
  </si>
  <si>
    <t>9114562</t>
  </si>
  <si>
    <t>187814</t>
  </si>
  <si>
    <t>HETTICH 9114562 KA 4532 BM 300 mm P2O</t>
  </si>
  <si>
    <t>9114580</t>
  </si>
  <si>
    <t>187815</t>
  </si>
  <si>
    <t>HETTICH 9114580 KA 4532 BM 350 mm P2O</t>
  </si>
  <si>
    <t>9114581</t>
  </si>
  <si>
    <t>187816</t>
  </si>
  <si>
    <t>HETTICH 9114581 KA 4532 BM 400 mm P2O</t>
  </si>
  <si>
    <t>9114582</t>
  </si>
  <si>
    <t>135518</t>
  </si>
  <si>
    <t>HETTICH 9114582 KA 4532 BM 450 mm P2O L+P</t>
  </si>
  <si>
    <t>9114583</t>
  </si>
  <si>
    <t>160744</t>
  </si>
  <si>
    <t>HETTICH 9114583 KA 4532 BM 500 mm P2O</t>
  </si>
  <si>
    <t>9114584</t>
  </si>
  <si>
    <t>187817</t>
  </si>
  <si>
    <t>HETTICH 9114584 KA 4532 BM 550 mm P2O</t>
  </si>
  <si>
    <t>9114585</t>
  </si>
  <si>
    <t>144392</t>
  </si>
  <si>
    <t>HETTICH 9114585 KA 4532 BM 600 mm P2O</t>
  </si>
  <si>
    <t>9114586</t>
  </si>
  <si>
    <t>187818</t>
  </si>
  <si>
    <t>HETTICH 9114586 KA 4532 BM 650 mm P2O</t>
  </si>
  <si>
    <t>9114587</t>
  </si>
  <si>
    <t>196094</t>
  </si>
  <si>
    <t>HETTICH 9114587 KA 4532 BM 700 mm P2O</t>
  </si>
  <si>
    <t>9114747</t>
  </si>
  <si>
    <t>103801</t>
  </si>
  <si>
    <t>HETTICH 9114747 Úchytka NEAPOLIS 148/96 mm imitace nerezi</t>
  </si>
  <si>
    <t>9115216</t>
  </si>
  <si>
    <t>180361</t>
  </si>
  <si>
    <t>HETTICH 9115216 SlideLine 55 PLUS distanční díl</t>
  </si>
  <si>
    <t>9115217</t>
  </si>
  <si>
    <t>180358</t>
  </si>
  <si>
    <t>HETTICH 9115217 SlideLine 55 PLUS vodící díl</t>
  </si>
  <si>
    <t>9115218</t>
  </si>
  <si>
    <t>133018</t>
  </si>
  <si>
    <t>HETTICH 9115218 SlideLine 55 PLUS doraz</t>
  </si>
  <si>
    <t>9115219</t>
  </si>
  <si>
    <t>180359</t>
  </si>
  <si>
    <t>HETTICH 9115219 SlideLine 55 PLUS vozík</t>
  </si>
  <si>
    <t>9115386</t>
  </si>
  <si>
    <t>208904</t>
  </si>
  <si>
    <t>HETTICH 9115386 Náhradní klíč Z23 Z25 18501-19000</t>
  </si>
  <si>
    <t>9115954</t>
  </si>
  <si>
    <t>133016</t>
  </si>
  <si>
    <t>HETTICH 9115954 SlideLine 55 plus vozík</t>
  </si>
  <si>
    <t>9115955</t>
  </si>
  <si>
    <t>133015</t>
  </si>
  <si>
    <t>HETTICH 9115955 SlideLine 55 plus vodící díl</t>
  </si>
  <si>
    <t>9115956</t>
  </si>
  <si>
    <t>187898</t>
  </si>
  <si>
    <t>HETTICH 9115956 Distanční lišta 12x484x49 bílá</t>
  </si>
  <si>
    <t>9116019</t>
  </si>
  <si>
    <t>187907</t>
  </si>
  <si>
    <t>HETTICH 9116019 Rastex 15 12 mm bez osazení bez povrchové úpravy</t>
  </si>
  <si>
    <t>9116092</t>
  </si>
  <si>
    <t>379615</t>
  </si>
  <si>
    <t>HETTICH 9116092 Sensys miska závěsu na sklo nalepovací</t>
  </si>
  <si>
    <t>9116231</t>
  </si>
  <si>
    <t>412279</t>
  </si>
  <si>
    <t>HETTICH 9116231  distanční podložka</t>
  </si>
  <si>
    <t>9116339</t>
  </si>
  <si>
    <t>379614</t>
  </si>
  <si>
    <t>HETTICH 9116339 Sensys miska závěsu na sklo nalepovací</t>
  </si>
  <si>
    <t>9116394</t>
  </si>
  <si>
    <t>467501</t>
  </si>
  <si>
    <t>HETTICH 9116394 Intermat 9930 50/65° TH52 obsidián</t>
  </si>
  <si>
    <t>9116398</t>
  </si>
  <si>
    <t>482735</t>
  </si>
  <si>
    <t>HETTICH 9116398 Intermat 9930 rohové dvířko PTO obsidián hmoždinky DALNO</t>
  </si>
  <si>
    <t>9116464</t>
  </si>
  <si>
    <t>518227</t>
  </si>
  <si>
    <t>HETTICH 9116464 VB 36/16 PLAST BÍLÁ VELKOBALENÍ</t>
  </si>
  <si>
    <t>9116491</t>
  </si>
  <si>
    <t>518229</t>
  </si>
  <si>
    <t>HETTICH 9116491 VB 36/16 plast hnědá velkobalení</t>
  </si>
  <si>
    <t>9116508</t>
  </si>
  <si>
    <t>104542</t>
  </si>
  <si>
    <t>HETTICH 9116508 VB 36 M 16 plast hnědý</t>
  </si>
  <si>
    <t>9116945</t>
  </si>
  <si>
    <t>464982</t>
  </si>
  <si>
    <t>HETTICH 9116945 excentr VB 35 M, 19 mm, plast, hnědá</t>
  </si>
  <si>
    <t>9117211</t>
  </si>
  <si>
    <t>159827</t>
  </si>
  <si>
    <t>HETTICH 9117211 Dispenza rám 30 1900-2300 mm ClickFix</t>
  </si>
  <si>
    <t>9117212</t>
  </si>
  <si>
    <t>187926</t>
  </si>
  <si>
    <t>HETTICH 9117212 Dispenza rám ClickFixx 40 1200-1600 mm</t>
  </si>
  <si>
    <t>9117214</t>
  </si>
  <si>
    <t>187928</t>
  </si>
  <si>
    <t>HETTICH 9117214 Dispenza rám ClickFixx 40 1900-2300 mm</t>
  </si>
  <si>
    <t>9117223</t>
  </si>
  <si>
    <t>187936</t>
  </si>
  <si>
    <t>HETTICH 9117223 Dispenza plnovýsuv 100 kg ClickFix</t>
  </si>
  <si>
    <t>9117305</t>
  </si>
  <si>
    <t>208912</t>
  </si>
  <si>
    <t>HETTICH 9117305 Atira celovýsuv, Quadro V6, 470mm/30kg, bok 18mm, levá, PTO</t>
  </si>
  <si>
    <t>378445</t>
  </si>
  <si>
    <t>HETTICH 9117305 Quadro V6/470 P2O 30kg /ľavý /EB 10,5 DALNO</t>
  </si>
  <si>
    <t>9117306</t>
  </si>
  <si>
    <t>208913</t>
  </si>
  <si>
    <t>HETTICH 9117306 Atira celovýsuv, Quadro V6, 470mm/30kg, bok 18mm, pravá, PTO</t>
  </si>
  <si>
    <t>378446</t>
  </si>
  <si>
    <t>HETTICH 9117306 Quadro V6/470 P2O 30kg /pravý /EB 10,5 DALNO</t>
  </si>
  <si>
    <t>9117341</t>
  </si>
  <si>
    <t>300319</t>
  </si>
  <si>
    <t>HETTICH 9117341 podložka Sensys lineární k našroubování, D=1,5mm</t>
  </si>
  <si>
    <t>9117342</t>
  </si>
  <si>
    <t>397942</t>
  </si>
  <si>
    <t>HETTICH 9117342 podložka Sensys lineární k našroubování, D=3 mm</t>
  </si>
  <si>
    <t>9117344</t>
  </si>
  <si>
    <t>403746</t>
  </si>
  <si>
    <t>HETTICH 9117344 lineární podložka D=1,5 s excentrem, k zalisování</t>
  </si>
  <si>
    <t>9117366</t>
  </si>
  <si>
    <t>301264</t>
  </si>
  <si>
    <t>HETTICH 9117366 Quadro V6+ 470 mm EB12,5 P2O</t>
  </si>
  <si>
    <t>9117367</t>
  </si>
  <si>
    <t>301265</t>
  </si>
  <si>
    <t>HETTICH 9117367 Quadro V6+ 470 mm EB12,5 P2O P</t>
  </si>
  <si>
    <t>9117370</t>
  </si>
  <si>
    <t>301266</t>
  </si>
  <si>
    <t>HETTICH 9117370 Quadro V6+ 620 mm EB12,5 P2O</t>
  </si>
  <si>
    <t>9117371</t>
  </si>
  <si>
    <t>301267</t>
  </si>
  <si>
    <t>HETTICH 9117371 Quadro V6+ 620mm EB12,5 P2O</t>
  </si>
  <si>
    <t>9117372</t>
  </si>
  <si>
    <t>460580</t>
  </si>
  <si>
    <t>HETTICH 9117372 Quadro V6 350 mm EB10,5 P2O L DALNO</t>
  </si>
  <si>
    <t>9117373</t>
  </si>
  <si>
    <t>460581</t>
  </si>
  <si>
    <t>HETTICH 9117373 Quadro V6 350 mm EB10,5 P2O P DALNO</t>
  </si>
  <si>
    <t>9117388</t>
  </si>
  <si>
    <t>479347</t>
  </si>
  <si>
    <t>HETTICH 9117388 podložka 8099 přímá k zalisování excentr D=3mm DALNO</t>
  </si>
  <si>
    <t>9117396</t>
  </si>
  <si>
    <t>208916</t>
  </si>
  <si>
    <t>HETTICH 9117396 Quadro V6 300 mm EB10,5 P2O L</t>
  </si>
  <si>
    <t>460582</t>
  </si>
  <si>
    <t>HETTICH 9117396 Quadro V6 300 mm EB10,5 P2O L DALNO</t>
  </si>
  <si>
    <t>9117397</t>
  </si>
  <si>
    <t>208917</t>
  </si>
  <si>
    <t>HETTICH 9117397 Quadro V6 300 mm EB10,5 P2O P</t>
  </si>
  <si>
    <t>460583</t>
  </si>
  <si>
    <t>HETTICH 9117397 Quadro V6 300 mm EB10,5 P2O P DALNO</t>
  </si>
  <si>
    <t>9117416</t>
  </si>
  <si>
    <t>161740</t>
  </si>
  <si>
    <t>HETTICH 9117416 dveřní lišta, tloušťka dveří 16 mm 15 mm, 2050 mm</t>
  </si>
  <si>
    <t>9117418</t>
  </si>
  <si>
    <t>161741</t>
  </si>
  <si>
    <t>HETTICH 9117418 TopLine M/35 dveřní lišta 2,05 m</t>
  </si>
  <si>
    <t>9117471</t>
  </si>
  <si>
    <t>516210</t>
  </si>
  <si>
    <t>HETTICH 9117471 podložka Sensys lineární k našroubování, D=1,5 mm obsidián</t>
  </si>
  <si>
    <t>9117472</t>
  </si>
  <si>
    <t>397950</t>
  </si>
  <si>
    <t>HETTICH 9117472 podložka Sensys lineární k našroubování, D=3 mm obsidián</t>
  </si>
  <si>
    <t>9117473</t>
  </si>
  <si>
    <t>208918</t>
  </si>
  <si>
    <t>HETTICH 9117473 Quadro V6 350 mm EB12,5 P2O L</t>
  </si>
  <si>
    <t>9117474</t>
  </si>
  <si>
    <t>208919</t>
  </si>
  <si>
    <t>HETTICH 9117474 Quadro V6 350 mm EB12,5 P2O P</t>
  </si>
  <si>
    <t>9117483</t>
  </si>
  <si>
    <t>136297</t>
  </si>
  <si>
    <t>HETTICH 9117483 spojka Quadro V6+ L</t>
  </si>
  <si>
    <t>9117485</t>
  </si>
  <si>
    <t>136298</t>
  </si>
  <si>
    <t>HETTICH 9117485 spojka Quadro V6+ P</t>
  </si>
  <si>
    <t>9117488</t>
  </si>
  <si>
    <t>465965</t>
  </si>
  <si>
    <t>HETTICH 9117488 podložka Sensys lineární excentr hmoždinka D=1,5 obsidián DALNO</t>
  </si>
  <si>
    <t>9117661</t>
  </si>
  <si>
    <t>175456</t>
  </si>
  <si>
    <t>HETTICH 9117661 Quadro V6+ 420 mm EB20 SiSy L+P</t>
  </si>
  <si>
    <t>9117734</t>
  </si>
  <si>
    <t>518662</t>
  </si>
  <si>
    <t>HETTICH 9117734 SENSYS 8645I 110° B12,5 TH52 OBSIDIÁN</t>
  </si>
  <si>
    <t>9117735</t>
  </si>
  <si>
    <t>518663</t>
  </si>
  <si>
    <t>HETTICH 9117735 SENSYS 8645I 110° B12,5 TH58 OBSIDIÁN</t>
  </si>
  <si>
    <t>9117736</t>
  </si>
  <si>
    <t>518664</t>
  </si>
  <si>
    <t>HETTICH 9117736 SENSYS 8645I 110° B3 TH52 OBSIDIÁN</t>
  </si>
  <si>
    <t>9117737</t>
  </si>
  <si>
    <t>518666</t>
  </si>
  <si>
    <t>HETTICH 9117737 SENSYS 8645I 110° B-4 TH52 OBSIDIÁN</t>
  </si>
  <si>
    <t>9117782</t>
  </si>
  <si>
    <t>301229</t>
  </si>
  <si>
    <t>HETTICH 9117782 InnoTech/Atira stabilizátor čela vnitřní zásuvky</t>
  </si>
  <si>
    <t>9118374</t>
  </si>
  <si>
    <t>301369</t>
  </si>
  <si>
    <t>HETTICH 9118374 Quadro V6 420 mm EB20 P2O</t>
  </si>
  <si>
    <t>9118375</t>
  </si>
  <si>
    <t>301370</t>
  </si>
  <si>
    <t>HETTICH 9118375 Quadro V6 420 mm EB20 P2O</t>
  </si>
  <si>
    <t>9118477</t>
  </si>
  <si>
    <t>208939</t>
  </si>
  <si>
    <t>HETTICH 9118477 SlideLine 55 PLUS aktivátor</t>
  </si>
  <si>
    <t>9118521</t>
  </si>
  <si>
    <t>187985</t>
  </si>
  <si>
    <t>HETTICH 9118521 Úchytka OVADA 266/192 nebo 160 mm chrom lesklý</t>
  </si>
  <si>
    <t>9118524</t>
  </si>
  <si>
    <t>187987</t>
  </si>
  <si>
    <t>HETTICH 9118524 Úchytka OVADA 139/96 mm chrom lesklý</t>
  </si>
  <si>
    <t>9118858</t>
  </si>
  <si>
    <t>188010</t>
  </si>
  <si>
    <t>HETTICH 9118858 Úchytka BREMA 138/96 mm imitace nerezi</t>
  </si>
  <si>
    <t>9119446</t>
  </si>
  <si>
    <t>105827</t>
  </si>
  <si>
    <t>HETTICH 9119446 nožka LANO SQ 30x30/100 mm stříbrná</t>
  </si>
  <si>
    <t>9119447</t>
  </si>
  <si>
    <t>208942</t>
  </si>
  <si>
    <t>HETTICH 9119447 Lano SQ 30 noha 120 mm stříbrný</t>
  </si>
  <si>
    <t>9119448</t>
  </si>
  <si>
    <t>184509</t>
  </si>
  <si>
    <t>HETTICH 9119448 noha Lano SQ 30x30 mm 150 stříbrná</t>
  </si>
  <si>
    <t>9119543</t>
  </si>
  <si>
    <t>208948</t>
  </si>
  <si>
    <t>HETTICH 9119543 46491 Lano SQ 46 noha 100 stříbrná</t>
  </si>
  <si>
    <t>9119546</t>
  </si>
  <si>
    <t>208951</t>
  </si>
  <si>
    <t>HETTICH 9119546 Lano SQ 46 noha 200 mm stříbrná</t>
  </si>
  <si>
    <t>9119552</t>
  </si>
  <si>
    <t>208957</t>
  </si>
  <si>
    <t>HETTICH 9119552 46307 Lano RO 40 noha 100 mm stříbrná</t>
  </si>
  <si>
    <t>9119553</t>
  </si>
  <si>
    <t>208958</t>
  </si>
  <si>
    <t>HETTICH 9119553 46308 Lano RO 40 noha 120 mm stříbrná</t>
  </si>
  <si>
    <t>9119554</t>
  </si>
  <si>
    <t>208959</t>
  </si>
  <si>
    <t>HETTICH 9119554 noha Lano RO 40x40x150 mm stříbrná</t>
  </si>
  <si>
    <t>9119584</t>
  </si>
  <si>
    <t>202680</t>
  </si>
  <si>
    <t>HETTICH 9119584 SlideLine 55 PLUS tlumič levá</t>
  </si>
  <si>
    <t>9119585</t>
  </si>
  <si>
    <t>202681</t>
  </si>
  <si>
    <t>HETTICH 9119585 SlideLine 55 PLUS tlumič pravá</t>
  </si>
  <si>
    <t>9119586</t>
  </si>
  <si>
    <t>208964</t>
  </si>
  <si>
    <t>HETTICH 9119586 SlideLine 55 plus tlumič P</t>
  </si>
  <si>
    <t>9119587</t>
  </si>
  <si>
    <t>208965</t>
  </si>
  <si>
    <t>HETTICH 9119587 SlideLine 55 plus tlumič L</t>
  </si>
  <si>
    <t>9120134</t>
  </si>
  <si>
    <t>188072</t>
  </si>
  <si>
    <t>HETTICH 9120134 Úchytka STABIA 2924/13x224 mm eloxovaný hliník</t>
  </si>
  <si>
    <t>9120199</t>
  </si>
  <si>
    <t>188075</t>
  </si>
  <si>
    <t>HETTICH 9120199 Úchytka NURSIA 168/160 mm chrom matný</t>
  </si>
  <si>
    <t>9121093</t>
  </si>
  <si>
    <t>225468</t>
  </si>
  <si>
    <t>HETTICH 9121093 Arcitech Actro 450, 40kg, SiSy, 18, L</t>
  </si>
  <si>
    <t>9121094</t>
  </si>
  <si>
    <t>225469</t>
  </si>
  <si>
    <t>HETTICH 9121094 Arcitech Actro 450, 40kg, SiSy, 18, P</t>
  </si>
  <si>
    <t>9121099</t>
  </si>
  <si>
    <t>225472</t>
  </si>
  <si>
    <t>HETTICH 9121099 Arcitech Actro 500, 40kg, SiSy, 18, L</t>
  </si>
  <si>
    <t>9121100</t>
  </si>
  <si>
    <t>225473</t>
  </si>
  <si>
    <t>HETTICH 9121100 Arcitech Actro 500, 40kg, SiSy, 18, P</t>
  </si>
  <si>
    <t>9121201</t>
  </si>
  <si>
    <t>225526</t>
  </si>
  <si>
    <t>HETTICH 9121201 ArciTech bok 350/94 mm stříbrný L</t>
  </si>
  <si>
    <t>9121202</t>
  </si>
  <si>
    <t>225527</t>
  </si>
  <si>
    <t>HETTICH 9121202 ArciTech bok 350/94 mm stříbrný P</t>
  </si>
  <si>
    <t>9121205</t>
  </si>
  <si>
    <t>225530</t>
  </si>
  <si>
    <t>HETTICH 9121205 Arcitech bok 450/94 L stříbrný</t>
  </si>
  <si>
    <t>9121206</t>
  </si>
  <si>
    <t>225532</t>
  </si>
  <si>
    <t>HETTICH 9121206 Arcitech bok 450/94 P stříbrný</t>
  </si>
  <si>
    <t>9121207</t>
  </si>
  <si>
    <t>225533</t>
  </si>
  <si>
    <t>HETTICH 9121207 Arcitech bok 500/94 L stříbrný</t>
  </si>
  <si>
    <t>9121208</t>
  </si>
  <si>
    <t>225534</t>
  </si>
  <si>
    <t>HETTICH 9121208 Arcitech bok 500/94 P stříbrný</t>
  </si>
  <si>
    <t>9121221</t>
  </si>
  <si>
    <t>225548</t>
  </si>
  <si>
    <t>HETTICH 9121221 ArciTech bok 450/126 mm stříbrný L</t>
  </si>
  <si>
    <t>9121222</t>
  </si>
  <si>
    <t>225549</t>
  </si>
  <si>
    <t>HETTICH 9121222 ArciTech bok 126/450 mm stříbrný P</t>
  </si>
  <si>
    <t>9121223</t>
  </si>
  <si>
    <t>225550</t>
  </si>
  <si>
    <t>HETTICH 9121223 ArciTech bok 126/500 mm stříbrný L</t>
  </si>
  <si>
    <t>9121224</t>
  </si>
  <si>
    <t>225551</t>
  </si>
  <si>
    <t>HETTICH 9121224 ArciTech bok 126/500 mm stříbrný P</t>
  </si>
  <si>
    <t>9121247</t>
  </si>
  <si>
    <t>225568</t>
  </si>
  <si>
    <t>HETTICH 9121247 ArciTech bočnice 94, 450mm, průmysl, levá, bílá</t>
  </si>
  <si>
    <t>9121248</t>
  </si>
  <si>
    <t>225569</t>
  </si>
  <si>
    <t>HETTICH 9121248 ArciTech bočnice 94, 450mm, průmysl, pravá, bílá</t>
  </si>
  <si>
    <t>9121249</t>
  </si>
  <si>
    <t>225570</t>
  </si>
  <si>
    <t>HETTICH 9121249 ArciTech bočnice 94, 500mm, průmysl, levá, bílá</t>
  </si>
  <si>
    <t>9121250</t>
  </si>
  <si>
    <t>225571</t>
  </si>
  <si>
    <t>HETTICH 9121250 ArciTech bočnice 94, 500mm, průmysl, pravá, bílá</t>
  </si>
  <si>
    <t>9121265</t>
  </si>
  <si>
    <t>225587</t>
  </si>
  <si>
    <t>HETTICH 9121265 ArciTech bok 126/500 mm bílý L</t>
  </si>
  <si>
    <t>9121266</t>
  </si>
  <si>
    <t>225589</t>
  </si>
  <si>
    <t>HETTICH 9121266 ArciTech bok 126/500 mm bílý P</t>
  </si>
  <si>
    <t>9121267</t>
  </si>
  <si>
    <t>225590</t>
  </si>
  <si>
    <t>HETTICH 9121267 ArciTech bok 126/550 mm bílý L</t>
  </si>
  <si>
    <t>9121268</t>
  </si>
  <si>
    <t>225591</t>
  </si>
  <si>
    <t>HETTICH 9121268 ArciTech bok 550/126 mm bílý P</t>
  </si>
  <si>
    <t>9121285</t>
  </si>
  <si>
    <t>225600</t>
  </si>
  <si>
    <t>HETTICH 9121285 ArciTech bok 94/350 mm antracit L</t>
  </si>
  <si>
    <t>9121286</t>
  </si>
  <si>
    <t>225602</t>
  </si>
  <si>
    <t>HETTICH 9121286 ArciTech bok 94/350 mm antracit P</t>
  </si>
  <si>
    <t>9121289</t>
  </si>
  <si>
    <t>225605</t>
  </si>
  <si>
    <t>HETTICH 9121289 ArciTech bok 94/450 mm antracit L</t>
  </si>
  <si>
    <t>9121290</t>
  </si>
  <si>
    <t>225606</t>
  </si>
  <si>
    <t>HETTICH 9121290 ArciTech bok 94/450 mm antracit P</t>
  </si>
  <si>
    <t>9121291</t>
  </si>
  <si>
    <t>225607</t>
  </si>
  <si>
    <t>HETTICH 9121291 ArciTech bok 94/500 mm antracit L</t>
  </si>
  <si>
    <t>9121292</t>
  </si>
  <si>
    <t>225608</t>
  </si>
  <si>
    <t>HETTICH 9121292 ArciTech bok 500/94 mm antracit P</t>
  </si>
  <si>
    <t>9121343</t>
  </si>
  <si>
    <t>225660</t>
  </si>
  <si>
    <t>HETTICH 9121343 ArciTech záda 78/600 mm stříbrná</t>
  </si>
  <si>
    <t>9121354</t>
  </si>
  <si>
    <t>225670</t>
  </si>
  <si>
    <t>HETTICH 9121354 ArciTech záda 94/400 mm stříbrná</t>
  </si>
  <si>
    <t>9121356</t>
  </si>
  <si>
    <t>225671</t>
  </si>
  <si>
    <t>HETTICH 9121356 ArciTech záda 94/450 mm stříbrná</t>
  </si>
  <si>
    <t>9121360</t>
  </si>
  <si>
    <t>225673</t>
  </si>
  <si>
    <t>HETTICH 9121360 ArciTech záda 94/550 mm stříbrná</t>
  </si>
  <si>
    <t>9121362</t>
  </si>
  <si>
    <t>225674</t>
  </si>
  <si>
    <t>HETTICH 9121362 ArciTech záda 94/600 mm stříbrná</t>
  </si>
  <si>
    <t>9121366</t>
  </si>
  <si>
    <t>225676</t>
  </si>
  <si>
    <t>HETTICH 9121366 ArciTech záda 94/800 mm stříbrná</t>
  </si>
  <si>
    <t>9121370</t>
  </si>
  <si>
    <t>225678</t>
  </si>
  <si>
    <t>HETTICH 9121370 ArciTech záda 94/1000 mm stříbrná</t>
  </si>
  <si>
    <t>9121374</t>
  </si>
  <si>
    <t>225679</t>
  </si>
  <si>
    <t>HETTICH 9121374 ArciTech záda 94/1200 mm stříbrná</t>
  </si>
  <si>
    <t>9121378</t>
  </si>
  <si>
    <t>225682</t>
  </si>
  <si>
    <t>HETTICH 9121378 ArciTech záda 94, 350mm, bílá</t>
  </si>
  <si>
    <t>9121414</t>
  </si>
  <si>
    <t>225701</t>
  </si>
  <si>
    <t>HETTICH 9121414 ArciTech záda 94/600 mm antracit</t>
  </si>
  <si>
    <t>9121418</t>
  </si>
  <si>
    <t>225703</t>
  </si>
  <si>
    <t>HETTICH 9121418 ArciTech záda 94/800 mm antracitt</t>
  </si>
  <si>
    <t>9121420</t>
  </si>
  <si>
    <t>225704</t>
  </si>
  <si>
    <t>HETTICH 9121420 ArciTech záda 94/900 mm antracit</t>
  </si>
  <si>
    <t>9121422</t>
  </si>
  <si>
    <t>225705</t>
  </si>
  <si>
    <t>HETTICH 9121422 ArciTech záda 94/1000 mm antracit</t>
  </si>
  <si>
    <t>9121426</t>
  </si>
  <si>
    <t>225706</t>
  </si>
  <si>
    <t>HETTICH 9121426 ArciTech záda 94/1200 mm antracit</t>
  </si>
  <si>
    <t>9121434</t>
  </si>
  <si>
    <t>225712</t>
  </si>
  <si>
    <t>HETTICH 9121434 ArciTech záda 126/450 mm stříbrná</t>
  </si>
  <si>
    <t>9121440</t>
  </si>
  <si>
    <t>225715</t>
  </si>
  <si>
    <t>HETTICH 9121440 ArciTech záda 126/600 mm stříbrná</t>
  </si>
  <si>
    <t>9121468</t>
  </si>
  <si>
    <t>225729</t>
  </si>
  <si>
    <t>HETTICH 9121468 ArciTech záda 126/700 mm bílá</t>
  </si>
  <si>
    <t>9121480</t>
  </si>
  <si>
    <t>225735</t>
  </si>
  <si>
    <t>HETTICH 9121480 ArciTech záda 126/300 mm antracit</t>
  </si>
  <si>
    <t>9121492</t>
  </si>
  <si>
    <t>225741</t>
  </si>
  <si>
    <t>HETTICH 9121492 ArciTech záda 126/600 mm antracit</t>
  </si>
  <si>
    <t>9121498</t>
  </si>
  <si>
    <t>225744</t>
  </si>
  <si>
    <t>HETTICH 9121498 ArciTech záda 126/900 mm antracit</t>
  </si>
  <si>
    <t>9121500</t>
  </si>
  <si>
    <t>225745</t>
  </si>
  <si>
    <t>HETTICH 9121500 ArciTech záda 126/1000 mm antracit</t>
  </si>
  <si>
    <t>9121510</t>
  </si>
  <si>
    <t>225750</t>
  </si>
  <si>
    <t>HETTICH 9121510 ArciTech záda 186/400 mm stříbrná</t>
  </si>
  <si>
    <t>9121518</t>
  </si>
  <si>
    <t>225754</t>
  </si>
  <si>
    <t>HETTICH 9121518 ArciTech záda 186/600 mm stříbrná</t>
  </si>
  <si>
    <t>9121522</t>
  </si>
  <si>
    <t>225756</t>
  </si>
  <si>
    <t>HETTICH 9121522 ArciTech záda 186/800 mm stříbrná</t>
  </si>
  <si>
    <t>9121524</t>
  </si>
  <si>
    <t>225757</t>
  </si>
  <si>
    <t>HETTICH 9121524 ArciTech záda 186/900 mm stříbrná</t>
  </si>
  <si>
    <t>9121526</t>
  </si>
  <si>
    <t>225758</t>
  </si>
  <si>
    <t>HETTICH 9121526 ArciTech záda 186/1000 mm stříbrná</t>
  </si>
  <si>
    <t>9121530</t>
  </si>
  <si>
    <t>225759</t>
  </si>
  <si>
    <t>HETTICH 9121530 ArciTech záda 186/1200 mm stříbrná</t>
  </si>
  <si>
    <t>9121588</t>
  </si>
  <si>
    <t>225789</t>
  </si>
  <si>
    <t>HETTICH 9121588 ArciTech záda 218/400 mm stříbrná</t>
  </si>
  <si>
    <t>9121590</t>
  </si>
  <si>
    <t>225790</t>
  </si>
  <si>
    <t>HETTICH 9121590 ArciTech záda 218/450 mm stříbrná</t>
  </si>
  <si>
    <t>9121594</t>
  </si>
  <si>
    <t>225792</t>
  </si>
  <si>
    <t>HETTICH 9121594 ArciTech záda 218/550 mm stříbrná</t>
  </si>
  <si>
    <t>9121596</t>
  </si>
  <si>
    <t>225793</t>
  </si>
  <si>
    <t>HETTICH 9121596 ArciTech záda 218/600 mm stříbrná</t>
  </si>
  <si>
    <t>9121636</t>
  </si>
  <si>
    <t>225813</t>
  </si>
  <si>
    <t>HETTICH 9121636 ArciTech záda 218/300 mm antracit</t>
  </si>
  <si>
    <t>9121674</t>
  </si>
  <si>
    <t>225832</t>
  </si>
  <si>
    <t>HETTICH 9121674 ArciTech záda 250/600 mm stříbrná</t>
  </si>
  <si>
    <t>9121678</t>
  </si>
  <si>
    <t>225834</t>
  </si>
  <si>
    <t>HETTICH 9121678 ArciTech záda 250/800 mm stříbrná</t>
  </si>
  <si>
    <t>9121680</t>
  </si>
  <si>
    <t>225835</t>
  </si>
  <si>
    <t>HETTICH 9121680 ArciTech záda 250/900 mm stříbrná</t>
  </si>
  <si>
    <t>9121682</t>
  </si>
  <si>
    <t>225836</t>
  </si>
  <si>
    <t>HETTICH 9121682 ArciTech záda 250/1000 mm stříbrná</t>
  </si>
  <si>
    <t>9121686</t>
  </si>
  <si>
    <t>225837</t>
  </si>
  <si>
    <t>HETTICH 9121686 ArciTech záda 250/1200 mm stříbrná</t>
  </si>
  <si>
    <t>9121718</t>
  </si>
  <si>
    <t>225854</t>
  </si>
  <si>
    <t>HETTICH 9121718 ArciTech záda 250/400 mm antracit</t>
  </si>
  <si>
    <t>9121732</t>
  </si>
  <si>
    <t>225861</t>
  </si>
  <si>
    <t>HETTICH 9121732 ArciTech záda 250/900 mm antracit</t>
  </si>
  <si>
    <t>9121738</t>
  </si>
  <si>
    <t>225863</t>
  </si>
  <si>
    <t>HETTICH 9121738 ArciTech záda 250/1200 mm antracit</t>
  </si>
  <si>
    <t>9121821</t>
  </si>
  <si>
    <t>225905</t>
  </si>
  <si>
    <t>HETTICH 9121821 ArciTech příchyt zad/78 mm bílý L</t>
  </si>
  <si>
    <t>9121822</t>
  </si>
  <si>
    <t>225906</t>
  </si>
  <si>
    <t>HETTICH 9121822 ArciTech příchyt zad 78 mm bílá P</t>
  </si>
  <si>
    <t>9121823</t>
  </si>
  <si>
    <t>225907</t>
  </si>
  <si>
    <t>HETTICH 9121823 ArciTech příchyt zad/78 mm antracit L</t>
  </si>
  <si>
    <t>9121824</t>
  </si>
  <si>
    <t>225908</t>
  </si>
  <si>
    <t>HETTICH 9121824 ArciTech příchyt zad 78 mm antracit P</t>
  </si>
  <si>
    <t>9121827</t>
  </si>
  <si>
    <t>225909</t>
  </si>
  <si>
    <t>HETTICH 9121827 Arcitech příchytka zad 94 L stříbrná</t>
  </si>
  <si>
    <t>9121828</t>
  </si>
  <si>
    <t>225910</t>
  </si>
  <si>
    <t>HETTICH 9121828 Arcitech příchytka zad 94 P stříbrná</t>
  </si>
  <si>
    <t>9121829</t>
  </si>
  <si>
    <t>225911</t>
  </si>
  <si>
    <t>HETTICH 9121829 ArciTech držák zad 94, levá, bílá</t>
  </si>
  <si>
    <t>9121830</t>
  </si>
  <si>
    <t>225912</t>
  </si>
  <si>
    <t>HETTICH 9121830 ArciTech držák zad 94, pravá, bílá</t>
  </si>
  <si>
    <t>9121831</t>
  </si>
  <si>
    <t>225913</t>
  </si>
  <si>
    <t>HETTICH 9121831 ArciTech držák zad 94, levá, antracit</t>
  </si>
  <si>
    <t>9121832</t>
  </si>
  <si>
    <t>225914</t>
  </si>
  <si>
    <t>HETTICH 9121832 ArciTech držák zad 94, pravá, antracit</t>
  </si>
  <si>
    <t>9121835</t>
  </si>
  <si>
    <t>225915</t>
  </si>
  <si>
    <t>HETTICH 9121835 Arcitech příchytka zad 126 L stříbrná</t>
  </si>
  <si>
    <t>9121836</t>
  </si>
  <si>
    <t>225916</t>
  </si>
  <si>
    <t>HETTICH 9121836 Arcitech příchytka zad 126 P stříbrná</t>
  </si>
  <si>
    <t>9121837</t>
  </si>
  <si>
    <t>225917</t>
  </si>
  <si>
    <t>HETTICH 9121837 ArciTech držák zad 126, levá, bílá</t>
  </si>
  <si>
    <t>9121838</t>
  </si>
  <si>
    <t>225918</t>
  </si>
  <si>
    <t>HETTICH 9121838 ArciTech držák zad 126, pravá, bílá</t>
  </si>
  <si>
    <t>9121839</t>
  </si>
  <si>
    <t>225919</t>
  </si>
  <si>
    <t>HETTICH 9121839 ArciTech držák zad 126, levá, antracit</t>
  </si>
  <si>
    <t>9121840</t>
  </si>
  <si>
    <t>225920</t>
  </si>
  <si>
    <t>HETTICH 9121840 ArciTech držák zad 126, pravá, antracit</t>
  </si>
  <si>
    <t>9121843</t>
  </si>
  <si>
    <t>225921</t>
  </si>
  <si>
    <t>HETTICH 9121843 Arcitech příchytka zad 186 L stříbrná</t>
  </si>
  <si>
    <t>9121844</t>
  </si>
  <si>
    <t>225922</t>
  </si>
  <si>
    <t>HETTICH 9121844 Arcitech příchytka zad 186 P stříbrná</t>
  </si>
  <si>
    <t>9121845</t>
  </si>
  <si>
    <t>225923</t>
  </si>
  <si>
    <t>HETTICH 9121845 ArciTech držák zad 186, levá, bílá</t>
  </si>
  <si>
    <t>9121846</t>
  </si>
  <si>
    <t>225924</t>
  </si>
  <si>
    <t>HETTICH 9121846 ArciTech držák zad 186, pravá, bílá</t>
  </si>
  <si>
    <t>9121847</t>
  </si>
  <si>
    <t>225925</t>
  </si>
  <si>
    <t>HETTICH 9121847 ArciTech držák zad 186, levá, antracit</t>
  </si>
  <si>
    <t>9121848</t>
  </si>
  <si>
    <t>225926</t>
  </si>
  <si>
    <t>HETTICH 9121848 ArciTech držák zad 186, pravá, antracit</t>
  </si>
  <si>
    <t>9121851</t>
  </si>
  <si>
    <t>225927</t>
  </si>
  <si>
    <t>HETTICH 9121851 Arcitech příchytka zad 218 L stříbrná</t>
  </si>
  <si>
    <t>9121852</t>
  </si>
  <si>
    <t>225928</t>
  </si>
  <si>
    <t>HETTICH 9121852 Arcitech příchytka zad 218 P stříbrná</t>
  </si>
  <si>
    <t>9121853</t>
  </si>
  <si>
    <t>225929</t>
  </si>
  <si>
    <t>HETTICH 9121853 ArciTech držák zad 218, levá, bílá</t>
  </si>
  <si>
    <t>9121854</t>
  </si>
  <si>
    <t>225930</t>
  </si>
  <si>
    <t>HETTICH 9121854 ArciTech držák zad 218, pravá, bílá</t>
  </si>
  <si>
    <t>9121855</t>
  </si>
  <si>
    <t>225931</t>
  </si>
  <si>
    <t>HETTICH 9121855 ArciTech držák zad 218, levá, antracit</t>
  </si>
  <si>
    <t>9121856</t>
  </si>
  <si>
    <t>225932</t>
  </si>
  <si>
    <t>HETTICH 9121856 ArciTech držák zad 218, pravá, antracit</t>
  </si>
  <si>
    <t>9121859</t>
  </si>
  <si>
    <t>225933</t>
  </si>
  <si>
    <t>HETTICH 9121859 Arcitech příchytka zad 250 L stříbrná</t>
  </si>
  <si>
    <t>9121860</t>
  </si>
  <si>
    <t>225934</t>
  </si>
  <si>
    <t>HETTICH 9121860 Arcitech příchytka zad 250 P stříbrná</t>
  </si>
  <si>
    <t>9121861</t>
  </si>
  <si>
    <t>225935</t>
  </si>
  <si>
    <t>HETTICH 9121861 ArciTech držák zad 250, levá, bílá</t>
  </si>
  <si>
    <t>9121862</t>
  </si>
  <si>
    <t>225936</t>
  </si>
  <si>
    <t>HETTICH 9121862 ArciTech držák zad 250, pravá, bílá</t>
  </si>
  <si>
    <t>9121863</t>
  </si>
  <si>
    <t>225937</t>
  </si>
  <si>
    <t>HETTICH 9121863 ArciTech držák zad 250, levá, antracit</t>
  </si>
  <si>
    <t>9121864</t>
  </si>
  <si>
    <t>225938</t>
  </si>
  <si>
    <t>HETTICH 9121864 ArciTech držák zad 250, pravá, antracit</t>
  </si>
  <si>
    <t>9121867</t>
  </si>
  <si>
    <t>225939</t>
  </si>
  <si>
    <t>HETTICH 9121867 Arcitech příchytka zad 282 L stříbrná</t>
  </si>
  <si>
    <t>9121868</t>
  </si>
  <si>
    <t>225940</t>
  </si>
  <si>
    <t>HETTICH 9121868 Arcitech příchytka zad 282 P stříbrná</t>
  </si>
  <si>
    <t>9121869</t>
  </si>
  <si>
    <t>225941</t>
  </si>
  <si>
    <t>HETTICH 9121869 ArciTech držák zad 282, levá, bílá</t>
  </si>
  <si>
    <t>9121870</t>
  </si>
  <si>
    <t>225942</t>
  </si>
  <si>
    <t>HETTICH 9121870 ArciTech držák zad 282, pravá, bílá</t>
  </si>
  <si>
    <t>9121871</t>
  </si>
  <si>
    <t>225943</t>
  </si>
  <si>
    <t>HETTICH 9121871 ArciTech držák zad 282, levá, antracit</t>
  </si>
  <si>
    <t>9121872</t>
  </si>
  <si>
    <t>225944</t>
  </si>
  <si>
    <t>HETTICH 9121872 ArciTech držák zad 282, pravá, antracit</t>
  </si>
  <si>
    <t>9121953</t>
  </si>
  <si>
    <t>225957</t>
  </si>
  <si>
    <t>HETTICH 9121953 ArciTech reling 270 mm stříbrrný L</t>
  </si>
  <si>
    <t>9121954</t>
  </si>
  <si>
    <t>225958</t>
  </si>
  <si>
    <t>HETTICH 9121954 ArciTech reling 270 mm stříbrný P</t>
  </si>
  <si>
    <t>9121955</t>
  </si>
  <si>
    <t>225959</t>
  </si>
  <si>
    <t>HETTICH 9121955 ArciTech reling 270 mm antracit L</t>
  </si>
  <si>
    <t>9121956</t>
  </si>
  <si>
    <t>225960</t>
  </si>
  <si>
    <t>HETTICH 9121956 ArciTech reling 270 mm antracit P</t>
  </si>
  <si>
    <t>9121963</t>
  </si>
  <si>
    <t>225965</t>
  </si>
  <si>
    <t>HETTICH 9121963 ArciTech reling 300 mm stříbrrný L</t>
  </si>
  <si>
    <t>9121964</t>
  </si>
  <si>
    <t>225966</t>
  </si>
  <si>
    <t>HETTICH 9121964 ArciTech reling 300 mm stříbrný P</t>
  </si>
  <si>
    <t>9121967</t>
  </si>
  <si>
    <t>225969</t>
  </si>
  <si>
    <t>HETTICH 9121967 ArciTech reling 300 mm bílý L</t>
  </si>
  <si>
    <t>9121968</t>
  </si>
  <si>
    <t>225970</t>
  </si>
  <si>
    <t>HETTICH 9121968 ArciTech reling 300 mm bílý P</t>
  </si>
  <si>
    <t>9121973</t>
  </si>
  <si>
    <t>225973</t>
  </si>
  <si>
    <t>HETTICH 9121973 ArciTech reling 350 mm stříbrný L</t>
  </si>
  <si>
    <t>9121974</t>
  </si>
  <si>
    <t>225974</t>
  </si>
  <si>
    <t>HETTICH 9121974 ArciTech reling 350 mm stříbrný P</t>
  </si>
  <si>
    <t>9121975</t>
  </si>
  <si>
    <t>225975</t>
  </si>
  <si>
    <t>HETTICH 9121975 ArciTech reling 350 mm antracit L</t>
  </si>
  <si>
    <t>9121976</t>
  </si>
  <si>
    <t>225976</t>
  </si>
  <si>
    <t>HETTICH 9121976 ArciTech reling 350 mm antracit P</t>
  </si>
  <si>
    <t>9121977</t>
  </si>
  <si>
    <t>225977</t>
  </si>
  <si>
    <t>HETTICH 9121977 ArciTech reling 350 mm bílý L</t>
  </si>
  <si>
    <t>9121978</t>
  </si>
  <si>
    <t>225978</t>
  </si>
  <si>
    <t>HETTICH 9121978 ArciTech reling 350 mm bílý P</t>
  </si>
  <si>
    <t>9121983</t>
  </si>
  <si>
    <t>225981</t>
  </si>
  <si>
    <t>HETTICH 9121983 ArciTech reling 400 mm stříbrný L</t>
  </si>
  <si>
    <t>9121984</t>
  </si>
  <si>
    <t>225982</t>
  </si>
  <si>
    <t>HETTICH 9121984 ArciTech reling 400 mm stříbrný P</t>
  </si>
  <si>
    <t>9121985</t>
  </si>
  <si>
    <t>225983</t>
  </si>
  <si>
    <t>HETTICH 9121985 ArciTech reling 400 mm antracit L</t>
  </si>
  <si>
    <t>9121986</t>
  </si>
  <si>
    <t>225984</t>
  </si>
  <si>
    <t>HETTICH 9121986 ArciTech reling 400 mm antracit P</t>
  </si>
  <si>
    <t>9121987</t>
  </si>
  <si>
    <t>225985</t>
  </si>
  <si>
    <t>HETTICH 9121987 ArciTech reling 400 mm bílý L</t>
  </si>
  <si>
    <t>9121988</t>
  </si>
  <si>
    <t>225986</t>
  </si>
  <si>
    <t>HETTICH 9121988 ArciTech reling 400 mm bílý P</t>
  </si>
  <si>
    <t>9121993</t>
  </si>
  <si>
    <t>225989</t>
  </si>
  <si>
    <t>HETTICH 9121993 Arcitech podélný reling 450 L stříbrný</t>
  </si>
  <si>
    <t>9121994</t>
  </si>
  <si>
    <t>225990</t>
  </si>
  <si>
    <t>HETTICH 9121994 Arcitech podélný reling 450 P stříbrný</t>
  </si>
  <si>
    <t>9121995</t>
  </si>
  <si>
    <t>225991</t>
  </si>
  <si>
    <t>HETTICH 9121995 ArciTech podélný reling, 450mm, levá, antracit</t>
  </si>
  <si>
    <t>9121996</t>
  </si>
  <si>
    <t>225992</t>
  </si>
  <si>
    <t>HETTICH 9121996 ArciTech podélný reling, 450mm, pravá, antracit</t>
  </si>
  <si>
    <t>9121997</t>
  </si>
  <si>
    <t>225993</t>
  </si>
  <si>
    <t>HETTICH 9121997 ArciTech podélný reling, 450mm, levá, bílá</t>
  </si>
  <si>
    <t>9121998</t>
  </si>
  <si>
    <t>225994</t>
  </si>
  <si>
    <t>HETTICH 9121998 ArciTech podélný reling, 450mm, pravá, bílá</t>
  </si>
  <si>
    <t>9122003</t>
  </si>
  <si>
    <t>225997</t>
  </si>
  <si>
    <t>HETTICH 9122003 Arcitech podélný reling 500 L stříbrný</t>
  </si>
  <si>
    <t>9122004</t>
  </si>
  <si>
    <t>225998</t>
  </si>
  <si>
    <t>HETTICH 9122004 Arcitech podélný reling 500 P stříbrný</t>
  </si>
  <si>
    <t>9122005</t>
  </si>
  <si>
    <t>225999</t>
  </si>
  <si>
    <t>HETTICH 9122005 ArciTech podélný reling, 500mm, levá, antracit</t>
  </si>
  <si>
    <t>9122006</t>
  </si>
  <si>
    <t>226000</t>
  </si>
  <si>
    <t>HETTICH 9122006 ArciTech podélný reling, 500mm, pravá, antracit</t>
  </si>
  <si>
    <t>9122007</t>
  </si>
  <si>
    <t>226001</t>
  </si>
  <si>
    <t>HETTICH 9122007 ArciTech podélný reling, 500mm, levá, bílá</t>
  </si>
  <si>
    <t>9122008</t>
  </si>
  <si>
    <t>226002</t>
  </si>
  <si>
    <t>HETTICH 9122008 ArciTech podélný reling, 500mm, pravá, bílá</t>
  </si>
  <si>
    <t>9122013</t>
  </si>
  <si>
    <t>226005</t>
  </si>
  <si>
    <t>HETTICH 9122013 ArciTech reling 550 mm stříbrný L</t>
  </si>
  <si>
    <t>9122014</t>
  </si>
  <si>
    <t>226006</t>
  </si>
  <si>
    <t>HETTICH 9122014 ArciTech reling 550 mm stříbrná P</t>
  </si>
  <si>
    <t>9122015</t>
  </si>
  <si>
    <t>226007</t>
  </si>
  <si>
    <t>HETTICH 9122015 ArciTech reling 550 mm antracit L</t>
  </si>
  <si>
    <t>9122016</t>
  </si>
  <si>
    <t>226008</t>
  </si>
  <si>
    <t>HETTICH 9122016 ArciTech reling 550 mm antracit P</t>
  </si>
  <si>
    <t>9122017</t>
  </si>
  <si>
    <t>226009</t>
  </si>
  <si>
    <t>HETTICH 9122017 ArciTech reling 550 mm bílý L</t>
  </si>
  <si>
    <t>9122018</t>
  </si>
  <si>
    <t>226010</t>
  </si>
  <si>
    <t>HETTICH 9122018 ArciTech reling 550 mm bílý P</t>
  </si>
  <si>
    <t>9122033</t>
  </si>
  <si>
    <t>226013</t>
  </si>
  <si>
    <t>HETTICH 9122033 ArciTech reling 650 mm stříbrný L</t>
  </si>
  <si>
    <t>9122034</t>
  </si>
  <si>
    <t>226014</t>
  </si>
  <si>
    <t>HETTICH 9122034 ArciTech reling 650 mm stříbrný P</t>
  </si>
  <si>
    <t>9122035</t>
  </si>
  <si>
    <t>226015</t>
  </si>
  <si>
    <t>HETTICH 9122035 ArciTech reling 650 mm antracit L</t>
  </si>
  <si>
    <t>9122036</t>
  </si>
  <si>
    <t>226016</t>
  </si>
  <si>
    <t>HETTICH 9122036 ArciTech reling 650 mm antracit P</t>
  </si>
  <si>
    <t>9122037</t>
  </si>
  <si>
    <t>226017</t>
  </si>
  <si>
    <t>HETTICH 9122037 ArciTech reling 650 mm bílý L</t>
  </si>
  <si>
    <t>9122038</t>
  </si>
  <si>
    <t>226018</t>
  </si>
  <si>
    <t>HETTICH 9122038 ArciTech reling 650 mm bílý P</t>
  </si>
  <si>
    <t>9122796</t>
  </si>
  <si>
    <t>226022</t>
  </si>
  <si>
    <t>HETTICH 9122796 ArciTech čelo vnitřní zásuvky 94/400 mm stříbrné</t>
  </si>
  <si>
    <t>9122824</t>
  </si>
  <si>
    <t>226050</t>
  </si>
  <si>
    <t>HETTICH 9122824 ArciTech čelo vnitřní zásuvky 450/126 stříbrné</t>
  </si>
  <si>
    <t>9122826</t>
  </si>
  <si>
    <t>226052</t>
  </si>
  <si>
    <t>HETTICH 9122826 ArciTech čelo vnitřní zásuvky 126/600 mm stříbrné</t>
  </si>
  <si>
    <t>9122832</t>
  </si>
  <si>
    <t>226058</t>
  </si>
  <si>
    <t>HETTICH 9122832 ArciTech čelo vnitřní zásuvky 126/400 mm bílé</t>
  </si>
  <si>
    <t>9122850</t>
  </si>
  <si>
    <t>226076</t>
  </si>
  <si>
    <t>HETTICH 9122850 ArciTech čelo vnitřní zásuvky 186/400 mm stříbrné</t>
  </si>
  <si>
    <t>9122879</t>
  </si>
  <si>
    <t>226105</t>
  </si>
  <si>
    <t>HETTICH 9122879 ArciTech čelo vnitřní zásuvky 218/500 mm stříbrné</t>
  </si>
  <si>
    <t>9122888</t>
  </si>
  <si>
    <t>226114</t>
  </si>
  <si>
    <t>HETTICH 9122888 ArciTech čelo vnitřní zásuvky 500/218 bílé</t>
  </si>
  <si>
    <t>9122912</t>
  </si>
  <si>
    <t>226129</t>
  </si>
  <si>
    <t>HETTICH 9122912 ArciTech TopSide 94/400 mm stříbrný</t>
  </si>
  <si>
    <t>9122913</t>
  </si>
  <si>
    <t>226130</t>
  </si>
  <si>
    <t>HETTICH 9122913 ArciTech TopSide 94, 400mm, antracit</t>
  </si>
  <si>
    <t>9122914</t>
  </si>
  <si>
    <t>226131</t>
  </si>
  <si>
    <t>HETTICH 9122914 ArciTech TopSide 94, 400mm, bílá</t>
  </si>
  <si>
    <t>9122916</t>
  </si>
  <si>
    <t>226133</t>
  </si>
  <si>
    <t>HETTICH 9122916 ArciTech TopSide 94/450 mm stříbrný</t>
  </si>
  <si>
    <t>9122917</t>
  </si>
  <si>
    <t>226134</t>
  </si>
  <si>
    <t>HETTICH 9122917 ArciTech TopSide 94, 450mm, antracit</t>
  </si>
  <si>
    <t>9122918</t>
  </si>
  <si>
    <t>226135</t>
  </si>
  <si>
    <t>HETTICH 9122918 ArciTech TopSide 94, 450mm, bílá</t>
  </si>
  <si>
    <t>9122920</t>
  </si>
  <si>
    <t>226137</t>
  </si>
  <si>
    <t>HETTICH 9122920 ArciTech TopSide 94/500 mm stříbrný</t>
  </si>
  <si>
    <t>9122921</t>
  </si>
  <si>
    <t>226138</t>
  </si>
  <si>
    <t>HETTICH 9122921 ArciTech TopSide 94, 500mm, antracit</t>
  </si>
  <si>
    <t>9122922</t>
  </si>
  <si>
    <t>226139</t>
  </si>
  <si>
    <t>HETTICH 9122922 ArciTech TopSide 94, 500mm, bílá</t>
  </si>
  <si>
    <t>9122924</t>
  </si>
  <si>
    <t>226141</t>
  </si>
  <si>
    <t>HETTICH 9122924 ArciTech TopSide 550/92 mm stříbrný</t>
  </si>
  <si>
    <t>9122925</t>
  </si>
  <si>
    <t>226142</t>
  </si>
  <si>
    <t>HETTICH 9122925 ArciTech TopSide 94, 550mm, antracit</t>
  </si>
  <si>
    <t>9122926</t>
  </si>
  <si>
    <t>226143</t>
  </si>
  <si>
    <t>HETTICH 9122926 ArciTech TopSide 94, 550mm, bílá</t>
  </si>
  <si>
    <t>9122932</t>
  </si>
  <si>
    <t>226145</t>
  </si>
  <si>
    <t>HETTICH 9122932 ArciTech TopSide 94/650 mm stříbrný</t>
  </si>
  <si>
    <t>9122933</t>
  </si>
  <si>
    <t>226146</t>
  </si>
  <si>
    <t>HETTICH 9122933 ArciTech TopSide 94, 650mm, antracit</t>
  </si>
  <si>
    <t>9122934</t>
  </si>
  <si>
    <t>226147</t>
  </si>
  <si>
    <t>HETTICH 9122934 ArciTech TopSide 94, 650mm, bílá</t>
  </si>
  <si>
    <t>9122949</t>
  </si>
  <si>
    <t>226149</t>
  </si>
  <si>
    <t>HETTICH 9122949 ArciTech TopSide 126/400 mm stříbrný</t>
  </si>
  <si>
    <t>9122950</t>
  </si>
  <si>
    <t>226150</t>
  </si>
  <si>
    <t>HETTICH 9122950 ArciTech TopSide 126, 400mm, antracit</t>
  </si>
  <si>
    <t>9122951</t>
  </si>
  <si>
    <t>226151</t>
  </si>
  <si>
    <t>HETTICH 9122951 ArciTech TopSide 126, 400mm, bílá</t>
  </si>
  <si>
    <t>9122953</t>
  </si>
  <si>
    <t>226153</t>
  </si>
  <si>
    <t>HETTICH 9122953 ArciTech TopSide 126/450 stříbrný</t>
  </si>
  <si>
    <t>9122954</t>
  </si>
  <si>
    <t>226154</t>
  </si>
  <si>
    <t>HETTICH 9122954 ArciTech TopSide 126, 450mm, antracit</t>
  </si>
  <si>
    <t>9122955</t>
  </si>
  <si>
    <t>226155</t>
  </si>
  <si>
    <t>HETTICH 9122955 ArciTech TopSide 126, 450mm, bílá</t>
  </si>
  <si>
    <t>9122957</t>
  </si>
  <si>
    <t>226157</t>
  </si>
  <si>
    <t>HETTICH 9122957 ArciTech TopSide 500/124 mm stříbrný</t>
  </si>
  <si>
    <t>9122958</t>
  </si>
  <si>
    <t>226158</t>
  </si>
  <si>
    <t>HETTICH 9122958 ArciTech TopSide 126, 500mm, antracit</t>
  </si>
  <si>
    <t>9122959</t>
  </si>
  <si>
    <t>226159</t>
  </si>
  <si>
    <t>HETTICH 9122959 ArciTech TopSide 126, 500mm, bílá</t>
  </si>
  <si>
    <t>9122961</t>
  </si>
  <si>
    <t>226161</t>
  </si>
  <si>
    <t>HETTICH 9122961 ArciTech TopSide 126/550 mm stříbrný</t>
  </si>
  <si>
    <t>9122962</t>
  </si>
  <si>
    <t>226162</t>
  </si>
  <si>
    <t>HETTICH 9122962 ArciTech TopSide 126, 550mm, antracit</t>
  </si>
  <si>
    <t>9122963</t>
  </si>
  <si>
    <t>226163</t>
  </si>
  <si>
    <t>HETTICH 9122963 ArciTech TopSide 126, 550mm, bílá</t>
  </si>
  <si>
    <t>9122969</t>
  </si>
  <si>
    <t>226165</t>
  </si>
  <si>
    <t>HETTICH 9122969 ArciTech TopSide 126/650 mm stříbrný</t>
  </si>
  <si>
    <t>9122970</t>
  </si>
  <si>
    <t>226166</t>
  </si>
  <si>
    <t>HETTICH 9122970 ArciTech TopSide 126, 650mm, antracit</t>
  </si>
  <si>
    <t>9122971</t>
  </si>
  <si>
    <t>226167</t>
  </si>
  <si>
    <t>HETTICH 9122971 ArciTech TopSide 126, 650mm, bílá</t>
  </si>
  <si>
    <t>9122973</t>
  </si>
  <si>
    <t>226169</t>
  </si>
  <si>
    <t>HETTICH 9122973 ArciTech DesignSide Adaptér 94 stříbrný</t>
  </si>
  <si>
    <t>9122974</t>
  </si>
  <si>
    <t>226170</t>
  </si>
  <si>
    <t>HETTICH 9122974 ArciTech DesignSide adaptér 94, antracit</t>
  </si>
  <si>
    <t>9122975</t>
  </si>
  <si>
    <t>226171</t>
  </si>
  <si>
    <t>HETTICH 9122975 ArciTech DesignSide Adaptér 94 bílý</t>
  </si>
  <si>
    <t>9122978</t>
  </si>
  <si>
    <t>226173</t>
  </si>
  <si>
    <t>HETTICH 9122978 ArciTech DesignSide adapter/124 mm stříbrný</t>
  </si>
  <si>
    <t>9122979</t>
  </si>
  <si>
    <t>226174</t>
  </si>
  <si>
    <t>HETTICH 9122979 ArciTech DesignSide adaptér 126, antracit</t>
  </si>
  <si>
    <t>9122980</t>
  </si>
  <si>
    <t>226175</t>
  </si>
  <si>
    <t>HETTICH 9122980 ArciTech DesignSide adapter/124 mm bílý</t>
  </si>
  <si>
    <t>9122983</t>
  </si>
  <si>
    <t>226177</t>
  </si>
  <si>
    <t>HETTICH 9122983 ArciTech DesignSide 94, 270mm, sklo</t>
  </si>
  <si>
    <t>9122984</t>
  </si>
  <si>
    <t>226178</t>
  </si>
  <si>
    <t>HETTICH 9122984 ArciTech DesignSide 94, 300mm, sklo</t>
  </si>
  <si>
    <t>9122985</t>
  </si>
  <si>
    <t>226179</t>
  </si>
  <si>
    <t>HETTICH 9122985 ArciTech DesignSide 94, 350mm, sklo</t>
  </si>
  <si>
    <t>9122986</t>
  </si>
  <si>
    <t>226180</t>
  </si>
  <si>
    <t>HETTICH 9122986 ArciTech DesignSide 94, 400mm, sklo</t>
  </si>
  <si>
    <t>9122987</t>
  </si>
  <si>
    <t>226181</t>
  </si>
  <si>
    <t>HETTICH 9122987 ArciTech DesignSide 94, 450mm, sklo</t>
  </si>
  <si>
    <t>9122988</t>
  </si>
  <si>
    <t>226182</t>
  </si>
  <si>
    <t>HETTICH 9122988 ArciTech DesignSide 94, 500mm, sklo</t>
  </si>
  <si>
    <t>9122989</t>
  </si>
  <si>
    <t>226183</t>
  </si>
  <si>
    <t>HETTICH 9122989 ArciTech DesignSide 94, 550mm, sklo</t>
  </si>
  <si>
    <t>9122990</t>
  </si>
  <si>
    <t>226184</t>
  </si>
  <si>
    <t>HETTICH 9122990 ArciTech DesignSide 94, 650mm, sklo</t>
  </si>
  <si>
    <t>9122991</t>
  </si>
  <si>
    <t>226185</t>
  </si>
  <si>
    <t>HETTICH 9122991 ArciTech DesignSide 126, 270mm, sklo</t>
  </si>
  <si>
    <t>9122992</t>
  </si>
  <si>
    <t>226186</t>
  </si>
  <si>
    <t>HETTICH 9122992 ArciTech DesignSide 126, 300mm, sklo</t>
  </si>
  <si>
    <t>9122993</t>
  </si>
  <si>
    <t>226187</t>
  </si>
  <si>
    <t>HETTICH 9122993 ArciTech DesignSide 126, 350mm, sklo</t>
  </si>
  <si>
    <t>9122994</t>
  </si>
  <si>
    <t>226188</t>
  </si>
  <si>
    <t>HETTICH 9122994 ArciTech DesignSide 126, 400mm, sklo</t>
  </si>
  <si>
    <t>9122995</t>
  </si>
  <si>
    <t>226189</t>
  </si>
  <si>
    <t>HETTICH 9122995 ArciTech DesignSide 126, 450mm, sklo</t>
  </si>
  <si>
    <t>9122996</t>
  </si>
  <si>
    <t>226190</t>
  </si>
  <si>
    <t>HETTICH 9122996 ArciTech DesignSide 126, 500mm, sklo</t>
  </si>
  <si>
    <t>9122997</t>
  </si>
  <si>
    <t>226191</t>
  </si>
  <si>
    <t>HETTICH 9122997 ArciTech DesignSide 126, 550mm, sklo</t>
  </si>
  <si>
    <t>9122998</t>
  </si>
  <si>
    <t>226192</t>
  </si>
  <si>
    <t>HETTICH 9122998 ArciTech DesignSide spojky/94/186 mm</t>
  </si>
  <si>
    <t>9123000</t>
  </si>
  <si>
    <t>226193</t>
  </si>
  <si>
    <t>HETTICH 9123000 Arcitech krytka antracit</t>
  </si>
  <si>
    <t>9123001</t>
  </si>
  <si>
    <t>226194</t>
  </si>
  <si>
    <t>HETTICH 9123001 Arcitech krytka bílá</t>
  </si>
  <si>
    <t>9123002</t>
  </si>
  <si>
    <t>226195</t>
  </si>
  <si>
    <t>HETTICH 9123002 ArciTech krytka nerez</t>
  </si>
  <si>
    <t>9123003</t>
  </si>
  <si>
    <t>226196</t>
  </si>
  <si>
    <t>HETTICH 9123003 ArciTech krytka chrom</t>
  </si>
  <si>
    <t>9123004</t>
  </si>
  <si>
    <t>226197</t>
  </si>
  <si>
    <t>HETTICH 9123004 ArciTech krytka hliník</t>
  </si>
  <si>
    <t>9123005</t>
  </si>
  <si>
    <t>226198</t>
  </si>
  <si>
    <t>HETTICH 9123005 Arcitech krytka s logem antracit</t>
  </si>
  <si>
    <t>9123006</t>
  </si>
  <si>
    <t>226199</t>
  </si>
  <si>
    <t>HETTICH 9123006 Arcitech krytka s logem bílá</t>
  </si>
  <si>
    <t>9123007</t>
  </si>
  <si>
    <t>226200</t>
  </si>
  <si>
    <t>HETTICH 9123007 ArciTech krytka s logem nerez</t>
  </si>
  <si>
    <t>9123008</t>
  </si>
  <si>
    <t>226201</t>
  </si>
  <si>
    <t>HETTICH 9123008 ArciTech krytka s logem chrom</t>
  </si>
  <si>
    <t>9123009</t>
  </si>
  <si>
    <t>226202</t>
  </si>
  <si>
    <t>HETTICH 9123009 Arcitech krytka s logem hliník</t>
  </si>
  <si>
    <t>9123010</t>
  </si>
  <si>
    <t>226203</t>
  </si>
  <si>
    <t>HETTICH 9123010 Arcitech příchytka čela k zalisování</t>
  </si>
  <si>
    <t>9123011</t>
  </si>
  <si>
    <t>226204</t>
  </si>
  <si>
    <t>HETTICH 9123011 Arcitech příchytka čela k našroubování</t>
  </si>
  <si>
    <t>9123078</t>
  </si>
  <si>
    <t>226255</t>
  </si>
  <si>
    <t>HETTICH 9123078 ArciTech DesignSide 126, 650mm, sklo</t>
  </si>
  <si>
    <t>9123083</t>
  </si>
  <si>
    <t>226258</t>
  </si>
  <si>
    <t>HETTICH 9123083 Arcitech držák čela vnitřní zásuvky 94</t>
  </si>
  <si>
    <t>9123084</t>
  </si>
  <si>
    <t>226259</t>
  </si>
  <si>
    <t>HETTICH 9123084 ArciTech příchyty čela vnitřní zásuvky 94, bílá</t>
  </si>
  <si>
    <t>9123085</t>
  </si>
  <si>
    <t>226260</t>
  </si>
  <si>
    <t>HETTICH 9123085 ArciTech příchyty čela vnitřní zásuvky 94, nerez</t>
  </si>
  <si>
    <t>9123086</t>
  </si>
  <si>
    <t>226261</t>
  </si>
  <si>
    <t>HETTICH 9123086 ArciTech sada spojek pro čelo vnitřní zásuvky 126mm stříbrná</t>
  </si>
  <si>
    <t>9123089</t>
  </si>
  <si>
    <t>226264</t>
  </si>
  <si>
    <t>HETTICH 9123089 Arcitech držák čela vnitřní zásuvky 186</t>
  </si>
  <si>
    <t>9123090</t>
  </si>
  <si>
    <t>226265</t>
  </si>
  <si>
    <t>HETTICH 9123090 ArciTech příchyty čela vnitřní zásuvky 186, bílá</t>
  </si>
  <si>
    <t>9123091</t>
  </si>
  <si>
    <t>226266</t>
  </si>
  <si>
    <t>HETTICH 9123091 ArciTech příchyty čela vnitřní zásuvky 186, nerez</t>
  </si>
  <si>
    <t>9123092</t>
  </si>
  <si>
    <t>226267</t>
  </si>
  <si>
    <t>HETTICH 9123092 ArciTech sada spojek pro čelo vnitřní zásuvky 218mm stříbrná</t>
  </si>
  <si>
    <t>9123093</t>
  </si>
  <si>
    <t>226268</t>
  </si>
  <si>
    <t>HETTICH 9123093 ArciTech příchyty čela vnitřní zásuvky 218, bílá</t>
  </si>
  <si>
    <t>9123094</t>
  </si>
  <si>
    <t>226269</t>
  </si>
  <si>
    <t>HETTICH 9123094 ArciTech příchyty čela vnitřní zásuvky 218, nerez</t>
  </si>
  <si>
    <t>9123342</t>
  </si>
  <si>
    <t>208967</t>
  </si>
  <si>
    <t>HETTICH 9123342 Easys úhelník pro záda ArciTech</t>
  </si>
  <si>
    <t>9123524</t>
  </si>
  <si>
    <t>208968</t>
  </si>
  <si>
    <t>HETTICH 9123524 ArciFit 100 montážní přípravek</t>
  </si>
  <si>
    <t>9124939</t>
  </si>
  <si>
    <t>378448</t>
  </si>
  <si>
    <t>HETTICH 9124939 Quadro V6+/470 P2O 50kg /pravý /EB 10,5 DALNO</t>
  </si>
  <si>
    <t>9124957</t>
  </si>
  <si>
    <t>301268</t>
  </si>
  <si>
    <t>HETTICH 9124957 Quadro V6+ 470 mm EB9,5 P2O</t>
  </si>
  <si>
    <t>9124958</t>
  </si>
  <si>
    <t>301269</t>
  </si>
  <si>
    <t>HETTICH 9124958 Quadro V6+ 470mm EB9,5 P2O</t>
  </si>
  <si>
    <t>9124967</t>
  </si>
  <si>
    <t>301270</t>
  </si>
  <si>
    <t>HETTICH 9124967 Quadro V6+ 420 mm EB12,5 P2O</t>
  </si>
  <si>
    <t>9124968</t>
  </si>
  <si>
    <t>301271</t>
  </si>
  <si>
    <t>HETTICH 9124968 Quadro V6+ 420 mm EB12,5 P2O</t>
  </si>
  <si>
    <t>9124973</t>
  </si>
  <si>
    <t>301272</t>
  </si>
  <si>
    <t>HETTICH 9124973 Quadro V6+ 420 mm EB9,5 P2O</t>
  </si>
  <si>
    <t>9124974</t>
  </si>
  <si>
    <t>301273</t>
  </si>
  <si>
    <t>HETTICH 9124974 Quadro V6+ 420 mm EB9,5 P2O</t>
  </si>
  <si>
    <t>9125133</t>
  </si>
  <si>
    <t>301274</t>
  </si>
  <si>
    <t>HETTICH 9125133 Quadro V6+ 350 mm EB12,5 P2O</t>
  </si>
  <si>
    <t>9125134</t>
  </si>
  <si>
    <t>301275</t>
  </si>
  <si>
    <t>HETTICH 9125134 Quadro V6+ 350 mm EB12,5 P2O</t>
  </si>
  <si>
    <t>9125135</t>
  </si>
  <si>
    <t>301276</t>
  </si>
  <si>
    <t>HETTICH 9125135 Quadro V6+ 350mm EB9,5 P2O</t>
  </si>
  <si>
    <t>9125136</t>
  </si>
  <si>
    <t>301277</t>
  </si>
  <si>
    <t>HETTICH 9125136 Quadro V6+ 350 mm EB9,5 P2O</t>
  </si>
  <si>
    <t>9125143</t>
  </si>
  <si>
    <t>301278</t>
  </si>
  <si>
    <t>HETTICH 9125143 Quadro V6+ 300mm EB12,5 P2O</t>
  </si>
  <si>
    <t>9125144</t>
  </si>
  <si>
    <t>301279</t>
  </si>
  <si>
    <t>HETTICH 9125144 Quadro V6+ 300 mm EB12,5 P2O P</t>
  </si>
  <si>
    <t>9125147</t>
  </si>
  <si>
    <t>301280</t>
  </si>
  <si>
    <t>HETTICH 9125147 Quadro V6+ 300 mm EB9,5 P2O L</t>
  </si>
  <si>
    <t>9125148</t>
  </si>
  <si>
    <t>301281</t>
  </si>
  <si>
    <t>HETTICH 9125148 Quadro V6+ 300 mm EB9,5 P2O P</t>
  </si>
  <si>
    <t>9125207</t>
  </si>
  <si>
    <t>301282</t>
  </si>
  <si>
    <t>HETTICH 9125207 Quadro V6+ 520 mm EB9,5 P2O L</t>
  </si>
  <si>
    <t>9125208</t>
  </si>
  <si>
    <t>301283</t>
  </si>
  <si>
    <t>HETTICH 9125208 Quadro V6+ 520mm EB9,5 P2O</t>
  </si>
  <si>
    <t>9125209</t>
  </si>
  <si>
    <t>301284</t>
  </si>
  <si>
    <t>HETTICH 9125209 Quadro V6+ 520 mm EB12,5 P2O</t>
  </si>
  <si>
    <t>9125210</t>
  </si>
  <si>
    <t>301285</t>
  </si>
  <si>
    <t>HETTICH 9125210 Quadro V6+ 520mm EB12,5 P2O</t>
  </si>
  <si>
    <t>9125213</t>
  </si>
  <si>
    <t>301286</t>
  </si>
  <si>
    <t>HETTICH 9125213 Quadro V6+ 620 mm EB9,5 P2O</t>
  </si>
  <si>
    <t>9125214</t>
  </si>
  <si>
    <t>301287</t>
  </si>
  <si>
    <t>HETTICH 9125214 Quadro V6+ 620 mm EB9,5 P2O</t>
  </si>
  <si>
    <t>9127000</t>
  </si>
  <si>
    <t>226403</t>
  </si>
  <si>
    <t>HETTICH 9127000 Arcitech příchytka podélného relingu na čelo s hmoždinkami</t>
  </si>
  <si>
    <t>9127011</t>
  </si>
  <si>
    <t>226404</t>
  </si>
  <si>
    <t>HETTICH 9127011 ArciTech příchyt podélného relingu na čelo, vrut</t>
  </si>
  <si>
    <t>9127863</t>
  </si>
  <si>
    <t>104050</t>
  </si>
  <si>
    <t>HETTICH 9127863 MultiTech 54/275 mm bílý</t>
  </si>
  <si>
    <t>9127864</t>
  </si>
  <si>
    <t>104051</t>
  </si>
  <si>
    <t>HETTICH 9127864 MultiTech 54/275 mm šedý</t>
  </si>
  <si>
    <t>9127865</t>
  </si>
  <si>
    <t>104052</t>
  </si>
  <si>
    <t>HETTICH 9127865 MultiTech 54/350 mm bílý</t>
  </si>
  <si>
    <t>9127867</t>
  </si>
  <si>
    <t>104054</t>
  </si>
  <si>
    <t>HETTICH 9127867 MultiTech 54/400 mm bílý</t>
  </si>
  <si>
    <t>9127869</t>
  </si>
  <si>
    <t>104056</t>
  </si>
  <si>
    <t>HETTICH 9127869/50007 Multitech 54/450 bílý</t>
  </si>
  <si>
    <t>9127871</t>
  </si>
  <si>
    <t>104058</t>
  </si>
  <si>
    <t>HETTICH 9127871 Multitech, zásuvka 54/500mm, bílá</t>
  </si>
  <si>
    <t>9127873</t>
  </si>
  <si>
    <t>104061</t>
  </si>
  <si>
    <t>HETTICH 9127873 MultiTech 54/550 mm bílý</t>
  </si>
  <si>
    <t>9127877</t>
  </si>
  <si>
    <t>104067</t>
  </si>
  <si>
    <t>HETTICH 9127877 Multitech, zásuvka 86/275mm, bílá</t>
  </si>
  <si>
    <t>9127879</t>
  </si>
  <si>
    <t>104069</t>
  </si>
  <si>
    <t>HETTICH 9127879 Multitech, zásuvka 86/350mm, bílá</t>
  </si>
  <si>
    <t>912788010</t>
  </si>
  <si>
    <t>104070</t>
  </si>
  <si>
    <t>HETTICH 9127880 MultiTech 86/350 mm šedý</t>
  </si>
  <si>
    <t>9127881</t>
  </si>
  <si>
    <t>104071</t>
  </si>
  <si>
    <t>HETTICH 9127881 Multitech, zásuvka 86/400mm, bílá</t>
  </si>
  <si>
    <t>9127882</t>
  </si>
  <si>
    <t>104072</t>
  </si>
  <si>
    <t>HETTICH 9127882 MultiTech 86/400 mm šedý</t>
  </si>
  <si>
    <t>9127883</t>
  </si>
  <si>
    <t>104073</t>
  </si>
  <si>
    <t>HETTICH 9127883 Multitech, zásuvka 86/450mm, bílá</t>
  </si>
  <si>
    <t>9127885</t>
  </si>
  <si>
    <t>104075</t>
  </si>
  <si>
    <t>HETTICH 9127885 Multitech, zásuvka 86/500mm, bílá</t>
  </si>
  <si>
    <t>9127886</t>
  </si>
  <si>
    <t>104077</t>
  </si>
  <si>
    <t>HETTICH 9127886 MultiTech 86 500 mm šedý</t>
  </si>
  <si>
    <t>9127887</t>
  </si>
  <si>
    <t>104080</t>
  </si>
  <si>
    <t>HETTICH 9127887 Multitech, zásuvka 86/550mm, bílá</t>
  </si>
  <si>
    <t>9127891</t>
  </si>
  <si>
    <t>103977</t>
  </si>
  <si>
    <t>HETTICH 9127891 Multitech, zásuvka 118/275mm, bílá</t>
  </si>
  <si>
    <t>9127893</t>
  </si>
  <si>
    <t>103981</t>
  </si>
  <si>
    <t>HETTICH 9127893 Multitech, zásuvka 118/350mm, bílá</t>
  </si>
  <si>
    <t>9127894</t>
  </si>
  <si>
    <t>103982</t>
  </si>
  <si>
    <t>HETTICH 9127894 MultiTech 118 350 mm šedý</t>
  </si>
  <si>
    <t>9127895</t>
  </si>
  <si>
    <t>103983</t>
  </si>
  <si>
    <t>HETTICH 9127895 Multitech, zásuvka 118/400mm, bílá</t>
  </si>
  <si>
    <t>9127897</t>
  </si>
  <si>
    <t>103985</t>
  </si>
  <si>
    <t>HETTICH 9127897 Multitech, zásuvka 118/450mm, bílá</t>
  </si>
  <si>
    <t>9127899</t>
  </si>
  <si>
    <t>103987</t>
  </si>
  <si>
    <t>HETTICH 9127899 Multitech, zásuvka 118/500mm, bílá</t>
  </si>
  <si>
    <t>9127901</t>
  </si>
  <si>
    <t>103995</t>
  </si>
  <si>
    <t>HETTICH 9127901 Multitech, zásuvka 118/550mm, bílá</t>
  </si>
  <si>
    <t>9127905</t>
  </si>
  <si>
    <t>104000</t>
  </si>
  <si>
    <t>HETTICH 9127905 Multitech, zásuvka 150/275mm, bílá</t>
  </si>
  <si>
    <t>9127907</t>
  </si>
  <si>
    <t>104002</t>
  </si>
  <si>
    <t>HETTICH 9127907 Multitech, zásuvka 150/350mm, bílá</t>
  </si>
  <si>
    <t>9127908</t>
  </si>
  <si>
    <t>104003</t>
  </si>
  <si>
    <t>HETTICH 9127908 MultiTech 150/350 mm šedý</t>
  </si>
  <si>
    <t>9127909</t>
  </si>
  <si>
    <t>104004</t>
  </si>
  <si>
    <t>HETTICH 9127909 Multitech, zásuvka 150/400mm, bílá</t>
  </si>
  <si>
    <t>9127911</t>
  </si>
  <si>
    <t>104006</t>
  </si>
  <si>
    <t>HETTICH 9127911 Multitech, zásuvka 150/450mm, bílá</t>
  </si>
  <si>
    <t>9127912</t>
  </si>
  <si>
    <t>104027</t>
  </si>
  <si>
    <t>HETTICH 9127912 MultiTech 150 450 mm šedý</t>
  </si>
  <si>
    <t>9127913</t>
  </si>
  <si>
    <t>104029</t>
  </si>
  <si>
    <t>HETTICH 9127913 Multitech, zásuvka 150/500mm, bílá</t>
  </si>
  <si>
    <t>9127915</t>
  </si>
  <si>
    <t>104031</t>
  </si>
  <si>
    <t>HETTICH 9127915 Multitech, zásuvka 150/550mm, bílá</t>
  </si>
  <si>
    <t>9127917</t>
  </si>
  <si>
    <t>104037</t>
  </si>
  <si>
    <t>HETTICH 9127917 MultiTech 214/350 mm bílý</t>
  </si>
  <si>
    <t>9127919</t>
  </si>
  <si>
    <t>104039</t>
  </si>
  <si>
    <t>HETTICH 9127919 MultiTech 214/400 mm bílý</t>
  </si>
  <si>
    <t>9127920</t>
  </si>
  <si>
    <t>104040</t>
  </si>
  <si>
    <t>HETTICH 9127920 MultiTech 214/400 mm šedý</t>
  </si>
  <si>
    <t>9127921</t>
  </si>
  <si>
    <t>104041</t>
  </si>
  <si>
    <t>HETTICH 9127921 Multitech, zásuvka 214/450mm, bílá</t>
  </si>
  <si>
    <t>9127923</t>
  </si>
  <si>
    <t>104043</t>
  </si>
  <si>
    <t>HETTICH 9127923 Multitech, zásuvka 214/500mm, bílá</t>
  </si>
  <si>
    <t>9127925</t>
  </si>
  <si>
    <t>104045</t>
  </si>
  <si>
    <t>HETTICH 9127925 Multitech, zásuvka 214/550mm, bílá</t>
  </si>
  <si>
    <t>9128171</t>
  </si>
  <si>
    <t>209044</t>
  </si>
  <si>
    <t>HETTICH 9128171 Accura vrtací těleso nastavitelné</t>
  </si>
  <si>
    <t>468814</t>
  </si>
  <si>
    <t>HETTICH 9128171 Accura vrtací těleso nastavitelné PD-50</t>
  </si>
  <si>
    <t>9128172</t>
  </si>
  <si>
    <t>209045</t>
  </si>
  <si>
    <t>HETTICH 9128172 Practica šablona pro ArciTech</t>
  </si>
  <si>
    <t>9129375</t>
  </si>
  <si>
    <t>364769</t>
  </si>
  <si>
    <t>HETTICH 9129375 QUADRO V6+ 550MM EB20 PUSH TO 100ryD</t>
  </si>
  <si>
    <t>9129712</t>
  </si>
  <si>
    <t>105033</t>
  </si>
  <si>
    <t>HETTICH 9129712 Kloubový kolík DU 634</t>
  </si>
  <si>
    <t>9129786</t>
  </si>
  <si>
    <t>465007</t>
  </si>
  <si>
    <t>HETTICH 9129786 VB 36/19 plast bílý</t>
  </si>
  <si>
    <t>9129881</t>
  </si>
  <si>
    <t>104546</t>
  </si>
  <si>
    <t>HETTICH 9129881 excentr VB 36, 19 mm, plast, hnědá</t>
  </si>
  <si>
    <t>9130038</t>
  </si>
  <si>
    <t>299813</t>
  </si>
  <si>
    <t>HETTICH 9130038 dveřní úchytkový profil hliník 2,5m</t>
  </si>
  <si>
    <t>9130062</t>
  </si>
  <si>
    <t>299814</t>
  </si>
  <si>
    <t>HETTICH 9130062 dveřní hliníkový U-profil (15-16)/2500 mm</t>
  </si>
  <si>
    <t>9130078</t>
  </si>
  <si>
    <t>299909</t>
  </si>
  <si>
    <t>HETTICH 9130078 TopLine XL sada šroubů pro upevnění vodícího profilu, 16-19m</t>
  </si>
  <si>
    <t>9131024</t>
  </si>
  <si>
    <t>209073</t>
  </si>
  <si>
    <t>HETTICH 9131024 70233 kabelová průchodka 60 mm</t>
  </si>
  <si>
    <t>9131025</t>
  </si>
  <si>
    <t>209074</t>
  </si>
  <si>
    <t>HETTICH 9131025 70234 kabelová průchodka 80 mm</t>
  </si>
  <si>
    <t>9131028</t>
  </si>
  <si>
    <t>209076</t>
  </si>
  <si>
    <t>HETTICH 9131028 kabelová průchodka 60 mm plast buk</t>
  </si>
  <si>
    <t>9131029</t>
  </si>
  <si>
    <t>209077</t>
  </si>
  <si>
    <t>HETTICH 9131029 Kabelová průchodka pr. 88 mm plast buk</t>
  </si>
  <si>
    <t>9131119</t>
  </si>
  <si>
    <t>209079</t>
  </si>
  <si>
    <t>HETTICH 9131119 Nosič polic pro tl. &gt; 35 mm</t>
  </si>
  <si>
    <t>9131206</t>
  </si>
  <si>
    <t>209085</t>
  </si>
  <si>
    <t>HETTICH 9131206 Alfa Stop podpěrka polic 8 mm</t>
  </si>
  <si>
    <t>9131207</t>
  </si>
  <si>
    <t>209086</t>
  </si>
  <si>
    <t>HETTICH 9131207 Rostrino kolík průměr 12 mm</t>
  </si>
  <si>
    <t>9131455</t>
  </si>
  <si>
    <t>188364</t>
  </si>
  <si>
    <t>HETTICH 9131455 Úchytka TICINUM 2000/8x224 mm eloxovaný hliník</t>
  </si>
  <si>
    <t>9131483</t>
  </si>
  <si>
    <t>209092</t>
  </si>
  <si>
    <t>HETTICH 9131483 BM sada vrtáků 5x5 mm P; 4x5 mm L</t>
  </si>
  <si>
    <t>9131486</t>
  </si>
  <si>
    <t>209095</t>
  </si>
  <si>
    <t>HETTICH 9131486 náhradní šroub k vrtacímu pouzdru Accura na úchytky</t>
  </si>
  <si>
    <t>525876</t>
  </si>
  <si>
    <t>485109</t>
  </si>
  <si>
    <t>HETTICH 9131486 náhradní šroub k vrtacímu pouzdru Accura PD-50</t>
  </si>
  <si>
    <t>9131487</t>
  </si>
  <si>
    <t>209096</t>
  </si>
  <si>
    <t>HETTICH 9131487 DrillJig náhradní pouzdro</t>
  </si>
  <si>
    <t>9131488</t>
  </si>
  <si>
    <t>209097</t>
  </si>
  <si>
    <t>HETTICH 9131488 Náhradní pružina pod pouzdro DrillJig VB a závěsy</t>
  </si>
  <si>
    <t>9131489</t>
  </si>
  <si>
    <t>209098</t>
  </si>
  <si>
    <t>HETTICH 9131489 DrillJig náhradní patka</t>
  </si>
  <si>
    <t>9131491</t>
  </si>
  <si>
    <t>209099</t>
  </si>
  <si>
    <t>HETTICH 9131491 Náhradní podložka pro DrillJig VB a závěsy</t>
  </si>
  <si>
    <t>9131492</t>
  </si>
  <si>
    <t>209100</t>
  </si>
  <si>
    <t>HETTICH 9131492 DrillJig náhradní podložka</t>
  </si>
  <si>
    <t>9131493</t>
  </si>
  <si>
    <t>209101</t>
  </si>
  <si>
    <t>HETTICH 9131493 Náhradní podložka 12x18x1,2mm k DrillJig VB</t>
  </si>
  <si>
    <t>9131494</t>
  </si>
  <si>
    <t>209102</t>
  </si>
  <si>
    <t>HETTICH 9131494 DrillJig VB 1x10 1x30 mm</t>
  </si>
  <si>
    <t>9131497</t>
  </si>
  <si>
    <t>209104</t>
  </si>
  <si>
    <t>HETTICH 9131497 Rychloupínací pouzdro</t>
  </si>
  <si>
    <t>9131502</t>
  </si>
  <si>
    <t>519232</t>
  </si>
  <si>
    <t>HETTICH 9131502 VRTACÍ HLAVA 3 VŘETENA PRO MISKU TB</t>
  </si>
  <si>
    <t>9131505</t>
  </si>
  <si>
    <t>209110</t>
  </si>
  <si>
    <t>HETTICH 9131505 Vrtací hlava 9 vřeten, rozteč system 32 mm</t>
  </si>
  <si>
    <t>9131506</t>
  </si>
  <si>
    <t>209111</t>
  </si>
  <si>
    <t>HETTICH 9131506 Vrtací hlava 9 vřeten</t>
  </si>
  <si>
    <t>9131507</t>
  </si>
  <si>
    <t>209112</t>
  </si>
  <si>
    <t>HETTICH 9131507 Vrtací hlava 9 vřeten 90°</t>
  </si>
  <si>
    <t>9131508</t>
  </si>
  <si>
    <t>209113</t>
  </si>
  <si>
    <t>HETTICH 9131508 prodloužené přítlačné patky</t>
  </si>
  <si>
    <t>9131815</t>
  </si>
  <si>
    <t>213120</t>
  </si>
  <si>
    <t>HETTICH 9131815 pružina 380N (KN342/2911IN) pro HLB - píst jedna strana</t>
  </si>
  <si>
    <t>9132006</t>
  </si>
  <si>
    <t>209127</t>
  </si>
  <si>
    <t>HETTICH 9132006 Podpěrky polic Alfa Stop 14,5 mm</t>
  </si>
  <si>
    <t>9132007</t>
  </si>
  <si>
    <t>209128</t>
  </si>
  <si>
    <t>HETTICH 9132007 Beta podpěrka polic 16 8 mm</t>
  </si>
  <si>
    <t>9132009</t>
  </si>
  <si>
    <t>209130</t>
  </si>
  <si>
    <t>HETTICH 9132009 Zápustný nosič polic Beta, 25 mm</t>
  </si>
  <si>
    <t>9132011</t>
  </si>
  <si>
    <t>209132</t>
  </si>
  <si>
    <t>HETTICH 9132011 Rostrino pouzdro průměr 15 mm</t>
  </si>
  <si>
    <t>9132020</t>
  </si>
  <si>
    <t>209141</t>
  </si>
  <si>
    <t>HETTICH 9132020 Krytka pro otvor D= 5mm černá</t>
  </si>
  <si>
    <t>9132021</t>
  </si>
  <si>
    <t>209142</t>
  </si>
  <si>
    <t>HETTICH 9132021 Krytka pro otvor D= 5mm béžová</t>
  </si>
  <si>
    <t>9132022</t>
  </si>
  <si>
    <t>209143</t>
  </si>
  <si>
    <t>HETTICH 9132022 Krytka pro otvor D= 5mm šedá</t>
  </si>
  <si>
    <t>9132023</t>
  </si>
  <si>
    <t>209145</t>
  </si>
  <si>
    <t>HETTICH 9132023 Krytka pro otvor D=8 mm černá</t>
  </si>
  <si>
    <t>9132024</t>
  </si>
  <si>
    <t>209146</t>
  </si>
  <si>
    <t>HETTICH 9132024 Krytka pro otvor D=8 mm šedá</t>
  </si>
  <si>
    <t>9132027</t>
  </si>
  <si>
    <t>209149</t>
  </si>
  <si>
    <t>HETTICH 9132027 Krytka pro otvor D=10 mm béžová</t>
  </si>
  <si>
    <t>9132052</t>
  </si>
  <si>
    <t>209151</t>
  </si>
  <si>
    <t>HETTICH 9132052 Sada vrtáků 1x35 L; 2x10 P, o</t>
  </si>
  <si>
    <t>9132097</t>
  </si>
  <si>
    <t>209152</t>
  </si>
  <si>
    <t>HETTICH 9132097 Vrtací hlava 9 vřeten 90° pro</t>
  </si>
  <si>
    <t>9132098</t>
  </si>
  <si>
    <t>209153</t>
  </si>
  <si>
    <t>HETTICH 9132098 Středový doraz pro BlueMax mini</t>
  </si>
  <si>
    <t>9132099</t>
  </si>
  <si>
    <t>209154</t>
  </si>
  <si>
    <t>HETTICH 9132099 BlueMax Mini Modular s pneumatikou</t>
  </si>
  <si>
    <t>9132100</t>
  </si>
  <si>
    <t>209155</t>
  </si>
  <si>
    <t>HETTICH 9132100 Lisovací třmen pro BlueMax lisovací třmen k vrtací hlavě</t>
  </si>
  <si>
    <t>9132101</t>
  </si>
  <si>
    <t>209156</t>
  </si>
  <si>
    <t>HETTICH 9132101 Spouštěcí nožní pedál</t>
  </si>
  <si>
    <t>9132252</t>
  </si>
  <si>
    <t>226489</t>
  </si>
  <si>
    <t>HETTICH 9132252 Arcitech příchytka zad 94 L šampaň</t>
  </si>
  <si>
    <t>9132253</t>
  </si>
  <si>
    <t>226490</t>
  </si>
  <si>
    <t>HETTICH 9132253 Arcitech příchytka zad 94 P šampaň</t>
  </si>
  <si>
    <t>9132254</t>
  </si>
  <si>
    <t>226491</t>
  </si>
  <si>
    <t>HETTICH 9132254 ArciTech příchyt zad 126 mm antracit</t>
  </si>
  <si>
    <t>9132255</t>
  </si>
  <si>
    <t>226492</t>
  </si>
  <si>
    <t>HETTICH 9132255 ArciTech příchytky zad 126 mm antracit</t>
  </si>
  <si>
    <t>9132258</t>
  </si>
  <si>
    <t>226495</t>
  </si>
  <si>
    <t>HETTICH 9132258 Arcitech příchytka zad 218 L šampaň</t>
  </si>
  <si>
    <t>9132259</t>
  </si>
  <si>
    <t>226496</t>
  </si>
  <si>
    <t>HETTICH 9132259 Arcitech příchytka zad 218 P šampaň</t>
  </si>
  <si>
    <t>9132312</t>
  </si>
  <si>
    <t>188403</t>
  </si>
  <si>
    <t>HETTICH 9132312 Úchytka ISTRANA 214/192 mm imitace nerezi</t>
  </si>
  <si>
    <t>9132314</t>
  </si>
  <si>
    <t>460815</t>
  </si>
  <si>
    <t>HETTICH 9132314 Knobka ITRI 38/16 mm, im. nerez kartáč</t>
  </si>
  <si>
    <t>9132346</t>
  </si>
  <si>
    <t>209165</t>
  </si>
  <si>
    <t>HETTICH 9132346 Odpadkový koš Bin.it Trio 400 mm</t>
  </si>
  <si>
    <t>9132349</t>
  </si>
  <si>
    <t>209168</t>
  </si>
  <si>
    <t>HETTICH 9132349 odpadkový koš Bin.it Flex 600 mm</t>
  </si>
  <si>
    <t>9132350</t>
  </si>
  <si>
    <t>209169</t>
  </si>
  <si>
    <t>HETTICH 9132350 Odp. koš Bin.it Flex 900 mm 12+</t>
  </si>
  <si>
    <t>9132377</t>
  </si>
  <si>
    <t>209183</t>
  </si>
  <si>
    <t>HETTICH 9132377 Pull odpadkový koš Arci(Inno)Tech</t>
  </si>
  <si>
    <t>9132378</t>
  </si>
  <si>
    <t>209184</t>
  </si>
  <si>
    <t>HETTICH 9132378 Pull odpadkový koš Arci(Inno)Tech</t>
  </si>
  <si>
    <t>9132380</t>
  </si>
  <si>
    <t>209186</t>
  </si>
  <si>
    <t>HETTICH 9132380 Pull odpadkový koš Arci(Inno)Tech</t>
  </si>
  <si>
    <t>9132386</t>
  </si>
  <si>
    <t>209192</t>
  </si>
  <si>
    <t>HETTICH 9132386 Pull víko na odpadkový koš 15 a 17L</t>
  </si>
  <si>
    <t>9132399</t>
  </si>
  <si>
    <t>209205</t>
  </si>
  <si>
    <t>HETTICH 9132399 LeMans II tlumiče levé bílé</t>
  </si>
  <si>
    <t>9132400</t>
  </si>
  <si>
    <t>209206</t>
  </si>
  <si>
    <t>HETTICH 9132400 LeMans II tlumiče pravé bílé</t>
  </si>
  <si>
    <t>9132456</t>
  </si>
  <si>
    <t>209257</t>
  </si>
  <si>
    <t>HETTICH 9132456 Výsuvný koš KA 500 mm 160 SiSy</t>
  </si>
  <si>
    <t>9132546</t>
  </si>
  <si>
    <t>209344</t>
  </si>
  <si>
    <t>HETTICH 9132546 LeMans II osa 600-750 mm ocel bílá</t>
  </si>
  <si>
    <t>9132547</t>
  </si>
  <si>
    <t>209345</t>
  </si>
  <si>
    <t>HETTICH 9132547 LeMans II osa 720-900 mm bílá</t>
  </si>
  <si>
    <t>9132738</t>
  </si>
  <si>
    <t>104943</t>
  </si>
  <si>
    <t>HETTICH 9132738 pružinové postelové kování, sada</t>
  </si>
  <si>
    <t>9132814</t>
  </si>
  <si>
    <t>209366</t>
  </si>
  <si>
    <t>HETTICH 9132814 Kryt čela rámu zásuvky 936 mm</t>
  </si>
  <si>
    <t>9132815</t>
  </si>
  <si>
    <t>209367</t>
  </si>
  <si>
    <t>HETTICH 9132815 Kryt čela rámu zásuvky 1136 mm</t>
  </si>
  <si>
    <t>9132820</t>
  </si>
  <si>
    <t>299955</t>
  </si>
  <si>
    <t>HETTICH 9132820 zamykací těleso pro dřevěnou zásuvku L</t>
  </si>
  <si>
    <t>9132896</t>
  </si>
  <si>
    <t>209384</t>
  </si>
  <si>
    <t>HETTICH 9132896 Boční výsuv na boty 265 mm SiSy</t>
  </si>
  <si>
    <t>9132916</t>
  </si>
  <si>
    <t>209404</t>
  </si>
  <si>
    <t>HETTICH 9132916 Amari výsuvný věšák na kalhoty 500-600</t>
  </si>
  <si>
    <t>9132917</t>
  </si>
  <si>
    <t>209405</t>
  </si>
  <si>
    <t>HETTICH 9132917 výsuvný věšák kalhot 600-700</t>
  </si>
  <si>
    <t>9132918</t>
  </si>
  <si>
    <t>209406</t>
  </si>
  <si>
    <t>HETTICH 9132918 Amari výsuvný věšák kalhot 700-800</t>
  </si>
  <si>
    <t>9132919</t>
  </si>
  <si>
    <t>416738</t>
  </si>
  <si>
    <t>HETTICH 9132919 výsuvný věšák na kalhoty Amari 800-900mm stříbrný</t>
  </si>
  <si>
    <t>9132920</t>
  </si>
  <si>
    <t>209408</t>
  </si>
  <si>
    <t>HETTICH 9132920 Amari distanční lišta pro výsuvy 10mm šedá</t>
  </si>
  <si>
    <t>9132923</t>
  </si>
  <si>
    <t>209409</t>
  </si>
  <si>
    <t>HETTICH 9132923 věšák kalhot k výsuvu Amari</t>
  </si>
  <si>
    <t>9132925</t>
  </si>
  <si>
    <t>421482</t>
  </si>
  <si>
    <t>HETTICH 9132925 odkládací miska pro věšák na kalhoty Amari</t>
  </si>
  <si>
    <t>9132954</t>
  </si>
  <si>
    <t>417916</t>
  </si>
  <si>
    <t>HETTICH 9132954 zásuvka na boty Amari 500-600mm</t>
  </si>
  <si>
    <t>9132957</t>
  </si>
  <si>
    <t>209440</t>
  </si>
  <si>
    <t>HETTICH 9132957 Amari zásuvka na boty LB 800-900</t>
  </si>
  <si>
    <t>9132980</t>
  </si>
  <si>
    <t>209461</t>
  </si>
  <si>
    <t>HETTICH 9132980 výsuvná police Amari šířka až 1000mm</t>
  </si>
  <si>
    <t>9133006</t>
  </si>
  <si>
    <t>209487</t>
  </si>
  <si>
    <t>HETTICH 9133006 Change Basic spojovací noha T</t>
  </si>
  <si>
    <t>9133008</t>
  </si>
  <si>
    <t>209488</t>
  </si>
  <si>
    <t>HETTICH 9133008 Change Basic noha základní C 695 mm</t>
  </si>
  <si>
    <t>9133009</t>
  </si>
  <si>
    <t>209489</t>
  </si>
  <si>
    <t>HETTICH 9133009 Change Basic noha spojovací C levá</t>
  </si>
  <si>
    <t>9133010</t>
  </si>
  <si>
    <t>209490</t>
  </si>
  <si>
    <t>HETTICH 9133010 Change Basic spojovací noha C, pravá</t>
  </si>
  <si>
    <t>9133012</t>
  </si>
  <si>
    <t>209492</t>
  </si>
  <si>
    <t>HETTICH 9133012 Change Basic spojovací noha T s výškovým seřízením</t>
  </si>
  <si>
    <t>9133014</t>
  </si>
  <si>
    <t>209493</t>
  </si>
  <si>
    <t>HETTICH 9133014 Change Basic základní noha C s výškovým seřízením</t>
  </si>
  <si>
    <t>9133017</t>
  </si>
  <si>
    <t>209496</t>
  </si>
  <si>
    <t>HETTICH 9133017 Change Basic traverza 660-1060 mm</t>
  </si>
  <si>
    <t>9133018</t>
  </si>
  <si>
    <t>209497</t>
  </si>
  <si>
    <t>HETTICH 9133018 Change Basic traverza 1200-2000 mm hliník</t>
  </si>
  <si>
    <t>9133020</t>
  </si>
  <si>
    <t>209499</t>
  </si>
  <si>
    <t>HETTICH 9133020 Spojovací traverza Change Basic 1200 - 2000 mm</t>
  </si>
  <si>
    <t>9133022</t>
  </si>
  <si>
    <t>209501</t>
  </si>
  <si>
    <t>HETTICH 9133022 Change Delhi opěrný sloup, 695 mm</t>
  </si>
  <si>
    <t>9133024</t>
  </si>
  <si>
    <t>209503</t>
  </si>
  <si>
    <t>HETTICH 9133024 Change stolová podnož se 2 hranatými nohami, 715 mm</t>
  </si>
  <si>
    <t>9133025</t>
  </si>
  <si>
    <t>209504</t>
  </si>
  <si>
    <t>HETTICH 9133025 stolová podnož se 2 hranatými nohami 680-820 mm</t>
  </si>
  <si>
    <t>9133081</t>
  </si>
  <si>
    <t>209537</t>
  </si>
  <si>
    <t>HETTICH 9133081 Kryt čela rámu zásuvky 936 mm</t>
  </si>
  <si>
    <t>9133150</t>
  </si>
  <si>
    <t>209543</t>
  </si>
  <si>
    <t>HETTICH 9133150 Kluzák k traverze pro v=9-41 mm</t>
  </si>
  <si>
    <t>9133178</t>
  </si>
  <si>
    <t>209544</t>
  </si>
  <si>
    <t>HETTICH 9133178 Závěs skládaných dveří o tloušťce 18-25 mm</t>
  </si>
  <si>
    <t>9133179</t>
  </si>
  <si>
    <t>209545</t>
  </si>
  <si>
    <t>HETTICH 9133179 závěs skládaných dveří tl. 22-30 mm</t>
  </si>
  <si>
    <t>9133191</t>
  </si>
  <si>
    <t>209548</t>
  </si>
  <si>
    <t>HETTICH 9133191 Závěs skládaných dveří o tloušťce 28-40 mm</t>
  </si>
  <si>
    <t>9133192</t>
  </si>
  <si>
    <t>209549</t>
  </si>
  <si>
    <t>HETTICH 9133192 Závěs skládaných dveří o tloušťce 35-50 mm</t>
  </si>
  <si>
    <t>9133364</t>
  </si>
  <si>
    <t>209559</t>
  </si>
  <si>
    <t>HETTICH 9133364 Kryt čela rámu zásuvky 836 mm</t>
  </si>
  <si>
    <t>9133401</t>
  </si>
  <si>
    <t>209562</t>
  </si>
  <si>
    <t>HETTICH 9133401 kabelová průchodka 120/300 mm hliník</t>
  </si>
  <si>
    <t>9133402</t>
  </si>
  <si>
    <t>209563</t>
  </si>
  <si>
    <t>HETTICH 9133402 kabelová průchodka 70x70 mm eloxovaný hliník</t>
  </si>
  <si>
    <t>9133403</t>
  </si>
  <si>
    <t>209564</t>
  </si>
  <si>
    <t>HETTICH 9133403 kabelová průchodka 70/600 mm hliník</t>
  </si>
  <si>
    <t>9133404</t>
  </si>
  <si>
    <t>209565</t>
  </si>
  <si>
    <t>HETTICH 9133404 kabelová průchodka 70x400 mm hliník</t>
  </si>
  <si>
    <t>9133406</t>
  </si>
  <si>
    <t>209567</t>
  </si>
  <si>
    <t>HETTICH 9133406 kabelová průchodka 70x200 mm hliník</t>
  </si>
  <si>
    <t>9133407</t>
  </si>
  <si>
    <t>209568</t>
  </si>
  <si>
    <t>HETTICH 9133407 kabelová průchodka 53x600 mm hliník</t>
  </si>
  <si>
    <t>9133408</t>
  </si>
  <si>
    <t>209569</t>
  </si>
  <si>
    <t>HETTICH 9133408 kabelová průchodka 53/400 mm hliník</t>
  </si>
  <si>
    <t>9133409</t>
  </si>
  <si>
    <t>209570</t>
  </si>
  <si>
    <t>HETTICH 9133409 kabelová průchodka 53x300 mm eloxovaný hliník</t>
  </si>
  <si>
    <t>9133410</t>
  </si>
  <si>
    <t>209571</t>
  </si>
  <si>
    <t>HETTICH 9133410 kabelová průchodka 53/200 mm hliník</t>
  </si>
  <si>
    <t>9133534</t>
  </si>
  <si>
    <t>391561</t>
  </si>
  <si>
    <t>HETTICH 9133534 Sensys montážní podložka k nalepení naložená D=10</t>
  </si>
  <si>
    <t>9133536</t>
  </si>
  <si>
    <t>379950</t>
  </si>
  <si>
    <t>HETTICH 9133536 Sensys montážní podložka k nalepení vložená D=10</t>
  </si>
  <si>
    <t>9133540</t>
  </si>
  <si>
    <t>379949</t>
  </si>
  <si>
    <t>HETTICH 9133540 Sensys montážní podložka k nalepení vložená D=10</t>
  </si>
  <si>
    <t>9133725</t>
  </si>
  <si>
    <t>209599</t>
  </si>
  <si>
    <t>HETTICH 9133725 71787 kabelová průchodka 60 mm</t>
  </si>
  <si>
    <t>9133726</t>
  </si>
  <si>
    <t>209600</t>
  </si>
  <si>
    <t>HETTICH 9133726 71788 kabelová průchodka 80 mm</t>
  </si>
  <si>
    <t>9133874</t>
  </si>
  <si>
    <t>397945</t>
  </si>
  <si>
    <t>HETTICH 9133874 podložka Sensys lineární s eurovruty, D=1,5 mm</t>
  </si>
  <si>
    <t>9133875</t>
  </si>
  <si>
    <t>397946</t>
  </si>
  <si>
    <t>HETTICH 9133875 podložka Sensys lineární s eurovruty, D=3 mm</t>
  </si>
  <si>
    <t>9133906</t>
  </si>
  <si>
    <t>209623</t>
  </si>
  <si>
    <t>HETTICH 9133906 zámek 3-cestný Z23</t>
  </si>
  <si>
    <t>9133908</t>
  </si>
  <si>
    <t>209625</t>
  </si>
  <si>
    <t>HETTICH 9133908 72185 zámek 3-cestný Z23</t>
  </si>
  <si>
    <t>9133912</t>
  </si>
  <si>
    <t>209629</t>
  </si>
  <si>
    <t>HETTICH 9133912 trojcestný zámek Prestige 2000 Z23 o18mm, 15 mm, 26 mm</t>
  </si>
  <si>
    <t>9133913</t>
  </si>
  <si>
    <t>209630</t>
  </si>
  <si>
    <t>HETTICH 9133913 Zámek Z23 3-cestný na vrut d26 mm</t>
  </si>
  <si>
    <t>9133914</t>
  </si>
  <si>
    <t>209631</t>
  </si>
  <si>
    <t>HETTICH 9133914 Adaptér pro zámky délka 22 mm</t>
  </si>
  <si>
    <t>9133916</t>
  </si>
  <si>
    <t>209633</t>
  </si>
  <si>
    <t>HETTICH 9133916 skříňový zámek Prestige 2000 Z23, o18mm, 15 mm, 20 mm</t>
  </si>
  <si>
    <t>9133926</t>
  </si>
  <si>
    <t>209639</t>
  </si>
  <si>
    <t>HETTICH 9133926 zámek Z23 2-křídlé posuvné dveře</t>
  </si>
  <si>
    <t>9133927</t>
  </si>
  <si>
    <t>209640</t>
  </si>
  <si>
    <t>HETTICH 9133927 zámek Z23 3-křídlé posuvné dveře</t>
  </si>
  <si>
    <t>9134232</t>
  </si>
  <si>
    <t>299957</t>
  </si>
  <si>
    <t>HETTICH 9134232 zásuvka SmarTray pod stůl V40 mm plast černá</t>
  </si>
  <si>
    <t>9134233</t>
  </si>
  <si>
    <t>299958</t>
  </si>
  <si>
    <t>HETTICH 9134233 zásuvka SmarTray pod stůl 40 mm šedá</t>
  </si>
  <si>
    <t>9134235</t>
  </si>
  <si>
    <t>299959</t>
  </si>
  <si>
    <t>HETTICH 9134235 zásuvka SmarTray pod stůl 60 mm černá</t>
  </si>
  <si>
    <t>9134236</t>
  </si>
  <si>
    <t>299960</t>
  </si>
  <si>
    <t>HETTICH 9134236 zásuvka SmarTray pod stůl 60 mm šedá</t>
  </si>
  <si>
    <t>9134311</t>
  </si>
  <si>
    <t>209808</t>
  </si>
  <si>
    <t>HETTICH 9134311 SysLine S posuvné dveře sada pro 2 křídla, tlumení při zavírání</t>
  </si>
  <si>
    <t>9134679</t>
  </si>
  <si>
    <t>209846</t>
  </si>
  <si>
    <t>HETTICH 9134679 Sekura 2.1 podpěrka</t>
  </si>
  <si>
    <t>9134720</t>
  </si>
  <si>
    <t>209847</t>
  </si>
  <si>
    <t>HETTICH 9134720 Krytka Rastex 15 plast béžový</t>
  </si>
  <si>
    <t>9134731</t>
  </si>
  <si>
    <t>209848</t>
  </si>
  <si>
    <t>HETTICH 9134731 Krytka Rastex 15 plast šedá</t>
  </si>
  <si>
    <t>9134769</t>
  </si>
  <si>
    <t>209855</t>
  </si>
  <si>
    <t>HETTICH 9134769 Easys úhelník pro záda ArciTech</t>
  </si>
  <si>
    <t>9134832</t>
  </si>
  <si>
    <t>209877</t>
  </si>
  <si>
    <t>HETTICH 9134832 těleso pro QD60 x=13 P2O černý</t>
  </si>
  <si>
    <t>9134833</t>
  </si>
  <si>
    <t>209878</t>
  </si>
  <si>
    <t>HETTICH 9134833 těleso pro Quadro 60 x=13 P2O</t>
  </si>
  <si>
    <t>9134837</t>
  </si>
  <si>
    <t>209879</t>
  </si>
  <si>
    <t>HETTICH 9134837 kulisový výsuv Quadro Big Duplex 400 mm</t>
  </si>
  <si>
    <t>9134838</t>
  </si>
  <si>
    <t>209880</t>
  </si>
  <si>
    <t>HETTICH 9134838 48486 Quadro Big Duplex 450 mm SiSy</t>
  </si>
  <si>
    <t>9134839</t>
  </si>
  <si>
    <t>209881</t>
  </si>
  <si>
    <t>HETTICH 9134839 kulisový výsuv Quadro Big Duplex, 500 mm</t>
  </si>
  <si>
    <t>9134840</t>
  </si>
  <si>
    <t>209882</t>
  </si>
  <si>
    <t>HETTICH 9134840 Quadro Big Duplex 550 mm SiSy</t>
  </si>
  <si>
    <t>9134841</t>
  </si>
  <si>
    <t>209883</t>
  </si>
  <si>
    <t>HETTICH 9134841 Quadro Big Duplex 600 mm SiSy</t>
  </si>
  <si>
    <t>9134842</t>
  </si>
  <si>
    <t>209884</t>
  </si>
  <si>
    <t>HETTICH 9134842 Quadro Big Duplex 650 mm SiSy</t>
  </si>
  <si>
    <t>9134843</t>
  </si>
  <si>
    <t>209885</t>
  </si>
  <si>
    <t>HETTICH 9134843 Quadro Big Duplex 700 mm SiSy</t>
  </si>
  <si>
    <t>9134844</t>
  </si>
  <si>
    <t>209886</t>
  </si>
  <si>
    <t>HETTICH 9134844 Quadro Big Duplex 750 mm SiSy</t>
  </si>
  <si>
    <t>9134845</t>
  </si>
  <si>
    <t>209887</t>
  </si>
  <si>
    <t>HETTICH 9134845 47493 Quadro Big Duplex 800 mm SiSy</t>
  </si>
  <si>
    <t>9134846</t>
  </si>
  <si>
    <t>209888</t>
  </si>
  <si>
    <t>HETTICH 9134846 kulisový výsuv Quadro Big Duplex, 850 mm</t>
  </si>
  <si>
    <t>9134847</t>
  </si>
  <si>
    <t>209889</t>
  </si>
  <si>
    <t>HETTICH 9134847 47495 Quadro Big Duplex 900 mm SiSy</t>
  </si>
  <si>
    <t>9134848</t>
  </si>
  <si>
    <t>209890</t>
  </si>
  <si>
    <t>HETTICH 9134848 kulisový výsuv Quadro Big Duplex, 950 mm</t>
  </si>
  <si>
    <t>9134849</t>
  </si>
  <si>
    <t>209891</t>
  </si>
  <si>
    <t>HETTICH 9134849 Quadro BigDuplex 1000 mm SiSy</t>
  </si>
  <si>
    <t>9134852</t>
  </si>
  <si>
    <t>209894</t>
  </si>
  <si>
    <t>HETTICH 9134852 InnoTech napojení zámku 2-stranné</t>
  </si>
  <si>
    <t>9134966</t>
  </si>
  <si>
    <t>226517</t>
  </si>
  <si>
    <t>HETTICH 9134966 ArciTech krytka šedá</t>
  </si>
  <si>
    <t>9134967</t>
  </si>
  <si>
    <t>226518</t>
  </si>
  <si>
    <t>HETTICH 9134967 ArciTech krytka šedá s logem Hettich</t>
  </si>
  <si>
    <t>9134988</t>
  </si>
  <si>
    <t>379966</t>
  </si>
  <si>
    <t>HETTICH 9134988 přípravek k umístění adaptéru k nalepení pro misku</t>
  </si>
  <si>
    <t>9134989</t>
  </si>
  <si>
    <t>379611</t>
  </si>
  <si>
    <t>HETTICH 9134989 Sensys závěs na sklo 165° nalepovací SiSy</t>
  </si>
  <si>
    <t>9134990</t>
  </si>
  <si>
    <t>379952</t>
  </si>
  <si>
    <t>HETTICH 9134990 Sensys závěs na sklo 110° nalepovací SiSy</t>
  </si>
  <si>
    <t>9134991</t>
  </si>
  <si>
    <t>226531</t>
  </si>
  <si>
    <t>HETTICH 9134991 ArciTech OrgaTray 570, 550/500 mm stříbrný</t>
  </si>
  <si>
    <t>9135129</t>
  </si>
  <si>
    <t>226601</t>
  </si>
  <si>
    <t>HETTICH 9135129 ArciTech OrgaTray 420, 500/450 mm bílý</t>
  </si>
  <si>
    <t>9135140</t>
  </si>
  <si>
    <t>379612</t>
  </si>
  <si>
    <t>HETTICH 9135140 Sensys závěs na sklo 165° nalepovací SiSy</t>
  </si>
  <si>
    <t>9135141</t>
  </si>
  <si>
    <t>379953</t>
  </si>
  <si>
    <t>HETTICH 9135141 Sensys závěs na sklo 110° nalepovací SiSy</t>
  </si>
  <si>
    <t>9135408</t>
  </si>
  <si>
    <t>226609</t>
  </si>
  <si>
    <t>HETTICH 9135408 ArciTech OrgaTray ukončovací profil 500 mm chrom</t>
  </si>
  <si>
    <t>9135592</t>
  </si>
  <si>
    <t>226616</t>
  </si>
  <si>
    <t>HETTICH 9135592 ArciTech OrgaTray 420, 900/500 mm stříbrný</t>
  </si>
  <si>
    <t>9135703</t>
  </si>
  <si>
    <t>226645</t>
  </si>
  <si>
    <t>HETTICH 9135703 ArciTech distanční lišta 25x350x67mm bílá</t>
  </si>
  <si>
    <t>9135871</t>
  </si>
  <si>
    <t>209985</t>
  </si>
  <si>
    <t>HETTICH 9135871 9080277 Quadro 25 300 mm EB20 SiSy L+P</t>
  </si>
  <si>
    <t>9135873</t>
  </si>
  <si>
    <t>209987</t>
  </si>
  <si>
    <t>HETTICH 9135873 9080279 Quadro 25 350 mm EB20 SiSy L+P</t>
  </si>
  <si>
    <t>9135874</t>
  </si>
  <si>
    <t>209988</t>
  </si>
  <si>
    <t>HETTICH 9135874 Quadro 25 380 mm EB20 SiSy L+P</t>
  </si>
  <si>
    <t>9135875</t>
  </si>
  <si>
    <t>209989</t>
  </si>
  <si>
    <t>HETTICH 9135875/9080281 Quadro 25 400 mm EB20 SiSy L+P</t>
  </si>
  <si>
    <t>9135877</t>
  </si>
  <si>
    <t>414784</t>
  </si>
  <si>
    <t>HETTICH 9135877 Quadro 25 450mm EB20 na čep SiSy L+P</t>
  </si>
  <si>
    <t>9135879</t>
  </si>
  <si>
    <t>209993</t>
  </si>
  <si>
    <t>HETTICH 9135879 9080283 Quadro 25 500 mm EB20 SiSy L+P</t>
  </si>
  <si>
    <t>9135881</t>
  </si>
  <si>
    <t>209995</t>
  </si>
  <si>
    <t>HETTICH 9135881 Quadro 25 550 mm EB20 SiSy L+P</t>
  </si>
  <si>
    <t>9135897</t>
  </si>
  <si>
    <t>210011</t>
  </si>
  <si>
    <t>HETTICH 9135897 QUADRO 25 350 EB20 PTO LM</t>
  </si>
  <si>
    <t>9135899</t>
  </si>
  <si>
    <t>210013</t>
  </si>
  <si>
    <t>HETTICH 9135899 Quadro 25 400 mm EB20 P2O L+P</t>
  </si>
  <si>
    <t>9135931</t>
  </si>
  <si>
    <t>210031</t>
  </si>
  <si>
    <t>HETTICH 9135931 Quadro 25/250 mm EB20 SiSy L+P</t>
  </si>
  <si>
    <t>9135933</t>
  </si>
  <si>
    <t>210033</t>
  </si>
  <si>
    <t>HETTICH 9135933 47432 Quadro 25 300 mm EB20 SiSy L+P</t>
  </si>
  <si>
    <t>9135934</t>
  </si>
  <si>
    <t>210034</t>
  </si>
  <si>
    <t>HETTICH 9135934 47426 Quadro 25 320 mm EB20 SiSy L+P</t>
  </si>
  <si>
    <t>9135935</t>
  </si>
  <si>
    <t>210035</t>
  </si>
  <si>
    <t>HETTICH 9135935 47425 Quadro 25 350 mm EB20 SiSy L+P</t>
  </si>
  <si>
    <t>9135937</t>
  </si>
  <si>
    <t>210037</t>
  </si>
  <si>
    <t>HETTICH 9135937/47433 Quadro 25 400 mm EB20 SiSy L+P</t>
  </si>
  <si>
    <t>9135938</t>
  </si>
  <si>
    <t>210038</t>
  </si>
  <si>
    <t>HETTICH 9135938 Quadro 25 420 mm EB20 SiSy L+P</t>
  </si>
  <si>
    <t>9135939</t>
  </si>
  <si>
    <t>210039</t>
  </si>
  <si>
    <t>HETTICH 9135939/47431 Quadro 25 450 mm EB20 SiSy L+P</t>
  </si>
  <si>
    <t>9135943</t>
  </si>
  <si>
    <t>210043</t>
  </si>
  <si>
    <t>HETTICH 9135943 Quadro 25 550 mm EB20 SiSy L+P</t>
  </si>
  <si>
    <t>9135958</t>
  </si>
  <si>
    <t>210058</t>
  </si>
  <si>
    <t>HETTICH 9135958 Quadro 25 300 mm EB20 P2O L+P</t>
  </si>
  <si>
    <t>9136009</t>
  </si>
  <si>
    <t>210097</t>
  </si>
  <si>
    <t>HETTICH 9136009 Quadro V6+ 350 mm EB20 P2O L+P</t>
  </si>
  <si>
    <t>9136065</t>
  </si>
  <si>
    <t>210112</t>
  </si>
  <si>
    <t>HETTICH 9136065 Quadro Duplex 30 370 mm EB392</t>
  </si>
  <si>
    <t>9136103</t>
  </si>
  <si>
    <t>210114</t>
  </si>
  <si>
    <t>HETTICH 9136103 SysLine S posuvné dveře sada pro 2 křídla, bez tlumení</t>
  </si>
  <si>
    <t>9136105</t>
  </si>
  <si>
    <t>210115</t>
  </si>
  <si>
    <t>HETTICH 9136105 SysLine S horní vedení dvojité 2000mm stříbrná surová</t>
  </si>
  <si>
    <t>9136106</t>
  </si>
  <si>
    <t>210116</t>
  </si>
  <si>
    <t>HETTICH 9136106 SysLine S horní vedení jednoduché 2000 mm stříbrná surová</t>
  </si>
  <si>
    <t>9136107</t>
  </si>
  <si>
    <t>210117</t>
  </si>
  <si>
    <t>HETTICH 9136107 TopLine M dveřní lišta 2,05m</t>
  </si>
  <si>
    <t>9136108</t>
  </si>
  <si>
    <t>210118</t>
  </si>
  <si>
    <t>HETTICH 9136108 dveřní ukončovací lišta pro tloušťku dveří 18-19 mm, U 2050 mm</t>
  </si>
  <si>
    <t>9136109</t>
  </si>
  <si>
    <t>210119</t>
  </si>
  <si>
    <t>HETTICH 9136109 SlideLine 55 plus lisovací přípravek</t>
  </si>
  <si>
    <t>9136121</t>
  </si>
  <si>
    <t>210128</t>
  </si>
  <si>
    <t>HETTICH 9136121 úchytová lišta 18-19 mm/2500 mm stříbrná elox</t>
  </si>
  <si>
    <t>9136122</t>
  </si>
  <si>
    <t>210129</t>
  </si>
  <si>
    <t>HETTICH 9136122 úchytová lišta 18-19 mm/2500 mm stříbrná elox</t>
  </si>
  <si>
    <t>9136128</t>
  </si>
  <si>
    <t>210133</t>
  </si>
  <si>
    <t>HETTICH 9136128 trojcestný zámek Prestige 2000 Z23, o18mm, 15 mm, 20 mm</t>
  </si>
  <si>
    <t>9136129</t>
  </si>
  <si>
    <t>210134</t>
  </si>
  <si>
    <t>HETTICH 9136129 zámek 3-cestný sada Z23 25</t>
  </si>
  <si>
    <t>9136146</t>
  </si>
  <si>
    <t>210140</t>
  </si>
  <si>
    <t>HETTICH 9136146 Vložka Z32 Signal, klíč číslo 18010</t>
  </si>
  <si>
    <t>9136151</t>
  </si>
  <si>
    <t>210145</t>
  </si>
  <si>
    <t>HETTICH 9136151 LeMans II 450 mm Arena Style L</t>
  </si>
  <si>
    <t>9136152</t>
  </si>
  <si>
    <t>210146</t>
  </si>
  <si>
    <t>HETTICH 9136152 LeMans II 450 mm Arena Style P</t>
  </si>
  <si>
    <t>9136154</t>
  </si>
  <si>
    <t>210148</t>
  </si>
  <si>
    <t>HETTICH 9136154 LeMans II 500 mm Arena Style P</t>
  </si>
  <si>
    <t>9136157</t>
  </si>
  <si>
    <t>210151</t>
  </si>
  <si>
    <t>HETTICH 9136157 LeMans II 450 Arena Classic L</t>
  </si>
  <si>
    <t>9136158</t>
  </si>
  <si>
    <t>210152</t>
  </si>
  <si>
    <t>HETTICH 9136158 LeMans II 450 Arena Classic P</t>
  </si>
  <si>
    <t>9136159</t>
  </si>
  <si>
    <t>210153</t>
  </si>
  <si>
    <t>HETTICH 9136159 LeMans II 500 Arena Classic L</t>
  </si>
  <si>
    <t>9136172</t>
  </si>
  <si>
    <t>210166</t>
  </si>
  <si>
    <t>HETTICH 9136172 LeMans II 600 Arena Classic P</t>
  </si>
  <si>
    <t>9136174</t>
  </si>
  <si>
    <t>210167</t>
  </si>
  <si>
    <t>HETTICH 9136174 LeMans II 450 reling stříbrný L</t>
  </si>
  <si>
    <t>9136175</t>
  </si>
  <si>
    <t>210168</t>
  </si>
  <si>
    <t>HETTICH 9136175 LeMans II 450 reling stříbrný P</t>
  </si>
  <si>
    <t>9136179</t>
  </si>
  <si>
    <t>210172</t>
  </si>
  <si>
    <t>HETTICH 9136179 LeMans II 600 mm Arena Classic stříbrný P</t>
  </si>
  <si>
    <t>9136184</t>
  </si>
  <si>
    <t>210176</t>
  </si>
  <si>
    <t>HETTICH 9136184 odpadkový koš Bin.it Duo II 15 l</t>
  </si>
  <si>
    <t>9136187</t>
  </si>
  <si>
    <t>210179</t>
  </si>
  <si>
    <t>HETTICH 9136187 náhradní nádoba pro koš 12 l šedá</t>
  </si>
  <si>
    <t>9136188</t>
  </si>
  <si>
    <t>210180</t>
  </si>
  <si>
    <t>HETTICH 9136188 náhradní nádoba pro koš 5,5l šedá</t>
  </si>
  <si>
    <t>9136276</t>
  </si>
  <si>
    <t>107220</t>
  </si>
  <si>
    <t>HETTICH 9136276 41829 Výsuvný věšák na ramínka 350 mm</t>
  </si>
  <si>
    <t>9136277</t>
  </si>
  <si>
    <t>103999</t>
  </si>
  <si>
    <t>HETTICH 9136277 výsuvný věšák na ramínka, 400 mm, stříbrná</t>
  </si>
  <si>
    <t>9136280</t>
  </si>
  <si>
    <t>210208</t>
  </si>
  <si>
    <t>HETTICH 9136280/28715 Výsuvný věšák na ramínka 500 mm</t>
  </si>
  <si>
    <t>9137000</t>
  </si>
  <si>
    <t>210279</t>
  </si>
  <si>
    <t>HETTICH 9137000 protiplech typ 7510 niklovaný</t>
  </si>
  <si>
    <t>210282</t>
  </si>
  <si>
    <t>HETTICH 9137114 Eurošroub 6,0 x 14 mm</t>
  </si>
  <si>
    <t>9137686</t>
  </si>
  <si>
    <t>210285</t>
  </si>
  <si>
    <t>HETTICH 9137686 Eurošroub 6,0 x 13,7 mm půlkulatá hlava</t>
  </si>
  <si>
    <t>9138384</t>
  </si>
  <si>
    <t>299961</t>
  </si>
  <si>
    <t>HETTICH 9138384 speciální šroub 5x14 mm hlava 10,5mm</t>
  </si>
  <si>
    <t>9138386</t>
  </si>
  <si>
    <t>299962</t>
  </si>
  <si>
    <t>HETTICH 9138386 speciální šroub 6,3x14 mm hlava 10,5mm</t>
  </si>
  <si>
    <t>9138389</t>
  </si>
  <si>
    <t>210298</t>
  </si>
  <si>
    <t>HETTICH 9138389 zámek pro skleněné dveře s integrovanou úchytkou a západkou</t>
  </si>
  <si>
    <t>9138588</t>
  </si>
  <si>
    <t>210299</t>
  </si>
  <si>
    <t>HETTICH 9138588 zámek cylindrický 3-cestný SD</t>
  </si>
  <si>
    <t>9139172</t>
  </si>
  <si>
    <t>237417</t>
  </si>
  <si>
    <t>HETTICH 9139172 ArciTech příčný reling 400 mm stříbrný</t>
  </si>
  <si>
    <t>9139177</t>
  </si>
  <si>
    <t>235159</t>
  </si>
  <si>
    <t>HETTICH 9139177 ArciTech příčný reling 600 mm stříbrný</t>
  </si>
  <si>
    <t>9139184</t>
  </si>
  <si>
    <t>237438</t>
  </si>
  <si>
    <t>HETTICH 9139184 ArciTech příčný reling 800 mm antracit</t>
  </si>
  <si>
    <t>9139574</t>
  </si>
  <si>
    <t>210302</t>
  </si>
  <si>
    <t>HETTICH 9139574 sada dorazů k Accura 9128171</t>
  </si>
  <si>
    <t>485111</t>
  </si>
  <si>
    <t>HETTICH 9139574 sada dorazů k Accura 9128171 PD-50</t>
  </si>
  <si>
    <t>9140067</t>
  </si>
  <si>
    <t>300894</t>
  </si>
  <si>
    <t>HETTICH 9140067 Arcitech podélný reling 500 L šampaň</t>
  </si>
  <si>
    <t>9140068</t>
  </si>
  <si>
    <t>300895</t>
  </si>
  <si>
    <t>HETTICH 9140068 Arcitech podélný reling 500 P šampaň</t>
  </si>
  <si>
    <t>9140106</t>
  </si>
  <si>
    <t>300919</t>
  </si>
  <si>
    <t>HETTICH 9140106 ArciTech čelo vnitřní zásuvky 186/500 mm antracit</t>
  </si>
  <si>
    <t>9140107</t>
  </si>
  <si>
    <t>300920</t>
  </si>
  <si>
    <t>HETTICH 9140107 ArciTech čelo vnitřní zásuvky 186/600 mm antracit</t>
  </si>
  <si>
    <t>9140116</t>
  </si>
  <si>
    <t>300930</t>
  </si>
  <si>
    <t>HETTICH 9140116 ArciTech čelo vnitřní zásuvky 218/600 mm antracit</t>
  </si>
  <si>
    <t>9140121</t>
  </si>
  <si>
    <t>237456</t>
  </si>
  <si>
    <t>HETTICH 9140121 ArciTech držáky čela vnitřní zásuvky 94, antracit</t>
  </si>
  <si>
    <t>9140122</t>
  </si>
  <si>
    <t>237457</t>
  </si>
  <si>
    <t>HETTICH 9140122 ArciTech sada spojek pro čelo vnitřní zásuvky 126mm antracit</t>
  </si>
  <si>
    <t>9140123</t>
  </si>
  <si>
    <t>237458</t>
  </si>
  <si>
    <t>HETTICH 9140123 ArciTech držáky čela vnitřní zásuvky 186, antracit</t>
  </si>
  <si>
    <t>9140124</t>
  </si>
  <si>
    <t>237459</t>
  </si>
  <si>
    <t>HETTICH 9140124 ArciTech sada spojek pro čelo vnitřní zásuvky 218mm antracit</t>
  </si>
  <si>
    <t>9140596</t>
  </si>
  <si>
    <t>210309</t>
  </si>
  <si>
    <t>HETTICH 9140596 zamykací tyč Stop Control 10,5+1 HE</t>
  </si>
  <si>
    <t>9140597</t>
  </si>
  <si>
    <t>210310</t>
  </si>
  <si>
    <t>HETTICH 9140597 zamykací tyč Stop Control Plus 10,5+1 HE</t>
  </si>
  <si>
    <t>9142067</t>
  </si>
  <si>
    <t>383549</t>
  </si>
  <si>
    <t>HETTICH 9142067 LegaDrive ECO, ruční ovladač basic</t>
  </si>
  <si>
    <t>9143435</t>
  </si>
  <si>
    <t>210394</t>
  </si>
  <si>
    <t>HETTICH 9143435 Atira celovýsuv, Quadro V6+, 520mm/50kg, bok 18mm, pár, PTO</t>
  </si>
  <si>
    <t>9143436</t>
  </si>
  <si>
    <t>210395</t>
  </si>
  <si>
    <t>HETTICH 9143436 Atira celovýsuv, Quadro V6+, 620mm/50kg, bok 18mm, pár, PTO</t>
  </si>
  <si>
    <t>9143480</t>
  </si>
  <si>
    <t>210422</t>
  </si>
  <si>
    <t>HETTICH 9143480 Quadro 25 420 mm EB10,5 SiSy</t>
  </si>
  <si>
    <t>9143481</t>
  </si>
  <si>
    <t>210423</t>
  </si>
  <si>
    <t>HETTICH 9143481 Quadro 25 470 mm EB10,5 SiSy L+P</t>
  </si>
  <si>
    <t>9143482</t>
  </si>
  <si>
    <t>210424</t>
  </si>
  <si>
    <t>HETTICH 9143482 Quadro 25 520 mm EB10,5 SiSy</t>
  </si>
  <si>
    <t>9143490</t>
  </si>
  <si>
    <t>210432</t>
  </si>
  <si>
    <t>HETTICH 9143490 Atira celovýsuv, Quadro V6, 300mm/30kg, bok 18mm, pár, PTO</t>
  </si>
  <si>
    <t>9143491</t>
  </si>
  <si>
    <t>210433</t>
  </si>
  <si>
    <t>HETTICH 9143491 Atira celovýsuv, Quadro V6, 350mm/30kg, bok 18mm, PTO</t>
  </si>
  <si>
    <t>9143492</t>
  </si>
  <si>
    <t>210434</t>
  </si>
  <si>
    <t>HETTICH 9143492 Atira celovýsuv, Quadro V6, 420mm/30kg, bok 18mm, pár, PTO</t>
  </si>
  <si>
    <t>9143493</t>
  </si>
  <si>
    <t>133490</t>
  </si>
  <si>
    <t>HETTICH 9143493/9117452 Quadro V6/470 EB10,5 PTO</t>
  </si>
  <si>
    <t>9143494</t>
  </si>
  <si>
    <t>210436</t>
  </si>
  <si>
    <t>HETTICH 9143494 Atira celovýsuv, Quadro V6, 520mm/30kg, bok 18mm, pár, PTO</t>
  </si>
  <si>
    <t>9143495</t>
  </si>
  <si>
    <t>210437</t>
  </si>
  <si>
    <t>HETTICH 9143495 Quadro V6 260 mm EB9,5 P2O L+P</t>
  </si>
  <si>
    <t>9143499</t>
  </si>
  <si>
    <t>210441</t>
  </si>
  <si>
    <t>HETTICH 9143499 Quadro V6 470mm/30kg EB9,5 P2O L+P</t>
  </si>
  <si>
    <t>9143501</t>
  </si>
  <si>
    <t>210443</t>
  </si>
  <si>
    <t>HETTICH 9143501 Quadro V6+ 300 mm EB12,5 P2O L+P</t>
  </si>
  <si>
    <t>9143502</t>
  </si>
  <si>
    <t>210444</t>
  </si>
  <si>
    <t>HETTICH 9143502 Quadro V6+ 350 mm EB12,5 P2O L+P</t>
  </si>
  <si>
    <t>9143503</t>
  </si>
  <si>
    <t>210445</t>
  </si>
  <si>
    <t>HETTICH 9143503 Quadro V6+ 420 mm EB12,5 P2O L+P</t>
  </si>
  <si>
    <t>9143507</t>
  </si>
  <si>
    <t>210449</t>
  </si>
  <si>
    <t>HETTICH 9143507 Atira celovýsuv, Quadro V6+, 300mm/50kg, bok 18mm, PTO</t>
  </si>
  <si>
    <t>9143509</t>
  </si>
  <si>
    <t>210451</t>
  </si>
  <si>
    <t>HETTICH 9143509 Atira celovýsuv, Quadro V6+, 420mm/50kg, bok 18mm, pár, PTO</t>
  </si>
  <si>
    <t>9143510</t>
  </si>
  <si>
    <t>210452</t>
  </si>
  <si>
    <t>HETTICH 9143510 Atira celovýsuv, Quadro V6+, 470mm/50kg, bok 18mm, pár, PTO</t>
  </si>
  <si>
    <t>9143511</t>
  </si>
  <si>
    <t>210453</t>
  </si>
  <si>
    <t>HETTICH 9143511 Quadro V6 260 mm EB12,5 P2O L+P</t>
  </si>
  <si>
    <t>9143513</t>
  </si>
  <si>
    <t>210455</t>
  </si>
  <si>
    <t>HETTICH 9143513 Quadro V6 350 mm EB12,5 P2O L+P</t>
  </si>
  <si>
    <t>9143517</t>
  </si>
  <si>
    <t>210459</t>
  </si>
  <si>
    <t>HETTICH 9143517 Atira celovýsuv, Quadro V6, 260mm/30kg, bok 18mm, pár, PTO</t>
  </si>
  <si>
    <t>9144597</t>
  </si>
  <si>
    <t>104712</t>
  </si>
  <si>
    <t>HETTICH 9144597 spojky Quadro 25 / Quadro V6 pár L+P</t>
  </si>
  <si>
    <t>9144830</t>
  </si>
  <si>
    <t>104547</t>
  </si>
  <si>
    <t>HETTICH 9144830 spojka Quadro 25 / Quadro V6, levá</t>
  </si>
  <si>
    <t>364771</t>
  </si>
  <si>
    <t>HETTICH 9144830/75806 Spojka QUADRO EB20 L 100ryD</t>
  </si>
  <si>
    <t>350626</t>
  </si>
  <si>
    <t>HETTICH 914483001 QUADRO SPOJKA LEVÁ 30°</t>
  </si>
  <si>
    <t>9144841</t>
  </si>
  <si>
    <t>104548</t>
  </si>
  <si>
    <t>HETTICH 9144841 spojka Quadro 25 / Quadro V6, pravá</t>
  </si>
  <si>
    <t>364772</t>
  </si>
  <si>
    <t>HETTICH 9144841/75807 Spojka QUADRO EB20 P 100ryD</t>
  </si>
  <si>
    <t>350627</t>
  </si>
  <si>
    <t>HETTICH 914484101 QUADRO SPOJKA PRAVÁ 30°</t>
  </si>
  <si>
    <t>9145262</t>
  </si>
  <si>
    <t>220290</t>
  </si>
  <si>
    <t>HETTICH 9145262 Úchytka GENZONE 134 mm chrom lesklý</t>
  </si>
  <si>
    <t>9145263</t>
  </si>
  <si>
    <t>220291</t>
  </si>
  <si>
    <t>HETTICH 9145263 Úchytka GENZONE 134 mm imitace nerezi</t>
  </si>
  <si>
    <t>9145687</t>
  </si>
  <si>
    <t>210475</t>
  </si>
  <si>
    <t>HETTICH 9145687 Selekta pro doraz šedý</t>
  </si>
  <si>
    <t>9145851</t>
  </si>
  <si>
    <t>210476</t>
  </si>
  <si>
    <t>HETTICH 9145851 SysLine S horní vedení jednoduché lepidlo 2000 mm stříbr. surová</t>
  </si>
  <si>
    <t>9146114</t>
  </si>
  <si>
    <t>299777</t>
  </si>
  <si>
    <t>HETTICH 9146114 sada vrtáků 1x30 P + 2x10 P</t>
  </si>
  <si>
    <t>9146115</t>
  </si>
  <si>
    <t>299778</t>
  </si>
  <si>
    <t>HETTICH 9146115 sada vrtáků 1x20 P + 2x10 P</t>
  </si>
  <si>
    <t>9146429</t>
  </si>
  <si>
    <t>518114</t>
  </si>
  <si>
    <t>HETTICH 9146429 FricoFlex polohovací systém 270° / 7 Nm</t>
  </si>
  <si>
    <t>9146514</t>
  </si>
  <si>
    <t>210477</t>
  </si>
  <si>
    <t>HETTICH 9146514 tlumič SiSy na misku závěsu</t>
  </si>
  <si>
    <t>9146613</t>
  </si>
  <si>
    <t>210479</t>
  </si>
  <si>
    <t>HETTICH 9146613 Easys úhelník pro záda ArciTech</t>
  </si>
  <si>
    <t>9146615</t>
  </si>
  <si>
    <t>210480</t>
  </si>
  <si>
    <t>HETTICH 9146615 Easys úhelník pro záda ArciTech</t>
  </si>
  <si>
    <t>9146622</t>
  </si>
  <si>
    <t>210481</t>
  </si>
  <si>
    <t>HETTICH 9146622 ukončovací profil pro zadní dveře, 2500 mm</t>
  </si>
  <si>
    <t>9147751</t>
  </si>
  <si>
    <t>520598</t>
  </si>
  <si>
    <t>HETTICH 9147751 InLine píst 105N</t>
  </si>
  <si>
    <t>9147928</t>
  </si>
  <si>
    <t>300023</t>
  </si>
  <si>
    <t>HETTICH 9147928 LegaDrive napájecí kabel 3000 mm</t>
  </si>
  <si>
    <t>9149261</t>
  </si>
  <si>
    <t>235133</t>
  </si>
  <si>
    <t>HETTICH 9149261 ArciTech bočnice 94, 270mm, flexi sada, bílá</t>
  </si>
  <si>
    <t>9149262</t>
  </si>
  <si>
    <t>235134</t>
  </si>
  <si>
    <t>HETTICH 9149262 ArciTech bočnice 94, 300mm, flexi sada, bílá</t>
  </si>
  <si>
    <t>9149263</t>
  </si>
  <si>
    <t>235135</t>
  </si>
  <si>
    <t>HETTICH 9149263 ArciTech bočnice 94, 350mm, flexi sada, bílá</t>
  </si>
  <si>
    <t>9149264</t>
  </si>
  <si>
    <t>235136</t>
  </si>
  <si>
    <t>HETTICH 9149264 ArciTech bočnice 94, 400mm, flexi sada, bílá</t>
  </si>
  <si>
    <t>9149265</t>
  </si>
  <si>
    <t>235137</t>
  </si>
  <si>
    <t>HETTICH 9149265 ArciTech bočnice 94, 450mm, flexi sada, bílá</t>
  </si>
  <si>
    <t>9149266</t>
  </si>
  <si>
    <t>235138</t>
  </si>
  <si>
    <t>HETTICH 9149266 ArciTech bočnice 94, 500mm, flexi sada, bílá</t>
  </si>
  <si>
    <t>9149268</t>
  </si>
  <si>
    <t>235139</t>
  </si>
  <si>
    <t>HETTICH 9149268 ArciTech bočnice 94, 550mm, flexi sada, bílá</t>
  </si>
  <si>
    <t>9149269</t>
  </si>
  <si>
    <t>235140</t>
  </si>
  <si>
    <t>HETTICH 9149269 ArciTech bočnice 94, 650mm, flexi sada, bílá</t>
  </si>
  <si>
    <t>9149272</t>
  </si>
  <si>
    <t>235142</t>
  </si>
  <si>
    <t>HETTICH 9149272 ArciTech bočnice 126, 300mm, flexi sada, bílá</t>
  </si>
  <si>
    <t>9149273</t>
  </si>
  <si>
    <t>235143</t>
  </si>
  <si>
    <t>HETTICH 9149273 ArciTech bočnice 126, 350mm, flexi sada, bílá</t>
  </si>
  <si>
    <t>9149274</t>
  </si>
  <si>
    <t>235144</t>
  </si>
  <si>
    <t>HETTICH 9149274 ArciTech bočnice 126, 400mm, flexi sada, bílá</t>
  </si>
  <si>
    <t>9149275</t>
  </si>
  <si>
    <t>235145</t>
  </si>
  <si>
    <t>HETTICH 9149275 ArciTech bočnice 126, 450mm, flexi sada, bílá</t>
  </si>
  <si>
    <t>9149276</t>
  </si>
  <si>
    <t>235146</t>
  </si>
  <si>
    <t>HETTICH 9149276 ArciTech bočnice 126, 500mm, flexi sada, bílá</t>
  </si>
  <si>
    <t>9149277</t>
  </si>
  <si>
    <t>235147</t>
  </si>
  <si>
    <t>HETTICH 9149277 ArciTech bočnice 126, 550mm, flexi sada, bílá</t>
  </si>
  <si>
    <t>9149278</t>
  </si>
  <si>
    <t>235148</t>
  </si>
  <si>
    <t>HETTICH 9149278 ArciTech bočnice 126, 650mm, flexi sada, bílá</t>
  </si>
  <si>
    <t>9149279</t>
  </si>
  <si>
    <t>235154</t>
  </si>
  <si>
    <t>HETTICH 9149279 ArciTech příchytky zad 94 mm L+P</t>
  </si>
  <si>
    <t>9149280</t>
  </si>
  <si>
    <t>235149</t>
  </si>
  <si>
    <t>HETTICH 9149280 ArciTech příchytky zad/126 mm bílé L+P</t>
  </si>
  <si>
    <t>9149281</t>
  </si>
  <si>
    <t>235150</t>
  </si>
  <si>
    <t>HETTICH 9149281 ArciTech příchytky zad 186 mm bílé L+P</t>
  </si>
  <si>
    <t>9149282</t>
  </si>
  <si>
    <t>235151</t>
  </si>
  <si>
    <t>HETTICH 9149282/ArciTech příchytky zad/218 mm bílé L+P</t>
  </si>
  <si>
    <t>9149283</t>
  </si>
  <si>
    <t>235152</t>
  </si>
  <si>
    <t>HETTICH 9149283 ArciTech příchytky zad 250 mm L+P</t>
  </si>
  <si>
    <t>9149284</t>
  </si>
  <si>
    <t>235153</t>
  </si>
  <si>
    <t>HETTICH 9149284 ArciTech příchytky zad 282 mm L+P</t>
  </si>
  <si>
    <t>9149285</t>
  </si>
  <si>
    <t>235126</t>
  </si>
  <si>
    <t>HETTICH 9149285 ArciTech reling, 270mm, pár, bílá</t>
  </si>
  <si>
    <t>9149286</t>
  </si>
  <si>
    <t>235127</t>
  </si>
  <si>
    <t>HETTICH 9149286 Arcitech podélný reling 300 L+P</t>
  </si>
  <si>
    <t>9149287</t>
  </si>
  <si>
    <t>235128</t>
  </si>
  <si>
    <t>HETTICH 9149287 Arcitech podélný reling 350 L+P</t>
  </si>
  <si>
    <t>9149288</t>
  </si>
  <si>
    <t>235129</t>
  </si>
  <si>
    <t>HETTICH 9149288 Arcitech podélný reling 400 L+P</t>
  </si>
  <si>
    <t>9149289</t>
  </si>
  <si>
    <t>235130</t>
  </si>
  <si>
    <t>HETTICH 9149289 ArciTech reling 450 mm bílý L+P</t>
  </si>
  <si>
    <t>9149290</t>
  </si>
  <si>
    <t>235131</t>
  </si>
  <si>
    <t>HETTICH 9149290 ArciTech relingy 500 mm bílé L+P</t>
  </si>
  <si>
    <t>9149291</t>
  </si>
  <si>
    <t>235132</t>
  </si>
  <si>
    <t>HETTICH 9149291 Arcitech podélný reling 550 L+P</t>
  </si>
  <si>
    <t>9149292</t>
  </si>
  <si>
    <t>235038</t>
  </si>
  <si>
    <t>HETTICH 9149292 ArciTech reling, 650mm, sada, bílá</t>
  </si>
  <si>
    <t>9149293</t>
  </si>
  <si>
    <t>220326</t>
  </si>
  <si>
    <t>HETTICH 9149293 Úchytka CAPRIS 1200 mm eloxovaný hliník</t>
  </si>
  <si>
    <t>9149296</t>
  </si>
  <si>
    <t>220327</t>
  </si>
  <si>
    <t>HETTICH 9149296 Úchytka CAPRIS 1200 mm imitace nerezi</t>
  </si>
  <si>
    <t>9150069</t>
  </si>
  <si>
    <t>235105</t>
  </si>
  <si>
    <t>HETTICH 9150069 ArciTech příchytky zad/78 mm bílé L+P</t>
  </si>
  <si>
    <t>9150484</t>
  </si>
  <si>
    <t>235041</t>
  </si>
  <si>
    <t>HETTICH 9150484 ArciTech bočnice 94, 270mm, flexi sada, antracit</t>
  </si>
  <si>
    <t>9150485</t>
  </si>
  <si>
    <t>235044</t>
  </si>
  <si>
    <t>HETTICH 9150485 ArciTech bočnice 94, 300mm, flexi sada, antracit</t>
  </si>
  <si>
    <t>9150486</t>
  </si>
  <si>
    <t>235047</t>
  </si>
  <si>
    <t>HETTICH 9150486 ArciTech bočnice 94, 350mm, flexi sada, antracit</t>
  </si>
  <si>
    <t>9150487</t>
  </si>
  <si>
    <t>235050</t>
  </si>
  <si>
    <t>HETTICH 9150487 ArciTech bočnice 94, 400mm, flexi sada, antracit</t>
  </si>
  <si>
    <t>9150488</t>
  </si>
  <si>
    <t>235053</t>
  </si>
  <si>
    <t>HETTICH 9150488 ArciTech bočnice 94, 450mm, flexi sada, antracit</t>
  </si>
  <si>
    <t>9150489</t>
  </si>
  <si>
    <t>235056</t>
  </si>
  <si>
    <t>HETTICH 9150489 ArciTech bočnice 94, 500mm, flexi sada, antracit</t>
  </si>
  <si>
    <t>9150490</t>
  </si>
  <si>
    <t>235059</t>
  </si>
  <si>
    <t>HETTICH 9150490 ArciTech bočnice 94, 550mm, flexi sada, antracit</t>
  </si>
  <si>
    <t>9150491</t>
  </si>
  <si>
    <t>235062</t>
  </si>
  <si>
    <t>HETTICH 9150491 ArciTech bočnice 94, 650mm, flexi sada, antracit</t>
  </si>
  <si>
    <t>9150492</t>
  </si>
  <si>
    <t>235065</t>
  </si>
  <si>
    <t>HETTICH 9150492 ArciTech bočnice 126, 270mm, flexi sada, antracit</t>
  </si>
  <si>
    <t>9150493</t>
  </si>
  <si>
    <t>235067</t>
  </si>
  <si>
    <t>HETTICH 9150493 ArciTech flexi sada 126/300 antracit</t>
  </si>
  <si>
    <t>9150494</t>
  </si>
  <si>
    <t>235069</t>
  </si>
  <si>
    <t>HETTICH 9150494 ArciTech bočnice 126, 350mm, flexi sada, antracit</t>
  </si>
  <si>
    <t>9150495</t>
  </si>
  <si>
    <t>235071</t>
  </si>
  <si>
    <t>HETTICH 9150495 ArciTech bočnice 126, 400mm, flexi sada, antracit</t>
  </si>
  <si>
    <t>9150496</t>
  </si>
  <si>
    <t>235074</t>
  </si>
  <si>
    <t>HETTICH 9150496 ArciTech bočnice 126, 450mm, flexi sada, antracit</t>
  </si>
  <si>
    <t>9150497</t>
  </si>
  <si>
    <t>235077</t>
  </si>
  <si>
    <t>HETTICH 9150497 ArciTech bočnice 126, 500mm, flexi sada, antracit</t>
  </si>
  <si>
    <t>9150498</t>
  </si>
  <si>
    <t>235080</t>
  </si>
  <si>
    <t>HETTICH 9150498 ArciTech bočnice 126, 550mm, flexi sada, antracit</t>
  </si>
  <si>
    <t>9150499</t>
  </si>
  <si>
    <t>235084</t>
  </si>
  <si>
    <t>HETTICH 9150499 ArciTech bočnice 126, 650mm, flexi sada, antracit</t>
  </si>
  <si>
    <t>9150500</t>
  </si>
  <si>
    <t>234961</t>
  </si>
  <si>
    <t>HETTICH 9150500 ArciTech příchytky zad 78 antracit L+P</t>
  </si>
  <si>
    <t>9150501</t>
  </si>
  <si>
    <t>235102</t>
  </si>
  <si>
    <t>HETTICH 9150501 ArciTech příchytky zad 94 mm L+P</t>
  </si>
  <si>
    <t>9150502</t>
  </si>
  <si>
    <t>235087</t>
  </si>
  <si>
    <t>HETTICH 9150502 ArciTech příchytky zad 126 mm L+P</t>
  </si>
  <si>
    <t>9150503</t>
  </si>
  <si>
    <t>235089</t>
  </si>
  <si>
    <t>HETTICH 9150503 ArciTech příchytky zad/186 mm antracit L+P</t>
  </si>
  <si>
    <t>9150505</t>
  </si>
  <si>
    <t>235092</t>
  </si>
  <si>
    <t>HETTICH 9150505 ArciTech příchytky zad 218 mm antracit L+P</t>
  </si>
  <si>
    <t>9150506</t>
  </si>
  <si>
    <t>235095</t>
  </si>
  <si>
    <t>HETTICH 9150506 ArciTech příchytky zad 250 mm antracit L+P</t>
  </si>
  <si>
    <t>9150507</t>
  </si>
  <si>
    <t>235098</t>
  </si>
  <si>
    <t>HETTICH 9150507 ArciTech příchytky zad/282/mm antracit L+P</t>
  </si>
  <si>
    <t>9150512</t>
  </si>
  <si>
    <t>235016</t>
  </si>
  <si>
    <t>HETTICH 9150512 ArciTech reling, 270mm, sada, antracit</t>
  </si>
  <si>
    <t>9150513</t>
  </si>
  <si>
    <t>235019</t>
  </si>
  <si>
    <t>HETTICH 9150513 ArciTech reling, 300mm, sada, antracit</t>
  </si>
  <si>
    <t>9150514</t>
  </si>
  <si>
    <t>235022</t>
  </si>
  <si>
    <t>HETTICH 9150514 ArciTech reling, 350mm, sada, antracit</t>
  </si>
  <si>
    <t>9150515</t>
  </si>
  <si>
    <t>235025</t>
  </si>
  <si>
    <t>HETTICH 9150515 ArciTech reling, 400mm, sada, antracit</t>
  </si>
  <si>
    <t>9150516</t>
  </si>
  <si>
    <t>235028</t>
  </si>
  <si>
    <t>HETTICH 9150516 ArciTech reling 450 mm anracit L+P</t>
  </si>
  <si>
    <t>9150517</t>
  </si>
  <si>
    <t>235031</t>
  </si>
  <si>
    <t>HETTICH 9150517 ArciTech reling 500 mm antracit L+P</t>
  </si>
  <si>
    <t>9150518</t>
  </si>
  <si>
    <t>235034</t>
  </si>
  <si>
    <t>HETTICH 9150518 ArciTech reling, 550mm, sada, antracit</t>
  </si>
  <si>
    <t>9150519</t>
  </si>
  <si>
    <t>235037</t>
  </si>
  <si>
    <t>HETTICH 9150519 ArciTech reling, 650mm, sada, antracit</t>
  </si>
  <si>
    <t>9150597</t>
  </si>
  <si>
    <t>235103</t>
  </si>
  <si>
    <t>HETTICH 9150597 ArciTech příchytky zad 94 mm L+P</t>
  </si>
  <si>
    <t>9150598</t>
  </si>
  <si>
    <t>235673</t>
  </si>
  <si>
    <t>HETTICH 9150598 ArciTech příchytky zad 126 mm L+P</t>
  </si>
  <si>
    <t>9150599</t>
  </si>
  <si>
    <t>235090</t>
  </si>
  <si>
    <t>HETTICH 9150599 ArciTech příchytky zad 186 sada nerez</t>
  </si>
  <si>
    <t>9150613</t>
  </si>
  <si>
    <t>235043</t>
  </si>
  <si>
    <t>HETTICH 9150613 ArciTech flexi sada 94/270 mm stříbrná</t>
  </si>
  <si>
    <t>9150614</t>
  </si>
  <si>
    <t>235046</t>
  </si>
  <si>
    <t>HETTICH 9150614 Arcitech flexi sada 300/94 stříbrná</t>
  </si>
  <si>
    <t>9150615</t>
  </si>
  <si>
    <t>235049</t>
  </si>
  <si>
    <t>HETTICH 9150615 Arcitech flexi sada 350/94 stříbrná</t>
  </si>
  <si>
    <t>9150616</t>
  </si>
  <si>
    <t>235052</t>
  </si>
  <si>
    <t>HETTICH 9150616 Arcitech flexi sada 400/94 stříbrná</t>
  </si>
  <si>
    <t>9150618</t>
  </si>
  <si>
    <t>235055</t>
  </si>
  <si>
    <t>HETTICH 9150618 Arcitech flexi sada 450/94 stříbrná</t>
  </si>
  <si>
    <t>9150619</t>
  </si>
  <si>
    <t>235058</t>
  </si>
  <si>
    <t>HETTICH 9150619 Arcitech flexi sada 500/94 stříbrná</t>
  </si>
  <si>
    <t>9150620</t>
  </si>
  <si>
    <t>235061</t>
  </si>
  <si>
    <t>HETTICH 9150620 Arcitech flexi sada 550/94 stříbrná</t>
  </si>
  <si>
    <t>9150621</t>
  </si>
  <si>
    <t>235064</t>
  </si>
  <si>
    <t>HETTICH 9150621 ArciTech flexi sada 94/650 mm stříbrná</t>
  </si>
  <si>
    <t>9150622</t>
  </si>
  <si>
    <t>235066</t>
  </si>
  <si>
    <t>HETTICH 9150622 ArciTech flexi sada 126/270 mm stříbrná</t>
  </si>
  <si>
    <t>9150623</t>
  </si>
  <si>
    <t>235068</t>
  </si>
  <si>
    <t>HETTICH 9150623 ArciTech flexi sada 126/300 stříbrná</t>
  </si>
  <si>
    <t>9150624</t>
  </si>
  <si>
    <t>235070</t>
  </si>
  <si>
    <t>HETTICH 9150624 ArciTech flexi sada 126/350 stříbrná</t>
  </si>
  <si>
    <t>9150625</t>
  </si>
  <si>
    <t>235073</t>
  </si>
  <si>
    <t>HETTICH 9150625 ArciTech flexi sada 126/400 mm stříbrná</t>
  </si>
  <si>
    <t>9150626</t>
  </si>
  <si>
    <t>235076</t>
  </si>
  <si>
    <t>HETTICH 9150626 ArciTech flexi sada 126/450 mm stříbrná</t>
  </si>
  <si>
    <t>9150627</t>
  </si>
  <si>
    <t>235079</t>
  </si>
  <si>
    <t>HETTICH 9150627 ArciTech flexi sada 126/500 mm stříbrná</t>
  </si>
  <si>
    <t>9150628</t>
  </si>
  <si>
    <t>235082</t>
  </si>
  <si>
    <t>HETTICH 9150628 ArciTech flexi sada 126/550 mm stříbrná</t>
  </si>
  <si>
    <t>9150629</t>
  </si>
  <si>
    <t>235086</t>
  </si>
  <si>
    <t>HETTICH 9150629 ArciTech flexi sada 126/650 stříbrná</t>
  </si>
  <si>
    <t>9150630</t>
  </si>
  <si>
    <t>234962</t>
  </si>
  <si>
    <t>HETTICH 9150630 ArciTech příchytky zad 78 stříbrná L+P</t>
  </si>
  <si>
    <t>9150641</t>
  </si>
  <si>
    <t>235104</t>
  </si>
  <si>
    <t>HETTICH 9150641 ArciTech příchytky zad 94 mm L+P</t>
  </si>
  <si>
    <t>9150642</t>
  </si>
  <si>
    <t>235088</t>
  </si>
  <si>
    <t>HETTICH 9150642 ArciTech příchytky zad 126 sada stříbrné</t>
  </si>
  <si>
    <t>9150643</t>
  </si>
  <si>
    <t>235091</t>
  </si>
  <si>
    <t>HETTICH 9150643 ArciTech příchytky zad/186 mm stříbrné L+P</t>
  </si>
  <si>
    <t>9150644</t>
  </si>
  <si>
    <t>235094</t>
  </si>
  <si>
    <t>HETTICH 9150644 ArciTech příchytky zad 218 mm stříbrné L+P</t>
  </si>
  <si>
    <t>9150645</t>
  </si>
  <si>
    <t>235097</t>
  </si>
  <si>
    <t>HETTICH 9150645 ArciTech příchytky zad 250 sada stříbrné</t>
  </si>
  <si>
    <t>9150646</t>
  </si>
  <si>
    <t>235100</t>
  </si>
  <si>
    <t>HETTICH 9150646 ArciTech příchytky zad 282 mm L+P</t>
  </si>
  <si>
    <t>9150647</t>
  </si>
  <si>
    <t>235018</t>
  </si>
  <si>
    <t>HETTICH 9150647 ArciTech sada relingů 270 mm, stříbrná L+P</t>
  </si>
  <si>
    <t>9150648</t>
  </si>
  <si>
    <t>235021</t>
  </si>
  <si>
    <t>HETTICH 9150648 Arcitech sada podélný relingů 300 L+P</t>
  </si>
  <si>
    <t>9150649</t>
  </si>
  <si>
    <t>235024</t>
  </si>
  <si>
    <t>HETTICH 9150649 Arcitech sada podélný relingů 350 L+P</t>
  </si>
  <si>
    <t>9150650</t>
  </si>
  <si>
    <t>235027</t>
  </si>
  <si>
    <t>HETTICH 9150650 Arcitech sada podélný relingů 400 L+P</t>
  </si>
  <si>
    <t>9150652</t>
  </si>
  <si>
    <t>235030</t>
  </si>
  <si>
    <t>HETTICH 9150652 ArciTech reling 450 mm stříbrný L+P</t>
  </si>
  <si>
    <t>9150653</t>
  </si>
  <si>
    <t>235033</t>
  </si>
  <si>
    <t>HETTICH 9150653 ArciTech reling 500 mm stříbrný L+P</t>
  </si>
  <si>
    <t>9150654</t>
  </si>
  <si>
    <t>235036</t>
  </si>
  <si>
    <t>HETTICH 9150654 Arcitech sada podélný relingů 550 L+P</t>
  </si>
  <si>
    <t>9150656</t>
  </si>
  <si>
    <t>235040</t>
  </si>
  <si>
    <t>HETTICH 9150656 ArciTech reling 650 mm stříbrný L+P</t>
  </si>
  <si>
    <t>9153385</t>
  </si>
  <si>
    <t>300226</t>
  </si>
  <si>
    <t>HETTICH 9153385 Banio Orga rám bílý</t>
  </si>
  <si>
    <t>9153387</t>
  </si>
  <si>
    <t>300227</t>
  </si>
  <si>
    <t>HETTICH 9153387 Banio Orga rám šedý</t>
  </si>
  <si>
    <t>9153388</t>
  </si>
  <si>
    <t>300228</t>
  </si>
  <si>
    <t>HETTICH 9153388 Banio Orga misky bílé sada 3 ks</t>
  </si>
  <si>
    <t>9155200</t>
  </si>
  <si>
    <t>383551</t>
  </si>
  <si>
    <t>HETTICH 9155200 LegaDrive ECO, ruční ovladač touch basic</t>
  </si>
  <si>
    <t>9155233</t>
  </si>
  <si>
    <t>300801</t>
  </si>
  <si>
    <t>HETTICH 9155233 Intermat 9936 alu B13,5 TA22</t>
  </si>
  <si>
    <t>9155234</t>
  </si>
  <si>
    <t>300802</t>
  </si>
  <si>
    <t>HETTICH 9155234 závěs polonaložený Intermat 9936 alu pružina</t>
  </si>
  <si>
    <t>9155235</t>
  </si>
  <si>
    <t>300803</t>
  </si>
  <si>
    <t>HETTICH 9155235 Intermat 9936 hliník B-2,5 TA22</t>
  </si>
  <si>
    <t>9155241</t>
  </si>
  <si>
    <t>300804</t>
  </si>
  <si>
    <t>HETTICH 9155241 Intermat závěs dveře 43mm naložený 95° TH 40mm vrut pružina</t>
  </si>
  <si>
    <t>9155242</t>
  </si>
  <si>
    <t>300805</t>
  </si>
  <si>
    <t>HETTICH 9155242 Intermat závěs dveře 43mm polonaložený 95° TH 40mm vrut pružina</t>
  </si>
  <si>
    <t>9155243</t>
  </si>
  <si>
    <t>300806</t>
  </si>
  <si>
    <t>HETTICH 9155243 Intermat závěs dveře 43mm vložený 95° TH 40mm vrut pružina</t>
  </si>
  <si>
    <t>9155280</t>
  </si>
  <si>
    <t>301547</t>
  </si>
  <si>
    <t>HETTICH 9155280 pojistka proti nadzvednutí L</t>
  </si>
  <si>
    <t>9155281</t>
  </si>
  <si>
    <t>301548</t>
  </si>
  <si>
    <t>HETTICH 9155281 pojistka proti nadzvednutí P</t>
  </si>
  <si>
    <t>9156080</t>
  </si>
  <si>
    <t>520574</t>
  </si>
  <si>
    <t>HETTICH 9156080 InLine píst 55N</t>
  </si>
  <si>
    <t>9156335</t>
  </si>
  <si>
    <t>299963</t>
  </si>
  <si>
    <t>HETTICH 9156335 Quadro 12 pro SmarTray montáž pod půdu nebo desku dovírání L+P</t>
  </si>
  <si>
    <t>9156336</t>
  </si>
  <si>
    <t>299964</t>
  </si>
  <si>
    <t>HETTICH 9156336 Quadro 12 pro SmarTray montáž pod půdu nebo desku SiSy L+P</t>
  </si>
  <si>
    <t>9156337</t>
  </si>
  <si>
    <t>299965</t>
  </si>
  <si>
    <t>HETTICH 9156337 Quadro 12 pro SmarTray montáž pod půdu nebo desku P2O L+P</t>
  </si>
  <si>
    <t>9156338</t>
  </si>
  <si>
    <t>235675</t>
  </si>
  <si>
    <t>HETTICH 9156338 SlideLine M posuvné dveře sada pro 1 křídlo 30kg, s tlumením</t>
  </si>
  <si>
    <t>9156339</t>
  </si>
  <si>
    <t>235674</t>
  </si>
  <si>
    <t>HETTICH 9156339 SlideLine M posuvné dveře sada pro 1 křídlo 30kg, bez tlumení</t>
  </si>
  <si>
    <t>9156786</t>
  </si>
  <si>
    <t>299779</t>
  </si>
  <si>
    <t>HETTICH 9156786 BlueMax Mini modular s příslušenstvím</t>
  </si>
  <si>
    <t>9156787</t>
  </si>
  <si>
    <t>299780</t>
  </si>
  <si>
    <t>HETTICH 9156787 BlueMax Mini modular 230V 1 fázový</t>
  </si>
  <si>
    <t>9156858</t>
  </si>
  <si>
    <t>299781</t>
  </si>
  <si>
    <t>HETTICH 9156858 BlueMax Mini modular s příslušenstvím</t>
  </si>
  <si>
    <t>9158400</t>
  </si>
  <si>
    <t>314790</t>
  </si>
  <si>
    <t>HETTICH 9158400 Úchytka NARNI 60/50 mm nerez broušený</t>
  </si>
  <si>
    <t>9158970</t>
  </si>
  <si>
    <t>187800</t>
  </si>
  <si>
    <t>HETTICH 9158970 Atira částečný výsuv Quadro 25, 470mm/25kg, bok 18mm, SiSy, L</t>
  </si>
  <si>
    <t>9158971</t>
  </si>
  <si>
    <t>187801</t>
  </si>
  <si>
    <t>HETTICH 9158971 Atira částečný výsuv Quadro 25, 470mm/25kg, bok 18mm, SiSy, P</t>
  </si>
  <si>
    <t>9162018</t>
  </si>
  <si>
    <t>234966</t>
  </si>
  <si>
    <t>HETTICH 9162018 Practica 200 šablona pro ArciTech, InnoTech, Atira</t>
  </si>
  <si>
    <t>9162284</t>
  </si>
  <si>
    <t>469142</t>
  </si>
  <si>
    <t>HETTICH 9162284 Výsuvný věšák na kalhoty s tlumením Silent System</t>
  </si>
  <si>
    <t>9180317</t>
  </si>
  <si>
    <t>299915</t>
  </si>
  <si>
    <t>HETTICH 9180317 TopLine XL sada šroubů pro upevnění vodícího profilu, 20-22mm</t>
  </si>
  <si>
    <t>9180318</t>
  </si>
  <si>
    <t>299916</t>
  </si>
  <si>
    <t>HETTICH 9180318 TopLine XL sada šroubů pro upevnění vodícího profilu, 22-25mm</t>
  </si>
  <si>
    <t>9180604</t>
  </si>
  <si>
    <t>299783</t>
  </si>
  <si>
    <t>HETTICH 9180604 lisovací matrice pro závěsy Sensys</t>
  </si>
  <si>
    <t>9182222</t>
  </si>
  <si>
    <t>269682</t>
  </si>
  <si>
    <t>HETTICH 9182222 ArciTech příčný reling adaptér antracit</t>
  </si>
  <si>
    <t>9182223</t>
  </si>
  <si>
    <t>269638</t>
  </si>
  <si>
    <t>HETTICH 9182223 ArciTech adaptér pro příčný reling 400 mm bílý</t>
  </si>
  <si>
    <t>9182225</t>
  </si>
  <si>
    <t>269683</t>
  </si>
  <si>
    <t>HETTICH 9182225 ArciTech příčný dělící prvek antracit</t>
  </si>
  <si>
    <t>9182227</t>
  </si>
  <si>
    <t>269639</t>
  </si>
  <si>
    <t>HETTICH 9182227 ArciTech příčný reling dělící bílý</t>
  </si>
  <si>
    <t>9182230</t>
  </si>
  <si>
    <t>294611</t>
  </si>
  <si>
    <t>HETTICH 9182230 OrgaStore 810, 820 mm dělící prvek bílý</t>
  </si>
  <si>
    <t>9182231</t>
  </si>
  <si>
    <t>269655</t>
  </si>
  <si>
    <t>HETTICH 9182231 ArciTech Orgastore 810, dělící prvek antracit</t>
  </si>
  <si>
    <t>9182233</t>
  </si>
  <si>
    <t>294612</t>
  </si>
  <si>
    <t>HETTICH 9182233 Orgastore 810, adaptér bílý</t>
  </si>
  <si>
    <t>9182234</t>
  </si>
  <si>
    <t>269653</t>
  </si>
  <si>
    <t>HETTICH 9182234 ArciTech Orgastore 810, adaptér antracit</t>
  </si>
  <si>
    <t>9182249</t>
  </si>
  <si>
    <t>397933</t>
  </si>
  <si>
    <t>HETTICH 9182249 OrgaStore 810/830 dělící profil 120/2000 bílý</t>
  </si>
  <si>
    <t>9182250</t>
  </si>
  <si>
    <t>397934</t>
  </si>
  <si>
    <t>HETTICH 9182250 OrgaStore 810/830 dělící profil 120/2000 antracit</t>
  </si>
  <si>
    <t>491179</t>
  </si>
  <si>
    <t>HETTICH 9182250 OrgaStore 810/830 dělící profil 120/2000 antracit PD-50</t>
  </si>
  <si>
    <t>9182519</t>
  </si>
  <si>
    <t>300871</t>
  </si>
  <si>
    <t>HETTICH 9182519 ArciTech flexi sada 94/650 mm šampaň L+P</t>
  </si>
  <si>
    <t>9182706</t>
  </si>
  <si>
    <t>269671</t>
  </si>
  <si>
    <t>HETTICH 9182706 Arcitech příčný reling 2m, stříbrná</t>
  </si>
  <si>
    <t>9183187</t>
  </si>
  <si>
    <t>264380</t>
  </si>
  <si>
    <t>HETTICH 9183187 Quadro 4D seřízení sklonu L</t>
  </si>
  <si>
    <t>290700</t>
  </si>
  <si>
    <t>HETTICH 9183187/2 QUADRO 4D seříz.sklonuL LeBon</t>
  </si>
  <si>
    <t>9183190</t>
  </si>
  <si>
    <t>264381</t>
  </si>
  <si>
    <t>HETTICH 9183190 Quadro 4D seřízení sklonu P</t>
  </si>
  <si>
    <t>290701</t>
  </si>
  <si>
    <t>HETTICH 9183190/2 QUADRO 4D seříz.sklonuP LeBon</t>
  </si>
  <si>
    <t>9183317</t>
  </si>
  <si>
    <t>269687</t>
  </si>
  <si>
    <t>HETTICH 9183317 ArciTech OrgaTray 570, 300/450 mm antracit</t>
  </si>
  <si>
    <t>9183320</t>
  </si>
  <si>
    <t>269690</t>
  </si>
  <si>
    <t>HETTICH 9183320 ArciTech OrgaTray 570, 500/450 mm antracit</t>
  </si>
  <si>
    <t>9183321</t>
  </si>
  <si>
    <t>269691</t>
  </si>
  <si>
    <t>HETTICH 9183321 ArciTech OrgaTray 570, 550/450 mm antracit</t>
  </si>
  <si>
    <t>9183323</t>
  </si>
  <si>
    <t>269692</t>
  </si>
  <si>
    <t>HETTICH 9183323 ArciTech OrgaTray 570, 600/450 mm antracit</t>
  </si>
  <si>
    <t>9183324</t>
  </si>
  <si>
    <t>269693</t>
  </si>
  <si>
    <t>HETTICH 9183324 ArciTech OrgaTray 570, 800/450 mm antracit</t>
  </si>
  <si>
    <t>9183325</t>
  </si>
  <si>
    <t>269694</t>
  </si>
  <si>
    <t>HETTICH 9183325 ArciTech OrgaTray 570, 1000/450 mm antracit</t>
  </si>
  <si>
    <t>9183327</t>
  </si>
  <si>
    <t>269696</t>
  </si>
  <si>
    <t>HETTICH 9183327 ArciTech OrgaTray 270, 350/500 mm antracit</t>
  </si>
  <si>
    <t>9183331</t>
  </si>
  <si>
    <t>269700</t>
  </si>
  <si>
    <t>HETTICH 9183331 ArciTech OrgaTray 570, 550/500 mm antracit</t>
  </si>
  <si>
    <t>9183332</t>
  </si>
  <si>
    <t>269701</t>
  </si>
  <si>
    <t>HETTICH 9183332 ArciTech OrgaTray 570, 600/500 mm antracit</t>
  </si>
  <si>
    <t>9183333</t>
  </si>
  <si>
    <t>269702</t>
  </si>
  <si>
    <t>HETTICH 9183333 ArciTech OrgaTray 570, 800/500 mm antracit</t>
  </si>
  <si>
    <t>9183334</t>
  </si>
  <si>
    <t>269703</t>
  </si>
  <si>
    <t>HETTICH 9183334 ArciTech OrgaTray 570, 900/500 mm antracit</t>
  </si>
  <si>
    <t>9183335</t>
  </si>
  <si>
    <t>269704</t>
  </si>
  <si>
    <t>HETTICH 9183335 ArciTech OrgaTray 570, 1000/500 mm antracit</t>
  </si>
  <si>
    <t>9184059</t>
  </si>
  <si>
    <t>519281</t>
  </si>
  <si>
    <t>HETTICH 9184059 ND AKTIVÁTOR PRAVÝ ČERNÝ EB392 K SADĚ 41062</t>
  </si>
  <si>
    <t>9184566</t>
  </si>
  <si>
    <t>299826</t>
  </si>
  <si>
    <t>HETTICH 9184566 SlideLine M adaptéry pro nalepení</t>
  </si>
  <si>
    <t>9184693</t>
  </si>
  <si>
    <t>299793</t>
  </si>
  <si>
    <t>HETTICH 9184693 montážní přípravek pro ArciTech</t>
  </si>
  <si>
    <t>9184696</t>
  </si>
  <si>
    <t>299794</t>
  </si>
  <si>
    <t>HETTICH 9184696 ArciFit 100 doplňková sada</t>
  </si>
  <si>
    <t>9186412</t>
  </si>
  <si>
    <t>300032</t>
  </si>
  <si>
    <t>HETTICH 9186412 LegaDrive zvedací sloup 90x90 mm, zdvih 575-1250/mm</t>
  </si>
  <si>
    <t>9186413</t>
  </si>
  <si>
    <t>300033</t>
  </si>
  <si>
    <t>HETTICH 9186413 LegaDrive zvedací sloup 575-1250/mm bílý</t>
  </si>
  <si>
    <t>9186461</t>
  </si>
  <si>
    <t>299968</t>
  </si>
  <si>
    <t>HETTICH 9186461 sada pro seřízení čela zásuvky</t>
  </si>
  <si>
    <t>9186463</t>
  </si>
  <si>
    <t>299970</t>
  </si>
  <si>
    <t>HETTICH 9186463 podpěra čela stavitelná černá L+P</t>
  </si>
  <si>
    <t>9186464</t>
  </si>
  <si>
    <t>299971</t>
  </si>
  <si>
    <t>HETTICH 9186464 těleso Stop Control+SiSy P</t>
  </si>
  <si>
    <t>9186465</t>
  </si>
  <si>
    <t>299972</t>
  </si>
  <si>
    <t>HETTICH 9186465 těleso Stop Control 40 SiSy P</t>
  </si>
  <si>
    <t>9186480</t>
  </si>
  <si>
    <t>299985</t>
  </si>
  <si>
    <t>HETTICH 9186480 Quadro 12 SiSy pro SmarTray s montáží na bok L+P</t>
  </si>
  <si>
    <t>9188862</t>
  </si>
  <si>
    <t>299796</t>
  </si>
  <si>
    <t>HETTICH 9188862 Accura pro lepení adaptéru Sensys</t>
  </si>
  <si>
    <t>9189284</t>
  </si>
  <si>
    <t>300199</t>
  </si>
  <si>
    <t>HETTICH 9189284 flexibilní kabelový kanál hliník</t>
  </si>
  <si>
    <t>9190424</t>
  </si>
  <si>
    <t>475490</t>
  </si>
  <si>
    <t>HETTICH 9190424 Úchytka Naila 199/192 elox hliník</t>
  </si>
  <si>
    <t>9190428</t>
  </si>
  <si>
    <t>409631</t>
  </si>
  <si>
    <t>HETTICH 9190428 Úchytka Naila 71/64 hnědá metalická</t>
  </si>
  <si>
    <t>9190429</t>
  </si>
  <si>
    <t>409632</t>
  </si>
  <si>
    <t>HETTICH 9190429 Úchytka Naila 103/96 hnědá metalická</t>
  </si>
  <si>
    <t>9190432</t>
  </si>
  <si>
    <t>409627</t>
  </si>
  <si>
    <t>HETTICH 9190432 Úchytka  Naila 199/192 hnědá metalická</t>
  </si>
  <si>
    <t>9190433</t>
  </si>
  <si>
    <t>409628</t>
  </si>
  <si>
    <t>HETTICH 9190433 Úchytka Naila 263/256 hnědá metalická</t>
  </si>
  <si>
    <t>9190434</t>
  </si>
  <si>
    <t>409629</t>
  </si>
  <si>
    <t>HETTICH 9190434 Úchytka Naila 295/288 hnědá metalická</t>
  </si>
  <si>
    <t>9190435</t>
  </si>
  <si>
    <t>409630</t>
  </si>
  <si>
    <t>HETTICH 9190435 Úchytka Naila 327/320 hnědá metalická</t>
  </si>
  <si>
    <t>9190437</t>
  </si>
  <si>
    <t>511123</t>
  </si>
  <si>
    <t>HETTICH 9190437 Úchytka Kervo, rozteče 96mm, L 128 elox. hliník</t>
  </si>
  <si>
    <t>9190442</t>
  </si>
  <si>
    <t>460143</t>
  </si>
  <si>
    <t>HETTICH 9190442 Úchytka Kervo, rozteče 96 / 128 mm, L152 černá matná</t>
  </si>
  <si>
    <t>9190445</t>
  </si>
  <si>
    <t>306505</t>
  </si>
  <si>
    <t>HETTICH 9190445 Knobka AMISIA 65/32 mm imitace nerezi</t>
  </si>
  <si>
    <t>9190446</t>
  </si>
  <si>
    <t>314041</t>
  </si>
  <si>
    <t>HETTICH 9190446 Knobka AMISIA 62/32 mm chrom lesklý</t>
  </si>
  <si>
    <t>9190608</t>
  </si>
  <si>
    <t>300035</t>
  </si>
  <si>
    <t>HETTICH 9190608 LegaDrive elektronický modul pro sestavu s max. 3 sloupy</t>
  </si>
  <si>
    <t>9191722</t>
  </si>
  <si>
    <t>342566</t>
  </si>
  <si>
    <t>HETTICH 9191722 Úchytka TEMPE 202/192 mm imitace nerezi</t>
  </si>
  <si>
    <t>9191745</t>
  </si>
  <si>
    <t>312209</t>
  </si>
  <si>
    <t>HETTICH 9191745 Úchytka Apolda 65x65 mm nerez broušený</t>
  </si>
  <si>
    <t>9192183</t>
  </si>
  <si>
    <t>300989</t>
  </si>
  <si>
    <t>HETTICH 9192183 ArciTech hliníková záda 218/2000 mm antracit</t>
  </si>
  <si>
    <t>9192190</t>
  </si>
  <si>
    <t>300993</t>
  </si>
  <si>
    <t>HETTICH 9192190 ArciTech hliníková záda 186/2000 mm antracit</t>
  </si>
  <si>
    <t>9192195</t>
  </si>
  <si>
    <t>378079</t>
  </si>
  <si>
    <t>HETTICH 9192195 ArciTech hliníková záda 2000/126</t>
  </si>
  <si>
    <t>9192204</t>
  </si>
  <si>
    <t>297522</t>
  </si>
  <si>
    <t>HETTICH 9192204 Arcitech čelo vnitřní zásuvky 2000/94 stříbrné</t>
  </si>
  <si>
    <t>9192205</t>
  </si>
  <si>
    <t>301000</t>
  </si>
  <si>
    <t>HETTICH 9192205 ArciTech čelo vnitřní zásuvky 94, 2m, antracit</t>
  </si>
  <si>
    <t>9192206</t>
  </si>
  <si>
    <t>301001</t>
  </si>
  <si>
    <t>HETTICH 9192206 ArciTech čelo vnitřní zásuvky 94, 2m, bílá</t>
  </si>
  <si>
    <t>9192207</t>
  </si>
  <si>
    <t>301002</t>
  </si>
  <si>
    <t>HETTICH 9192207 ArciTech čelo vnitřní zásuvky 94, 2m, šampaň</t>
  </si>
  <si>
    <t>9192208</t>
  </si>
  <si>
    <t>226272</t>
  </si>
  <si>
    <t>HETTICH 9192208 ArciTech dekorativní profil pro čelo 2000 mm stříbrný</t>
  </si>
  <si>
    <t>54997</t>
  </si>
  <si>
    <t>106856</t>
  </si>
  <si>
    <t>HETTICH 9193173 Multitech příchyt čela 86/118/150/214, vrut</t>
  </si>
  <si>
    <t>9193251</t>
  </si>
  <si>
    <t>300037</t>
  </si>
  <si>
    <t>HETTICH 9193251 LegaDrive LegaDrive Systems Stolová podnož Basic, sada, stříbrná</t>
  </si>
  <si>
    <t>9193423</t>
  </si>
  <si>
    <t>478178</t>
  </si>
  <si>
    <t>HETTICH 9193423 Lišta s kartáčkem, 2500mm, 6 mm, šedá</t>
  </si>
  <si>
    <t>9193573</t>
  </si>
  <si>
    <t>103743</t>
  </si>
  <si>
    <t>HETTICH 9193573 WingLine 77 profil horní 2000 mm</t>
  </si>
  <si>
    <t>9193574</t>
  </si>
  <si>
    <t>104485</t>
  </si>
  <si>
    <t>HETTICH 9193574 Wing 77 horní vedení 3200mm stříbrná elox</t>
  </si>
  <si>
    <t>9194368</t>
  </si>
  <si>
    <t>482614</t>
  </si>
  <si>
    <t>HETTICH 9194368 Úchytka Kervo, rozteče 64, L = 88 mm, černá matná</t>
  </si>
  <si>
    <t>9194390</t>
  </si>
  <si>
    <t>294615</t>
  </si>
  <si>
    <t>HETTICH 9194390 Atira bok 260/70 L stříbrný</t>
  </si>
  <si>
    <t>460632</t>
  </si>
  <si>
    <t>HETTICH 9194390 Atira bok 260/70Ľ strieborný DALNO</t>
  </si>
  <si>
    <t>9194391</t>
  </si>
  <si>
    <t>460633</t>
  </si>
  <si>
    <t>HETTICH 9194391 Atira bok 260/70 P strieborný DALNO</t>
  </si>
  <si>
    <t>294617</t>
  </si>
  <si>
    <t>HETTICH 9194391 Atira bok 260/70 P stříbrný</t>
  </si>
  <si>
    <t>9194392</t>
  </si>
  <si>
    <t>460630</t>
  </si>
  <si>
    <t>HETTICH 9194392 Atira bok 300/70 Ľ strieborný DALNO</t>
  </si>
  <si>
    <t>294618</t>
  </si>
  <si>
    <t>HETTICH 9194392 Atira bok 300/70 L stříbrný</t>
  </si>
  <si>
    <t>9194393</t>
  </si>
  <si>
    <t>460631</t>
  </si>
  <si>
    <t>HETTICH 9194393 Atira bok 300/70 P strieborný DALNO</t>
  </si>
  <si>
    <t>294619</t>
  </si>
  <si>
    <t>HETTICH 9194393 Atira bok 300/70 P stříbrný</t>
  </si>
  <si>
    <t>9194394</t>
  </si>
  <si>
    <t>294620</t>
  </si>
  <si>
    <t>HETTICH 9194394 Atira bočnice 70, 350mm, průmysl, levá, stříbrná</t>
  </si>
  <si>
    <t>460628</t>
  </si>
  <si>
    <t>HETTICH 9194394 Atira bok 350/70 L strieborný DALNO</t>
  </si>
  <si>
    <t>9194395</t>
  </si>
  <si>
    <t>294621</t>
  </si>
  <si>
    <t>HETTICH 9194395 Atira bočnice 70, 350mm, průmysl, pravá, stříbrná</t>
  </si>
  <si>
    <t>460629</t>
  </si>
  <si>
    <t>HETTICH 9194395 Atira bok 350/70 P strieborný DALNO</t>
  </si>
  <si>
    <t>9194396</t>
  </si>
  <si>
    <t>294622</t>
  </si>
  <si>
    <t>HETTICH 9194396 Atira bočnice 70, 420mm, průmysl, levá, stříbrná</t>
  </si>
  <si>
    <t>460626</t>
  </si>
  <si>
    <t>HETTICH 9194396 Atira bok 420/70 Ľ strieborný DALNO</t>
  </si>
  <si>
    <t>9194397</t>
  </si>
  <si>
    <t>294623</t>
  </si>
  <si>
    <t>HETTICH 9194397 Atira bočnice 70, 420mm, průmysl, pravá, stříbrná</t>
  </si>
  <si>
    <t>460627</t>
  </si>
  <si>
    <t>HETTICH 9194397 Atira bok 420/70 P strieborný DALNO</t>
  </si>
  <si>
    <t>9194398</t>
  </si>
  <si>
    <t>288846</t>
  </si>
  <si>
    <t>HETTICH 9194398 Atira bočnice 70, 470mm, průmysl, levá, stříbrná</t>
  </si>
  <si>
    <t>378428</t>
  </si>
  <si>
    <t>HETTICH 9194398 ATR-bok ľavý /v70/h470/ strieborná DALNO</t>
  </si>
  <si>
    <t>9194399</t>
  </si>
  <si>
    <t>288847</t>
  </si>
  <si>
    <t>HETTICH 9194399 Atira bočnice 70, 470mm, průmysl, pravá, stříbrná</t>
  </si>
  <si>
    <t>378429</t>
  </si>
  <si>
    <t>HETTICH 9194399 ATR-bok pravý /v70/h470/ strieborná DALNO</t>
  </si>
  <si>
    <t>9194400</t>
  </si>
  <si>
    <t>288848</t>
  </si>
  <si>
    <t>HETTICH 9194400 Atira bočnice 70, 520mm, průmysl, levá, stříbrná</t>
  </si>
  <si>
    <t>9194401</t>
  </si>
  <si>
    <t>288849</t>
  </si>
  <si>
    <t>HETTICH 9194401 Atira bočnice 70, 520mm, průmysl, pravá, stříbrná</t>
  </si>
  <si>
    <t>9194402</t>
  </si>
  <si>
    <t>294624</t>
  </si>
  <si>
    <t>HETTICH 9194402 Atira bok 620/70 L stříbrný</t>
  </si>
  <si>
    <t>9194403</t>
  </si>
  <si>
    <t>294625</t>
  </si>
  <si>
    <t>HETTICH 9194403 Atira bok 620/70 P stříbrný</t>
  </si>
  <si>
    <t>9194404</t>
  </si>
  <si>
    <t>460616</t>
  </si>
  <si>
    <t>HETTICH 9194404 Atira bok 260/70 Ľ biely DALNO</t>
  </si>
  <si>
    <t>294626</t>
  </si>
  <si>
    <t>HETTICH 9194404 Atira bok 260/70 L bílý</t>
  </si>
  <si>
    <t>9194405</t>
  </si>
  <si>
    <t>460617</t>
  </si>
  <si>
    <t>HETTICH 9194405 Atira bok 260/70 P biely DALNO</t>
  </si>
  <si>
    <t>294627</t>
  </si>
  <si>
    <t>HETTICH 9194405 Atira bok 260/70 P bílý</t>
  </si>
  <si>
    <t>9194406</t>
  </si>
  <si>
    <t>460614</t>
  </si>
  <si>
    <t>HETTICH 9194406 Atira bok 300/70 Ľ biely DALNO</t>
  </si>
  <si>
    <t>294628</t>
  </si>
  <si>
    <t>HETTICH 9194406 Atira bok 300/70 L bílý</t>
  </si>
  <si>
    <t>9194407</t>
  </si>
  <si>
    <t>460615</t>
  </si>
  <si>
    <t>HETTICH 9194407 Atira bok 300/70 P biely DALNO</t>
  </si>
  <si>
    <t>294629</t>
  </si>
  <si>
    <t>HETTICH 9194407 Atira bok 300/70 P bílý</t>
  </si>
  <si>
    <t>9194408</t>
  </si>
  <si>
    <t>294630</t>
  </si>
  <si>
    <t>HETTICH 9194408 Atira bočnice 70, 350mm, průmysl, levá, bílá</t>
  </si>
  <si>
    <t>460612</t>
  </si>
  <si>
    <t>HETTICH 9194408 Atira bok 350/70 Ľ biely DALNO</t>
  </si>
  <si>
    <t>9194409</t>
  </si>
  <si>
    <t>294631</t>
  </si>
  <si>
    <t>HETTICH 9194409 Atira bočnice 70, 350mm, průmysl, pravá, bílá</t>
  </si>
  <si>
    <t>460613</t>
  </si>
  <si>
    <t>HETTICH 9194409 Atira bok 350/70 P biely DALNO</t>
  </si>
  <si>
    <t>9194410</t>
  </si>
  <si>
    <t>294632</t>
  </si>
  <si>
    <t>HETTICH 9194410 Atira bočnice 70, 420mm, průmysl, levá, bílá</t>
  </si>
  <si>
    <t>460610</t>
  </si>
  <si>
    <t>HETTICH 9194410 Atira bok 420/70 Ľ biely DALNO</t>
  </si>
  <si>
    <t>9194411</t>
  </si>
  <si>
    <t>294633</t>
  </si>
  <si>
    <t>HETTICH 9194411 Atira bočnice 70, 420mm, průmysl, pravá, bílá</t>
  </si>
  <si>
    <t>460611</t>
  </si>
  <si>
    <t>HETTICH 9194411 Atira bok 420/70 P biely DALNO</t>
  </si>
  <si>
    <t>9194412</t>
  </si>
  <si>
    <t>294634</t>
  </si>
  <si>
    <t>HETTICH 9194412 Atira bočnice 70, 470mm, průmysl, levá, bílá</t>
  </si>
  <si>
    <t>378449</t>
  </si>
  <si>
    <t>HETTICH 9194412 ATR-bok ľavý /v70/h470/ biela DALNO</t>
  </si>
  <si>
    <t>9194413</t>
  </si>
  <si>
    <t>294635</t>
  </si>
  <si>
    <t>HETTICH 9194413 Atira bočnice 70, 470mm, průmysl, pravá, bílá</t>
  </si>
  <si>
    <t>378450</t>
  </si>
  <si>
    <t>HETTICH 9194413 ATR-bok pravý /v70/h470/ biela DALNO</t>
  </si>
  <si>
    <t>9194414</t>
  </si>
  <si>
    <t>294636</t>
  </si>
  <si>
    <t>HETTICH 9194414 Atira bočnice 70, 520mm, průmysl, levá, bílá</t>
  </si>
  <si>
    <t>9194415</t>
  </si>
  <si>
    <t>294637</t>
  </si>
  <si>
    <t>HETTICH 9194415 Atira bočnice 70, 520mm, průmysl, pravá, bílá</t>
  </si>
  <si>
    <t>9194416</t>
  </si>
  <si>
    <t>294638</t>
  </si>
  <si>
    <t>HETTICH 9194416 Atira bok 620/70 L bílý</t>
  </si>
  <si>
    <t>9194417</t>
  </si>
  <si>
    <t>294639</t>
  </si>
  <si>
    <t>HETTICH 9194417 Atira bok 620/70 P bílý</t>
  </si>
  <si>
    <t>9194418</t>
  </si>
  <si>
    <t>294640</t>
  </si>
  <si>
    <t>HETTICH 9194418 Atira bok 260/70 L antracit</t>
  </si>
  <si>
    <t>460624</t>
  </si>
  <si>
    <t>HETTICH 9194418 Atira bok 260/70 Ľ antracit DALNO</t>
  </si>
  <si>
    <t>9194419</t>
  </si>
  <si>
    <t>294641</t>
  </si>
  <si>
    <t>HETTICH 9194419 Atira bok 260/70 P antracit</t>
  </si>
  <si>
    <t>460625</t>
  </si>
  <si>
    <t>HETTICH 9194419 Atira bok 260/70 P antracit DALNO</t>
  </si>
  <si>
    <t>9194420</t>
  </si>
  <si>
    <t>294642</t>
  </si>
  <si>
    <t>HETTICH 9194420 Atira bok 300/70 L antracit</t>
  </si>
  <si>
    <t>460622</t>
  </si>
  <si>
    <t>HETTICH 9194420 Atira bok 300/70 Ľ antracit DALNO</t>
  </si>
  <si>
    <t>9194421</t>
  </si>
  <si>
    <t>294643</t>
  </si>
  <si>
    <t>HETTICH 9194421 Atira bok 300/70 P antracit</t>
  </si>
  <si>
    <t>460623</t>
  </si>
  <si>
    <t>HETTICH 9194421 Atira bok 300/70 P antracit DALNO</t>
  </si>
  <si>
    <t>9194422</t>
  </si>
  <si>
    <t>294644</t>
  </si>
  <si>
    <t>HETTICH 9194422 Atira bočnice 70, 350mm, průmysl, levá, antracit</t>
  </si>
  <si>
    <t>460620</t>
  </si>
  <si>
    <t>HETTICH 9194422 Atira bok 350/70 Ľ antracit DALNO</t>
  </si>
  <si>
    <t>9194423</t>
  </si>
  <si>
    <t>294645</t>
  </si>
  <si>
    <t>HETTICH 9194423 Atira bočnice 70, 350mm, průmysl, pravá, antracit</t>
  </si>
  <si>
    <t>460621</t>
  </si>
  <si>
    <t>HETTICH 9194423 Atira bok 350/70 P antracit DALNO</t>
  </si>
  <si>
    <t>9194424</t>
  </si>
  <si>
    <t>294646</t>
  </si>
  <si>
    <t>HETTICH 9194424 Atira bočnice 70, 420mm, průmysl, levá, antracit</t>
  </si>
  <si>
    <t>460618</t>
  </si>
  <si>
    <t>HETTICH 9194424 Atira bok 420/70 Ľ antracit DALNO</t>
  </si>
  <si>
    <t>9194425</t>
  </si>
  <si>
    <t>294647</t>
  </si>
  <si>
    <t>HETTICH 9194425 Atira bočnice 70, 420mm, průmysl, pravá, antracit</t>
  </si>
  <si>
    <t>460619</t>
  </si>
  <si>
    <t>HETTICH 9194425 Atira bok 420/70 P antracit DALNO</t>
  </si>
  <si>
    <t>9194426</t>
  </si>
  <si>
    <t>294648</t>
  </si>
  <si>
    <t>HETTICH 9194426 Atira bočnice 70, 470mm, průmysl, levá, antracit</t>
  </si>
  <si>
    <t>378458</t>
  </si>
  <si>
    <t>HETTICH 9194426 ATR-bok ľavý /v70/h470/ antr. DALNO</t>
  </si>
  <si>
    <t>9194427</t>
  </si>
  <si>
    <t>294649</t>
  </si>
  <si>
    <t>HETTICH 9194427 Atira bočnice 70, 470mm, průmysl, pravá, antracit</t>
  </si>
  <si>
    <t>378459</t>
  </si>
  <si>
    <t>HETTICH 9194427 ATR-bok pravý /v70/h470/ antr. DALNO</t>
  </si>
  <si>
    <t>9194428</t>
  </si>
  <si>
    <t>294650</t>
  </si>
  <si>
    <t>HETTICH 9194428 Atira bočnice 70, 520mm, průmysl, levá, antracit</t>
  </si>
  <si>
    <t>9194429</t>
  </si>
  <si>
    <t>294651</t>
  </si>
  <si>
    <t>HETTICH 9194429 Atira bočnice 70, 520mm, průmysl, pravá, antracit</t>
  </si>
  <si>
    <t>9194430</t>
  </si>
  <si>
    <t>294652</t>
  </si>
  <si>
    <t>HETTICH 9194430 Atira bok 620/70 L antracit</t>
  </si>
  <si>
    <t>9194431</t>
  </si>
  <si>
    <t>294653</t>
  </si>
  <si>
    <t>HETTICH 9194431 Atira bok 620/70 P antracit</t>
  </si>
  <si>
    <t>9194432</t>
  </si>
  <si>
    <t>294654</t>
  </si>
  <si>
    <t>HETTICH 9194432 Atira bok 470/54 L bílý</t>
  </si>
  <si>
    <t>9194433</t>
  </si>
  <si>
    <t>294655</t>
  </si>
  <si>
    <t>HETTICH 9194433 Atira bok 470/54 P bílý</t>
  </si>
  <si>
    <t>9194442</t>
  </si>
  <si>
    <t>294664</t>
  </si>
  <si>
    <t>HETTICH 9194442 Atira záda 70/450 mm bílá</t>
  </si>
  <si>
    <t>9194446</t>
  </si>
  <si>
    <t>294668</t>
  </si>
  <si>
    <t>HETTICH 9194446 Atira záda 70/700 mm bílá</t>
  </si>
  <si>
    <t>9194459</t>
  </si>
  <si>
    <t>294681</t>
  </si>
  <si>
    <t>HETTICH 9194459 Atira ocelová záda 70/700 mm antracit</t>
  </si>
  <si>
    <t>9194460</t>
  </si>
  <si>
    <t>294682</t>
  </si>
  <si>
    <t>HETTICH 9194460 Atira ocelová záda 70/800 mm antracit</t>
  </si>
  <si>
    <t>9194467</t>
  </si>
  <si>
    <t>294690</t>
  </si>
  <si>
    <t>HETTICH 9194467 Atira záda 144/400 mm bílá</t>
  </si>
  <si>
    <t>9194468</t>
  </si>
  <si>
    <t>294691</t>
  </si>
  <si>
    <t>HETTICH 9194468 Atira záda 144/450 mm bílá</t>
  </si>
  <si>
    <t>9194471</t>
  </si>
  <si>
    <t>294694</t>
  </si>
  <si>
    <t>HETTICH 9194471 Atira záda 144/600 mm bílá</t>
  </si>
  <si>
    <t>9194472</t>
  </si>
  <si>
    <t>294695</t>
  </si>
  <si>
    <t>HETTICH 9194472 Atira záda 144/700 mm bílá</t>
  </si>
  <si>
    <t>9194498</t>
  </si>
  <si>
    <t>294717</t>
  </si>
  <si>
    <t>HETTICH 9194498 Atira ocelová záda 176/500 mm bílá</t>
  </si>
  <si>
    <t>9194512</t>
  </si>
  <si>
    <t>294730</t>
  </si>
  <si>
    <t>HETTICH 9194512 Atira ocelová záda 176/600 mm antracit</t>
  </si>
  <si>
    <t>9194514</t>
  </si>
  <si>
    <t>294731</t>
  </si>
  <si>
    <t>HETTICH 9194514 Atira ocelová záda 176/800 mm antracit</t>
  </si>
  <si>
    <t>9194519</t>
  </si>
  <si>
    <t>301316</t>
  </si>
  <si>
    <t>HETTICH 9194519 Atira hliníková záda 70/2000 mm antracit</t>
  </si>
  <si>
    <t>9194521</t>
  </si>
  <si>
    <t>301318</t>
  </si>
  <si>
    <t>HETTICH 9194521 Atira hliníková záda 144 2000 mm antracit</t>
  </si>
  <si>
    <t>9194522</t>
  </si>
  <si>
    <t>294735</t>
  </si>
  <si>
    <t>HETTICH 9194522 Atira podélný reling 260 L stříbrný</t>
  </si>
  <si>
    <t>9194523</t>
  </si>
  <si>
    <t>294736</t>
  </si>
  <si>
    <t>HETTICH 9194523 Atira podélný reling 260 P stříbrný</t>
  </si>
  <si>
    <t>9194524</t>
  </si>
  <si>
    <t>460608</t>
  </si>
  <si>
    <t>HETTICH 9194524 Atira pozdĺžny reling 300 Ľ strieborný DALNO</t>
  </si>
  <si>
    <t>288855</t>
  </si>
  <si>
    <t>HETTICH 9194524 Atira reling, 300mm, levá, stříbrná</t>
  </si>
  <si>
    <t>9194525</t>
  </si>
  <si>
    <t>460609</t>
  </si>
  <si>
    <t>HETTICH 9194525 Atira pozdĺžny reling 300 P strieborný DALNO</t>
  </si>
  <si>
    <t>288856</t>
  </si>
  <si>
    <t>HETTICH 9194525 Atira reling, 300mm, pravá, stříbrná</t>
  </si>
  <si>
    <t>9194526</t>
  </si>
  <si>
    <t>460606</t>
  </si>
  <si>
    <t>HETTICH 9194526 Atira pozdĺžny reling 350 Ľ strieborný DALNO</t>
  </si>
  <si>
    <t>288857</t>
  </si>
  <si>
    <t>HETTICH 9194526 Atira reling, 350mm, levá, stříbrná</t>
  </si>
  <si>
    <t>9194527</t>
  </si>
  <si>
    <t>460607</t>
  </si>
  <si>
    <t>HETTICH 9194527 Atira pozdĺžny reling 350 P strieborný DALNO</t>
  </si>
  <si>
    <t>288858</t>
  </si>
  <si>
    <t>HETTICH 9194527 Atira reling, 350mm, pravá, stříbrná</t>
  </si>
  <si>
    <t>9194528</t>
  </si>
  <si>
    <t>288859</t>
  </si>
  <si>
    <t>HETTICH 9194528 Atira reling, 420mm, levá, stříbrná</t>
  </si>
  <si>
    <t>9194529</t>
  </si>
  <si>
    <t>288860</t>
  </si>
  <si>
    <t>HETTICH 9194529 Atira reling, 420mm, pravá, stříbrná</t>
  </si>
  <si>
    <t>9194530</t>
  </si>
  <si>
    <t>288861</t>
  </si>
  <si>
    <t>HETTICH 9194530 Atira reling, 470mm, levá, stříbrná</t>
  </si>
  <si>
    <t>378438</t>
  </si>
  <si>
    <t>HETTICH 9194530 ATR-reling ľavý /h470/strieborná DALNO</t>
  </si>
  <si>
    <t>9194531</t>
  </si>
  <si>
    <t>288862</t>
  </si>
  <si>
    <t>HETTICH 9194531 Atira reling, 470mm, pravá, stříbrná</t>
  </si>
  <si>
    <t>378439</t>
  </si>
  <si>
    <t>HETTICH 9194531 ATR-reling pravý /h470/strieborná DALNO</t>
  </si>
  <si>
    <t>9194532</t>
  </si>
  <si>
    <t>288863</t>
  </si>
  <si>
    <t>HETTICH 9194532 Atira reling, 520mm, levá, stříbrná</t>
  </si>
  <si>
    <t>9194533</t>
  </si>
  <si>
    <t>288864</t>
  </si>
  <si>
    <t>HETTICH 9194533 Atira reling, 520mm, pravá, stříbrná</t>
  </si>
  <si>
    <t>9194534</t>
  </si>
  <si>
    <t>294737</t>
  </si>
  <si>
    <t>HETTICH 9194534 Atira podélný reling 620 L stříbrný</t>
  </si>
  <si>
    <t>9194535</t>
  </si>
  <si>
    <t>294738</t>
  </si>
  <si>
    <t>HETTICH 9194535 Atira podélný reling 620 P stříbrný</t>
  </si>
  <si>
    <t>9194536</t>
  </si>
  <si>
    <t>460593</t>
  </si>
  <si>
    <t>HETTICH 9194536 Atira reling 260 mm bílý P DALNO</t>
  </si>
  <si>
    <t>294739</t>
  </si>
  <si>
    <t>HETTICH 9194536 Atira reling, 260mm, pravá, bílá</t>
  </si>
  <si>
    <t>9194537</t>
  </si>
  <si>
    <t>294740</t>
  </si>
  <si>
    <t>HETTICH 9194537 Atira reling, 260mm, levá, bílá</t>
  </si>
  <si>
    <t>9194538</t>
  </si>
  <si>
    <t>460590</t>
  </si>
  <si>
    <t>HETTICH 9194538 Atira reling 300 mm bílý L DALNO</t>
  </si>
  <si>
    <t>294741</t>
  </si>
  <si>
    <t>HETTICH 9194538 Atira reling, 300mm, levá, bílá</t>
  </si>
  <si>
    <t>9194539</t>
  </si>
  <si>
    <t>460591</t>
  </si>
  <si>
    <t>HETTICH 9194539 Atira reling 300 mm bílý P DALNO</t>
  </si>
  <si>
    <t>294742</t>
  </si>
  <si>
    <t>HETTICH 9194539 Atira reling, 300mm, pravá, bílá</t>
  </si>
  <si>
    <t>9194540</t>
  </si>
  <si>
    <t>460588</t>
  </si>
  <si>
    <t>HETTICH 9194540 Atira podélný reling 350 L bílý DALNO</t>
  </si>
  <si>
    <t>294743</t>
  </si>
  <si>
    <t>HETTICH 9194540 Atira reling, 350mm, levá, bílá</t>
  </si>
  <si>
    <t>9194541</t>
  </si>
  <si>
    <t>460589</t>
  </si>
  <si>
    <t>HETTICH 9194541 Atira podélný reling 350 P bílý DALNO</t>
  </si>
  <si>
    <t>294744</t>
  </si>
  <si>
    <t>HETTICH 9194541 Atira reling, 350mm, pravá, bílá</t>
  </si>
  <si>
    <t>9194542</t>
  </si>
  <si>
    <t>460586</t>
  </si>
  <si>
    <t>HETTICH 9194542 Atira pozdĺžny reling 420 Ľ biely DALNO</t>
  </si>
  <si>
    <t>294745</t>
  </si>
  <si>
    <t>HETTICH 9194542 Atira reling, 420mm, levá, bílá</t>
  </si>
  <si>
    <t>9194543</t>
  </si>
  <si>
    <t>460587</t>
  </si>
  <si>
    <t>HETTICH 9194543 Atira pozdĺžny reling 420 P biely DALNO</t>
  </si>
  <si>
    <t>294746</t>
  </si>
  <si>
    <t>HETTICH 9194543 Atira reling, 420mm, pravá, bílá</t>
  </si>
  <si>
    <t>9194544</t>
  </si>
  <si>
    <t>294747</t>
  </si>
  <si>
    <t>HETTICH 9194544 Atira reling, 470mm, levá, bílá</t>
  </si>
  <si>
    <t>378468</t>
  </si>
  <si>
    <t>HETTICH 9194544 ATR-reling ľavý /h470/biela DALNO</t>
  </si>
  <si>
    <t>9194545</t>
  </si>
  <si>
    <t>294748</t>
  </si>
  <si>
    <t>HETTICH 9194545 Atira reling, 470mm, pravá, bílá</t>
  </si>
  <si>
    <t>378467</t>
  </si>
  <si>
    <t>HETTICH 9194545 ATR-reling pravý /h470/biela DALNO</t>
  </si>
  <si>
    <t>9194546</t>
  </si>
  <si>
    <t>294749</t>
  </si>
  <si>
    <t>HETTICH 9194546 Atira reling, 520mm, levá, bílá</t>
  </si>
  <si>
    <t>9194547</t>
  </si>
  <si>
    <t>294750</t>
  </si>
  <si>
    <t>HETTICH 9194547 Atira reling, 520mm, pravá, bílá</t>
  </si>
  <si>
    <t>9194548</t>
  </si>
  <si>
    <t>294751</t>
  </si>
  <si>
    <t>HETTICH 9194548 Atira reling, 620mm, levá, bílá</t>
  </si>
  <si>
    <t>9194549</t>
  </si>
  <si>
    <t>294752</t>
  </si>
  <si>
    <t>HETTICH 9194549 Atira reling, 620mm, pravá, bílá</t>
  </si>
  <si>
    <t>9194550</t>
  </si>
  <si>
    <t>460602</t>
  </si>
  <si>
    <t>HETTICH 9194550 Atira reling 260 mm antracit L DALNO</t>
  </si>
  <si>
    <t>294753</t>
  </si>
  <si>
    <t>HETTICH 9194550 Atira reling, 260mm, levá, antracit</t>
  </si>
  <si>
    <t>9194551</t>
  </si>
  <si>
    <t>460603</t>
  </si>
  <si>
    <t>HETTICH 9194551 Atira reling 260 mm antracit P DALNO</t>
  </si>
  <si>
    <t>294754</t>
  </si>
  <si>
    <t>HETTICH 9194551 Atira reling, 260mm, pravá, antracit</t>
  </si>
  <si>
    <t>9194552</t>
  </si>
  <si>
    <t>460600</t>
  </si>
  <si>
    <t>HETTICH 9194552 Atira reling 300 mm antracit L DALNO</t>
  </si>
  <si>
    <t>294755</t>
  </si>
  <si>
    <t>HETTICH 9194552 Atira reling, 300mm, levá, antracit</t>
  </si>
  <si>
    <t>9194553</t>
  </si>
  <si>
    <t>460601</t>
  </si>
  <si>
    <t>HETTICH 9194553 Atira reling 300 mm antracit P DALNO</t>
  </si>
  <si>
    <t>294756</t>
  </si>
  <si>
    <t>HETTICH 9194553 Atira reling, 300mm, pravá, antracit</t>
  </si>
  <si>
    <t>9194554</t>
  </si>
  <si>
    <t>460598</t>
  </si>
  <si>
    <t>HETTICH 9194554 Atira pozdĺžny reling 350 Ľ antracit DALNO</t>
  </si>
  <si>
    <t>294757</t>
  </si>
  <si>
    <t>HETTICH 9194554 Atira reling, 350mm, levá, antracit</t>
  </si>
  <si>
    <t>9194555</t>
  </si>
  <si>
    <t>460599</t>
  </si>
  <si>
    <t>HETTICH 9194555 Atira pozdĺžny reling 350 P antracit DALNO</t>
  </si>
  <si>
    <t>294758</t>
  </si>
  <si>
    <t>HETTICH 9194555 Atira reling, 350mm, pravá, antracit</t>
  </si>
  <si>
    <t>9194556</t>
  </si>
  <si>
    <t>460596</t>
  </si>
  <si>
    <t>HETTICH 9194556 Atira pozdĺžny reling 420 Ľ antracit DALNO</t>
  </si>
  <si>
    <t>294759</t>
  </si>
  <si>
    <t>HETTICH 9194556 Atira reling, 420mm, levá, antracit</t>
  </si>
  <si>
    <t>9194557</t>
  </si>
  <si>
    <t>460597</t>
  </si>
  <si>
    <t>HETTICH 9194557 Atira pozdĺžny reling 420 P antracit DALNO</t>
  </si>
  <si>
    <t>294760</t>
  </si>
  <si>
    <t>HETTICH 9194557 Atira reling, 420mm, pravá, antracit</t>
  </si>
  <si>
    <t>9194558</t>
  </si>
  <si>
    <t>460594</t>
  </si>
  <si>
    <t>HETTICH 9194558 Atira pozdĺžny reling 470 L antracit DALNO</t>
  </si>
  <si>
    <t>294761</t>
  </si>
  <si>
    <t>HETTICH 9194558 Atira reling, 470mm, levá, antracit</t>
  </si>
  <si>
    <t>9194559</t>
  </si>
  <si>
    <t>460595</t>
  </si>
  <si>
    <t>HETTICH 9194559 Atira pozdĺžny reling 470 P antracit DALNO</t>
  </si>
  <si>
    <t>294762</t>
  </si>
  <si>
    <t>HETTICH 9194559 Atira reling, 470mm, pravá, antracit</t>
  </si>
  <si>
    <t>9194560</t>
  </si>
  <si>
    <t>294763</t>
  </si>
  <si>
    <t>HETTICH 9194560 Atira reling, 520mm, levá, antracit</t>
  </si>
  <si>
    <t>9194561</t>
  </si>
  <si>
    <t>294764</t>
  </si>
  <si>
    <t>HETTICH 9194561 Atira reling, 520mm, pravá, antracit</t>
  </si>
  <si>
    <t>9194562</t>
  </si>
  <si>
    <t>294765</t>
  </si>
  <si>
    <t>HETTICH 9194562 Atira reling, 620mm, levá, antracit</t>
  </si>
  <si>
    <t>9194563</t>
  </si>
  <si>
    <t>294766</t>
  </si>
  <si>
    <t>HETTICH 9194563 Atira reling, 620mm, pravá, antracit</t>
  </si>
  <si>
    <t>9194596</t>
  </si>
  <si>
    <t>294797</t>
  </si>
  <si>
    <t>HETTICH 9194596 Příčný reling OrgaStore 410, 300mm, stříbrná</t>
  </si>
  <si>
    <t>9194598</t>
  </si>
  <si>
    <t>294799</t>
  </si>
  <si>
    <t>HETTICH 9194598 Příčný reling OrgaStore 410, 600mm, stříbrná</t>
  </si>
  <si>
    <t>9194601</t>
  </si>
  <si>
    <t>294802</t>
  </si>
  <si>
    <t>HETTICH 9194601 Příčný reling OrgaStore 410, 300mm, bílá</t>
  </si>
  <si>
    <t>9194603</t>
  </si>
  <si>
    <t>294804</t>
  </si>
  <si>
    <t>HETTICH 9194603 Příčný reling OrgaStore 410, 600mm, bílá</t>
  </si>
  <si>
    <t>9194605</t>
  </si>
  <si>
    <t>294806</t>
  </si>
  <si>
    <t>HETTICH 9194605 Orgastore 410, 1200 mm bílý</t>
  </si>
  <si>
    <t>9194606</t>
  </si>
  <si>
    <t>294807</t>
  </si>
  <si>
    <t>HETTICH 9194606 Příčný reling OrgaStore 410, 300mm, antracit</t>
  </si>
  <si>
    <t>9194608</t>
  </si>
  <si>
    <t>294809</t>
  </si>
  <si>
    <t>HETTICH 9194608 Příčný reling OrgaStore 410, 600mm, antracit</t>
  </si>
  <si>
    <t>9194614</t>
  </si>
  <si>
    <t>460641</t>
  </si>
  <si>
    <t>HETTICH 9194614 Atira priečny reling 2000 strieborný DALNO</t>
  </si>
  <si>
    <t>289015</t>
  </si>
  <si>
    <t>HETTICH 9194614 Atira příčný reling, 2m, stříbrná</t>
  </si>
  <si>
    <t>9194615</t>
  </si>
  <si>
    <t>460637</t>
  </si>
  <si>
    <t>HETTICH 9194615 Atira priečny reling 2000 biely DALNO</t>
  </si>
  <si>
    <t>9194616</t>
  </si>
  <si>
    <t>460639</t>
  </si>
  <si>
    <t>HETTICH 9194616 Atira priečny reling 2000 antracit DALNO</t>
  </si>
  <si>
    <t>9194617</t>
  </si>
  <si>
    <t>294814</t>
  </si>
  <si>
    <t>HETTICH 9194617 Adaptér OrgaStore 410, šedá</t>
  </si>
  <si>
    <t>9194618</t>
  </si>
  <si>
    <t>294815</t>
  </si>
  <si>
    <t>HETTICH 9194618 Dělící prvek OrgaStore 410, šedá</t>
  </si>
  <si>
    <t>9194619</t>
  </si>
  <si>
    <t>294816</t>
  </si>
  <si>
    <t>HETTICH 9194619 Adaptér OrgaStore 410, bílá</t>
  </si>
  <si>
    <t>9194620</t>
  </si>
  <si>
    <t>294817</t>
  </si>
  <si>
    <t>HETTICH 9194620 Dělicí prvek OrgaStore 410, bílá</t>
  </si>
  <si>
    <t>9194621</t>
  </si>
  <si>
    <t>294818</t>
  </si>
  <si>
    <t>HETTICH 9194621 Adaptér OrgaStore 410, antracit</t>
  </si>
  <si>
    <t>9194622</t>
  </si>
  <si>
    <t>294820</t>
  </si>
  <si>
    <t>HETTICH 9194622 Dělicí prvek OrgaStore 410, antracit</t>
  </si>
  <si>
    <t>9194623</t>
  </si>
  <si>
    <t>294821</t>
  </si>
  <si>
    <t>HETTICH 9194623 Atira příchytka zad 54 mm bílá L</t>
  </si>
  <si>
    <t>9194624</t>
  </si>
  <si>
    <t>294822</t>
  </si>
  <si>
    <t>HETTICH 9194624 Atira příchytka zad 54 mm bílá P</t>
  </si>
  <si>
    <t>9194625</t>
  </si>
  <si>
    <t>294823</t>
  </si>
  <si>
    <t>HETTICH 9194625 Atira příchytky zad 54 mm antracit L</t>
  </si>
  <si>
    <t>9194626</t>
  </si>
  <si>
    <t>294824</t>
  </si>
  <si>
    <t>HETTICH 9194626 Atira příchytka zad 54 mm antracit P</t>
  </si>
  <si>
    <t>9194627</t>
  </si>
  <si>
    <t>294825</t>
  </si>
  <si>
    <t>HETTICH 9194627 Atira držák zad 70, levá, bílá</t>
  </si>
  <si>
    <t>378451</t>
  </si>
  <si>
    <t>HETTICH 9194627 ATR-držiak chrbáta Ľ /v70/biela DALNO</t>
  </si>
  <si>
    <t>9194628</t>
  </si>
  <si>
    <t>294826</t>
  </si>
  <si>
    <t>HETTICH 9194628 Atira držák zad 70, pravá, bílá</t>
  </si>
  <si>
    <t>378452</t>
  </si>
  <si>
    <t>HETTICH 9194628 ATR-držiak chrbáta P/v70/biela DALNO</t>
  </si>
  <si>
    <t>9194629</t>
  </si>
  <si>
    <t>294827</t>
  </si>
  <si>
    <t>HETTICH 9194629 Atira držák zad 70, levá, antracit</t>
  </si>
  <si>
    <t>378460</t>
  </si>
  <si>
    <t>HETTICH 9194629 ATR-držiak chrbáta Ľ /v70/antr. DALNO</t>
  </si>
  <si>
    <t>9194630</t>
  </si>
  <si>
    <t>294828</t>
  </si>
  <si>
    <t>HETTICH 9194630 Atira držák zad 70, pravá, antracit</t>
  </si>
  <si>
    <t>378461</t>
  </si>
  <si>
    <t>HETTICH 9194630 ATR-držiak chrbáta P/v70/antr. DALNO</t>
  </si>
  <si>
    <t>9194635</t>
  </si>
  <si>
    <t>294829</t>
  </si>
  <si>
    <t>HETTICH 9194635 Atira držák zad 144, levá, bílá</t>
  </si>
  <si>
    <t>378453</t>
  </si>
  <si>
    <t>HETTICH 9194635 ATR-držiak chrbáta Ľ /v144/biela DALNO</t>
  </si>
  <si>
    <t>9194636</t>
  </si>
  <si>
    <t>294830</t>
  </si>
  <si>
    <t>HETTICH 9194636 Atira držák zad 144, pravá, bílá</t>
  </si>
  <si>
    <t>378455</t>
  </si>
  <si>
    <t>HETTICH 9194636 ATR-držiak chrbáta P/v144/biela DALNO</t>
  </si>
  <si>
    <t>9194637</t>
  </si>
  <si>
    <t>294831</t>
  </si>
  <si>
    <t>HETTICH 9194637 Atira držák zad 144, levá, antracit</t>
  </si>
  <si>
    <t>378462</t>
  </si>
  <si>
    <t>HETTICH 9194637 ATR-držiak chrbáta Ľ /v144/antr. DALNO</t>
  </si>
  <si>
    <t>9194638</t>
  </si>
  <si>
    <t>294832</t>
  </si>
  <si>
    <t>HETTICH 9194638 Atira držák zad 144, pravá, antracit</t>
  </si>
  <si>
    <t>378463</t>
  </si>
  <si>
    <t>HETTICH 9194638 ATR-držiak chrbáta P/v144/antr. DALNO</t>
  </si>
  <si>
    <t>9194639</t>
  </si>
  <si>
    <t>294833</t>
  </si>
  <si>
    <t>HETTICH 9194639 Atira držák zad 176, levá, bílá</t>
  </si>
  <si>
    <t>378456</t>
  </si>
  <si>
    <t>HETTICH 9194639 ATR-držiak chrbáta Ľ /v176/biela DALNO</t>
  </si>
  <si>
    <t>9194640</t>
  </si>
  <si>
    <t>294834</t>
  </si>
  <si>
    <t>HETTICH 9194640 Atira držák zad 176, pravá, bílá</t>
  </si>
  <si>
    <t>378457</t>
  </si>
  <si>
    <t>HETTICH 9194640 ATR-držiak chrbáta P /v176/biela DALNO</t>
  </si>
  <si>
    <t>9194641</t>
  </si>
  <si>
    <t>294835</t>
  </si>
  <si>
    <t>HETTICH 9194641 Atira držák zad 176, levá, antracit</t>
  </si>
  <si>
    <t>378464</t>
  </si>
  <si>
    <t>HETTICH 9194641 ATR-držiak chrbáta Ľ /v176/antr. DALNO</t>
  </si>
  <si>
    <t>9194642</t>
  </si>
  <si>
    <t>294836</t>
  </si>
  <si>
    <t>HETTICH 9194642 Atira držák zad 176, pravá, antracit</t>
  </si>
  <si>
    <t>378465</t>
  </si>
  <si>
    <t>HETTICH 9194642 ATR-držiak chrbáta P /v176/antr. DALNO</t>
  </si>
  <si>
    <t>9194643</t>
  </si>
  <si>
    <t>294837</t>
  </si>
  <si>
    <t>HETTICH 9194643 Atira krytka, bez loga, šedá</t>
  </si>
  <si>
    <t>9194644</t>
  </si>
  <si>
    <t>294838</t>
  </si>
  <si>
    <t>HETTICH 9194644 Atira krytka, bez loga, bílá</t>
  </si>
  <si>
    <t>9194645</t>
  </si>
  <si>
    <t>294839</t>
  </si>
  <si>
    <t>HETTICH 9194645 Atira krytka, bez loga, antracit</t>
  </si>
  <si>
    <t>9194646</t>
  </si>
  <si>
    <t>288905</t>
  </si>
  <si>
    <t>HETTICH 9194646 Atira krytka, logo Hettich, šedá</t>
  </si>
  <si>
    <t>9194647</t>
  </si>
  <si>
    <t>294841</t>
  </si>
  <si>
    <t>HETTICH 9194647 Atira krytka, logo Hettich, bílá</t>
  </si>
  <si>
    <t>9194648</t>
  </si>
  <si>
    <t>294842</t>
  </si>
  <si>
    <t>HETTICH 9194648 Atira krytka, logo Hettich, antracit</t>
  </si>
  <si>
    <t>9194649</t>
  </si>
  <si>
    <t>294843</t>
  </si>
  <si>
    <t>HETTICH 9194649 Atira krytka šedá chrom</t>
  </si>
  <si>
    <t>9194650</t>
  </si>
  <si>
    <t>294844</t>
  </si>
  <si>
    <t>HETTICH 9194650 Atira krytka bílá chrom</t>
  </si>
  <si>
    <t>9194652</t>
  </si>
  <si>
    <t>294845</t>
  </si>
  <si>
    <t>HETTICH 9194652 Atira krytka s logem Hettich šedá chrom</t>
  </si>
  <si>
    <t>9194653</t>
  </si>
  <si>
    <t>294846</t>
  </si>
  <si>
    <t>HETTICH 9194653 Atira krytka s logem Hettich bílá</t>
  </si>
  <si>
    <t>9194655</t>
  </si>
  <si>
    <t>294847</t>
  </si>
  <si>
    <t>HETTICH 9194655 Atira krytka nerez</t>
  </si>
  <si>
    <t>9194656</t>
  </si>
  <si>
    <t>294848</t>
  </si>
  <si>
    <t>HETTICH 9194656 Atira krytka s logem Hettich nerez</t>
  </si>
  <si>
    <t>9194657</t>
  </si>
  <si>
    <t>294849</t>
  </si>
  <si>
    <t>HETTICH 9194657 Atira TopSide adaptéry 144, stříbrná</t>
  </si>
  <si>
    <t>9194658</t>
  </si>
  <si>
    <t>294850</t>
  </si>
  <si>
    <t>HETTICH 9194658 Atira TopSide adaptéry 144, bílá</t>
  </si>
  <si>
    <t>9194659</t>
  </si>
  <si>
    <t>294851</t>
  </si>
  <si>
    <t>HETTICH 9194659 Atira TopSide adaptéry 144, antracit</t>
  </si>
  <si>
    <t>9194660</t>
  </si>
  <si>
    <t>294852</t>
  </si>
  <si>
    <t>HETTICH 9194660 Atira TopSide adaptéry 176, stříbrná</t>
  </si>
  <si>
    <t>9194661</t>
  </si>
  <si>
    <t>294853</t>
  </si>
  <si>
    <t>HETTICH 9194661 Atira TopSide adaptéry 176, bílá</t>
  </si>
  <si>
    <t>9194662</t>
  </si>
  <si>
    <t>294854</t>
  </si>
  <si>
    <t>HETTICH 9194662 Atira TopSide adaptéry 176, antracit</t>
  </si>
  <si>
    <t>9194663</t>
  </si>
  <si>
    <t>294855</t>
  </si>
  <si>
    <t>HETTICH 9194663 Atira TopSide 144, 260mm, sklo</t>
  </si>
  <si>
    <t>9194664</t>
  </si>
  <si>
    <t>294856</t>
  </si>
  <si>
    <t>HETTICH 9194664 Atira TopSide 144, 300mm, sklo</t>
  </si>
  <si>
    <t>9194665</t>
  </si>
  <si>
    <t>294857</t>
  </si>
  <si>
    <t>HETTICH 9194665 Atira TopSide 144/350 mm sklo</t>
  </si>
  <si>
    <t>9194666</t>
  </si>
  <si>
    <t>294858</t>
  </si>
  <si>
    <t>HETTICH 9194666 Atira TopSide 144/420 mm sklo</t>
  </si>
  <si>
    <t>9194667</t>
  </si>
  <si>
    <t>294859</t>
  </si>
  <si>
    <t>HETTICH 9194667 Atira TopSide 144, 470mm, sklo</t>
  </si>
  <si>
    <t>9194668</t>
  </si>
  <si>
    <t>294860</t>
  </si>
  <si>
    <t>HETTICH 9194668 Atira TopSide 144, 520mm, sklo</t>
  </si>
  <si>
    <t>9194669</t>
  </si>
  <si>
    <t>294861</t>
  </si>
  <si>
    <t>HETTICH 9194669 Atira TopSide 144/620 mm sklo</t>
  </si>
  <si>
    <t>9194670</t>
  </si>
  <si>
    <t>294862</t>
  </si>
  <si>
    <t>HETTICH 9194670 Atira TopSide 176, 260mm, sklo</t>
  </si>
  <si>
    <t>9194671</t>
  </si>
  <si>
    <t>294864</t>
  </si>
  <si>
    <t>HETTICH 9194671 Atira TopSide 176, 300mm, sklo</t>
  </si>
  <si>
    <t>9194672</t>
  </si>
  <si>
    <t>294865</t>
  </si>
  <si>
    <t>HETTICH 9194672 Atira TopSide 176, 350mm, sklo</t>
  </si>
  <si>
    <t>9194673</t>
  </si>
  <si>
    <t>294867</t>
  </si>
  <si>
    <t>HETTICH 9194673 Atira TopSide 176, 420mm, sklo</t>
  </si>
  <si>
    <t>9194674</t>
  </si>
  <si>
    <t>294868</t>
  </si>
  <si>
    <t>HETTICH 9194674 Atira TopSide 176, 470mm, sklo</t>
  </si>
  <si>
    <t>9194675</t>
  </si>
  <si>
    <t>294869</t>
  </si>
  <si>
    <t>HETTICH 9194675 Atira TopSide 176, 520mm, sklo</t>
  </si>
  <si>
    <t>9194676</t>
  </si>
  <si>
    <t>294870</t>
  </si>
  <si>
    <t>HETTICH 9194676 Atira TopSide 176, 620mm, sklo</t>
  </si>
  <si>
    <t>9194677</t>
  </si>
  <si>
    <t>294871</t>
  </si>
  <si>
    <t>HETTICH 9194677 Atira TopSide 144/260 mm stříbrný</t>
  </si>
  <si>
    <t>9194678</t>
  </si>
  <si>
    <t>294872</t>
  </si>
  <si>
    <t>HETTICH 9194678 Atira TopSide 144/300 mm stříbrný</t>
  </si>
  <si>
    <t>9194679</t>
  </si>
  <si>
    <t>294873</t>
  </si>
  <si>
    <t>HETTICH 9194679 Atira TopSide 144, 350mm, stříbrná</t>
  </si>
  <si>
    <t>9194680</t>
  </si>
  <si>
    <t>294874</t>
  </si>
  <si>
    <t>HETTICH 9194680 Atira TopSide 144, 420mm, stříbrná</t>
  </si>
  <si>
    <t>9194681</t>
  </si>
  <si>
    <t>294875</t>
  </si>
  <si>
    <t>HETTICH 9194681 Atira TopSide 144, 470mm, stříbrná</t>
  </si>
  <si>
    <t>9194682</t>
  </si>
  <si>
    <t>294876</t>
  </si>
  <si>
    <t>HETTICH 9194682 Atira TopSide 144, 520mm, stříbrná</t>
  </si>
  <si>
    <t>9194683</t>
  </si>
  <si>
    <t>294877</t>
  </si>
  <si>
    <t>HETTICH 9194683 Atira TopSide 144, 620mm, stříbrná</t>
  </si>
  <si>
    <t>9194684</t>
  </si>
  <si>
    <t>294878</t>
  </si>
  <si>
    <t>HETTICH 9194684 Atira TopSide 144/260 mm bílý</t>
  </si>
  <si>
    <t>9194685</t>
  </si>
  <si>
    <t>294879</t>
  </si>
  <si>
    <t>HETTICH 9194685 Atira TopSide 144/300 mm bílý</t>
  </si>
  <si>
    <t>9194686</t>
  </si>
  <si>
    <t>294880</t>
  </si>
  <si>
    <t>HETTICH 9194686 Atira TopSide 144/350 mm bílý</t>
  </si>
  <si>
    <t>9194687</t>
  </si>
  <si>
    <t>294881</t>
  </si>
  <si>
    <t>HETTICH 9194687 Atira TopSide 144/420 mm bílý</t>
  </si>
  <si>
    <t>9194688</t>
  </si>
  <si>
    <t>294882</t>
  </si>
  <si>
    <t>HETTICH 9194688 Atira TopSide 144, 470mm, bílá</t>
  </si>
  <si>
    <t>9194689</t>
  </si>
  <si>
    <t>294883</t>
  </si>
  <si>
    <t>HETTICH 9194689 Atira TopSide 144, 520mm, bílá</t>
  </si>
  <si>
    <t>9194690</t>
  </si>
  <si>
    <t>294884</t>
  </si>
  <si>
    <t>HETTICH 9194690 Atira TopSide 144/620 mm bílý</t>
  </si>
  <si>
    <t>9194691</t>
  </si>
  <si>
    <t>294885</t>
  </si>
  <si>
    <t>HETTICH 9194691 Atira TopSide 144, 260mm, antracit</t>
  </si>
  <si>
    <t>9194692</t>
  </si>
  <si>
    <t>294886</t>
  </si>
  <si>
    <t>HETTICH 9194692 Atira TopSide 144, 300mm, antracit</t>
  </si>
  <si>
    <t>9194693</t>
  </si>
  <si>
    <t>294887</t>
  </si>
  <si>
    <t>HETTICH 9194693 Atira TopSide 144, 350mm, antracit</t>
  </si>
  <si>
    <t>9194694</t>
  </si>
  <si>
    <t>294888</t>
  </si>
  <si>
    <t>HETTICH 9194694 Atira TopSide 144, 420mm, antracit</t>
  </si>
  <si>
    <t>9194695</t>
  </si>
  <si>
    <t>294889</t>
  </si>
  <si>
    <t>HETTICH 9194695 Atira TopSide 144, 470mm, antracit</t>
  </si>
  <si>
    <t>9194696</t>
  </si>
  <si>
    <t>294890</t>
  </si>
  <si>
    <t>HETTICH 9194696 Atira TopSide 144, 520mm, antracit</t>
  </si>
  <si>
    <t>9194697</t>
  </si>
  <si>
    <t>294891</t>
  </si>
  <si>
    <t>HETTICH 9194697 Atira TopSide 144, 620mm, antracit</t>
  </si>
  <si>
    <t>9194698</t>
  </si>
  <si>
    <t>294892</t>
  </si>
  <si>
    <t>HETTICH 9194698 Atira TopSide 176/260 mm stříbrný</t>
  </si>
  <si>
    <t>9194699</t>
  </si>
  <si>
    <t>294893</t>
  </si>
  <si>
    <t>HETTICH 9194699 Atira TopSide 176/300 mm stříbrný</t>
  </si>
  <si>
    <t>9194700</t>
  </si>
  <si>
    <t>294894</t>
  </si>
  <si>
    <t>HETTICH 9194700 Atira TopSide 176/350 mm stříbrný</t>
  </si>
  <si>
    <t>9194701</t>
  </si>
  <si>
    <t>294895</t>
  </si>
  <si>
    <t>HETTICH 9194701 Atira TopSide 176/420 mm stříbrný</t>
  </si>
  <si>
    <t>9194702</t>
  </si>
  <si>
    <t>294896</t>
  </si>
  <si>
    <t>HETTICH 9194702 Atira TopSide 176, 470mm, stříbrná</t>
  </si>
  <si>
    <t>9194703</t>
  </si>
  <si>
    <t>294897</t>
  </si>
  <si>
    <t>HETTICH 9194703 Atira TopSide 176, 520mm, stříbrná</t>
  </si>
  <si>
    <t>9194704</t>
  </si>
  <si>
    <t>294898</t>
  </si>
  <si>
    <t>HETTICH 9194704 Atira TopSide 176/620 mm stříbrný</t>
  </si>
  <si>
    <t>9194705</t>
  </si>
  <si>
    <t>294899</t>
  </si>
  <si>
    <t>HETTICH 9194705 Atira TopSide 176, 260mm, bílá</t>
  </si>
  <si>
    <t>9194706</t>
  </si>
  <si>
    <t>294900</t>
  </si>
  <si>
    <t>HETTICH 9194706 Atira TopSide 176, 300mm, bílá</t>
  </si>
  <si>
    <t>9194707</t>
  </si>
  <si>
    <t>294901</t>
  </si>
  <si>
    <t>HETTICH 9194707 Atira TopSide 176, 350mm, bílá</t>
  </si>
  <si>
    <t>9194708</t>
  </si>
  <si>
    <t>294902</t>
  </si>
  <si>
    <t>HETTICH 9194708 Atira TopSide 176, 420mm, bílá</t>
  </si>
  <si>
    <t>9194709</t>
  </si>
  <si>
    <t>294903</t>
  </si>
  <si>
    <t>HETTICH 9194709 Atira TopSide 176, 470mm, bílá</t>
  </si>
  <si>
    <t>9194710</t>
  </si>
  <si>
    <t>294904</t>
  </si>
  <si>
    <t>HETTICH 9194710 Atira TopSide 176, 520mm, bílá</t>
  </si>
  <si>
    <t>9194711</t>
  </si>
  <si>
    <t>294905</t>
  </si>
  <si>
    <t>HETTICH 9194711 Atira TopSide 176, 620mm, bílá</t>
  </si>
  <si>
    <t>9194712</t>
  </si>
  <si>
    <t>294906</t>
  </si>
  <si>
    <t>HETTICH 9194712 Atira TopSide 176/260 mm antracit</t>
  </si>
  <si>
    <t>9194713</t>
  </si>
  <si>
    <t>294907</t>
  </si>
  <si>
    <t>HETTICH 9194713 Atira TopSide 176/300 mm antracit</t>
  </si>
  <si>
    <t>9194714</t>
  </si>
  <si>
    <t>294908</t>
  </si>
  <si>
    <t>HETTICH 9194714 Atira TopSide 176/350 mm antracit</t>
  </si>
  <si>
    <t>9194715</t>
  </si>
  <si>
    <t>294909</t>
  </si>
  <si>
    <t>HETTICH 9194715 Atira TopSide 176/420 mm antracit</t>
  </si>
  <si>
    <t>9194716</t>
  </si>
  <si>
    <t>294910</t>
  </si>
  <si>
    <t>HETTICH 9194716 Atira TopSide 176, 470mm, antracit</t>
  </si>
  <si>
    <t>9194717</t>
  </si>
  <si>
    <t>294911</t>
  </si>
  <si>
    <t>HETTICH 9194717 Atira TopSide 176, 520mm, antracit</t>
  </si>
  <si>
    <t>9194723</t>
  </si>
  <si>
    <t>294917</t>
  </si>
  <si>
    <t>HETTICH 9194723 Atira čelo vnitřní zásuvky 100, 70/600 mm stříbrné</t>
  </si>
  <si>
    <t>9194724</t>
  </si>
  <si>
    <t>294918</t>
  </si>
  <si>
    <t>HETTICH 9194724 Atira čelo vnitřní zásuvky 100, 70/800 mm stříbrné</t>
  </si>
  <si>
    <t>9194726</t>
  </si>
  <si>
    <t>294920</t>
  </si>
  <si>
    <t>HETTICH 9194726 Atira čelo vnitřní zásuvky 100, 70/1000 mm stříbrné</t>
  </si>
  <si>
    <t>9194732</t>
  </si>
  <si>
    <t>294926</t>
  </si>
  <si>
    <t>HETTICH 9194732 Atira čelo vnitřní zásuvky 100, 70/600 mm bílé</t>
  </si>
  <si>
    <t>9194740</t>
  </si>
  <si>
    <t>294934</t>
  </si>
  <si>
    <t>HETTICH 9194740 Atira čelo vnitřní zásuvky 70/500 mm antracit</t>
  </si>
  <si>
    <t>9194741</t>
  </si>
  <si>
    <t>294935</t>
  </si>
  <si>
    <t>HETTICH 9194741 Atira čelo vnitřní zásuvky 70/600 mm antracit</t>
  </si>
  <si>
    <t>9194764</t>
  </si>
  <si>
    <t>288900</t>
  </si>
  <si>
    <t>HETTICH 9194764 Atira čelo vnitřní zásuvky 70, 2m, stříbrná</t>
  </si>
  <si>
    <t>460640</t>
  </si>
  <si>
    <t>HETTICH 9194764 Atira čelo vnútorná zásuvka 2000/70 strieborné DALNO</t>
  </si>
  <si>
    <t>9194765</t>
  </si>
  <si>
    <t>294940</t>
  </si>
  <si>
    <t>HETTICH 9194765 Atira čelo vnitřní zásuvky 70, 2m, bílá</t>
  </si>
  <si>
    <t>460636</t>
  </si>
  <si>
    <t>HETTICH 9194765 Atira čelo vnútorná zásuvka 2000/70 biela DALNO</t>
  </si>
  <si>
    <t>9194766</t>
  </si>
  <si>
    <t>460638</t>
  </si>
  <si>
    <t>HETTICH 9194766 Atira čel. profil 2000 antrac DALNO</t>
  </si>
  <si>
    <t>294941</t>
  </si>
  <si>
    <t>HETTICH 9194766 Atira čelo vnitřní zásuvky 70, 2m, antracit</t>
  </si>
  <si>
    <t>9194797</t>
  </si>
  <si>
    <t>294969</t>
  </si>
  <si>
    <t>HETTICH 9194797 Atira DesignSide 144/260 mm sklo stříbrná</t>
  </si>
  <si>
    <t>9194798</t>
  </si>
  <si>
    <t>294970</t>
  </si>
  <si>
    <t>HETTICH 9194798 Atira DesignSide 144/300 mm sklo stříbrná</t>
  </si>
  <si>
    <t>9194799</t>
  </si>
  <si>
    <t>294971</t>
  </si>
  <si>
    <t>HETTICH 9194799 Atira DesignSide 144/350 mm sklo stříbrná</t>
  </si>
  <si>
    <t>9194800</t>
  </si>
  <si>
    <t>294972</t>
  </si>
  <si>
    <t>HETTICH 9194800 Atira DesignSide 144/420 mm sklo stříbrná</t>
  </si>
  <si>
    <t>9194801</t>
  </si>
  <si>
    <t>294973</t>
  </si>
  <si>
    <t>HETTICH 9194801 Atira DesignSide 144, 470mm, sklo, stříbrná</t>
  </si>
  <si>
    <t>9194802</t>
  </si>
  <si>
    <t>294974</t>
  </si>
  <si>
    <t>HETTICH 9194802 Atira DesignSide 144, 520mm, sklo, stříbrná</t>
  </si>
  <si>
    <t>9194803</t>
  </si>
  <si>
    <t>294975</t>
  </si>
  <si>
    <t>HETTICH 9194803 Atira DesignSide 144/620 mm sklo stříbrná</t>
  </si>
  <si>
    <t>9194804</t>
  </si>
  <si>
    <t>294976</t>
  </si>
  <si>
    <t>HETTICH 9194804 Atira DesignSide 144/260 mm sklo bílá</t>
  </si>
  <si>
    <t>9194805</t>
  </si>
  <si>
    <t>294977</t>
  </si>
  <si>
    <t>HETTICH 9194805 Atira DesignSide 144/300 mm sklo bílá</t>
  </si>
  <si>
    <t>9194806</t>
  </si>
  <si>
    <t>294978</t>
  </si>
  <si>
    <t>HETTICH 9194806 Atira DesignSide 144/350 mm sklo bílá</t>
  </si>
  <si>
    <t>9194807</t>
  </si>
  <si>
    <t>294979</t>
  </si>
  <si>
    <t>HETTICH 9194807 Atira DesignSide 144/420 mm sklo bílá</t>
  </si>
  <si>
    <t>9194808</t>
  </si>
  <si>
    <t>294980</t>
  </si>
  <si>
    <t>HETTICH 9194808 Atira DesignSide 144, 470mm, sklo, bílá</t>
  </si>
  <si>
    <t>9194809</t>
  </si>
  <si>
    <t>294981</t>
  </si>
  <si>
    <t>HETTICH 9194809 Atira DesignSide 144, 520mm, sklo, bílá</t>
  </si>
  <si>
    <t>9194810</t>
  </si>
  <si>
    <t>294982</t>
  </si>
  <si>
    <t>HETTICH 9194810 Atira DesignSide 144/620 mm sklo bílá</t>
  </si>
  <si>
    <t>9194811</t>
  </si>
  <si>
    <t>294983</t>
  </si>
  <si>
    <t>HETTICH 9194811 Atira DesignSide 144/260 mm sklo antracit</t>
  </si>
  <si>
    <t>9194812</t>
  </si>
  <si>
    <t>294984</t>
  </si>
  <si>
    <t>HETTICH 9194812 Atira DesignSide 144, 300mm, sklo, antracit</t>
  </si>
  <si>
    <t>9194813</t>
  </si>
  <si>
    <t>294985</t>
  </si>
  <si>
    <t>HETTICH 9194813 Atira DesignSide 144, 350mm, sklo, antracit</t>
  </si>
  <si>
    <t>9194814</t>
  </si>
  <si>
    <t>294986</t>
  </si>
  <si>
    <t>HETTICH 9194814 Atira DesignSide 144/260 mm antracit</t>
  </si>
  <si>
    <t>9194815</t>
  </si>
  <si>
    <t>294987</t>
  </si>
  <si>
    <t>HETTICH 9194815 Atira DesignSide 144, 470mm, sklo, antracit</t>
  </si>
  <si>
    <t>9194816</t>
  </si>
  <si>
    <t>294988</t>
  </si>
  <si>
    <t>HETTICH 9194816 Atira DesignSide 144, 520mm, sklo, antracit</t>
  </si>
  <si>
    <t>9194817</t>
  </si>
  <si>
    <t>294989</t>
  </si>
  <si>
    <t>HETTICH 9194817 Atira DesignSide 144, 620mm, sklo, antracit</t>
  </si>
  <si>
    <t>9194818</t>
  </si>
  <si>
    <t>294990</t>
  </si>
  <si>
    <t>HETTICH 9194818 Atira DesignSide 176/260 mm sklo stříbrná</t>
  </si>
  <si>
    <t>9194819</t>
  </si>
  <si>
    <t>294991</t>
  </si>
  <si>
    <t>HETTICH 9194819 Atira DesignSide 176/300 mm sklo stříbrná</t>
  </si>
  <si>
    <t>9194820</t>
  </si>
  <si>
    <t>294992</t>
  </si>
  <si>
    <t>HETTICH 9194820 Atira DesignSide 176/350 mm sklo stříbrná</t>
  </si>
  <si>
    <t>9194821</t>
  </si>
  <si>
    <t>294993</t>
  </si>
  <si>
    <t>HETTICH 9194821 Atira DesignSide 176/420 mm sklo stříbrná</t>
  </si>
  <si>
    <t>9194822</t>
  </si>
  <si>
    <t>294994</t>
  </si>
  <si>
    <t>HETTICH 9194822 Atira DesignSide 176, 470mm, sklo, stříbrná</t>
  </si>
  <si>
    <t>9194823</t>
  </si>
  <si>
    <t>294995</t>
  </si>
  <si>
    <t>HETTICH 9194823 Atira DesignSide 176, 520mm, sklo, stříbrná</t>
  </si>
  <si>
    <t>9194824</t>
  </si>
  <si>
    <t>294996</t>
  </si>
  <si>
    <t>HETTICH 9194824 Atira DesignSide 176/620 mm sklo stříbrná</t>
  </si>
  <si>
    <t>9194825</t>
  </si>
  <si>
    <t>294997</t>
  </si>
  <si>
    <t>HETTICH 9194825 Atira DesignSide 176/260 mm sklo bílá</t>
  </si>
  <si>
    <t>9194826</t>
  </si>
  <si>
    <t>294998</t>
  </si>
  <si>
    <t>HETTICH 9194826 Atira DesignSide 176/300 mm sklo bílá</t>
  </si>
  <si>
    <t>9194827</t>
  </si>
  <si>
    <t>294999</t>
  </si>
  <si>
    <t>HETTICH 9194827 Atira DesignSide 176/350 mm sklo bílá</t>
  </si>
  <si>
    <t>9194828</t>
  </si>
  <si>
    <t>295000</t>
  </si>
  <si>
    <t>HETTICH 9194828 Atira DesignSide 176/420 mm sklo bílá</t>
  </si>
  <si>
    <t>9194829</t>
  </si>
  <si>
    <t>295001</t>
  </si>
  <si>
    <t>HETTICH 9194829 Atira DesignSide 176, 470mm, sklo, bílá</t>
  </si>
  <si>
    <t>378476</t>
  </si>
  <si>
    <t>HETTICH 9194829 ATR-DesignSide /v176/h470/sklo číre+biela DALNO</t>
  </si>
  <si>
    <t>9194830</t>
  </si>
  <si>
    <t>295002</t>
  </si>
  <si>
    <t>HETTICH 9194830 Atira DesignSide 176, 520mm, sklo, bílá</t>
  </si>
  <si>
    <t>9194831</t>
  </si>
  <si>
    <t>295003</t>
  </si>
  <si>
    <t>HETTICH 9194831 Atira DesignSide 176/260 mm bílý</t>
  </si>
  <si>
    <t>9194834</t>
  </si>
  <si>
    <t>295006</t>
  </si>
  <si>
    <t>HETTICH 9194834 Atira DesignSide 176, 350mm, sklo, antracit</t>
  </si>
  <si>
    <t>9194835</t>
  </si>
  <si>
    <t>295007</t>
  </si>
  <si>
    <t>HETTICH 9194835 Atira DesignSide 176, 420mm, sklo, antracit</t>
  </si>
  <si>
    <t>9194836</t>
  </si>
  <si>
    <t>295008</t>
  </si>
  <si>
    <t>HETTICH 9194836 Atira DesignSide 176, 470mm, sklo, antracit</t>
  </si>
  <si>
    <t>378478</t>
  </si>
  <si>
    <t>HETTICH 9194836 ATR-DesignSide /v176/h470/sklo číre+antr. DALNO</t>
  </si>
  <si>
    <t>9194837</t>
  </si>
  <si>
    <t>295009</t>
  </si>
  <si>
    <t>HETTICH 9194837 Atira DesignSide 176, 520mm, sklo, antracit</t>
  </si>
  <si>
    <t>9194838</t>
  </si>
  <si>
    <t>295010</t>
  </si>
  <si>
    <t>HETTICH 9194838 Atira DesignSide 176, 620mm, sklo, antracit</t>
  </si>
  <si>
    <t>9194843</t>
  </si>
  <si>
    <t>295013</t>
  </si>
  <si>
    <t>HETTICH 9194843 Orgastore 820, sada 600 mm stříbrný</t>
  </si>
  <si>
    <t>9194844</t>
  </si>
  <si>
    <t>295014</t>
  </si>
  <si>
    <t>HETTICH 9194844 Orgastore 820, 800 mm stříbrný</t>
  </si>
  <si>
    <t>9194845</t>
  </si>
  <si>
    <t>295015</t>
  </si>
  <si>
    <t>HETTICH 9194845 Orgastore 820, sada 900 mm stříbrný</t>
  </si>
  <si>
    <t>9194846</t>
  </si>
  <si>
    <t>295016</t>
  </si>
  <si>
    <t>HETTICH 9194846 Orgastore 820, 1000 mm stříbrný</t>
  </si>
  <si>
    <t>9194847</t>
  </si>
  <si>
    <t>295017</t>
  </si>
  <si>
    <t>HETTICH 9194847 Orgastore 820, sada 1200 mm stříbrný</t>
  </si>
  <si>
    <t>9194852</t>
  </si>
  <si>
    <t>295020</t>
  </si>
  <si>
    <t>HETTICH 9194852 Orgastore 820, 600mm bílý</t>
  </si>
  <si>
    <t>9194854</t>
  </si>
  <si>
    <t>295022</t>
  </si>
  <si>
    <t>HETTICH 9194854 Orgastore 820, sada 900 mm bílý</t>
  </si>
  <si>
    <t>9194861</t>
  </si>
  <si>
    <t>295027</t>
  </si>
  <si>
    <t>HETTICH 9194861 Orgastore 820, 600 mm antracit</t>
  </si>
  <si>
    <t>9194862</t>
  </si>
  <si>
    <t>295028</t>
  </si>
  <si>
    <t>HETTICH 9194862 Orgastore 820, 800 mm antracit</t>
  </si>
  <si>
    <t>9194863</t>
  </si>
  <si>
    <t>295029</t>
  </si>
  <si>
    <t>HETTICH 9194863 Orgastore 820, 900 mm antracit</t>
  </si>
  <si>
    <t>9194864</t>
  </si>
  <si>
    <t>295030</t>
  </si>
  <si>
    <t>HETTICH 9194864 Orgastore 820, 1000 mm antracit</t>
  </si>
  <si>
    <t>9194866</t>
  </si>
  <si>
    <t>295032</t>
  </si>
  <si>
    <t>HETTICH 9194866 Orgastore 810, adaptér stříbrný</t>
  </si>
  <si>
    <t>9194867</t>
  </si>
  <si>
    <t>295033</t>
  </si>
  <si>
    <t>HETTICH 9194867 Orgastore 810/820, dělící prvek šedý</t>
  </si>
  <si>
    <t>9194868</t>
  </si>
  <si>
    <t>295034</t>
  </si>
  <si>
    <t>HETTICH 9194868 Orgastore 820, profil 2000 mm hliník</t>
  </si>
  <si>
    <t>9194884</t>
  </si>
  <si>
    <t>295050</t>
  </si>
  <si>
    <t>HETTICH 9194884 Příborník OrgaTray 590, 500/420mm, stříbrná</t>
  </si>
  <si>
    <t>9194885</t>
  </si>
  <si>
    <t>295051</t>
  </si>
  <si>
    <t>HETTICH 9194885 Příborník OrgaTray 590, 600/420mm, stříbrná</t>
  </si>
  <si>
    <t>9194886</t>
  </si>
  <si>
    <t>295052</t>
  </si>
  <si>
    <t>HETTICH 9194886 Příborník OrgaTray 590, 300/470mm, stříbrná</t>
  </si>
  <si>
    <t>9194887</t>
  </si>
  <si>
    <t>295053</t>
  </si>
  <si>
    <t>HETTICH 9194887 Příborník OrgaTray 590, 400/470mm, stříbrná</t>
  </si>
  <si>
    <t>9194888</t>
  </si>
  <si>
    <t>295054</t>
  </si>
  <si>
    <t>HETTICH 9194888 Příborník OrgaTray 590, 450/470mm, stříbrná</t>
  </si>
  <si>
    <t>9194889</t>
  </si>
  <si>
    <t>295055</t>
  </si>
  <si>
    <t>HETTICH 9194889 Příborník OrgaTray 590, 500/470mm, stříbrná</t>
  </si>
  <si>
    <t>9194890</t>
  </si>
  <si>
    <t>295056</t>
  </si>
  <si>
    <t>HETTICH 9194890 Příborník OrgaTray 590, 550/470mm, stříbrná</t>
  </si>
  <si>
    <t>9194891</t>
  </si>
  <si>
    <t>288715</t>
  </si>
  <si>
    <t>HETTICH 9194891 Příborník OrgaTray 590, 600/470mm, stříbrná</t>
  </si>
  <si>
    <t>9194892</t>
  </si>
  <si>
    <t>288716</t>
  </si>
  <si>
    <t>HETTICH 9194892 Příborník OrgaTray 590, 800/470mm, stříbrná</t>
  </si>
  <si>
    <t>9194893</t>
  </si>
  <si>
    <t>288717</t>
  </si>
  <si>
    <t>HETTICH 9194893 Příborník OrgaTray 590, 900/470mm, stříbrná</t>
  </si>
  <si>
    <t>9194894</t>
  </si>
  <si>
    <t>295057</t>
  </si>
  <si>
    <t>HETTICH 9194894 Příborník OrgaTray 590, 1000/470mm, stříbrná</t>
  </si>
  <si>
    <t>9194895</t>
  </si>
  <si>
    <t>295058</t>
  </si>
  <si>
    <t>HETTICH 9194895 Příborník OrgaTray 590, 500/420mm, bílá</t>
  </si>
  <si>
    <t>9194896</t>
  </si>
  <si>
    <t>295059</t>
  </si>
  <si>
    <t>HETTICH 9194896 Příborník OrgaTray 590, 600/420mm, bílá</t>
  </si>
  <si>
    <t>9194897</t>
  </si>
  <si>
    <t>295060</t>
  </si>
  <si>
    <t>HETTICH 9194897 Příborník OrgaTray 590, 300/470mm, bílá</t>
  </si>
  <si>
    <t>9194898</t>
  </si>
  <si>
    <t>295061</t>
  </si>
  <si>
    <t>HETTICH 9194898 Příborník OrgaTray 590, 400/470mm, bílá</t>
  </si>
  <si>
    <t>9194899</t>
  </si>
  <si>
    <t>295062</t>
  </si>
  <si>
    <t>HETTICH 9194899 Příborník OrgaTray 590, 450/470mm, bílá</t>
  </si>
  <si>
    <t>9194900</t>
  </si>
  <si>
    <t>295063</t>
  </si>
  <si>
    <t>HETTICH 9194900 Příborník OrgaTray 590, 500/470mm, bílá</t>
  </si>
  <si>
    <t>9194901</t>
  </si>
  <si>
    <t>295064</t>
  </si>
  <si>
    <t>HETTICH 9194901 Příborník OrgaTray 590, 550/470mm, bílá</t>
  </si>
  <si>
    <t>9194902</t>
  </si>
  <si>
    <t>295065</t>
  </si>
  <si>
    <t>HETTICH 9194902 Příborník OrgaTray 590, 600/470mm, bílá</t>
  </si>
  <si>
    <t>9194903</t>
  </si>
  <si>
    <t>295066</t>
  </si>
  <si>
    <t>HETTICH 9194903 Příborník OrgaTray 590, 800/470mm, bílá</t>
  </si>
  <si>
    <t>9194904</t>
  </si>
  <si>
    <t>295067</t>
  </si>
  <si>
    <t>HETTICH 9194904 Příborník OrgaTray 590, 900/470mm, bílá</t>
  </si>
  <si>
    <t>9194905</t>
  </si>
  <si>
    <t>295068</t>
  </si>
  <si>
    <t>HETTICH 9194905 Příborník OrgaTray 590, 1000/470mm, bílá</t>
  </si>
  <si>
    <t>9194906</t>
  </si>
  <si>
    <t>295069</t>
  </si>
  <si>
    <t>HETTICH 9194906 Příborník OrgaTray 590, 500/420mm, antracit</t>
  </si>
  <si>
    <t>9194907</t>
  </si>
  <si>
    <t>295070</t>
  </si>
  <si>
    <t>HETTICH 9194907 Příborník OrgaTray 590, 600/420mm, antracit</t>
  </si>
  <si>
    <t>9194908</t>
  </si>
  <si>
    <t>295071</t>
  </si>
  <si>
    <t>HETTICH 9194908 Příborník OrgaTray 590, 300/470mm, antracit</t>
  </si>
  <si>
    <t>9194909</t>
  </si>
  <si>
    <t>295072</t>
  </si>
  <si>
    <t>HETTICH 9194909 Příborník OrgaTray 590, 400/470mm, antracit</t>
  </si>
  <si>
    <t>9194910</t>
  </si>
  <si>
    <t>295073</t>
  </si>
  <si>
    <t>HETTICH 9194910 Příborník OrgaTray 590, 450/470mm, antracit</t>
  </si>
  <si>
    <t>9194911</t>
  </si>
  <si>
    <t>295074</t>
  </si>
  <si>
    <t>HETTICH 9194911 Příborník OrgaTray 590, 500/470mm, antracit</t>
  </si>
  <si>
    <t>9194912</t>
  </si>
  <si>
    <t>295075</t>
  </si>
  <si>
    <t>HETTICH 9194912 Příborník OrgaTray 590, 550/470mm, antracit</t>
  </si>
  <si>
    <t>9194913</t>
  </si>
  <si>
    <t>295076</t>
  </si>
  <si>
    <t>HETTICH 9194913 Příborník OrgaTray 590, 600/470mm, antracit</t>
  </si>
  <si>
    <t>9194914</t>
  </si>
  <si>
    <t>295077</t>
  </si>
  <si>
    <t>HETTICH 9194914 Příborník OrgaTray 590, 800/470mm, antracit</t>
  </si>
  <si>
    <t>9194915</t>
  </si>
  <si>
    <t>295078</t>
  </si>
  <si>
    <t>HETTICH 9194915 Příborník OrgaTray 590, 900/470mm, antracit</t>
  </si>
  <si>
    <t>9194916</t>
  </si>
  <si>
    <t>295079</t>
  </si>
  <si>
    <t>HETTICH 9194916 Příborník OrgaTray 590, 1000/470mm, antracit</t>
  </si>
  <si>
    <t>9194917</t>
  </si>
  <si>
    <t>108167</t>
  </si>
  <si>
    <t>HETTICH 9194917 Příborník OrgaTray 440, 175-200/380/440mm, stříbrná</t>
  </si>
  <si>
    <t>9194918</t>
  </si>
  <si>
    <t>106738</t>
  </si>
  <si>
    <t>HETTICH 9194918 Příborník OrgaTray 440, 201-250/380-440mm, stříbrná</t>
  </si>
  <si>
    <t>9194919</t>
  </si>
  <si>
    <t>106741</t>
  </si>
  <si>
    <t>HETTICH 9194919 Příborník OrgaTray 440, 251-300/380-440mm, stříbrná</t>
  </si>
  <si>
    <t>9194920</t>
  </si>
  <si>
    <t>106746</t>
  </si>
  <si>
    <t>HETTICH 9194920 Příborník OrgaTray 440, 301-350/380-440mm, stříbrná</t>
  </si>
  <si>
    <t>9194921</t>
  </si>
  <si>
    <t>106749</t>
  </si>
  <si>
    <t>HETTICH 9194921 Příborník OrgaTray 440, 351-400/380-440mm, stříbrná</t>
  </si>
  <si>
    <t>9194922</t>
  </si>
  <si>
    <t>106753</t>
  </si>
  <si>
    <t>HETTICH 9194922 Příborník OrgaTray 440, 401-450/380-440mm, stříbrná</t>
  </si>
  <si>
    <t>9194923</t>
  </si>
  <si>
    <t>106757</t>
  </si>
  <si>
    <t>HETTICH 9194923 Příborník OrgaTray 440, 451-500/380-440mm, stříbrná</t>
  </si>
  <si>
    <t>9194924</t>
  </si>
  <si>
    <t>106771</t>
  </si>
  <si>
    <t>HETTICH 9194924 Příborník OrgaTray 440, 501-600/380-440mm, stříbrná</t>
  </si>
  <si>
    <t>9194925</t>
  </si>
  <si>
    <t>135803</t>
  </si>
  <si>
    <t>HETTICH 9194925 Příborník OrgaTray 440, 601-700/380-440mm, stříbrná</t>
  </si>
  <si>
    <t>9194926</t>
  </si>
  <si>
    <t>301328</t>
  </si>
  <si>
    <t>HETTICH 9194926 Příborník OrgaTray 440 701-800/380-440mm stříbrná</t>
  </si>
  <si>
    <t>9194927</t>
  </si>
  <si>
    <t>106779</t>
  </si>
  <si>
    <t>HETTICH 9194927 Příborník OrgaTray 440, 801-900/380-440mm, stříbrná</t>
  </si>
  <si>
    <t>9194929</t>
  </si>
  <si>
    <t>106730</t>
  </si>
  <si>
    <t>HETTICH 9194929 Příborník OrgaTray 440, 1091-1150/380-440mm, stříbrná</t>
  </si>
  <si>
    <t>9194930</t>
  </si>
  <si>
    <t>106737</t>
  </si>
  <si>
    <t>HETTICH 9194930 Příborník OrgaTray 440, 175-200/441-520mm, stříbrná</t>
  </si>
  <si>
    <t>9194931</t>
  </si>
  <si>
    <t>106739</t>
  </si>
  <si>
    <t>HETTICH 9194931 Příborník OrgaTray 440, 201-250/441-520mm, stříbrná</t>
  </si>
  <si>
    <t>9194932</t>
  </si>
  <si>
    <t>106743</t>
  </si>
  <si>
    <t>HETTICH 9194932 Příborník OrgaTray 440, 251-300/441-520mm, stříbrná</t>
  </si>
  <si>
    <t>9194933</t>
  </si>
  <si>
    <t>106748</t>
  </si>
  <si>
    <t>HETTICH 9194933 Příborník OrgaTray 440, 301-350/441-520mm, stříbrná</t>
  </si>
  <si>
    <t>9194934</t>
  </si>
  <si>
    <t>106752</t>
  </si>
  <si>
    <t>HETTICH 9194934 Příborník OrgaTray 440, 351-400/441-520mm, stříbrná</t>
  </si>
  <si>
    <t>9194935</t>
  </si>
  <si>
    <t>106755</t>
  </si>
  <si>
    <t>HETTICH 9194935 Příborník OrgaTray 440, 401-450/441-520mm, stříbrná</t>
  </si>
  <si>
    <t>9194936</t>
  </si>
  <si>
    <t>106766</t>
  </si>
  <si>
    <t>HETTICH 9194936 Příborník OrgaTray 440, 451-500/441-520mm, stříbrná</t>
  </si>
  <si>
    <t>9194937</t>
  </si>
  <si>
    <t>106713</t>
  </si>
  <si>
    <t>HETTICH 9194937 Příborník OrgaTray 440, 501-600/441-520mm, stříbrná</t>
  </si>
  <si>
    <t>9194938</t>
  </si>
  <si>
    <t>134609</t>
  </si>
  <si>
    <t>HETTICH 9194938 Příborník OrgaTray 440, 601-700/441-520mm, stříbrná</t>
  </si>
  <si>
    <t>9194939</t>
  </si>
  <si>
    <t>106776</t>
  </si>
  <si>
    <t>HETTICH 9194939 Příborník OrgaTray 440, 701-800/441-520mm, stříbrná</t>
  </si>
  <si>
    <t>9194940</t>
  </si>
  <si>
    <t>106780</t>
  </si>
  <si>
    <t>HETTICH 9194940 Příborník OrgaTray 440, 801-900/441-520mm, stříbrná</t>
  </si>
  <si>
    <t>9194941</t>
  </si>
  <si>
    <t>106781</t>
  </si>
  <si>
    <t>HETTICH 9194941 Příborník OrgaTray 440, 901-1000/441-520mm, stříbrná</t>
  </si>
  <si>
    <t>9194942</t>
  </si>
  <si>
    <t>106731</t>
  </si>
  <si>
    <t>HETTICH 9194942 Příborník OrgaTray 440, 1091-1150/441-520mm, stříbrná</t>
  </si>
  <si>
    <t>9194948</t>
  </si>
  <si>
    <t>295080</t>
  </si>
  <si>
    <t>HETTICH 9194948 Příborník OrgaTray 440, 175-200/380-440mm, bílá</t>
  </si>
  <si>
    <t>9194949</t>
  </si>
  <si>
    <t>295081</t>
  </si>
  <si>
    <t>HETTICH 9194949 Příborník OrgaTray 440, 201-250/380-440mm, bílá</t>
  </si>
  <si>
    <t>9194950</t>
  </si>
  <si>
    <t>295082</t>
  </si>
  <si>
    <t>HETTICH 9194950 Příborník OrgaTray 440, 251-300/380-440mm, bílá</t>
  </si>
  <si>
    <t>9194951</t>
  </si>
  <si>
    <t>295083</t>
  </si>
  <si>
    <t>HETTICH 9194951 Příborník OrgaTray 440, 301-350/380-440mm, bílá</t>
  </si>
  <si>
    <t>9194952</t>
  </si>
  <si>
    <t>295084</t>
  </si>
  <si>
    <t>HETTICH 9194952 Příborník OrgaTray 440, 351-400/380-440mm, bílá</t>
  </si>
  <si>
    <t>9194953</t>
  </si>
  <si>
    <t>295085</t>
  </si>
  <si>
    <t>HETTICH 9194953 Příborník OrgaTray 440, 401-450/380-440mm, bílá</t>
  </si>
  <si>
    <t>9194954</t>
  </si>
  <si>
    <t>295086</t>
  </si>
  <si>
    <t>HETTICH 9194954 Příborník OrgaTray 440, 451-500/380-440mm, bílá</t>
  </si>
  <si>
    <t>9194955</t>
  </si>
  <si>
    <t>295087</t>
  </si>
  <si>
    <t>HETTICH 9194955 Příborník OrgaTray 440, 501-600/380-440mm, bílá</t>
  </si>
  <si>
    <t>9194956</t>
  </si>
  <si>
    <t>295088</t>
  </si>
  <si>
    <t>HETTICH 9194956 Příborník OrgaTray 440, 601-700/380-440mm, bílá</t>
  </si>
  <si>
    <t>9194957</t>
  </si>
  <si>
    <t>295089</t>
  </si>
  <si>
    <t>HETTICH 9194957 Příborník OrgaTray 440, 701-800/380-440mm, bílá</t>
  </si>
  <si>
    <t>9194958</t>
  </si>
  <si>
    <t>295090</t>
  </si>
  <si>
    <t>HETTICH 9194958 Příborník OrgaTray 440, 801-900/380-440mm, bílá</t>
  </si>
  <si>
    <t>9194959</t>
  </si>
  <si>
    <t>295091</t>
  </si>
  <si>
    <t>HETTICH 9194959 OrgaTray 440, 901-1000/380-440 mm bílý</t>
  </si>
  <si>
    <t>9194960</t>
  </si>
  <si>
    <t>295092</t>
  </si>
  <si>
    <t>HETTICH 9194960 Příborník OrgaTray 440, 1091-1150/380-440mm, bílá</t>
  </si>
  <si>
    <t>9194961</t>
  </si>
  <si>
    <t>295093</t>
  </si>
  <si>
    <t>HETTICH 9194961 Příborník OrgaTray 440, 175-200/441-520mm, bílá</t>
  </si>
  <si>
    <t>9194962</t>
  </si>
  <si>
    <t>295094</t>
  </si>
  <si>
    <t>HETTICH 9194962 Příborník OrgaTray 440, 201-250/441-520mm, bílá</t>
  </si>
  <si>
    <t>9194963</t>
  </si>
  <si>
    <t>295095</t>
  </si>
  <si>
    <t>HETTICH 9194963 Příborník OrgaTray 440, 251-300/441-520mm, bílá</t>
  </si>
  <si>
    <t>9194964</t>
  </si>
  <si>
    <t>295096</t>
  </si>
  <si>
    <t>HETTICH 9194964 Příborník OrgaTray 440, 301-350/441-520mm, bílá</t>
  </si>
  <si>
    <t>9194965</t>
  </si>
  <si>
    <t>295097</t>
  </si>
  <si>
    <t>HETTICH 9194965 Příborník OrgaTray 440, 351-400/441-520mm, bílá</t>
  </si>
  <si>
    <t>9194966</t>
  </si>
  <si>
    <t>295098</t>
  </si>
  <si>
    <t>HETTICH 9194966 Příborník OrgaTray 440, 401-450/441-520mm, bílá</t>
  </si>
  <si>
    <t>9194967</t>
  </si>
  <si>
    <t>295099</t>
  </si>
  <si>
    <t>HETTICH 9194967 Příborník OrgaTray 440, 451-500/441-520mm, bílá</t>
  </si>
  <si>
    <t>9194968</t>
  </si>
  <si>
    <t>295100</t>
  </si>
  <si>
    <t>HETTICH 9194968 Příborník OrgaTray 440, 501-600/441-520mm, bílá</t>
  </si>
  <si>
    <t>9194969</t>
  </si>
  <si>
    <t>295101</t>
  </si>
  <si>
    <t>HETTICH 9194969 Příborník OrgaTray 440, 601-700/441-520mm, bílá</t>
  </si>
  <si>
    <t>9194970</t>
  </si>
  <si>
    <t>295102</t>
  </si>
  <si>
    <t>HETTICH 9194970 Příborník OrgaTray 440, 701-800/441-520mm, bílá</t>
  </si>
  <si>
    <t>9194971</t>
  </si>
  <si>
    <t>295103</t>
  </si>
  <si>
    <t>HETTICH 9194971 Příborník OrgaTray 440, 801-900/441-520mm, bílá</t>
  </si>
  <si>
    <t>9194973</t>
  </si>
  <si>
    <t>295105</t>
  </si>
  <si>
    <t>HETTICH 9194973 Příborník OrgaTray 440, 1091-1150/441-520mm, bílá</t>
  </si>
  <si>
    <t>9194974</t>
  </si>
  <si>
    <t>295106</t>
  </si>
  <si>
    <t>HETTICH 9194974 Příborník OrgaTray 440, 501-600/581-620mm, bílá</t>
  </si>
  <si>
    <t>9194975</t>
  </si>
  <si>
    <t>295107</t>
  </si>
  <si>
    <t>HETTICH 9194975 Příborník OrgaTray 440, 701-800/581-620mm, bílá</t>
  </si>
  <si>
    <t>9194976</t>
  </si>
  <si>
    <t>295108</t>
  </si>
  <si>
    <t>HETTICH 9194976 Příborník OrgaTray 440, 801-900/581-620mm, bílá</t>
  </si>
  <si>
    <t>9194978</t>
  </si>
  <si>
    <t>295110</t>
  </si>
  <si>
    <t>HETTICH 9194978 Příborník OrgaTray 440, 1091-1150/581-620mm, bílá</t>
  </si>
  <si>
    <t>9194979</t>
  </si>
  <si>
    <t>295111</t>
  </si>
  <si>
    <t>HETTICH 9194979 Příborník OrgaTray 440, 175-200/380-440mm, antracit</t>
  </si>
  <si>
    <t>9194980</t>
  </si>
  <si>
    <t>295112</t>
  </si>
  <si>
    <t>HETTICH 9194980 Příborník OrgaTray 440, 201-250/380-440mm, antracit</t>
  </si>
  <si>
    <t>9194981</t>
  </si>
  <si>
    <t>295113</t>
  </si>
  <si>
    <t>HETTICH 9194981 Příborník OrgaTray 440, 251-300/370-440mm, antracit</t>
  </si>
  <si>
    <t>9194982</t>
  </si>
  <si>
    <t>295114</t>
  </si>
  <si>
    <t>HETTICH 9194982 Příborník OrgaTray 440, 301-350/380-440mm, antracit</t>
  </si>
  <si>
    <t>9194983</t>
  </si>
  <si>
    <t>295115</t>
  </si>
  <si>
    <t>HETTICH 9194983 Příborník OrgaTray 440, 351-400/380-440mm, antracit</t>
  </si>
  <si>
    <t>9194984</t>
  </si>
  <si>
    <t>295116</t>
  </si>
  <si>
    <t>HETTICH 9194984 Příborník OrgaTray 440, 401-450/380-440mm, antracit</t>
  </si>
  <si>
    <t>9194985</t>
  </si>
  <si>
    <t>295117</t>
  </si>
  <si>
    <t>HETTICH 9194985 Příborník OrgaTray 440, 451-500/380-440mm, antracit</t>
  </si>
  <si>
    <t>9194986</t>
  </si>
  <si>
    <t>295118</t>
  </si>
  <si>
    <t>HETTICH 9194986 Příborník OrgaTray 440, 501-600/380-440mm, antracit</t>
  </si>
  <si>
    <t>9194987</t>
  </si>
  <si>
    <t>295119</t>
  </si>
  <si>
    <t>HETTICH 9194987 Příborník OrgaTray 440, 601-700/380-440mm, antracit</t>
  </si>
  <si>
    <t>9194988</t>
  </si>
  <si>
    <t>295120</t>
  </si>
  <si>
    <t>HETTICH 9194988 Příborník OrgaTray 440, 701-800/380-440mm, antracit</t>
  </si>
  <si>
    <t>9194989</t>
  </si>
  <si>
    <t>295121</t>
  </si>
  <si>
    <t>HETTICH 9194989 Příborník OrgaTray 440, 801-900/380-440mm, antracit</t>
  </si>
  <si>
    <t>9194991</t>
  </si>
  <si>
    <t>295123</t>
  </si>
  <si>
    <t>HETTICH 9194991 Příborník OrgaTray 440, 1100-1200/380-440mm, antracit</t>
  </si>
  <si>
    <t>9194992</t>
  </si>
  <si>
    <t>295124</t>
  </si>
  <si>
    <t>HETTICH 9194992 Příborník OrgaTray 440, 175-200/441-520mm, antracit</t>
  </si>
  <si>
    <t>9194993</t>
  </si>
  <si>
    <t>295125</t>
  </si>
  <si>
    <t>HETTICH 9194993 Příborník OrgaTray 440, 201-250/441-520mm, antracit</t>
  </si>
  <si>
    <t>9194994</t>
  </si>
  <si>
    <t>295126</t>
  </si>
  <si>
    <t>HETTICH 9194994 Příborník OrgaTray 440, 251-300/441-520mm, antracit</t>
  </si>
  <si>
    <t>9194995</t>
  </si>
  <si>
    <t>295127</t>
  </si>
  <si>
    <t>HETTICH 9194995 Příborník OrgaTray 440, 301-350/441-520mm, antracit</t>
  </si>
  <si>
    <t>9194996</t>
  </si>
  <si>
    <t>295128</t>
  </si>
  <si>
    <t>HETTICH 9194996 Příborník OrgaTray 440, 351-400/441-520mm, antracit</t>
  </si>
  <si>
    <t>9194997</t>
  </si>
  <si>
    <t>295129</t>
  </si>
  <si>
    <t>HETTICH 9194997 Příborník OrgaTray 440, 401-450/441-520mm, antracit</t>
  </si>
  <si>
    <t>9194998</t>
  </si>
  <si>
    <t>295130</t>
  </si>
  <si>
    <t>HETTICH 9194998 Příborník OrgaTray 440, 451-500/441-520mm, antracit</t>
  </si>
  <si>
    <t>9194999</t>
  </si>
  <si>
    <t>295131</t>
  </si>
  <si>
    <t>HETTICH 9194999 Příborník OrgaTray 440, 501-600/441-520mm, antracit</t>
  </si>
  <si>
    <t>9195000</t>
  </si>
  <si>
    <t>295132</t>
  </si>
  <si>
    <t>HETTICH 9195000 Příborník OrgaTray 440, 601-700/441-520mm, antracit</t>
  </si>
  <si>
    <t>9195001</t>
  </si>
  <si>
    <t>295133</t>
  </si>
  <si>
    <t>HETTICH 9195001 Příborník OrgaTray 440, 701-800/441-520mm, antracit</t>
  </si>
  <si>
    <t>9195002</t>
  </si>
  <si>
    <t>295134</t>
  </si>
  <si>
    <t>HETTICH 9195002 Příborník OrgaTray 440, 801-900/441-520mm, antracit</t>
  </si>
  <si>
    <t>9195003</t>
  </si>
  <si>
    <t>295135</t>
  </si>
  <si>
    <t>HETTICH 9195003 Příborník OrgaTray 440, 901-1100/441-520mm, antracit</t>
  </si>
  <si>
    <t>9195004</t>
  </si>
  <si>
    <t>295136</t>
  </si>
  <si>
    <t>HETTICH 9195004 Příborník OrgaTray 440, 1091-1150/441-520mm, antracit</t>
  </si>
  <si>
    <t>9195005</t>
  </si>
  <si>
    <t>295137</t>
  </si>
  <si>
    <t>HETTICH 9195005 Příborník OrgaTray 440, 501-600/581-620mm, antracit</t>
  </si>
  <si>
    <t>9195006</t>
  </si>
  <si>
    <t>295138</t>
  </si>
  <si>
    <t>HETTICH 9195006 Příborník OrgaTray 440, 701-800/581-620mm, antracit</t>
  </si>
  <si>
    <t>9195007</t>
  </si>
  <si>
    <t>295139</t>
  </si>
  <si>
    <t>HETTICH 9195007 Příborník OrgaTray 440, 801-900/581-620mm, antracit</t>
  </si>
  <si>
    <t>9195014</t>
  </si>
  <si>
    <t>295146</t>
  </si>
  <si>
    <t>HETTICH 9195014 Atira druhý reling 350 mm stříbrný L</t>
  </si>
  <si>
    <t>9195015</t>
  </si>
  <si>
    <t>295147</t>
  </si>
  <si>
    <t>HETTICH 9195015 Atira druhý reling 350 mm stříbrný P</t>
  </si>
  <si>
    <t>9195016</t>
  </si>
  <si>
    <t>295148</t>
  </si>
  <si>
    <t>HETTICH 9195016 Atira druhý reling 420 mm stříbrný L</t>
  </si>
  <si>
    <t>9195017</t>
  </si>
  <si>
    <t>295149</t>
  </si>
  <si>
    <t>HETTICH 9195017 Atira druhý reling 420 mm stříbrný P</t>
  </si>
  <si>
    <t>9195018</t>
  </si>
  <si>
    <t>295150</t>
  </si>
  <si>
    <t>HETTICH 9195018 Atira středový reling 470 L stříbrný</t>
  </si>
  <si>
    <t>9195019</t>
  </si>
  <si>
    <t>295151</t>
  </si>
  <si>
    <t>HETTICH 9195019 Atira středový reling 470 P stříbrný</t>
  </si>
  <si>
    <t>9195020</t>
  </si>
  <si>
    <t>295152</t>
  </si>
  <si>
    <t>HETTICH 9195020 Atira středový reling 520 L stříbrný</t>
  </si>
  <si>
    <t>9195021</t>
  </si>
  <si>
    <t>295153</t>
  </si>
  <si>
    <t>HETTICH 9195021 Atira středový reling 520 P stříbrný</t>
  </si>
  <si>
    <t>9195032</t>
  </si>
  <si>
    <t>295164</t>
  </si>
  <si>
    <t>HETTICH 9195032 Atira druhý reling 470 mm bílý L</t>
  </si>
  <si>
    <t>9195033</t>
  </si>
  <si>
    <t>295165</t>
  </si>
  <si>
    <t>HETTICH 9195033 Atira druhý reling 470 mm bílý P</t>
  </si>
  <si>
    <t>9195034</t>
  </si>
  <si>
    <t>295166</t>
  </si>
  <si>
    <t>HETTICH 9195034 Atira druhý reling 520 mm bílý L</t>
  </si>
  <si>
    <t>9195035</t>
  </si>
  <si>
    <t>295167</t>
  </si>
  <si>
    <t>HETTICH 9195035 Atira druhý reling 520 mm bílý P</t>
  </si>
  <si>
    <t>9195044</t>
  </si>
  <si>
    <t>295176</t>
  </si>
  <si>
    <t>HETTICH 9195044 Atira druhý reling 420 mm antracit L</t>
  </si>
  <si>
    <t>9195045</t>
  </si>
  <si>
    <t>295177</t>
  </si>
  <si>
    <t>HETTICH 9195045 Atira druhý reling 420 mm antracit P</t>
  </si>
  <si>
    <t>9195046</t>
  </si>
  <si>
    <t>295178</t>
  </si>
  <si>
    <t>HETTICH 9195046 Atira druhý reling 470 mm antracit L</t>
  </si>
  <si>
    <t>9195047</t>
  </si>
  <si>
    <t>295179</t>
  </si>
  <si>
    <t>HETTICH 9195047 Atira druhý reling 470 mm antracit P</t>
  </si>
  <si>
    <t>9195048</t>
  </si>
  <si>
    <t>295180</t>
  </si>
  <si>
    <t>HETTICH 9195048 Atira druhý reling 520 mm antracit L</t>
  </si>
  <si>
    <t>9195049</t>
  </si>
  <si>
    <t>295181</t>
  </si>
  <si>
    <t>HETTICH 9195049 Atira druhý reling 520 mm antracit P</t>
  </si>
  <si>
    <t>9195081</t>
  </si>
  <si>
    <t>295184</t>
  </si>
  <si>
    <t>HETTICH 9195081 Atira flexi sada 260/70 stříbrná</t>
  </si>
  <si>
    <t>9195082</t>
  </si>
  <si>
    <t>288850</t>
  </si>
  <si>
    <t>HETTICH 9195082 Atira flexi sada 300/70 stříbrná</t>
  </si>
  <si>
    <t>9195087</t>
  </si>
  <si>
    <t>295185</t>
  </si>
  <si>
    <t>HETTICH 9195087 Atira flexi sada 620/70 stříbrná</t>
  </si>
  <si>
    <t>9195088</t>
  </si>
  <si>
    <t>288845</t>
  </si>
  <si>
    <t>HETTICH 9195088 Atira sada příchytů zad 54 stříbrná</t>
  </si>
  <si>
    <t>9195089</t>
  </si>
  <si>
    <t>295186</t>
  </si>
  <si>
    <t>HETTICH 9195089 Atira příchyty zad 70 mm stříbrné L+P</t>
  </si>
  <si>
    <t>9196108</t>
  </si>
  <si>
    <t>295188</t>
  </si>
  <si>
    <t>HETTICH 9196108 Atira příchyty zad 176 mm stříbrné L+P</t>
  </si>
  <si>
    <t>9196110</t>
  </si>
  <si>
    <t>295190</t>
  </si>
  <si>
    <t>HETTICH 9196110 Atira relingy podélné 300 mm stříbrný L+P</t>
  </si>
  <si>
    <t>9196111</t>
  </si>
  <si>
    <t>295191</t>
  </si>
  <si>
    <t>HETTICH 9196111 Atira reling 350 mm stříbrný L+P</t>
  </si>
  <si>
    <t>9196112</t>
  </si>
  <si>
    <t>295192</t>
  </si>
  <si>
    <t>HETTICH 9196112 Atira relingy podélné 420 mm stříbrný L+P</t>
  </si>
  <si>
    <t>9196125</t>
  </si>
  <si>
    <t>460650</t>
  </si>
  <si>
    <t>HETTICH 9196125 Atira relingy vnútorné zásuvky 470 strieborné DALNO</t>
  </si>
  <si>
    <t>9196129</t>
  </si>
  <si>
    <t>295209</t>
  </si>
  <si>
    <t>HETTICH 9196129 Atira flexi sada 260/70 bílá</t>
  </si>
  <si>
    <t>9196133</t>
  </si>
  <si>
    <t>295213</t>
  </si>
  <si>
    <t>HETTICH 9196133 Atira flexi sada 470/70 bílá</t>
  </si>
  <si>
    <t>9196134</t>
  </si>
  <si>
    <t>295214</t>
  </si>
  <si>
    <t>HETTICH 9196134 Atira flexi sada 520/70 bílá</t>
  </si>
  <si>
    <t>9196139</t>
  </si>
  <si>
    <t>295219</t>
  </si>
  <si>
    <t>HETTICH 9196139 Atira příchyty zad 176 mm bílé L+P</t>
  </si>
  <si>
    <t>9196140</t>
  </si>
  <si>
    <t>295220</t>
  </si>
  <si>
    <t>HETTICH 9196140 Atira reling 260 mm bílý L+P</t>
  </si>
  <si>
    <t>9196141</t>
  </si>
  <si>
    <t>295221</t>
  </si>
  <si>
    <t>HETTICH 9196141 Atira podélný reling 300 bílý L+P</t>
  </si>
  <si>
    <t>9196143</t>
  </si>
  <si>
    <t>295223</t>
  </si>
  <si>
    <t>HETTICH 9196143 Atira reling 420 mm bílý L+P</t>
  </si>
  <si>
    <t>9196145</t>
  </si>
  <si>
    <t>295225</t>
  </si>
  <si>
    <t>HETTICH 9196145 Atira reling 520 mm bílý L+P</t>
  </si>
  <si>
    <t>9196146</t>
  </si>
  <si>
    <t>295226</t>
  </si>
  <si>
    <t>HETTICH 9196146 Atira podélný reling 620 bílý L+P</t>
  </si>
  <si>
    <t>9196156</t>
  </si>
  <si>
    <t>460648</t>
  </si>
  <si>
    <t>HETTICH 9196156 Atira relingy vnútorné zásuvky 470 biele DALNO</t>
  </si>
  <si>
    <t>9196160</t>
  </si>
  <si>
    <t>295240</t>
  </si>
  <si>
    <t>HETTICH 9196160 Atira flexi sada 260/70 antracit</t>
  </si>
  <si>
    <t>9196161</t>
  </si>
  <si>
    <t>295241</t>
  </si>
  <si>
    <t>HETTICH 9196161 Atira flexi sada 300/70 antracit</t>
  </si>
  <si>
    <t>9196163</t>
  </si>
  <si>
    <t>295243</t>
  </si>
  <si>
    <t>HETTICH 9196163 Atira flexi sada 420/70 antracit</t>
  </si>
  <si>
    <t>9196164</t>
  </si>
  <si>
    <t>295244</t>
  </si>
  <si>
    <t>HETTICH 9196164 Atira flexi sada 470/70 antracit</t>
  </si>
  <si>
    <t>9196167</t>
  </si>
  <si>
    <t>295247</t>
  </si>
  <si>
    <t>HETTICH 9196167 Atira příchytky zad 54 mm antracit L+P</t>
  </si>
  <si>
    <t>9196169</t>
  </si>
  <si>
    <t>295249</t>
  </si>
  <si>
    <t>HETTICH 9196169 Atira příchyty zad 144 antracit L+P</t>
  </si>
  <si>
    <t>9196170</t>
  </si>
  <si>
    <t>295250</t>
  </si>
  <si>
    <t>HETTICH 9196170 Atira příchyty zad 176 mm antracit L+P</t>
  </si>
  <si>
    <t>9196171</t>
  </si>
  <si>
    <t>295251</t>
  </si>
  <si>
    <t>HETTICH 9196171 Atira relingy podélné 260 mm antracit L+P</t>
  </si>
  <si>
    <t>9196175</t>
  </si>
  <si>
    <t>295255</t>
  </si>
  <si>
    <t>HETTICH 9196175 Atira reling podélný 470 mm antracit L+P</t>
  </si>
  <si>
    <t>9196177</t>
  </si>
  <si>
    <t>295257</t>
  </si>
  <si>
    <t>HETTICH 9196177 Atira podélný reling 620 antracit</t>
  </si>
  <si>
    <t>9196179</t>
  </si>
  <si>
    <t>295259</t>
  </si>
  <si>
    <t>HETTICH 9196179 Atira středový reling, 300mm, pár, antracit</t>
  </si>
  <si>
    <t>9196181</t>
  </si>
  <si>
    <t>295261</t>
  </si>
  <si>
    <t>HETTICH 9196181 Atira středový reling, 420mm, pár, antracit</t>
  </si>
  <si>
    <t>9196187</t>
  </si>
  <si>
    <t>460649</t>
  </si>
  <si>
    <t>HETTICH 9196187 Atira reling pre vnútorné zásuvky 47 antracit DALNO</t>
  </si>
  <si>
    <t>9196188</t>
  </si>
  <si>
    <t>295268</t>
  </si>
  <si>
    <t>HETTICH 9196188 Atira reling pro vnitřní zásuvky 520 antracit</t>
  </si>
  <si>
    <t>9196317</t>
  </si>
  <si>
    <t>295270</t>
  </si>
  <si>
    <t>HETTICH 9196317 Atira DesignSide adaptér 144 mm stříbrný</t>
  </si>
  <si>
    <t>9196318</t>
  </si>
  <si>
    <t>295271</t>
  </si>
  <si>
    <t>HETTICH 9196318 Atira DesignSide adaptér 144 mm bílý</t>
  </si>
  <si>
    <t>378481</t>
  </si>
  <si>
    <t>HETTICH 9196318 ATR-DesignSide-adaptér /v144/biela DALNO</t>
  </si>
  <si>
    <t>9196319</t>
  </si>
  <si>
    <t>295272</t>
  </si>
  <si>
    <t>HETTICH 9196319 Atira DesignSide adapter 144 mm antracit</t>
  </si>
  <si>
    <t>378483</t>
  </si>
  <si>
    <t>HETTICH 9196319 ATR-DesignSide-adaptér /v144/antr. DALNO</t>
  </si>
  <si>
    <t>9196320</t>
  </si>
  <si>
    <t>295273</t>
  </si>
  <si>
    <t>HETTICH 9196320 Atira DesignSide adaptér 176 mm stříbrný</t>
  </si>
  <si>
    <t>378480</t>
  </si>
  <si>
    <t>HETTICH 9196320 ATR-DesignSide-adaptér /v176/sivá DALNO</t>
  </si>
  <si>
    <t>9196321</t>
  </si>
  <si>
    <t>295274</t>
  </si>
  <si>
    <t>HETTICH 9196321 Atira DesignSide adapter 176 mm bílý</t>
  </si>
  <si>
    <t>378482</t>
  </si>
  <si>
    <t>HETTICH 9196321 ATR-DesignSide-adaptér /v176/biela DALNO</t>
  </si>
  <si>
    <t>9196322</t>
  </si>
  <si>
    <t>295275</t>
  </si>
  <si>
    <t>HETTICH 9196322 Atira DesignSide adaptér 176 mm antracit</t>
  </si>
  <si>
    <t>378484</t>
  </si>
  <si>
    <t>HETTICH 9196322 ATR-DesignSide-adaptér /v176/antr. DALNO</t>
  </si>
  <si>
    <t>9196348</t>
  </si>
  <si>
    <t>460642</t>
  </si>
  <si>
    <t>HETTICH 9196348 Atira príchyt čela vnútor. zásuvky 70, biely DALNO</t>
  </si>
  <si>
    <t>295276</t>
  </si>
  <si>
    <t>HETTICH 9196348 Atira příchyty čela vnitřní zásuvky 70, bílá</t>
  </si>
  <si>
    <t>9196349</t>
  </si>
  <si>
    <t>460644</t>
  </si>
  <si>
    <t>HETTICH 9196349 Atira príchyt čela vnútornej zásuvky 70 antracit DALNO</t>
  </si>
  <si>
    <t>295277</t>
  </si>
  <si>
    <t>HETTICH 9196349 Atira příchyty čela vnitřní zásuvky 70, antracit</t>
  </si>
  <si>
    <t>9197222</t>
  </si>
  <si>
    <t>392127</t>
  </si>
  <si>
    <t>HETTICH 9197222 LegaMove, boční stabilizátor</t>
  </si>
  <si>
    <t>9200382</t>
  </si>
  <si>
    <t>299987</t>
  </si>
  <si>
    <t>HETTICH 9200382 Quadro Big Duplex 760 mm 130 kg</t>
  </si>
  <si>
    <t>9200383</t>
  </si>
  <si>
    <t>299988</t>
  </si>
  <si>
    <t>HETTICH 9200383 Quadro Big Duplex 860 mm 130 kg</t>
  </si>
  <si>
    <t>9200386</t>
  </si>
  <si>
    <t>161744</t>
  </si>
  <si>
    <t>HETTICH 9200386 TopLine M kartáček 2,5 m, 8mm, šedá</t>
  </si>
  <si>
    <t>9200438</t>
  </si>
  <si>
    <t>299989</t>
  </si>
  <si>
    <t>HETTICH 9200438 celovýsuv Quadro Compact 760 mm</t>
  </si>
  <si>
    <t>9200439</t>
  </si>
  <si>
    <t>299990</t>
  </si>
  <si>
    <t>HETTICH 9200439 Adaptéry pro Big Org@Tower</t>
  </si>
  <si>
    <t>9200450</t>
  </si>
  <si>
    <t>299991</t>
  </si>
  <si>
    <t>HETTICH 9200450 polohovací sada pro Big Org&amp;Tower</t>
  </si>
  <si>
    <t>9200451</t>
  </si>
  <si>
    <t>299992</t>
  </si>
  <si>
    <t>HETTICH 9200451 doraz + aktivátor pro Big Org@Tower</t>
  </si>
  <si>
    <t>9201921</t>
  </si>
  <si>
    <t>299835</t>
  </si>
  <si>
    <t>HETTICH 9201921 SlideLine M posuvné dveře sada pro 1 křídlo 10kg, s tlumením</t>
  </si>
  <si>
    <t>9202777</t>
  </si>
  <si>
    <t>295278</t>
  </si>
  <si>
    <t>HETTICH 9202777 Příborník OrgaTray 440, 601-700/581-620mm, bílá</t>
  </si>
  <si>
    <t>9202794</t>
  </si>
  <si>
    <t>301086</t>
  </si>
  <si>
    <t>HETTICH 9202794 OrgaTray 440, 201-250/441-520 mm šampaň</t>
  </si>
  <si>
    <t>9202795</t>
  </si>
  <si>
    <t>301087</t>
  </si>
  <si>
    <t>HETTICH 9202795 OrgaTray 440, 400/520 mm šampaň</t>
  </si>
  <si>
    <t>9202796</t>
  </si>
  <si>
    <t>301088</t>
  </si>
  <si>
    <t>HETTICH 9202796 OrgaTray 440, 450/520 mm šampaň</t>
  </si>
  <si>
    <t>9202798</t>
  </si>
  <si>
    <t>301090</t>
  </si>
  <si>
    <t>HETTICH 9202798 OrgaTray 440, 550/520 mm šampaň</t>
  </si>
  <si>
    <t>9202799</t>
  </si>
  <si>
    <t>301091</t>
  </si>
  <si>
    <t>HETTICH 9202799 OrgaTray 440, 600/520 mm šampaň</t>
  </si>
  <si>
    <t>9202801</t>
  </si>
  <si>
    <t>301093</t>
  </si>
  <si>
    <t>HETTICH 9202801 OrgaTray 440, 601-700/441-520 mm šampaň</t>
  </si>
  <si>
    <t>9202804</t>
  </si>
  <si>
    <t>301095</t>
  </si>
  <si>
    <t>HETTICH 9202804 OrgaTray 440, 801-900/441-520 mm šampaň</t>
  </si>
  <si>
    <t>9202813</t>
  </si>
  <si>
    <t>295279</t>
  </si>
  <si>
    <t>HETTICH 9202813 Příborník OrgaTray 440, 601-700/581-620mm, antracit</t>
  </si>
  <si>
    <t>9202814</t>
  </si>
  <si>
    <t>295280</t>
  </si>
  <si>
    <t>HETTICH 9202814 Příborník OrgaTray 480, 400/470mm, stříbrná</t>
  </si>
  <si>
    <t>9202815</t>
  </si>
  <si>
    <t>295281</t>
  </si>
  <si>
    <t>HETTICH 9202815 Příborník OrgaTray 480, 500/470mm, stříbrná</t>
  </si>
  <si>
    <t>9202816</t>
  </si>
  <si>
    <t>295282</t>
  </si>
  <si>
    <t>HETTICH 9202816 Příborník OrgaTray 480, 550/470mm, stříbrná</t>
  </si>
  <si>
    <t>9202817</t>
  </si>
  <si>
    <t>295283</t>
  </si>
  <si>
    <t>HETTICH 9202817 Příborník OrgaTray 480, 600/470mm, stříbrná</t>
  </si>
  <si>
    <t>9202818</t>
  </si>
  <si>
    <t>295284</t>
  </si>
  <si>
    <t>HETTICH 9202818 Příborník OrgaTray 480, 900/470mm, stříbrná</t>
  </si>
  <si>
    <t>9202819</t>
  </si>
  <si>
    <t>295285</t>
  </si>
  <si>
    <t>HETTICH 9202819 Příborník OrgaTray 480, 400/470mm, bílá</t>
  </si>
  <si>
    <t>9202820</t>
  </si>
  <si>
    <t>295286</t>
  </si>
  <si>
    <t>HETTICH 9202820 Příborník OrgaTray 480, 500/470mm, bílá</t>
  </si>
  <si>
    <t>9202821</t>
  </si>
  <si>
    <t>295287</t>
  </si>
  <si>
    <t>HETTICH 9202821 Příborník OrgaTray 480, 550/470mm, bílá</t>
  </si>
  <si>
    <t>9202822</t>
  </si>
  <si>
    <t>295288</t>
  </si>
  <si>
    <t>HETTICH 9202822 Příborník OrgaTray 480, 600/470mm, bílá</t>
  </si>
  <si>
    <t>9202823</t>
  </si>
  <si>
    <t>295289</t>
  </si>
  <si>
    <t>HETTICH 9202823 Příborník OrgaTray 480, 900/470mm, bílá</t>
  </si>
  <si>
    <t>9202824</t>
  </si>
  <si>
    <t>295290</t>
  </si>
  <si>
    <t>HETTICH 9202824 Příborník OrgaTray 480, 400/470mm, antracit</t>
  </si>
  <si>
    <t>9202835</t>
  </si>
  <si>
    <t>295291</t>
  </si>
  <si>
    <t>HETTICH 9202835 Příborník OrgaTray 480, 500/470mm, antracit</t>
  </si>
  <si>
    <t>9202836</t>
  </si>
  <si>
    <t>295292</t>
  </si>
  <si>
    <t>HETTICH 9202836 Příborník OrgaTray 480, 550/470mm, antracit</t>
  </si>
  <si>
    <t>9202837</t>
  </si>
  <si>
    <t>295293</t>
  </si>
  <si>
    <t>HETTICH 9202837 Příborník OrgaTray 480, 600/470mm, antracit</t>
  </si>
  <si>
    <t>9202838</t>
  </si>
  <si>
    <t>295294</t>
  </si>
  <si>
    <t>HETTICH 9202838 Příborník OrgaTray 480, 900/470mm, antracit</t>
  </si>
  <si>
    <t>9203010</t>
  </si>
  <si>
    <t>299993</t>
  </si>
  <si>
    <t>HETTICH 9203010 zásuvka SmarTray pod stůl 40 mm bílá</t>
  </si>
  <si>
    <t>9203012</t>
  </si>
  <si>
    <t>299994</t>
  </si>
  <si>
    <t>HETTICH 9203012 zásuvka SmarTray pod stůl 60 mm bílá</t>
  </si>
  <si>
    <t>9203254</t>
  </si>
  <si>
    <t>300229</t>
  </si>
  <si>
    <t>HETTICH 9203254 OrgaStripe profil 1100 mm černý</t>
  </si>
  <si>
    <t>9203465</t>
  </si>
  <si>
    <t>300230</t>
  </si>
  <si>
    <t>HETTICH 9203465 OrgaStripe profil 1100 mm bílý</t>
  </si>
  <si>
    <t>9203466</t>
  </si>
  <si>
    <t>300231</t>
  </si>
  <si>
    <t>HETTICH 9203466 OrgaStripe profil 1100 mm šedý</t>
  </si>
  <si>
    <t>9203467</t>
  </si>
  <si>
    <t>300232</t>
  </si>
  <si>
    <t>HETTICH 9203467 příchyt OrgaClip černý</t>
  </si>
  <si>
    <t>9203468</t>
  </si>
  <si>
    <t>300233</t>
  </si>
  <si>
    <t>HETTICH 9203468 příchyt OrgaClip bílý</t>
  </si>
  <si>
    <t>9203469</t>
  </si>
  <si>
    <t>300234</t>
  </si>
  <si>
    <t>HETTICH 9203469 příchyt OrgaClip šedý</t>
  </si>
  <si>
    <t>9203535</t>
  </si>
  <si>
    <t>299995</t>
  </si>
  <si>
    <t>HETTICH 9203535 celovýsuv Quadro Compact 560 mm 75 kg</t>
  </si>
  <si>
    <t>9203536</t>
  </si>
  <si>
    <t>299996</t>
  </si>
  <si>
    <t>HETTICH 9203536 Quadro Big Duplex 560 mm 130 kg</t>
  </si>
  <si>
    <t>9203537</t>
  </si>
  <si>
    <t>299997</t>
  </si>
  <si>
    <t>HETTICH 9203537 Big Org@Tower doplňkové tlumení SiSy</t>
  </si>
  <si>
    <t>9203958</t>
  </si>
  <si>
    <t>318307</t>
  </si>
  <si>
    <t>HETTICH 9203958 Knobka ISSA d35 mm chrom lesklý</t>
  </si>
  <si>
    <t>9203988</t>
  </si>
  <si>
    <t>300043</t>
  </si>
  <si>
    <t>HETTICH 9203988 LegaDrive propojovací kabel 500 mm</t>
  </si>
  <si>
    <t>9204022</t>
  </si>
  <si>
    <t>352463</t>
  </si>
  <si>
    <t>HETTICH 9204022 Úchytka ROVIGO L111 chrom lesklý</t>
  </si>
  <si>
    <t>9204023</t>
  </si>
  <si>
    <t>351464</t>
  </si>
  <si>
    <t>HETTICH 9204023 Úchytka ROVIGO 143/128 mm chrom lesklý</t>
  </si>
  <si>
    <t>9204024</t>
  </si>
  <si>
    <t>351465</t>
  </si>
  <si>
    <t>HETTICH 9204024 Úchytka ROVIGO 207/192 mm chrom lesklý</t>
  </si>
  <si>
    <t>9204026</t>
  </si>
  <si>
    <t>335626</t>
  </si>
  <si>
    <t>HETTICH 9204026 Úchytka ROVIGO 143/128 mm imitace nerezi</t>
  </si>
  <si>
    <t>9204027</t>
  </si>
  <si>
    <t>335625</t>
  </si>
  <si>
    <t>HETTICH 9204027 Úchytka ROVIGO 207/192 mm imitace nerezi</t>
  </si>
  <si>
    <t>9204029</t>
  </si>
  <si>
    <t>306478</t>
  </si>
  <si>
    <t>HETTICH 9204029 Úchytka ROVIGO 128 ALU. ELOX</t>
  </si>
  <si>
    <t>9204030</t>
  </si>
  <si>
    <t>342050</t>
  </si>
  <si>
    <t>HETTICH 9204030 Úchytka ROVIGO 160 ALU. ELOX</t>
  </si>
  <si>
    <t>9204031</t>
  </si>
  <si>
    <t>416751</t>
  </si>
  <si>
    <t>HETTICH 9204031 Úchytka ROVIGO 192 ALU. ELOX</t>
  </si>
  <si>
    <t>9204032</t>
  </si>
  <si>
    <t>306479</t>
  </si>
  <si>
    <t>HETTICH 9204032 Úchytka ROVIGO 224 ALU. ELOX</t>
  </si>
  <si>
    <t>9204033</t>
  </si>
  <si>
    <t>361290</t>
  </si>
  <si>
    <t>HETTICH 9204033 Úchytka ROVIGO 2000/224 mm ALU. ELOX</t>
  </si>
  <si>
    <t>9204136</t>
  </si>
  <si>
    <t>342567</t>
  </si>
  <si>
    <t>HETTICH 9204136 Knobka ALMUS d12 měď lesklá</t>
  </si>
  <si>
    <t>9204157</t>
  </si>
  <si>
    <t>318237</t>
  </si>
  <si>
    <t>HETTICH 9204157 Úchytka STABIA 76/64 mm eloxovaný hliník</t>
  </si>
  <si>
    <t>9204164</t>
  </si>
  <si>
    <t>360423</t>
  </si>
  <si>
    <t>HETTICH 9204164 Úchytka ANZIO 106/96 mm nerez broušený</t>
  </si>
  <si>
    <t>9204175</t>
  </si>
  <si>
    <t>343976</t>
  </si>
  <si>
    <t>HETTICH 9204175 Úchytka ANZIO 202/192 mm nerez broušený</t>
  </si>
  <si>
    <t>9204177</t>
  </si>
  <si>
    <t>318716</t>
  </si>
  <si>
    <t>HETTICH 9204177 Úchytka Anzio 320 nerez broušený</t>
  </si>
  <si>
    <t>9204195</t>
  </si>
  <si>
    <t>362430</t>
  </si>
  <si>
    <t>HETTICH 9204195 Úchytka ROVIGO 79/64 mm chrom lesklý</t>
  </si>
  <si>
    <t>9204197</t>
  </si>
  <si>
    <t>313957</t>
  </si>
  <si>
    <t>HETTICH 9204197 Úchytka ROVIGO 64 ALU. ELOX</t>
  </si>
  <si>
    <t>9204200</t>
  </si>
  <si>
    <t>295295</t>
  </si>
  <si>
    <t>HETTICH 9204200 Příborník OrgaTray 590, dělící prvek 128mm, antracit</t>
  </si>
  <si>
    <t>9204201</t>
  </si>
  <si>
    <t>295296</t>
  </si>
  <si>
    <t>HETTICH 9204201 Příborník OrgaTray 590, dělící prvek 128mm, bílá</t>
  </si>
  <si>
    <t>9204203</t>
  </si>
  <si>
    <t>295297</t>
  </si>
  <si>
    <t>HETTICH 9204203 Příborník OrgaTray 590, dělící prvek 68mm, antracit</t>
  </si>
  <si>
    <t>9204229</t>
  </si>
  <si>
    <t>295298</t>
  </si>
  <si>
    <t>HETTICH 9204229 Příborník OrgaTray 590, dělící prvek 68mm, stříbrná</t>
  </si>
  <si>
    <t>9204230</t>
  </si>
  <si>
    <t>295299</t>
  </si>
  <si>
    <t>HETTICH 9204230 Příborník OrgaTray 590, dělící prvek 68mm, bílá</t>
  </si>
  <si>
    <t>9204257</t>
  </si>
  <si>
    <t>288899</t>
  </si>
  <si>
    <t>HETTICH 9204257 Atira držák čela vnitřní zásuvky 144</t>
  </si>
  <si>
    <t>460647</t>
  </si>
  <si>
    <t>HETTICH 9204257 Atira držiak čela vnútornej zásuvky 144 DALNO</t>
  </si>
  <si>
    <t>9204282</t>
  </si>
  <si>
    <t>301210</t>
  </si>
  <si>
    <t>HETTICH 9204282 kovový kryt odpadů pod dřez/umyvadlo stříbrná</t>
  </si>
  <si>
    <t>9204283</t>
  </si>
  <si>
    <t>301211</t>
  </si>
  <si>
    <t>HETTICH 9204283 kovový kryt odpadů pod dřez/umyvadlo bílá</t>
  </si>
  <si>
    <t>9204284</t>
  </si>
  <si>
    <t>301212</t>
  </si>
  <si>
    <t>HETTICH 9204284 kovový kryt odpadů pod dřez/umyvadlo antracit</t>
  </si>
  <si>
    <t>9206111</t>
  </si>
  <si>
    <t>299784</t>
  </si>
  <si>
    <t>HETTICH 9206111 BlueMax Mini Modular Plus bez příslušenství</t>
  </si>
  <si>
    <t>9206112</t>
  </si>
  <si>
    <t>299785</t>
  </si>
  <si>
    <t>HETTICH 9206112 BlueMax Mini Modular Plus s příslušenstvím</t>
  </si>
  <si>
    <t>9206113</t>
  </si>
  <si>
    <t>299786</t>
  </si>
  <si>
    <t>HETTICH 9206113 BlueMax Mini Modular Plus bez příslušenství</t>
  </si>
  <si>
    <t>9206114</t>
  </si>
  <si>
    <t>299787</t>
  </si>
  <si>
    <t>HETTICH 9206114 BlueMax Mini Modular Plus s příslušenstvím</t>
  </si>
  <si>
    <t>9206127</t>
  </si>
  <si>
    <t>342573</t>
  </si>
  <si>
    <t>HETTICH 9206127 Úchytka BRACARA 150/128 mm starozlatá</t>
  </si>
  <si>
    <t>9206128</t>
  </si>
  <si>
    <t>383368</t>
  </si>
  <si>
    <t>HETTICH 9206128 Úchytka Bracara L114 staročerná</t>
  </si>
  <si>
    <t>9206129</t>
  </si>
  <si>
    <t>494450</t>
  </si>
  <si>
    <t>HETTICH 9206129 Úchytka BRACARA 150/128 mm černá vintage</t>
  </si>
  <si>
    <t>9206131</t>
  </si>
  <si>
    <t>494449</t>
  </si>
  <si>
    <t>HETTICH 9206131 Knobka BARCINO d30 mm černa vintage</t>
  </si>
  <si>
    <t>9206132</t>
  </si>
  <si>
    <t>308739</t>
  </si>
  <si>
    <t>HETTICH 9206132 Knobka GALLENO d35 mm imitace nerezi</t>
  </si>
  <si>
    <t>9206133</t>
  </si>
  <si>
    <t>342568</t>
  </si>
  <si>
    <t>HETTICH 9206133 Knobka GALLENO d35 chrom lesklý</t>
  </si>
  <si>
    <t>9206137</t>
  </si>
  <si>
    <t>314767</t>
  </si>
  <si>
    <t>HETTICH 9206137 Knobka TARRACO 49/16 mm starozlatá</t>
  </si>
  <si>
    <t>9206138</t>
  </si>
  <si>
    <t>310015</t>
  </si>
  <si>
    <t>HETTICH 9206138 Knobka TARRACO 49/16 černá matná</t>
  </si>
  <si>
    <t>9206145</t>
  </si>
  <si>
    <t>299788</t>
  </si>
  <si>
    <t>HETTICH 9206145 laser pro BlueMax Mini modular</t>
  </si>
  <si>
    <t>9206146</t>
  </si>
  <si>
    <t>299789</t>
  </si>
  <si>
    <t>HETTICH 9206146 následné dorazy pro BlueMax Mini modular</t>
  </si>
  <si>
    <t>9206151</t>
  </si>
  <si>
    <t>300096</t>
  </si>
  <si>
    <t>HETTICH 9206151 zámek číselný západkový PR</t>
  </si>
  <si>
    <t>9206153</t>
  </si>
  <si>
    <t>300098</t>
  </si>
  <si>
    <t>HETTICH 9206153 zámek 3-cestný s 4-hranným jádrem</t>
  </si>
  <si>
    <t>9206154</t>
  </si>
  <si>
    <t>300099</t>
  </si>
  <si>
    <t>HETTICH 9206154 zámek s 4-hranným jádrem 3-cestný</t>
  </si>
  <si>
    <t>9206212</t>
  </si>
  <si>
    <t>300100</t>
  </si>
  <si>
    <t>HETTICH 9206212 zámek číselný závorový chrom P</t>
  </si>
  <si>
    <t>9206213</t>
  </si>
  <si>
    <t>300101</t>
  </si>
  <si>
    <t>HETTICH 9206213 zámek číselný dveřní západkový P</t>
  </si>
  <si>
    <t>9206237</t>
  </si>
  <si>
    <t>394294</t>
  </si>
  <si>
    <t>HETTICH 9206237 Úchytka Luro 138/128 mm, starozlatá</t>
  </si>
  <si>
    <t>9206239</t>
  </si>
  <si>
    <t>328859</t>
  </si>
  <si>
    <t>HETTICH 9206239 Úchytka LURO L138/128 mm černá matná</t>
  </si>
  <si>
    <t>9206256</t>
  </si>
  <si>
    <t>295318</t>
  </si>
  <si>
    <t>HETTICH 9206256 Atira adaptér pro variabilní reling vysokých zad stříbrná</t>
  </si>
  <si>
    <t>9206257</t>
  </si>
  <si>
    <t>295319</t>
  </si>
  <si>
    <t>HETTICH 9206257 Atira adaptér pro variabilní reling vysokých zad bílá</t>
  </si>
  <si>
    <t>9206258</t>
  </si>
  <si>
    <t>295320</t>
  </si>
  <si>
    <t>HETTICH 9206258 Atira adaptér pro variabilní reling vysokých zad antracit</t>
  </si>
  <si>
    <t>9206642</t>
  </si>
  <si>
    <t>310836</t>
  </si>
  <si>
    <t>HETTICH 9206642 Úchytka MATILO 138/128 mm imitace nerezi</t>
  </si>
  <si>
    <t>9206675</t>
  </si>
  <si>
    <t>299800</t>
  </si>
  <si>
    <t>HETTICH 9206675 Lift Mini brzda sklopných dvířek 40N typ A</t>
  </si>
  <si>
    <t>9206677</t>
  </si>
  <si>
    <t>299801</t>
  </si>
  <si>
    <t>HETTICH 9206677 Lift Mini brzda sklopných dvířek. typ B</t>
  </si>
  <si>
    <t>9206688</t>
  </si>
  <si>
    <t>299802</t>
  </si>
  <si>
    <t>HETTICH 9206688 Lift Mini brzda sklopných dvířek 100N typ C</t>
  </si>
  <si>
    <t>9206689</t>
  </si>
  <si>
    <t>299803</t>
  </si>
  <si>
    <t>HETTICH 9206689 Lift Mini brzda sklopných dvířek 140N typ D</t>
  </si>
  <si>
    <t>9206690</t>
  </si>
  <si>
    <t>299804</t>
  </si>
  <si>
    <t>HETTICH 9206690 Lift Mini brzda sklopných dvířek 160N typ E</t>
  </si>
  <si>
    <t>9206691</t>
  </si>
  <si>
    <t>299805</t>
  </si>
  <si>
    <t>HETTICH 9206691 Lift Mini brzda sklopných dvířek 200N typ F</t>
  </si>
  <si>
    <t>9206692</t>
  </si>
  <si>
    <t>299806</t>
  </si>
  <si>
    <t>HETTICH 9206692 Lift Mini krytka bílá</t>
  </si>
  <si>
    <t>9206695</t>
  </si>
  <si>
    <t>299808</t>
  </si>
  <si>
    <t>HETTICH 9206695 Lift Mini krytka černá</t>
  </si>
  <si>
    <t>9206697</t>
  </si>
  <si>
    <t>299810</t>
  </si>
  <si>
    <t>HETTICH 9206697 Lift Mini krytka matný nikl</t>
  </si>
  <si>
    <t>9206698</t>
  </si>
  <si>
    <t>299811</t>
  </si>
  <si>
    <t>HETTICH 9206698 Lift Mini krytka matná stříbrná</t>
  </si>
  <si>
    <t>9206725</t>
  </si>
  <si>
    <t>300104</t>
  </si>
  <si>
    <t>HETTICH 9206725 zámek číselný dveřní západkový L</t>
  </si>
  <si>
    <t>9206738</t>
  </si>
  <si>
    <t>336582</t>
  </si>
  <si>
    <t>HETTICH 9206738 knobka CIRPI d30 mm imitace nerezi</t>
  </si>
  <si>
    <t>9206741</t>
  </si>
  <si>
    <t>341572</t>
  </si>
  <si>
    <t>HETTICH 9206741 Úchytka NARNI 90/80 mm nerez broušený</t>
  </si>
  <si>
    <t>9206799</t>
  </si>
  <si>
    <t>300108</t>
  </si>
  <si>
    <t>HETTICH 9206799 zámek číselný dveřní západkový L</t>
  </si>
  <si>
    <t>9206803</t>
  </si>
  <si>
    <t>300112</t>
  </si>
  <si>
    <t>HETTICH 9206803 zámek číselný kontejnerový P</t>
  </si>
  <si>
    <t>9206804</t>
  </si>
  <si>
    <t>300113</t>
  </si>
  <si>
    <t>HETTICH 9206804 zámek číselný dveřní závorový P</t>
  </si>
  <si>
    <t>9206817</t>
  </si>
  <si>
    <t>300127</t>
  </si>
  <si>
    <t>HETTICH 9206817 zámek číselný dveřní západkový P</t>
  </si>
  <si>
    <t>9206830</t>
  </si>
  <si>
    <t>300140</t>
  </si>
  <si>
    <t>HETTICH 9206830 Úchytka cylindrická otočná typ 411 N</t>
  </si>
  <si>
    <t>9206834</t>
  </si>
  <si>
    <t>300144</t>
  </si>
  <si>
    <t>HETTICH 9206834 krytka k otočné cylindrické úchytce</t>
  </si>
  <si>
    <t>9206836</t>
  </si>
  <si>
    <t>300146</t>
  </si>
  <si>
    <t>HETTICH 9206836 cylindrická vložka Z23 18001</t>
  </si>
  <si>
    <t>9206865</t>
  </si>
  <si>
    <t>300044</t>
  </si>
  <si>
    <t>HETTICH 9206865 nábytková noha KALEO SQN 46x46x100 mm</t>
  </si>
  <si>
    <t>9206868</t>
  </si>
  <si>
    <t>300047</t>
  </si>
  <si>
    <t>HETTICH 9206868 nábytková noha Kaleo SQN 46x46x150 mm chrom</t>
  </si>
  <si>
    <t>9206973</t>
  </si>
  <si>
    <t>300168</t>
  </si>
  <si>
    <t>HETTICH 9206973 zámek číselný pro posuvné dveře P</t>
  </si>
  <si>
    <t>9206974</t>
  </si>
  <si>
    <t>300169</t>
  </si>
  <si>
    <t>HETTICH 9206974 zámek číselný pro posuvné dveře L</t>
  </si>
  <si>
    <t>9207028</t>
  </si>
  <si>
    <t>300172</t>
  </si>
  <si>
    <t>HETTICH 9207028 Úchytka otočná 4-hranná typ 44.</t>
  </si>
  <si>
    <t>9207045</t>
  </si>
  <si>
    <t>301099</t>
  </si>
  <si>
    <t>HETTICH 9207045 Organizér OrgaTray 510, pod dřez/umyvadlo 550/350mm, šedá</t>
  </si>
  <si>
    <t>9207046</t>
  </si>
  <si>
    <t>301100</t>
  </si>
  <si>
    <t>HETTICH 9207046 Organizér OrgaTray 510, pod dřez/umyvadlo 550/350mm, bílá</t>
  </si>
  <si>
    <t>9207047</t>
  </si>
  <si>
    <t>301101</t>
  </si>
  <si>
    <t>HETTICH 9207047 Organizér OrgaTray 510, pod dřez/umyvadlo 550/350mm, antracit</t>
  </si>
  <si>
    <t>9207220</t>
  </si>
  <si>
    <t>301103</t>
  </si>
  <si>
    <t>HETTICH 9207220 Příborník OrgaTray 470, 450/500mm, stříbrná</t>
  </si>
  <si>
    <t>9207222</t>
  </si>
  <si>
    <t>301104</t>
  </si>
  <si>
    <t>HETTICH 9207222 Příborník OrgaTray 470, 450/550mm, stříbrná</t>
  </si>
  <si>
    <t>9207224</t>
  </si>
  <si>
    <t>301105</t>
  </si>
  <si>
    <t>HETTICH 9207224 Příborník OrgaTray 470, 450/500mm, bílá</t>
  </si>
  <si>
    <t>9207226</t>
  </si>
  <si>
    <t>301106</t>
  </si>
  <si>
    <t>HETTICH 9207226 Příborník OrgaTray 470, 450/550mm, bílá</t>
  </si>
  <si>
    <t>9207227</t>
  </si>
  <si>
    <t>301107</t>
  </si>
  <si>
    <t>HETTICH 9207227 Příborník OrgaTray 470, 450/500mm, antracit</t>
  </si>
  <si>
    <t>9207238</t>
  </si>
  <si>
    <t>301108</t>
  </si>
  <si>
    <t>HETTICH 9207238 Příborník OrgaTray 470, 450/550mm, antracit</t>
  </si>
  <si>
    <t>9207241</t>
  </si>
  <si>
    <t>295327</t>
  </si>
  <si>
    <t>HETTICH 9207241 Příborník OrgaTray 490, 450/470mm, stříbrná</t>
  </si>
  <si>
    <t>9207242</t>
  </si>
  <si>
    <t>295328</t>
  </si>
  <si>
    <t>HETTICH 9207242 Příborník OrgaTray 490, 450/520mm, stříbrná</t>
  </si>
  <si>
    <t>9207243</t>
  </si>
  <si>
    <t>295329</t>
  </si>
  <si>
    <t>HETTICH 9207243 Příborník OrgaTray 490, 450/470mm, bílá</t>
  </si>
  <si>
    <t>9207245</t>
  </si>
  <si>
    <t>295330</t>
  </si>
  <si>
    <t>HETTICH 9207245 Příborník OrgaTray 490, 450/520mm, bílá</t>
  </si>
  <si>
    <t>9207246</t>
  </si>
  <si>
    <t>295331</t>
  </si>
  <si>
    <t>HETTICH 9207246 Příborník OrgaTray 490, 450/470mm, antracit</t>
  </si>
  <si>
    <t>9207247</t>
  </si>
  <si>
    <t>295332</t>
  </si>
  <si>
    <t>HETTICH 9207247 Příborník OrgaTray 490, 450/520mm, antracit</t>
  </si>
  <si>
    <t>9207259</t>
  </si>
  <si>
    <t>300235</t>
  </si>
  <si>
    <t>HETTICH 9207259 Banio Orga rám antracit</t>
  </si>
  <si>
    <t>9207260</t>
  </si>
  <si>
    <t>300236</t>
  </si>
  <si>
    <t>HETTICH 9207260 Banio Orga misky, sada 3 ks transparentní</t>
  </si>
  <si>
    <t>9207348</t>
  </si>
  <si>
    <t>335529</t>
  </si>
  <si>
    <t>HETTICH 9207348 Úchytka ANZIO 172/160 mm nerez broušený</t>
  </si>
  <si>
    <t>9207349</t>
  </si>
  <si>
    <t>360426</t>
  </si>
  <si>
    <t>HETTICH 9207349 Úchytka ANZIO 332/320 mm nerez broušený</t>
  </si>
  <si>
    <t>9207350</t>
  </si>
  <si>
    <t>317524</t>
  </si>
  <si>
    <t>HETTICH 9207350 Úchytka ANZIO 428/416 mm nerez broušený</t>
  </si>
  <si>
    <t>9207351</t>
  </si>
  <si>
    <t>360427</t>
  </si>
  <si>
    <t>HETTICH 9207351 Úchytka ANZIO 524/512 mm nerez broušený</t>
  </si>
  <si>
    <t>9207352</t>
  </si>
  <si>
    <t>360430</t>
  </si>
  <si>
    <t>HETTICH 9207352 Úchytka ANZIO 748/736 mm nerez broušený</t>
  </si>
  <si>
    <t>9207354</t>
  </si>
  <si>
    <t>317525</t>
  </si>
  <si>
    <t>HETTICH 9207354 Úchytka ANZIO 844/832 mm nerez broušený</t>
  </si>
  <si>
    <t>9207356</t>
  </si>
  <si>
    <t>360424</t>
  </si>
  <si>
    <t>HETTICH 9207356 Úchytka ANZIO 204/192 mm nerez broušený</t>
  </si>
  <si>
    <t>9207357</t>
  </si>
  <si>
    <t>318143</t>
  </si>
  <si>
    <t>HETTICH 9207357 Úchytka AOSTA 496/480 mm nerez broušený</t>
  </si>
  <si>
    <t>9207358</t>
  </si>
  <si>
    <t>313742</t>
  </si>
  <si>
    <t>HETTICH 9207358 Úchytka AOSTA 1000/984 mm nerez broušený</t>
  </si>
  <si>
    <t>9207480</t>
  </si>
  <si>
    <t>360736</t>
  </si>
  <si>
    <t>HETTICH 9207480 Úchytka INTRA 204/192 mm imitace nerezi/ měď broušená</t>
  </si>
  <si>
    <t>9207481</t>
  </si>
  <si>
    <t>346723</t>
  </si>
  <si>
    <t>HETTICH 9207481 úchytka INTRA 204/192 mm černá matná/Imitace nerezi</t>
  </si>
  <si>
    <t>9207482</t>
  </si>
  <si>
    <t>310842</t>
  </si>
  <si>
    <t>HETTICH 9207482 Úchytka INTRA 204/192 mm imitace nerezi</t>
  </si>
  <si>
    <t>9207483</t>
  </si>
  <si>
    <t>336189</t>
  </si>
  <si>
    <t>HETTICH 9207483 Úchytka INTRA 204/192 mm bílá+měď</t>
  </si>
  <si>
    <t>9207488</t>
  </si>
  <si>
    <t>328545</t>
  </si>
  <si>
    <t>HETTICH 9207488 Úchytka FORLI L204/192 nebo 160 mm imitace nerezi</t>
  </si>
  <si>
    <t>9207524</t>
  </si>
  <si>
    <t>299799</t>
  </si>
  <si>
    <t>HETTICH 9207524 Vrtací šablona pro P2O</t>
  </si>
  <si>
    <t>468806</t>
  </si>
  <si>
    <t>HETTICH 9207524 Vrtací šablona pro P2O PD-50</t>
  </si>
  <si>
    <t>9207531</t>
  </si>
  <si>
    <t>318145</t>
  </si>
  <si>
    <t>HETTICH 9207531 Úchytka APOLDA  65x65 mm černá lesklá/nerez broušený</t>
  </si>
  <si>
    <t>9207534</t>
  </si>
  <si>
    <t>366406</t>
  </si>
  <si>
    <t>HETTICH 9207534 Úchytka ABOA d65 mm černá lesklá/nerez broušený</t>
  </si>
  <si>
    <t>9207577</t>
  </si>
  <si>
    <t>300201</t>
  </si>
  <si>
    <t>HETTICH 9207577 čelní výsuv Arena Style 90°, chrom</t>
  </si>
  <si>
    <t>9207578</t>
  </si>
  <si>
    <t>300202</t>
  </si>
  <si>
    <t>HETTICH 9207578 čelní výsuv 2-patrový Arena Classic 90°, chrom</t>
  </si>
  <si>
    <t>9207579</t>
  </si>
  <si>
    <t>300203</t>
  </si>
  <si>
    <t>HETTICH 9207579 čelní výsuv 2-patrový Arena Classic 90°, stříbrná</t>
  </si>
  <si>
    <t>9207580</t>
  </si>
  <si>
    <t>300204</t>
  </si>
  <si>
    <t>HETTICH 9207580 čelní výsuv Arena Style 90°, chrom</t>
  </si>
  <si>
    <t>9207581</t>
  </si>
  <si>
    <t>300205</t>
  </si>
  <si>
    <t>HETTICH 9207581 čelní výsuv s věšákem Arena Classic 90°, chrom</t>
  </si>
  <si>
    <t>9207582</t>
  </si>
  <si>
    <t>300206</t>
  </si>
  <si>
    <t>HETTICH 9207582 čelní výsuv s věšákem Arena Classic 90°, stříbrný</t>
  </si>
  <si>
    <t>9207587</t>
  </si>
  <si>
    <t>300211</t>
  </si>
  <si>
    <t>HETTICH 9207587 LeMans II Arena Style 600 mm</t>
  </si>
  <si>
    <t>9207634</t>
  </si>
  <si>
    <t>301214</t>
  </si>
  <si>
    <t>HETTICH 9207634 ArciTech Pull Laundry - koš na prádlo 600 500 mm plast bílý</t>
  </si>
  <si>
    <t>9207636</t>
  </si>
  <si>
    <t>300237</t>
  </si>
  <si>
    <t>HETTICH 9207636 InnoTech Pull Laundry - koš N</t>
  </si>
  <si>
    <t>9207645</t>
  </si>
  <si>
    <t>300240</t>
  </si>
  <si>
    <t>HETTICH 9207645 Bin.it Vario 300 mm, 470 520 500 mm</t>
  </si>
  <si>
    <t>9208026</t>
  </si>
  <si>
    <t>416736</t>
  </si>
  <si>
    <t>HETTICH 9208026 ÚCHYTKA ÚCHYTKA SIRADIA 128 CÍN. FINIŠ ANTIK</t>
  </si>
  <si>
    <t>9208030</t>
  </si>
  <si>
    <t>342575</t>
  </si>
  <si>
    <t>HETTICH 9208030 Úchytka CATO 138/128 mm starocín</t>
  </si>
  <si>
    <t>9208048</t>
  </si>
  <si>
    <t>505323</t>
  </si>
  <si>
    <t>HETTICH 9208048 Úchytka Guarani 192/223 mm nerez ocel kartáčovaná</t>
  </si>
  <si>
    <t>9208064</t>
  </si>
  <si>
    <t>416737</t>
  </si>
  <si>
    <t>HETTICH 9208064 KNOPKA SERTAO D45 CÍN. FINIŠ ANTIK</t>
  </si>
  <si>
    <t>9208065</t>
  </si>
  <si>
    <t>501578</t>
  </si>
  <si>
    <t>HETTICH 9208065 KNOPKA SERTAO D45 mosazný vzhled antik</t>
  </si>
  <si>
    <t>9208076</t>
  </si>
  <si>
    <t>351797</t>
  </si>
  <si>
    <t>HETTICH 9208076 Úchytka BERMEO 205/192 mm imitace nerezi</t>
  </si>
  <si>
    <t>9208079</t>
  </si>
  <si>
    <t>405113</t>
  </si>
  <si>
    <t>HETTICH 9208079 Úchytka BERMEO 301/288 vzhled nerez broušený</t>
  </si>
  <si>
    <t>9208080</t>
  </si>
  <si>
    <t>320973</t>
  </si>
  <si>
    <t>HETTICH 9208080 Úchytka BERMEO 333/320 mm imitace nerezi</t>
  </si>
  <si>
    <t>9208083</t>
  </si>
  <si>
    <t>395157</t>
  </si>
  <si>
    <t>HETTICH 9208083 Úchytka Bermeo 160 černá matná/nerez broušený</t>
  </si>
  <si>
    <t>9208086</t>
  </si>
  <si>
    <t>409608</t>
  </si>
  <si>
    <t>HETTICH 9208086 Úchytka Bermeo 269/256 černá/imitace nerezi</t>
  </si>
  <si>
    <t>9208087</t>
  </si>
  <si>
    <t>395156</t>
  </si>
  <si>
    <t>HETTICH 9208087 Úchytka Bermeo 288 černá matná/nerez broušený</t>
  </si>
  <si>
    <t>9208089</t>
  </si>
  <si>
    <t>421507</t>
  </si>
  <si>
    <t>HETTICH 9208089 ÚCHYTKA RIAZA L295 Nerezový vzhled kartáčovaný</t>
  </si>
  <si>
    <t>9208090</t>
  </si>
  <si>
    <t>474096</t>
  </si>
  <si>
    <t>HETTICH 9208090 ÚCHYTKA RIAZA L395 Nerezový vzhled kartáčovaný</t>
  </si>
  <si>
    <t>9208091</t>
  </si>
  <si>
    <t>474097</t>
  </si>
  <si>
    <t>HETTICH 9208091 ÚCHYTKA RIAZA L445 Nerezový vzhled kartáčovaný</t>
  </si>
  <si>
    <t>9208093</t>
  </si>
  <si>
    <t>421508</t>
  </si>
  <si>
    <t>HETTICH 9208093 ÚCHYTKA RIAZA L595 Nerezový vzhled kartáčovaný</t>
  </si>
  <si>
    <t>9208094</t>
  </si>
  <si>
    <t>462116</t>
  </si>
  <si>
    <t>HETTICH 9208094 ÚCHYTKA RIAZA L795 Nerezový vzhled kartáčovaný</t>
  </si>
  <si>
    <t>9208095</t>
  </si>
  <si>
    <t>421509</t>
  </si>
  <si>
    <t>HETTICH 9208095 ÚCHYTKA RIAZA L895 Nerezový vzhled kartáčovaný</t>
  </si>
  <si>
    <t>9208209</t>
  </si>
  <si>
    <t>299790</t>
  </si>
  <si>
    <t>HETTICH 9208209 vrták D2   L46</t>
  </si>
  <si>
    <t>9208294</t>
  </si>
  <si>
    <t>470823</t>
  </si>
  <si>
    <t>HETTICH 9208294 ocelová zásuvka SmarTray 50 mm s kazetou antracit</t>
  </si>
  <si>
    <t>9208385</t>
  </si>
  <si>
    <t>300003</t>
  </si>
  <si>
    <t>HETTICH 9208385 Samodovírací těleso s tlumením SiSy 40</t>
  </si>
  <si>
    <t>9208478</t>
  </si>
  <si>
    <t>300004</t>
  </si>
  <si>
    <t>HETTICH 9208478 seřiditelná podpěra čela pro rám na závěsné složky L+P</t>
  </si>
  <si>
    <t>9208483</t>
  </si>
  <si>
    <t>300005</t>
  </si>
  <si>
    <t>HETTICH 9208483 stavitelná podpěra čela pro rám na závěsné složky L+P</t>
  </si>
  <si>
    <t>9208511</t>
  </si>
  <si>
    <t>299879</t>
  </si>
  <si>
    <t>HETTICH 9208511 SysLine S posuvné dveře sada pro 2 křídla, s tlumením</t>
  </si>
  <si>
    <t>350639</t>
  </si>
  <si>
    <t>HETTICH 920851100 SYSLINE S SADA PRO 2 KŘÍDLA, SILENT SYS. PRO ZAVÍRÁNÍ+OTVÍRÁNÍ</t>
  </si>
  <si>
    <t>9208551</t>
  </si>
  <si>
    <t>318649</t>
  </si>
  <si>
    <t>HETTICH 9208551 Úchytka VELITRA 204/192 nebo 128 mm chrom lesklý</t>
  </si>
  <si>
    <t>9208567</t>
  </si>
  <si>
    <t>459730</t>
  </si>
  <si>
    <t>HETTICH 9208567 Quadro V6 420mm 30kg EB12,5 SiSy L</t>
  </si>
  <si>
    <t>9208578</t>
  </si>
  <si>
    <t>342565</t>
  </si>
  <si>
    <t>HETTICH 9208578 Úchytka VELITRA 272/260 nebo 224 mm chrom lesklý</t>
  </si>
  <si>
    <t>9208579</t>
  </si>
  <si>
    <t>375202</t>
  </si>
  <si>
    <t>HETTICH 9208579 Úchytka VELITRA 372/260mm, chrom lesklý</t>
  </si>
  <si>
    <t>9208580</t>
  </si>
  <si>
    <t>315632</t>
  </si>
  <si>
    <t>HETTICH 9208580 Úchytka VELITRA 472/416 nebo 360 mm chrom lesklý</t>
  </si>
  <si>
    <t>9208645</t>
  </si>
  <si>
    <t>300193</t>
  </si>
  <si>
    <t>HETTICH 9208645 SAH 15 závěsné kování bílé</t>
  </si>
  <si>
    <t>9208646</t>
  </si>
  <si>
    <t>300194</t>
  </si>
  <si>
    <t>HETTICH 9208646 SAH 15 krytky ( pár ) bílé</t>
  </si>
  <si>
    <t>9208647</t>
  </si>
  <si>
    <t>300195</t>
  </si>
  <si>
    <t>HETTICH 9208647 SAH 15 krytky (pár) nikl</t>
  </si>
  <si>
    <t>9208678</t>
  </si>
  <si>
    <t>103912</t>
  </si>
  <si>
    <t>HETTICH 9208678 SAH Závěsná lišta, délka 130mm</t>
  </si>
  <si>
    <t>9208696</t>
  </si>
  <si>
    <t>299791</t>
  </si>
  <si>
    <t>HETTICH 9208696 prodloužení pravítka s podpěrkami</t>
  </si>
  <si>
    <t>9208750</t>
  </si>
  <si>
    <t>300248</t>
  </si>
  <si>
    <t>HETTICH 9208750 Bin.it Smart 450-500 mm 32l</t>
  </si>
  <si>
    <t>9208752</t>
  </si>
  <si>
    <t>300249</t>
  </si>
  <si>
    <t>HETTICH 9208752 Bin.it Smart 600 mm, 470 520 mm</t>
  </si>
  <si>
    <t>9208757</t>
  </si>
  <si>
    <t>300252</t>
  </si>
  <si>
    <t>HETTICH 9208757 náhradní nádoba Bin.it Smart</t>
  </si>
  <si>
    <t>9208790</t>
  </si>
  <si>
    <t>300275</t>
  </si>
  <si>
    <t>HETTICH 9208790 náhradní nádoba Frame 320x226x350 mm 20l šedý</t>
  </si>
  <si>
    <t>9209060</t>
  </si>
  <si>
    <t>502094</t>
  </si>
  <si>
    <t>HETTICH 9209060 Úchytka STABIA 108/96 mm chrom lesklý</t>
  </si>
  <si>
    <t>9209064</t>
  </si>
  <si>
    <t>335441</t>
  </si>
  <si>
    <t>HETTICH 9209064 Úchytka STABIA 236/224 mm chrom lesklý</t>
  </si>
  <si>
    <t>9209182</t>
  </si>
  <si>
    <t>300179</t>
  </si>
  <si>
    <t>HETTICH 9209182 Úchytka otočná typ 454 matný nikl</t>
  </si>
  <si>
    <t>9209195</t>
  </si>
  <si>
    <t>300181</t>
  </si>
  <si>
    <t>HETTICH 9209195 klíč pro nouzové otevření zámku</t>
  </si>
  <si>
    <t>9209196</t>
  </si>
  <si>
    <t>300182</t>
  </si>
  <si>
    <t>HETTICH 9209196 klíč pro nouzové otevření zámku</t>
  </si>
  <si>
    <t>9209201</t>
  </si>
  <si>
    <t>300185</t>
  </si>
  <si>
    <t>HETTICH 9209201 zámek číselný 3-cestný D25 P</t>
  </si>
  <si>
    <t>9209224</t>
  </si>
  <si>
    <t>299837</t>
  </si>
  <si>
    <t>HETTICH 9209224 SlideLine M horní/spodní vedení 16mm/4000mm stříbrná elox</t>
  </si>
  <si>
    <t>9209225</t>
  </si>
  <si>
    <t>299838</t>
  </si>
  <si>
    <t>HETTICH 9209225 SlideLine M horní/spodní vedení 18mm/2500mm stříbrná elox</t>
  </si>
  <si>
    <t>9209226</t>
  </si>
  <si>
    <t>299839</t>
  </si>
  <si>
    <t>HETTICH 9209226 SlideLine M horní/spodní vedení 18mm/4000mm stříbrná elox</t>
  </si>
  <si>
    <t>9209230</t>
  </si>
  <si>
    <t>299842</t>
  </si>
  <si>
    <t>HETTICH 9209230 SlideLine M horní/spodní vedení 25mm/2500mm stříbrná elox</t>
  </si>
  <si>
    <t>9209231</t>
  </si>
  <si>
    <t>299843</t>
  </si>
  <si>
    <t>HETTICH 9209231 SlideLine M horní/spodní vedení 25mm/4000mm stříbrná elox</t>
  </si>
  <si>
    <t>9209232</t>
  </si>
  <si>
    <t>299844</t>
  </si>
  <si>
    <t>HETTICH 9209232 SlideLine M krycí profil 16/2500 mm stříbrná</t>
  </si>
  <si>
    <t>9209269</t>
  </si>
  <si>
    <t>299846</t>
  </si>
  <si>
    <t>HETTICH 9209269 SlideLine M krycí profil 16/2500 mm černý</t>
  </si>
  <si>
    <t>9209271</t>
  </si>
  <si>
    <t>299847</t>
  </si>
  <si>
    <t>HETTICH 9209271 SlideLine M krycí profil 16/4000 mm černý</t>
  </si>
  <si>
    <t>9209272</t>
  </si>
  <si>
    <t>299848</t>
  </si>
  <si>
    <t>HETTICH 9209272 SlideLine M krycí profil 16/2500 mm bílý</t>
  </si>
  <si>
    <t>9209273</t>
  </si>
  <si>
    <t>299849</t>
  </si>
  <si>
    <t>HETTICH 9209273 SlideLine M krycí profil 16/4000 mm bílý</t>
  </si>
  <si>
    <t>9209277</t>
  </si>
  <si>
    <t>299852</t>
  </si>
  <si>
    <t>HETTICH 9209277 SlideLine M dekorativní profil k nalepení 18mm/2500mm stříbrná</t>
  </si>
  <si>
    <t>9209278</t>
  </si>
  <si>
    <t>299853</t>
  </si>
  <si>
    <t>HETTICH 9209278 SlideLine M dekorativní profil k nalepení 18mm/4000mm stříbrná</t>
  </si>
  <si>
    <t>9209279</t>
  </si>
  <si>
    <t>299854</t>
  </si>
  <si>
    <t>HETTICH 9209279 SlideLine M dekorativní profil k nalepení 18mm/2500mm černá</t>
  </si>
  <si>
    <t>9209280</t>
  </si>
  <si>
    <t>299855</t>
  </si>
  <si>
    <t>HETTICH 9209280 SlideLine M dekorativní profil k nalepení 18mm/4000mm černá</t>
  </si>
  <si>
    <t>9209281</t>
  </si>
  <si>
    <t>299856</t>
  </si>
  <si>
    <t>HETTICH 9209281 SlideLine M dekorativní profil k nalepení 18mm/2500mm bílá</t>
  </si>
  <si>
    <t>9209283</t>
  </si>
  <si>
    <t>299857</t>
  </si>
  <si>
    <t>HETTICH 9209283 SlideLine M dekorativní profil k nalepení 18mm/4000mm bílá</t>
  </si>
  <si>
    <t>9209399</t>
  </si>
  <si>
    <t>299868</t>
  </si>
  <si>
    <t>HETTICH 9209399 SlideLine M/TopLine XL dekorativní páska 25/2500 mm stříbrná</t>
  </si>
  <si>
    <t>9209400</t>
  </si>
  <si>
    <t>299869</t>
  </si>
  <si>
    <t>HETTICH 9209400 SlideLine M/TopLine XL dekorativní páska 25/4000 mm stříbrná</t>
  </si>
  <si>
    <t>9209402</t>
  </si>
  <si>
    <t>299870</t>
  </si>
  <si>
    <t>HETTICH 9209402 SlideLine M/TopLine XL dekorativní páska 25/2500 mm černá</t>
  </si>
  <si>
    <t>9209403</t>
  </si>
  <si>
    <t>299871</t>
  </si>
  <si>
    <t>HETTICH 9209403 SlideLine M/TopLine XL dekorativní páska 25/4000 mm černá</t>
  </si>
  <si>
    <t>9209404</t>
  </si>
  <si>
    <t>299872</t>
  </si>
  <si>
    <t>HETTICH 9209404 SlideLine M/TopLine XL dekorativní páska 25/2500 mm bílá</t>
  </si>
  <si>
    <t>9209405</t>
  </si>
  <si>
    <t>299873</t>
  </si>
  <si>
    <t>HETTICH 9209405 SlideLine M/TopLine XL dekorativní páska 25/4000 mm bílá</t>
  </si>
  <si>
    <t>9209533</t>
  </si>
  <si>
    <t>295333</t>
  </si>
  <si>
    <t>HETTICH 9209533 protiskluzová podložka 470/5000mm stříbrná</t>
  </si>
  <si>
    <t>9209536</t>
  </si>
  <si>
    <t>295334</t>
  </si>
  <si>
    <t>HETTICH 9209536 protiskluzová podložka 520/5000mm stříbrná</t>
  </si>
  <si>
    <t>9209555</t>
  </si>
  <si>
    <t>520599</t>
  </si>
  <si>
    <t>HETTICH 9209555 InLine píst 115N</t>
  </si>
  <si>
    <t>9209568</t>
  </si>
  <si>
    <t>295335</t>
  </si>
  <si>
    <t>HETTICH 9209568 Protiskluzová podložka 650/5000mm stříbrná</t>
  </si>
  <si>
    <t>9209569</t>
  </si>
  <si>
    <t>301340</t>
  </si>
  <si>
    <t>HETTICH 9209569 protiskluzová podložka 450/5000mm bílá</t>
  </si>
  <si>
    <t>9209572</t>
  </si>
  <si>
    <t>295336</t>
  </si>
  <si>
    <t>HETTICH 9209572 protiskluzová podložka 470/5000mm bílá</t>
  </si>
  <si>
    <t>9209573</t>
  </si>
  <si>
    <t>301341</t>
  </si>
  <si>
    <t>HETTICH 9209573 protiskluzová podložka 500/5000mm bílá</t>
  </si>
  <si>
    <t>9209574</t>
  </si>
  <si>
    <t>295337</t>
  </si>
  <si>
    <t>HETTICH 9209574 protiskluzová podložka 520/5000mm bílá</t>
  </si>
  <si>
    <t>9209575</t>
  </si>
  <si>
    <t>295338</t>
  </si>
  <si>
    <t>HETTICH 9209575 Protiskluzová podložka 650/5000mm bílá</t>
  </si>
  <si>
    <t>9209578</t>
  </si>
  <si>
    <t>301342</t>
  </si>
  <si>
    <t>HETTICH 9209578 protiskluzová podložka 450/5000mm antracit</t>
  </si>
  <si>
    <t>9209579</t>
  </si>
  <si>
    <t>295339</t>
  </si>
  <si>
    <t>HETTICH 9209579 protiskluzová podložka 470/5000mm antracit</t>
  </si>
  <si>
    <t>9209580</t>
  </si>
  <si>
    <t>301343</t>
  </si>
  <si>
    <t>HETTICH 9209580 protiskluzová podložka 500/5000mm antracit</t>
  </si>
  <si>
    <t>9209581</t>
  </si>
  <si>
    <t>295340</t>
  </si>
  <si>
    <t>HETTICH 9209581 protiskluzová podložka 520/5000mm antracit</t>
  </si>
  <si>
    <t>9209582</t>
  </si>
  <si>
    <t>295341</t>
  </si>
  <si>
    <t>HETTICH 9209582 Protiskluzová podložka 650/5000mm antracit</t>
  </si>
  <si>
    <t>9209585</t>
  </si>
  <si>
    <t>301346</t>
  </si>
  <si>
    <t>HETTICH 9209585 protiskluzová podložka 650/5000mm šampaň</t>
  </si>
  <si>
    <t>9209632</t>
  </si>
  <si>
    <t>300014</t>
  </si>
  <si>
    <t>HETTICH 9209632 Quadro Duplex 40 316 mm 40 kg</t>
  </si>
  <si>
    <t>9209633</t>
  </si>
  <si>
    <t>300015</t>
  </si>
  <si>
    <t>HETTICH 9209633 Quadro Duplex 40 316 mm 40KG x-22</t>
  </si>
  <si>
    <t>9209883</t>
  </si>
  <si>
    <t>295345</t>
  </si>
  <si>
    <t>HETTICH 9209883 OrgaTray 240, 100/520 mm dub</t>
  </si>
  <si>
    <t>9209984</t>
  </si>
  <si>
    <t>295362</t>
  </si>
  <si>
    <t>HETTICH 9209984 Atira ocelová záda 176/700 mm antracit</t>
  </si>
  <si>
    <t>9209994</t>
  </si>
  <si>
    <t>317912</t>
  </si>
  <si>
    <t>HETTICH 9209994 Úchytka CODANIA 295 mm imitace nerezi</t>
  </si>
  <si>
    <t>9209996</t>
  </si>
  <si>
    <t>311037</t>
  </si>
  <si>
    <t>HETTICH 9209996 Úchytka Codania 395 mm imitace nerezi</t>
  </si>
  <si>
    <t>9209997</t>
  </si>
  <si>
    <t>311038</t>
  </si>
  <si>
    <t>HETTICH 9209997 Úchytka Codania 445 mm imitace nerezi</t>
  </si>
  <si>
    <t>9210058</t>
  </si>
  <si>
    <t>311039</t>
  </si>
  <si>
    <t>HETTICH 9210058 Úchytka Codania 495 mm imitace nerezi</t>
  </si>
  <si>
    <t>9210059</t>
  </si>
  <si>
    <t>311040</t>
  </si>
  <si>
    <t>HETTICH 9210059 Úchytka Codania 595 mm imitace nerezi</t>
  </si>
  <si>
    <t>9210060</t>
  </si>
  <si>
    <t>317913</t>
  </si>
  <si>
    <t>HETTICH 9210060 Úchytka CODANIA 795 mm imitace nerezi</t>
  </si>
  <si>
    <t>9210061</t>
  </si>
  <si>
    <t>317914</t>
  </si>
  <si>
    <t>HETTICH 9210061 Úchytka CODANIA 895 mm imitace nerezi</t>
  </si>
  <si>
    <t>9210062</t>
  </si>
  <si>
    <t>383598</t>
  </si>
  <si>
    <t>HETTICH 9210062 Úchytka Codania L 995, imitace nerezi</t>
  </si>
  <si>
    <t>9210115</t>
  </si>
  <si>
    <t>378639</t>
  </si>
  <si>
    <t>HETTICH 9210115 Úchytková lišta Canis L, L3500, eloxovaný hliník</t>
  </si>
  <si>
    <t>9210116</t>
  </si>
  <si>
    <t>383220</t>
  </si>
  <si>
    <t>HETTICH 9210116 Úchytková lišta Canis L, L3500, imiace nerezi</t>
  </si>
  <si>
    <t>9210117</t>
  </si>
  <si>
    <t>405963</t>
  </si>
  <si>
    <t>HETTICH 9210117 Spojovací vnitřní roh 90° k úchytkové liště Canis L, stříbrná</t>
  </si>
  <si>
    <t>9210126</t>
  </si>
  <si>
    <t>378642</t>
  </si>
  <si>
    <t>HETTICH 9210126 Koncovky k úchytkové liště Canis L, levá+pravá, stříbrná</t>
  </si>
  <si>
    <t>9210128</t>
  </si>
  <si>
    <t>389367</t>
  </si>
  <si>
    <t>HETTICH 9210128 Koncovky k úchytkové liště Canis L, levá+pravá, nerez broušený</t>
  </si>
  <si>
    <t>9210129</t>
  </si>
  <si>
    <t>378643</t>
  </si>
  <si>
    <t>HETTICH 9210129 Upevňovací úhelník k úchytkové liště Canis L</t>
  </si>
  <si>
    <t>9210130</t>
  </si>
  <si>
    <t>378646</t>
  </si>
  <si>
    <t>HETTICH 9210130 Úchytková lišta Canis C, L3500, eloxovaný hliník</t>
  </si>
  <si>
    <t>9210132</t>
  </si>
  <si>
    <t>383219</t>
  </si>
  <si>
    <t>HETTICH 9210132 Úchytková lišta Canis C, L3500, imitace nerezi</t>
  </si>
  <si>
    <t>9210133</t>
  </si>
  <si>
    <t>509095</t>
  </si>
  <si>
    <t>HETTICH 9210133 Příslušenství Canis C 90° inside corner, B 36 mm, H 70 mm, alumi</t>
  </si>
  <si>
    <t>9210140</t>
  </si>
  <si>
    <t>378647</t>
  </si>
  <si>
    <t>HETTICH 9210140 Koncovky k úchytkové liště Canis C, levá+pravá, stříbrná</t>
  </si>
  <si>
    <t>9210141</t>
  </si>
  <si>
    <t>504236</t>
  </si>
  <si>
    <t>HETTICH 9210141 Koncovka uzavřená Canis C, P+L sada, imitace nerezi</t>
  </si>
  <si>
    <t>9210142</t>
  </si>
  <si>
    <t>383222</t>
  </si>
  <si>
    <t>HETTICH 9210142 Upevňovací úhelník k úchytkové liště Canis C</t>
  </si>
  <si>
    <t>9210143</t>
  </si>
  <si>
    <t>378648</t>
  </si>
  <si>
    <t>HETTICH 9210143 Upevňovací úhelník k úchytkové liště Canis C</t>
  </si>
  <si>
    <t>9210848</t>
  </si>
  <si>
    <t>311978</t>
  </si>
  <si>
    <t>HETTICH 9210848 Easys bezúchytkové otevírání pro vestavěné lednice/chladičky</t>
  </si>
  <si>
    <t>9211574</t>
  </si>
  <si>
    <t>295363</t>
  </si>
  <si>
    <t>HETTICH 9211574 Příčný reling OrgaStore 410, 800mm, stříbrná</t>
  </si>
  <si>
    <t>9211577</t>
  </si>
  <si>
    <t>295365</t>
  </si>
  <si>
    <t>HETTICH 9211577 Příčný reling OrgaStore 410, 800mm, bílá</t>
  </si>
  <si>
    <t>9211580</t>
  </si>
  <si>
    <t>295367</t>
  </si>
  <si>
    <t>HETTICH 9211580 Orgastore 410, 800 mm antracit</t>
  </si>
  <si>
    <t>9213637</t>
  </si>
  <si>
    <t>420515</t>
  </si>
  <si>
    <t>HETTICH 9213637 protiskluzová podložka 650/5000mm černá</t>
  </si>
  <si>
    <t>9216143</t>
  </si>
  <si>
    <t>457086</t>
  </si>
  <si>
    <t>HETTICH 9216143 pedál pro BlueMax Mini Modular Plus</t>
  </si>
  <si>
    <t>9217435</t>
  </si>
  <si>
    <t>353404</t>
  </si>
  <si>
    <t>HETTICH 9217435 samořezný šroub do otvoru 3,6mm pro kompaktní desky</t>
  </si>
  <si>
    <t>9217483</t>
  </si>
  <si>
    <t>457551</t>
  </si>
  <si>
    <t>HETTICH 9217483 Atira celovýsuv, Quadro V6, 470mm/30kg, bok 18mm, levá, SiSy</t>
  </si>
  <si>
    <t>507067</t>
  </si>
  <si>
    <t>HETTICH 9217483 Quadro V6 470mm/30kg EB10,5 SiSy L - DALNO</t>
  </si>
  <si>
    <t>482706</t>
  </si>
  <si>
    <t>HETTICH 9217483 Quadro V6 470mm/30kg EB10,5 SiSy L DALNO</t>
  </si>
  <si>
    <t>9217484</t>
  </si>
  <si>
    <t>457552</t>
  </si>
  <si>
    <t>HETTICH 9217484 Atira celovýsuv, Quadro V6, 470mm/30kg, bok 18mm, pravá, SiSy</t>
  </si>
  <si>
    <t>507068</t>
  </si>
  <si>
    <t>HETTICH 9217484 Quadro V6 470mm/30kg EB10,5 SiSy P - DALNO</t>
  </si>
  <si>
    <t>482707</t>
  </si>
  <si>
    <t>HETTICH 9217484 Quadro V6 470mm/30kg EB10,5 SiSy P DALNO</t>
  </si>
  <si>
    <t>9217485</t>
  </si>
  <si>
    <t>456734</t>
  </si>
  <si>
    <t>HETTICH 9217485 Atira celovýsuv, Quadro V6+, 470mm/50kg, bok 18mm, levá, SiSy</t>
  </si>
  <si>
    <t>9217486</t>
  </si>
  <si>
    <t>456733</t>
  </si>
  <si>
    <t>HETTICH 9217486 Atira celovýsuv, Quadro V6+, 470mm/50kg, bok 18mm, pravá, SiSy</t>
  </si>
  <si>
    <t>9217556</t>
  </si>
  <si>
    <t>518457</t>
  </si>
  <si>
    <t>HETTICH 9217556 OrgaStripe clip antracit</t>
  </si>
  <si>
    <t>9217559</t>
  </si>
  <si>
    <t>518458</t>
  </si>
  <si>
    <t>HETTICH 9217559 OrgaStripe profil 1100 mm antracit</t>
  </si>
  <si>
    <t>9219328</t>
  </si>
  <si>
    <t>456745</t>
  </si>
  <si>
    <t>HETTICH 9219328 Practica 250 vrtací šablona pro AvanTech YOU</t>
  </si>
  <si>
    <t>467569</t>
  </si>
  <si>
    <t>HETTICH 9219328 Practica 250 vrtací šablona pro AvanTech YOU PD-50</t>
  </si>
  <si>
    <t>9219678</t>
  </si>
  <si>
    <t>398091</t>
  </si>
  <si>
    <t>HETTICH 9219678 AvanFit 100 montážní přípravek pro AvanTech YOU</t>
  </si>
  <si>
    <t>467566</t>
  </si>
  <si>
    <t>HETTICH 9219678 AvanFit 100 montážní přípravek pro AvanTech YOU PD-50</t>
  </si>
  <si>
    <t>9219689</t>
  </si>
  <si>
    <t>398090</t>
  </si>
  <si>
    <t>HETTICH 9219689 AvanFit 200 montážní přípravek</t>
  </si>
  <si>
    <t>482606</t>
  </si>
  <si>
    <t>HETTICH 9219689 AvanFit 200 montážní přípravek PD-50</t>
  </si>
  <si>
    <t>9219965</t>
  </si>
  <si>
    <t>318283</t>
  </si>
  <si>
    <t>HETTICH 9219965 synchronizační adaptér PTO, typ B (Atira QV6)</t>
  </si>
  <si>
    <t>318282</t>
  </si>
  <si>
    <t>HETTICH 9219966 synchronizační adaptér PTO, typ A (Atira QV6+ / QV6)</t>
  </si>
  <si>
    <t>9219967</t>
  </si>
  <si>
    <t>318280</t>
  </si>
  <si>
    <t>HETTICH 9219967 synchronizační tyč P2O 1097 mm</t>
  </si>
  <si>
    <t>9220394</t>
  </si>
  <si>
    <t>479337</t>
  </si>
  <si>
    <t>HETTICH 9220394 Bin.it Prime KB600/NL420-500/11L+26L</t>
  </si>
  <si>
    <t>9220395</t>
  </si>
  <si>
    <t>477446</t>
  </si>
  <si>
    <t>HETTICH 9220395 Bin.it Prime KB900/NL420-500/1x11L+2x26L</t>
  </si>
  <si>
    <t>9221183</t>
  </si>
  <si>
    <t>481189</t>
  </si>
  <si>
    <t>HETTICH 9221183 výškově seřiditelné opěrné kolečko bez rejdu pro Big Org@Tower</t>
  </si>
  <si>
    <t>318281</t>
  </si>
  <si>
    <t>HETTICH 9221295 spojka synchronizační hřídele PTO/PTOs</t>
  </si>
  <si>
    <t>9221400</t>
  </si>
  <si>
    <t>536186</t>
  </si>
  <si>
    <t>HETTICH 9221400 kuličkový plnovýsuv KA 5632 300mm/30kg SiSy EB12,7</t>
  </si>
  <si>
    <t>9221467</t>
  </si>
  <si>
    <t>536187</t>
  </si>
  <si>
    <t>HETTICH 9221467 kuličkový plnovýsuv KA 5632 350mm/30kg SiSy EB12,7</t>
  </si>
  <si>
    <t>9221468</t>
  </si>
  <si>
    <t>536188</t>
  </si>
  <si>
    <t>HETTICH 9221468 kuličkový plnovýsuv KA 5632 400mm/30kg SiSy EB12,7</t>
  </si>
  <si>
    <t>9221499</t>
  </si>
  <si>
    <t>536189</t>
  </si>
  <si>
    <t>HETTICH 9221499 kuličkový plnovýsuv KA 5632 450mm/30kg SiSy EB12,7</t>
  </si>
  <si>
    <t>9221500</t>
  </si>
  <si>
    <t>536190</t>
  </si>
  <si>
    <t>HETTICH 9221500 kuličkový plnovýsuv KA 5632 500mm/30kg SiSy EB12,7</t>
  </si>
  <si>
    <t>9221503</t>
  </si>
  <si>
    <t>536191</t>
  </si>
  <si>
    <t>HETTICH 9221503 kuličkový plnovýsuv KA 5632 550mm/30kg SiSy EB12,7</t>
  </si>
  <si>
    <t>9221513</t>
  </si>
  <si>
    <t>536192</t>
  </si>
  <si>
    <t>HETTICH 9221513 kuličkový plnovýsuv KA 5632 300mm/30kg SiSy EB12,7 černý</t>
  </si>
  <si>
    <t>9221525</t>
  </si>
  <si>
    <t>536193</t>
  </si>
  <si>
    <t>HETTICH 9221525 kuličkový plnovýsuv KA 5632 350mm/30kg SiSy EB12,7 černý</t>
  </si>
  <si>
    <t>9221526</t>
  </si>
  <si>
    <t>536194</t>
  </si>
  <si>
    <t>HETTICH 9221526 kuličkový plnovýsuv KA 5632 400mm/30kg SiSy EB12,7 černý</t>
  </si>
  <si>
    <t>9221527</t>
  </si>
  <si>
    <t>536195</t>
  </si>
  <si>
    <t>HETTICH 9221527 kuličkový plnovýsuv KA 5632 450mm/30kg SiSy EB12,7 černý</t>
  </si>
  <si>
    <t>9221528</t>
  </si>
  <si>
    <t>536196</t>
  </si>
  <si>
    <t>HETTICH 9221528 kuličkový plnovýsuv KA 5632 500mm/30kg SiSy EB12,7 černý</t>
  </si>
  <si>
    <t>9221539</t>
  </si>
  <si>
    <t>536197</t>
  </si>
  <si>
    <t>HETTICH 9221539 kuličkový plnovýsuv KA 5632 550mm/30kg SiSy EB12,7 černý</t>
  </si>
  <si>
    <t>9225673</t>
  </si>
  <si>
    <t>315814</t>
  </si>
  <si>
    <t>HETTICH 9225673 Quadro V6 300 EB23 celovýsuv SiSy L</t>
  </si>
  <si>
    <t>9225674</t>
  </si>
  <si>
    <t>315815</t>
  </si>
  <si>
    <t>HETTICH 9225674 Quadro V6 300 EB23 celovýsuv SiSy P</t>
  </si>
  <si>
    <t>9225675</t>
  </si>
  <si>
    <t>315816</t>
  </si>
  <si>
    <t>HETTICH 9225675 Quadro V6 350 EB23 celovýsuv SiSy L</t>
  </si>
  <si>
    <t>9225676</t>
  </si>
  <si>
    <t>315817</t>
  </si>
  <si>
    <t>HETTICH 9225676 Quadro V6 350 EB23 celovýsuv SiSy P</t>
  </si>
  <si>
    <t>9225677</t>
  </si>
  <si>
    <t>315818</t>
  </si>
  <si>
    <t>HETTICH 9225677 Quadro V6 400 EB23 celovýsuv SiSy L</t>
  </si>
  <si>
    <t>9225678</t>
  </si>
  <si>
    <t>315819</t>
  </si>
  <si>
    <t>HETTICH 9225678 Quadro V6 400 EB23 celovýsuv SiSy P</t>
  </si>
  <si>
    <t>9225729</t>
  </si>
  <si>
    <t>315820</t>
  </si>
  <si>
    <t>HETTICH 9225729 Quadro V6 450 EB23 celovýsuv SiSy L</t>
  </si>
  <si>
    <t>9225730</t>
  </si>
  <si>
    <t>315821</t>
  </si>
  <si>
    <t>HETTICH 9225730 Quadro V6 450 EB23 celovýsuv SiSy P</t>
  </si>
  <si>
    <t>9225731</t>
  </si>
  <si>
    <t>315822</t>
  </si>
  <si>
    <t>HETTICH 9225731 Quadro V6 500 EB23 celovýsuv SiSy L</t>
  </si>
  <si>
    <t>9225732</t>
  </si>
  <si>
    <t>315823</t>
  </si>
  <si>
    <t>HETTICH 9225732 Quadro V6 500 EB23 celovýsuv SiSy P</t>
  </si>
  <si>
    <t>9225734</t>
  </si>
  <si>
    <t>315824</t>
  </si>
  <si>
    <t>HETTICH 9225734 Quadro V6 300 EB23 celovýsuv P2O L</t>
  </si>
  <si>
    <t>9225735</t>
  </si>
  <si>
    <t>315825</t>
  </si>
  <si>
    <t>HETTICH 9225735 Quadro V6 300 EB23 celovýsuv P2O P</t>
  </si>
  <si>
    <t>9225737</t>
  </si>
  <si>
    <t>315826</t>
  </si>
  <si>
    <t>HETTICH 9225737 Quadro V6 350 EB23 celovýsuv P2O L</t>
  </si>
  <si>
    <t>9225738</t>
  </si>
  <si>
    <t>315827</t>
  </si>
  <si>
    <t>HETTICH 9225738 Quadro V6 350 EB23 celovýsuv P2O P</t>
  </si>
  <si>
    <t>9225739</t>
  </si>
  <si>
    <t>315828</t>
  </si>
  <si>
    <t>HETTICH 9225739 Quadro V6 400 EB23 celovýsuv P2O L</t>
  </si>
  <si>
    <t>9225740</t>
  </si>
  <si>
    <t>315829</t>
  </si>
  <si>
    <t>HETTICH 9225740 Quadro V6 400 EB23 celovýsuv P2O P</t>
  </si>
  <si>
    <t>9225741</t>
  </si>
  <si>
    <t>315830</t>
  </si>
  <si>
    <t>HETTICH 9225741 Quadro V6 450 EB23 celovýsuv P2O L</t>
  </si>
  <si>
    <t>9225742</t>
  </si>
  <si>
    <t>315831</t>
  </si>
  <si>
    <t>HETTICH 9225742 Quadro V6 450 EB23 celovýsuv P2O P</t>
  </si>
  <si>
    <t>9225743</t>
  </si>
  <si>
    <t>315832</t>
  </si>
  <si>
    <t>HETTICH 9225743 Quadro V6 500 EB23 celovýsuv P2O L</t>
  </si>
  <si>
    <t>9225744</t>
  </si>
  <si>
    <t>315833</t>
  </si>
  <si>
    <t>HETTICH 9225744 Quadro V6 500 EB23 celovýsuv P2O P</t>
  </si>
  <si>
    <t>9227006</t>
  </si>
  <si>
    <t>399786</t>
  </si>
  <si>
    <t>HETTICH 9227006 SlideLine M oboustranná lepící páska 25 m</t>
  </si>
  <si>
    <t>9227183</t>
  </si>
  <si>
    <t>328948</t>
  </si>
  <si>
    <t>HETTICH 9227183 SlideLine M horní/spodní vedení dvojité 2500mm stříbrná elox</t>
  </si>
  <si>
    <t>9227245</t>
  </si>
  <si>
    <t>501102</t>
  </si>
  <si>
    <t>HETTICH 9227245 SlideLine M SlideLine M Sada profilů/2500 mm</t>
  </si>
  <si>
    <t>9227246</t>
  </si>
  <si>
    <t>464136</t>
  </si>
  <si>
    <t>HETTICH 9227246 SlideLine M 1-profil/2500 mm (4 ks)</t>
  </si>
  <si>
    <t>9227397</t>
  </si>
  <si>
    <t>379965</t>
  </si>
  <si>
    <t>HETTICH 9227397 přípravek k umístění montážní podložky k nalepení</t>
  </si>
  <si>
    <t>9229920</t>
  </si>
  <si>
    <t>259606</t>
  </si>
  <si>
    <t>HETTICH 9229920 WingLine L středový skládací závěs s rychlomontáží</t>
  </si>
  <si>
    <t>9230256</t>
  </si>
  <si>
    <t>518462</t>
  </si>
  <si>
    <t>HETTICH 9230256 OrgaStore 830, 600 mm antracit</t>
  </si>
  <si>
    <t>9230268</t>
  </si>
  <si>
    <t>397937</t>
  </si>
  <si>
    <t>HETTICH 9230268 OrgaStore 810/830 držák dělícího profilu antracit</t>
  </si>
  <si>
    <t>491180</t>
  </si>
  <si>
    <t>HETTICH 9230268 OrgaStore 810/830 držák dělícího profilu antracit PD-50</t>
  </si>
  <si>
    <t>9230269</t>
  </si>
  <si>
    <t>397936</t>
  </si>
  <si>
    <t>HETTICH 9230269 OrgaStore 810/830 držák dělícího profilu bílý</t>
  </si>
  <si>
    <t>9233564</t>
  </si>
  <si>
    <t>519891</t>
  </si>
  <si>
    <t>HETTICH 9233564 ArciTech Pull Laundry KB450/NL500 koš na prádlo</t>
  </si>
  <si>
    <t>9233565</t>
  </si>
  <si>
    <t>519892</t>
  </si>
  <si>
    <t>HETTICH 9233565 Innotech Pull Laundry 450mm koš na prádlo</t>
  </si>
  <si>
    <t>9234469</t>
  </si>
  <si>
    <t>234964</t>
  </si>
  <si>
    <t>HETTICH 9234469 ArciTech flexi sada 500/78 stříbrná</t>
  </si>
  <si>
    <t>9234470</t>
  </si>
  <si>
    <t>396294</t>
  </si>
  <si>
    <t>HETTICH 9234470 ArciTech flexi sada 500/78 bílá</t>
  </si>
  <si>
    <t>9234471</t>
  </si>
  <si>
    <t>394298</t>
  </si>
  <si>
    <t>HETTICH 9234471 Arcitech Flexi sada 78/500 mm antracit</t>
  </si>
  <si>
    <t>9235834</t>
  </si>
  <si>
    <t>368529</t>
  </si>
  <si>
    <t>HETTICH 9235834 ArciTech - unašeč vnitřní zásuvky antracitový</t>
  </si>
  <si>
    <t>9235835</t>
  </si>
  <si>
    <t>368528</t>
  </si>
  <si>
    <t>HETTICH 9235835 ArciTech - unašeč vnitřní zásuvky šedý</t>
  </si>
  <si>
    <t>9235836</t>
  </si>
  <si>
    <t>368530</t>
  </si>
  <si>
    <t>HETTICH 9235836 ArciTech - unašeč vnitřní zásuvky šeď křemenná</t>
  </si>
  <si>
    <t>9235837</t>
  </si>
  <si>
    <t>368527</t>
  </si>
  <si>
    <t>HETTICH 9235837 InnoTech Atira - unašeč vnitřní zásuvky antracitový</t>
  </si>
  <si>
    <t>9235838</t>
  </si>
  <si>
    <t>361499</t>
  </si>
  <si>
    <t>HETTICH 9235838 InnoTech Atira - unašeč vnitřní zásuvky - šedý</t>
  </si>
  <si>
    <t>9236526</t>
  </si>
  <si>
    <t>318284</t>
  </si>
  <si>
    <t>HETTICH 9236526 dvojitý synchronizační adaptér PTO, typ A (Atira QV6+ / QV6)</t>
  </si>
  <si>
    <t>9236527</t>
  </si>
  <si>
    <t>318285</t>
  </si>
  <si>
    <t>HETTICH 9236527 dvojitý synchronizační adaptér PTO, typ B (Atira QV6)</t>
  </si>
  <si>
    <t>9236576</t>
  </si>
  <si>
    <t>488165</t>
  </si>
  <si>
    <t>HETTICH 9236576 SlideLine M 2-profil/4000 mm</t>
  </si>
  <si>
    <t>318279</t>
  </si>
  <si>
    <t>HETTICH 9236718 synchronizační hřídel PTO/PTOs, 2m</t>
  </si>
  <si>
    <t>9237120</t>
  </si>
  <si>
    <t>485147</t>
  </si>
  <si>
    <t>HETTICH 9237120 úhlová podložka -5° k montážním podložkám Sensys/Intermat</t>
  </si>
  <si>
    <t>9237431</t>
  </si>
  <si>
    <t>377464</t>
  </si>
  <si>
    <t>HETTICH 9237431 WingLine 26 vodící díl se zavírací pružinou pravý</t>
  </si>
  <si>
    <t>9237432</t>
  </si>
  <si>
    <t>377463</t>
  </si>
  <si>
    <t>HETTICH 9237432 WingLine 26 vodící díl se zavírací pružinou, levý</t>
  </si>
  <si>
    <t>9237598</t>
  </si>
  <si>
    <t>185713</t>
  </si>
  <si>
    <t>HETTICH 9237598 Atira celovýsuv, Quadro V6, 260mm/30kg, bok 18mm, levá, SiSy</t>
  </si>
  <si>
    <t>9237600</t>
  </si>
  <si>
    <t>185715</t>
  </si>
  <si>
    <t>HETTICH 9237600 Atira celovýsuv, Quadro V6, 260mm/30kg, bok 18mm, pravá, SiSy</t>
  </si>
  <si>
    <t>9237603</t>
  </si>
  <si>
    <t>185794</t>
  </si>
  <si>
    <t>HETTICH 9237603 Atira celovýsuv, Quadro V6, 300mm/30kg, bok 18mm, levá, SiSy</t>
  </si>
  <si>
    <t>9237604</t>
  </si>
  <si>
    <t>185795</t>
  </si>
  <si>
    <t>HETTICH 9237604 Atira celovýsuv, Quadro V6, 300mm/30kg, bok 18mm, pravá, SiSy</t>
  </si>
  <si>
    <t>9237605</t>
  </si>
  <si>
    <t>467404</t>
  </si>
  <si>
    <t>HETTICH 9237605 Atira celovýsuv, Quadro V6, 350mm/30kg, bok 18mm, levá, SiSy</t>
  </si>
  <si>
    <t>466522</t>
  </si>
  <si>
    <t>HETTICH 9237605 Quadro V6 350 EB10,5 SiSy Ľ DALNO</t>
  </si>
  <si>
    <t>9237606</t>
  </si>
  <si>
    <t>467405</t>
  </si>
  <si>
    <t>HETTICH 9237606 Atira celovýsuv, Quadro V6, 350mm/30kg, bok 18mm, pravá, SiSy</t>
  </si>
  <si>
    <t>466523</t>
  </si>
  <si>
    <t>HETTICH 9237606 Quadro V6 350 EB10,5 SiSy P DALNO</t>
  </si>
  <si>
    <t>9237607</t>
  </si>
  <si>
    <t>185718</t>
  </si>
  <si>
    <t>HETTICH 9237607 Atira celovýsuv, Quadro V6, 420mm/30kg, bok 18mm, levá, SiSy</t>
  </si>
  <si>
    <t>465015</t>
  </si>
  <si>
    <t>HETTICH 9237607 Quadro V6 420mm/30kg EB10,5 SiSy Ľ DALNO</t>
  </si>
  <si>
    <t>9237608</t>
  </si>
  <si>
    <t>185719</t>
  </si>
  <si>
    <t>HETTICH 9237608 Atira celovýsuv, Quadro V6, 420mm/30kg, bok 18mm, pravá, SiSy</t>
  </si>
  <si>
    <t>465016</t>
  </si>
  <si>
    <t>HETTICH 9237608 Quadro V6 420mm/30kg EB10,5 SiSy P DALNO</t>
  </si>
  <si>
    <t>9237609</t>
  </si>
  <si>
    <t>465203</t>
  </si>
  <si>
    <t>HETTICH 9237609 Atira celovýsuv, Quadro V6, 520mm/30kg, bok 18mm, levá, SiSy</t>
  </si>
  <si>
    <t>9237610</t>
  </si>
  <si>
    <t>465204</t>
  </si>
  <si>
    <t>HETTICH 9237610 Atira celovýsuv, Quadro V6, 520mm/30kg, bok 18mm, pravá, SiSy</t>
  </si>
  <si>
    <t>9237621</t>
  </si>
  <si>
    <t>489559</t>
  </si>
  <si>
    <t>HETTICH 9237621 Atira celovýsuv, Quadro V6+, 300mm/40kg, bok 18mm, levá, SiSy</t>
  </si>
  <si>
    <t>9237622</t>
  </si>
  <si>
    <t>489560</t>
  </si>
  <si>
    <t>HETTICH 9237622 Atira celovýsuv, Quadro V6+, 300mm/40kg, bok 18mm, pravá, SiSy</t>
  </si>
  <si>
    <t>9237624</t>
  </si>
  <si>
    <t>489557</t>
  </si>
  <si>
    <t>HETTICH 9237624 Atira celovýsuv, Quadro V6+, 350mm/40kg, bok 18mm, levá, SiSy</t>
  </si>
  <si>
    <t>9237625</t>
  </si>
  <si>
    <t>489558</t>
  </si>
  <si>
    <t>HETTICH 9237625 Atira celovýsuv, Quadro V6+, 350mm/40kg, bok 18mm, pravá, SiSy</t>
  </si>
  <si>
    <t>9237638</t>
  </si>
  <si>
    <t>458701</t>
  </si>
  <si>
    <t>HETTICH 9237638 Atira celovýsuv, Quadro V6+, 520mm/50kg, bok 18mm, levá, SiSy</t>
  </si>
  <si>
    <t>9237640</t>
  </si>
  <si>
    <t>458702</t>
  </si>
  <si>
    <t>HETTICH 9237640 Atira celovýsuv, Quadro V6+, 520mm/50kg, bok 18mm, pravá, SiSy</t>
  </si>
  <si>
    <t>9237641</t>
  </si>
  <si>
    <t>458033</t>
  </si>
  <si>
    <t>HETTICH 9237641 Atira celovýsuv, Quadro V6+, 620mm/50kg, bok 18mm, levá, SiSy</t>
  </si>
  <si>
    <t>9237642</t>
  </si>
  <si>
    <t>458034</t>
  </si>
  <si>
    <t>HETTICH 9237642 Atira celovýsuv, Quadro V6+, 620mm/50kg, bok 18mm, pravá, SiSy</t>
  </si>
  <si>
    <t>9237710</t>
  </si>
  <si>
    <t>518602</t>
  </si>
  <si>
    <t>HETTICH 9237710 WingLine L držák otevřených dveří, levý, šedá</t>
  </si>
  <si>
    <t>9237711</t>
  </si>
  <si>
    <t>518605</t>
  </si>
  <si>
    <t>HETTICH 9237711 WingLine L držák otevřených dveří, pravý, šedá</t>
  </si>
  <si>
    <t>9237917</t>
  </si>
  <si>
    <t>347041</t>
  </si>
  <si>
    <t>HETTICH 9237917 WingLine L horní nosný profil hliník 2400 mm</t>
  </si>
  <si>
    <t>9238023</t>
  </si>
  <si>
    <t>412476</t>
  </si>
  <si>
    <t>HETTICH 9238023 Quadro V6 PTO aktivátor P (ND)</t>
  </si>
  <si>
    <t>9238052</t>
  </si>
  <si>
    <t>378799</t>
  </si>
  <si>
    <t>HETTICH 9238052 'MECHANIZM PUSH TO MOVE DUŻE DRZWI, LEWY</t>
  </si>
  <si>
    <t>9238120</t>
  </si>
  <si>
    <t>347045</t>
  </si>
  <si>
    <t>HETTICH 9238120 WingLine L Pull to move silent pro lehké dveře L</t>
  </si>
  <si>
    <t>409279</t>
  </si>
  <si>
    <t>HETTICH 9238120 WingLine L/S mechanismus Pull2MS pro lehké dveře šedý levý</t>
  </si>
  <si>
    <t>9238121</t>
  </si>
  <si>
    <t>409285</t>
  </si>
  <si>
    <t>HETTICH 9238121 WingLine L/S mechanismus Pull2MS pro středně těžké dveře šedý L</t>
  </si>
  <si>
    <t>9238123</t>
  </si>
  <si>
    <t>409291</t>
  </si>
  <si>
    <t>HETTICH 9238123 WingLine L mechanismus Pull2MS pro těžké dveře levý šedá</t>
  </si>
  <si>
    <t>9238321</t>
  </si>
  <si>
    <t>347259</t>
  </si>
  <si>
    <t>HETTICH 9238321 samořezný šroub do otvoru 5mm pro kompaktní desky</t>
  </si>
  <si>
    <t>9238753</t>
  </si>
  <si>
    <t>352713</t>
  </si>
  <si>
    <t>HETTICH 9238753 Actro 40kg plnovýsuv 270mm tl16mm SiSy levý</t>
  </si>
  <si>
    <t>9238755</t>
  </si>
  <si>
    <t>352714</t>
  </si>
  <si>
    <t>HETTICH 9238755 Actro 40 kg 270 mm tl16 mm SiSy P</t>
  </si>
  <si>
    <t>9238773</t>
  </si>
  <si>
    <t>352734</t>
  </si>
  <si>
    <t>HETTICH 9238773 Actro 40 kg 450 mm tl16 mm SiSy L</t>
  </si>
  <si>
    <t>9238779</t>
  </si>
  <si>
    <t>352743</t>
  </si>
  <si>
    <t>HETTICH 9238779 Actro 60 kg 500 mm tl16 mm SiSy L</t>
  </si>
  <si>
    <t>9238780</t>
  </si>
  <si>
    <t>352744</t>
  </si>
  <si>
    <t>HETTICH 9238780 Actro 60kg plnovýsuv 500mm tl16mm SiSy pravý</t>
  </si>
  <si>
    <t>9239087</t>
  </si>
  <si>
    <t>362355</t>
  </si>
  <si>
    <t>HETTICH 9239087 PTOs pro závěsy s integrovaným tlumením antracit</t>
  </si>
  <si>
    <t>9239088</t>
  </si>
  <si>
    <t>362356</t>
  </si>
  <si>
    <t>HETTICH 9239088 PTOs pro závěsy s integrovaným tlumením bílá</t>
  </si>
  <si>
    <t>9239099</t>
  </si>
  <si>
    <t>362357</t>
  </si>
  <si>
    <t>HETTICH 9239099 PTOs pro závěsy s integrovaným tlumením šedá</t>
  </si>
  <si>
    <t>9239267</t>
  </si>
  <si>
    <t>352595</t>
  </si>
  <si>
    <t>HETTICH 9239267 Actro celovýsuv, 270mm/10kg, bok 18mm, levá, SiSy</t>
  </si>
  <si>
    <t>9239268</t>
  </si>
  <si>
    <t>352596</t>
  </si>
  <si>
    <t>HETTICH 9239268 Actro celovýsuv, 270mm/10kg, bok 18mm, pravá, SiSy</t>
  </si>
  <si>
    <t>9239269</t>
  </si>
  <si>
    <t>352599</t>
  </si>
  <si>
    <t>HETTICH 9239269 Actro 40kg 270 mm tl18 mm SiSy L</t>
  </si>
  <si>
    <t>9239270</t>
  </si>
  <si>
    <t>352600</t>
  </si>
  <si>
    <t>HETTICH 9239270 Actro 40 kg 270 mm tl18 mm SiSy P</t>
  </si>
  <si>
    <t>9239271</t>
  </si>
  <si>
    <t>352602</t>
  </si>
  <si>
    <t>HETTICH 9239271 Actro celovýsuv, 300mm/10kg, bok 18mm, levá, SiSy</t>
  </si>
  <si>
    <t>9239272</t>
  </si>
  <si>
    <t>352603</t>
  </si>
  <si>
    <t>HETTICH 9239272 Actro celovýsuv, 300mm/10kg, bok 18mm, pravá, SiSy</t>
  </si>
  <si>
    <t>9239273</t>
  </si>
  <si>
    <t>352605</t>
  </si>
  <si>
    <t>HETTICH 9239273 Actro celovýsuv, 300mm/40kg, bok 18mm, levá, SiSy</t>
  </si>
  <si>
    <t>9239274</t>
  </si>
  <si>
    <t>352606</t>
  </si>
  <si>
    <t>HETTICH 9239274 Actro celovýsuv, 300mm/40kg, bok 18mm, pravá, SiSy</t>
  </si>
  <si>
    <t>9239275</t>
  </si>
  <si>
    <t>352608</t>
  </si>
  <si>
    <t>HETTICH 9239275 Actro celovýsuv, 350mm/10kg, bok 18mm, levá, SiSy</t>
  </si>
  <si>
    <t>9239276</t>
  </si>
  <si>
    <t>352609</t>
  </si>
  <si>
    <t>HETTICH 9239276 Actro celovýsuv, 350mm/10kg, bok 18mm, pravá, SiSy</t>
  </si>
  <si>
    <t>9239277</t>
  </si>
  <si>
    <t>352611</t>
  </si>
  <si>
    <t>HETTICH 9239277 Actro celovýsuv, 350mm/40kg, bok 18mm, levá, SiSy</t>
  </si>
  <si>
    <t>9239278</t>
  </si>
  <si>
    <t>352612</t>
  </si>
  <si>
    <t>HETTICH 9239278 Actro celovýsuv, 350mm/40kg, bok 18mm, pravá, SiSy</t>
  </si>
  <si>
    <t>9239279</t>
  </si>
  <si>
    <t>352614</t>
  </si>
  <si>
    <t>HETTICH 9239279 Actro celovýsuv, 400mm/40kg, bok 18mm, levá, SiSy</t>
  </si>
  <si>
    <t>9239280</t>
  </si>
  <si>
    <t>352615</t>
  </si>
  <si>
    <t>HETTICH 9239280 Actro celovýsuv, 400mm/40kg, bok 18mm, pravá, SiSy</t>
  </si>
  <si>
    <t>9239283</t>
  </si>
  <si>
    <t>352620</t>
  </si>
  <si>
    <t>HETTICH 9239283 Actro celovýsuv, 450mm/40kg, bok 18mm, levá, SiSy</t>
  </si>
  <si>
    <t>9239284</t>
  </si>
  <si>
    <t>352621</t>
  </si>
  <si>
    <t>HETTICH 9239284 Actro celovýsuv, 450mm/40kg, bok 18mm, pravá, SiSy</t>
  </si>
  <si>
    <t>9239285</t>
  </si>
  <si>
    <t>352623</t>
  </si>
  <si>
    <t>HETTICH 9239285 Actro 60kg 450 mm tl18 mm SiSy L</t>
  </si>
  <si>
    <t>9239286</t>
  </si>
  <si>
    <t>352624</t>
  </si>
  <si>
    <t>HETTICH 9239286 Actro 60kg 450 mm tl18 mm SiSy P</t>
  </si>
  <si>
    <t>9239287</t>
  </si>
  <si>
    <t>352626</t>
  </si>
  <si>
    <t>HETTICH 9239287 Actro celovýsuv, 500mm/40kg, bok 18mm, levá, SiSy</t>
  </si>
  <si>
    <t>9239288</t>
  </si>
  <si>
    <t>352627</t>
  </si>
  <si>
    <t>HETTICH 9239288 Actro celovýsuv, 500mm/40kg, bok 18mm, pravá, SiSy</t>
  </si>
  <si>
    <t>9239289</t>
  </si>
  <si>
    <t>352629</t>
  </si>
  <si>
    <t>HETTICH 9239289 Actro 60kg plnovýsuv 500mm tl18mm SiSy levý</t>
  </si>
  <si>
    <t>9239290</t>
  </si>
  <si>
    <t>352630</t>
  </si>
  <si>
    <t>HETTICH 9239290 Actro 60kg plnovýsuv 500mm tl18mm SiSy pravý</t>
  </si>
  <si>
    <t>9239293</t>
  </si>
  <si>
    <t>352635</t>
  </si>
  <si>
    <t>HETTICH 9239293 Actro celovýsuv, 550mm/40kg, bok 18mm, levá, SiSy</t>
  </si>
  <si>
    <t>9239294</t>
  </si>
  <si>
    <t>352636</t>
  </si>
  <si>
    <t>HETTICH 9239294 Actro celovýsuv, 550mm/40kg, bok 18mm, pravá, SiSy</t>
  </si>
  <si>
    <t>9239295</t>
  </si>
  <si>
    <t>352638</t>
  </si>
  <si>
    <t>HETTICH 9239295 Actro 60kg 550 mm tl18 mm SiSy L</t>
  </si>
  <si>
    <t>417940</t>
  </si>
  <si>
    <t>HETTICH 9239295 Actro 70kg 550 mm tl18 mm SiSy L</t>
  </si>
  <si>
    <t>9239296</t>
  </si>
  <si>
    <t>352639</t>
  </si>
  <si>
    <t>HETTICH 9239296 Actro 60 kg 550 mm tl18 mm SiSy P</t>
  </si>
  <si>
    <t>417939</t>
  </si>
  <si>
    <t>HETTICH 9239296 Actro 70 kg 550 mm tl18 mm SiSy P</t>
  </si>
  <si>
    <t>9239299</t>
  </si>
  <si>
    <t>352644</t>
  </si>
  <si>
    <t>HETTICH 9239299 Actro celovýsuv, 650mm/40kg, bok 18mm, levá, SiSy</t>
  </si>
  <si>
    <t>9239300</t>
  </si>
  <si>
    <t>352645</t>
  </si>
  <si>
    <t>HETTICH 9239300 Actro celovýsuv, 650mm/40kg, bok 18mm, pravá, SiSy</t>
  </si>
  <si>
    <t>9239301</t>
  </si>
  <si>
    <t>352647</t>
  </si>
  <si>
    <t>HETTICH 9239301 Actro 60kg plnovýsuv 650mm tl18mm SiSy levý</t>
  </si>
  <si>
    <t>417941</t>
  </si>
  <si>
    <t>HETTICH 9239301 Actro 70 kg 650 mm tl18 mm SiSy L</t>
  </si>
  <si>
    <t>9239302</t>
  </si>
  <si>
    <t>352648</t>
  </si>
  <si>
    <t>HETTICH 9239302 Actro 60 kg 650 mm tl18 mm SiSy P</t>
  </si>
  <si>
    <t>417942</t>
  </si>
  <si>
    <t>HETTICH 9239302 Actro 70 kg 650 mm tl18 mm SiSy P</t>
  </si>
  <si>
    <t>9239311</t>
  </si>
  <si>
    <t>409249</t>
  </si>
  <si>
    <t>HETTICH 9239311 WingLine L vodící profily 1200 mm eloxovaný hliník</t>
  </si>
  <si>
    <t>9239329</t>
  </si>
  <si>
    <t>418012</t>
  </si>
  <si>
    <t>HETTICH 9239329 SlideLine M 1-dráhový nosný profil k zalisování 4000mm alu elox</t>
  </si>
  <si>
    <t>9239784</t>
  </si>
  <si>
    <t>387533</t>
  </si>
  <si>
    <t>HETTICH 9239784 přídavný závěs Kamat</t>
  </si>
  <si>
    <t>9240161</t>
  </si>
  <si>
    <t>352906</t>
  </si>
  <si>
    <t>HETTICH 9240161 Atira mechanismus PTOs, 10kg</t>
  </si>
  <si>
    <t>9240162</t>
  </si>
  <si>
    <t>352907</t>
  </si>
  <si>
    <t>HETTICH 9240162 Atira mechanismus PTOs, 8-20kg</t>
  </si>
  <si>
    <t>9240163</t>
  </si>
  <si>
    <t>352908</t>
  </si>
  <si>
    <t>HETTICH 9240163 Atira mechanismus PTOs, 10-30kg</t>
  </si>
  <si>
    <t>9240164</t>
  </si>
  <si>
    <t>352909</t>
  </si>
  <si>
    <t>HETTICH 9240164 Atira mechanismus PTOs, 20-50kg</t>
  </si>
  <si>
    <t>9240567</t>
  </si>
  <si>
    <t>352671</t>
  </si>
  <si>
    <t>HETTICH 9240567 Actro 40kg 400 mm tl19 mm SiSy L</t>
  </si>
  <si>
    <t>9240568</t>
  </si>
  <si>
    <t>352672</t>
  </si>
  <si>
    <t>HETTICH 9240568 Actro 40kg 400 mm tl19 mm SiSy P</t>
  </si>
  <si>
    <t>9240571</t>
  </si>
  <si>
    <t>352677</t>
  </si>
  <si>
    <t>HETTICH 9240571 Actro 40kg plnovýsuv 450mm tl19mm SiSy levý</t>
  </si>
  <si>
    <t>9240572</t>
  </si>
  <si>
    <t>352678</t>
  </si>
  <si>
    <t>HETTICH 9240572 Actro 40kg plnovýsuv 450mm tl19mm SiSy pravý</t>
  </si>
  <si>
    <t>9240575</t>
  </si>
  <si>
    <t>352683</t>
  </si>
  <si>
    <t>HETTICH 9240575 Actro 40kg 500 mm tl19 mm SiSy L</t>
  </si>
  <si>
    <t>9240576</t>
  </si>
  <si>
    <t>352684</t>
  </si>
  <si>
    <t>HETTICH 9240576 Actro 40 kg 500 mm tl19 mm SiSy P</t>
  </si>
  <si>
    <t>9240694</t>
  </si>
  <si>
    <t>378500</t>
  </si>
  <si>
    <t>HETTICH 9240694 ArciTech dekorativní profil 650mm chrom</t>
  </si>
  <si>
    <t>9240695</t>
  </si>
  <si>
    <t>378498</t>
  </si>
  <si>
    <t>HETTICH 9240695 ArciTech dekorativní profil 650mm hliník</t>
  </si>
  <si>
    <t>9240696</t>
  </si>
  <si>
    <t>378501</t>
  </si>
  <si>
    <t>HETTICH 9240696 ArciTech dekorativní profil 650mm imitace nerezi</t>
  </si>
  <si>
    <t>9240697</t>
  </si>
  <si>
    <t>378499</t>
  </si>
  <si>
    <t>HETTICH 9240697 ArciTech dekorativní profil 650mm dub</t>
  </si>
  <si>
    <t>9240698</t>
  </si>
  <si>
    <t>378502</t>
  </si>
  <si>
    <t>HETTICH 9240698 ArciTech dekorativní profil 650mm ořech</t>
  </si>
  <si>
    <t>9240704</t>
  </si>
  <si>
    <t>378510</t>
  </si>
  <si>
    <t>HETTICH 9240704 Atira dekorativní profil 620mm chrom</t>
  </si>
  <si>
    <t>9240705</t>
  </si>
  <si>
    <t>378508</t>
  </si>
  <si>
    <t>HETTICH 9240705 Atira dekorativní profil 620mm hliník</t>
  </si>
  <si>
    <t>9240706</t>
  </si>
  <si>
    <t>378511</t>
  </si>
  <si>
    <t>HETTICH 9240706 Atira dekorativní profil 620mm imitace nerezi</t>
  </si>
  <si>
    <t>9240707</t>
  </si>
  <si>
    <t>378509</t>
  </si>
  <si>
    <t>HETTICH 9240707 Atira dekorativní profil 620mm dub</t>
  </si>
  <si>
    <t>9240708</t>
  </si>
  <si>
    <t>378512</t>
  </si>
  <si>
    <t>HETTICH 9240708 Atira dekorativní profil 620mm ořech</t>
  </si>
  <si>
    <t>9240813</t>
  </si>
  <si>
    <t>505843</t>
  </si>
  <si>
    <t>HETTICH 9240813 kloub pro skládací lamelové rošty</t>
  </si>
  <si>
    <t>9240870</t>
  </si>
  <si>
    <t>352727</t>
  </si>
  <si>
    <t>HETTICH 9240870 Actro 40kg plnovýsuv 350mm tl16mm SiSy sada</t>
  </si>
  <si>
    <t>9240871</t>
  </si>
  <si>
    <t>352730</t>
  </si>
  <si>
    <t>HETTICH 9240871 Actro 40kg plnovýsuv 400mm tl16mm SiSy sada</t>
  </si>
  <si>
    <t>9240872</t>
  </si>
  <si>
    <t>352736</t>
  </si>
  <si>
    <t>HETTICH 9240872 Actro 40kg 450 mm tl16 mm SiSy L+P</t>
  </si>
  <si>
    <t>9240873</t>
  </si>
  <si>
    <t>352742</t>
  </si>
  <si>
    <t>HETTICH 9240873 Actro 40kg 500 mm tl16 mm SiSy L+P</t>
  </si>
  <si>
    <t>9240877</t>
  </si>
  <si>
    <t>352739</t>
  </si>
  <si>
    <t>HETTICH 9240877 Actro 60 kg 450 mm tl16 mm SiSy L+P</t>
  </si>
  <si>
    <t>9240878</t>
  </si>
  <si>
    <t>352745</t>
  </si>
  <si>
    <t>HETTICH 9240878 Actro 60kg plnovýsuv 500mm tl16mm SiSy sada</t>
  </si>
  <si>
    <t>9240884</t>
  </si>
  <si>
    <t>352598</t>
  </si>
  <si>
    <t>HETTICH 9240884 Actro 10 kg 270 mm tl18 mm SiSy L+P</t>
  </si>
  <si>
    <t>9240885</t>
  </si>
  <si>
    <t>352604</t>
  </si>
  <si>
    <t>HETTICH 9240885 Actro 10kg 300 mm tl18 mm SiSy L+P</t>
  </si>
  <si>
    <t>9240886</t>
  </si>
  <si>
    <t>352610</t>
  </si>
  <si>
    <t>HETTICH 9240886 Actro 10kg plnovýsuv 350mm tl18mm SiSy sada</t>
  </si>
  <si>
    <t>9240887</t>
  </si>
  <si>
    <t>352601</t>
  </si>
  <si>
    <t>HETTICH 9240887 Actro 40kg 270 mm tl18 mm SiSy L+P</t>
  </si>
  <si>
    <t>9240888</t>
  </si>
  <si>
    <t>352607</t>
  </si>
  <si>
    <t>HETTICH 9240888 Actro 40 kg 300 mm tl18 mm SiSy L+P</t>
  </si>
  <si>
    <t>9240889</t>
  </si>
  <si>
    <t>352613</t>
  </si>
  <si>
    <t>HETTICH 9240889 Actro 40kg plnovýsuv 350mm tl18mm SiSy sada</t>
  </si>
  <si>
    <t>9240890</t>
  </si>
  <si>
    <t>352616</t>
  </si>
  <si>
    <t>HETTICH 9240890 Actro 40 kg 400 mm tl18 mm SiSy L+P</t>
  </si>
  <si>
    <t>9240891</t>
  </si>
  <si>
    <t>352622</t>
  </si>
  <si>
    <t>HETTICH 9240891 Actro 40kg plnovýsuv 450 mm tl18 mm, SiSy, sada</t>
  </si>
  <si>
    <t>9240893</t>
  </si>
  <si>
    <t>352628</t>
  </si>
  <si>
    <t>HETTICH 9240893 Actro 40kg plnovýsuv 500mm tl18mm silent system sada</t>
  </si>
  <si>
    <t>9240894</t>
  </si>
  <si>
    <t>352637</t>
  </si>
  <si>
    <t>HETTICH 9240894 Actro 40kg 550 mm tl18 mm SiSy L+P</t>
  </si>
  <si>
    <t>9240895</t>
  </si>
  <si>
    <t>352646</t>
  </si>
  <si>
    <t>HETTICH 9240895 Actro 40kg plnovýsuv 650mm tl18mm SiSy sada</t>
  </si>
  <si>
    <t>9240897</t>
  </si>
  <si>
    <t>352625</t>
  </si>
  <si>
    <t>HETTICH 9240897 Actro 60kg 450 mm tl18 mm SiSy L+P</t>
  </si>
  <si>
    <t>9240898</t>
  </si>
  <si>
    <t>352631</t>
  </si>
  <si>
    <t>HETTICH 9240898 Actro 70kg 500 mm tl18 mm SiSy L+P</t>
  </si>
  <si>
    <t>9240899</t>
  </si>
  <si>
    <t>352640</t>
  </si>
  <si>
    <t>HETTICH 9240899 Actro 70kg 550 mm tl18 mm SiSy L+P</t>
  </si>
  <si>
    <t>9240900</t>
  </si>
  <si>
    <t>352649</t>
  </si>
  <si>
    <t>HETTICH 9240900 Actro 60kg 650 mm tl18 mm SiSy L+P</t>
  </si>
  <si>
    <t>9240922</t>
  </si>
  <si>
    <t>352661</t>
  </si>
  <si>
    <t>HETTICH 9240922 Actro 10kg plnovýsuv 300mm tl19mm SiSy sada</t>
  </si>
  <si>
    <t>9240925</t>
  </si>
  <si>
    <t>352664</t>
  </si>
  <si>
    <t>HETTICH 9240925 Actro 40 kg 300 mm tl19 mm SiSy L+P</t>
  </si>
  <si>
    <t>9240931</t>
  </si>
  <si>
    <t>352685</t>
  </si>
  <si>
    <t>HETTICH 9240931 Actro 40kg 500 mm tl19 mm SiSy L+P</t>
  </si>
  <si>
    <t>9240933</t>
  </si>
  <si>
    <t>352703</t>
  </si>
  <si>
    <t>HETTICH 9240933 Actro 40kg 650 mm tl19 mm SiSy L+P</t>
  </si>
  <si>
    <t>9240935</t>
  </si>
  <si>
    <t>352682</t>
  </si>
  <si>
    <t>HETTICH 9240935 Actro 60 kg 450 mm tl19 mm SiSy L+P</t>
  </si>
  <si>
    <t>9240937</t>
  </si>
  <si>
    <t>352697</t>
  </si>
  <si>
    <t>HETTICH 9240937 Actro 60kg plnovýsuv 550mm tl19mm SiSy sada</t>
  </si>
  <si>
    <t>9241038</t>
  </si>
  <si>
    <t>352767</t>
  </si>
  <si>
    <t>HETTICH 9241038 ArciTech mechanismus PTOs, 10kg</t>
  </si>
  <si>
    <t>9241049</t>
  </si>
  <si>
    <t>352768</t>
  </si>
  <si>
    <t>HETTICH 9241049 ArciTech mechanismus PTOs, 8-20kg</t>
  </si>
  <si>
    <t>9241050</t>
  </si>
  <si>
    <t>352769</t>
  </si>
  <si>
    <t>HETTICH 9241050 ArciTech mechanismus PTOs, 10-40kg</t>
  </si>
  <si>
    <t>9241051</t>
  </si>
  <si>
    <t>352770</t>
  </si>
  <si>
    <t>HETTICH 9241051 ArciTech mechanismus PTOs, 20-70kg</t>
  </si>
  <si>
    <t>9242213</t>
  </si>
  <si>
    <t>519656</t>
  </si>
  <si>
    <t>HETTICH 9242213 TopLine M sada SiSy pro zavírání 2 dveří, do 25kg</t>
  </si>
  <si>
    <t>9242219</t>
  </si>
  <si>
    <t>519685</t>
  </si>
  <si>
    <t>HETTICH 9242219 TOPLINE L SILENT SYSTEM SADA PRO ZAVÍRÁNÍ 2 DVEŘÍ DO 40 KG</t>
  </si>
  <si>
    <t>9242227</t>
  </si>
  <si>
    <t>404548</t>
  </si>
  <si>
    <t>HETTICH 9242227 TopLine L new sada tlumení, 2 křídla ve směru otvírání, 50 kg</t>
  </si>
  <si>
    <t>9242228</t>
  </si>
  <si>
    <t>404549</t>
  </si>
  <si>
    <t>HETTICH 9242228 TopLine L new sada tlumení, 3 křídla ve směru otvírání, 50 kg</t>
  </si>
  <si>
    <t>9242229</t>
  </si>
  <si>
    <t>519686</t>
  </si>
  <si>
    <t>HETTICH 9242229 TopLine tlumené zavírání Silent System pro 2 dveře, 70 kg</t>
  </si>
  <si>
    <t>9242238</t>
  </si>
  <si>
    <t>404544</t>
  </si>
  <si>
    <t>HETTICH 9242238 TopLine L new sada tlumení, 2 křídla ve směru zavírání, 50 kg</t>
  </si>
  <si>
    <t>9242240</t>
  </si>
  <si>
    <t>404545</t>
  </si>
  <si>
    <t>HETTICH 9242240 TopLine L new sada tlumení, 3 křídla ve směru zavírání, 50 kg</t>
  </si>
  <si>
    <t>9242696</t>
  </si>
  <si>
    <t>519698</t>
  </si>
  <si>
    <t>Hettich 9242696 TopLine L sada pro zvýšení nosnosti na 70 kg, přední dveře</t>
  </si>
  <si>
    <t>9242708</t>
  </si>
  <si>
    <t>404536</t>
  </si>
  <si>
    <t>HETTICH 9242708 TopLine L new 10-16 mm/50 kg 2 křídla, přední dveře vlevo</t>
  </si>
  <si>
    <t>9242709</t>
  </si>
  <si>
    <t>404537</t>
  </si>
  <si>
    <t>HETTICH 9242709 TopLine L new 10-16 mm/50 kg 2 křídla, přední dveře vpravo</t>
  </si>
  <si>
    <t>9242710</t>
  </si>
  <si>
    <t>404538</t>
  </si>
  <si>
    <t>HETTICH 9242710 TopLine L new 10-16 mm/50 kg 3 křídla</t>
  </si>
  <si>
    <t>9242711</t>
  </si>
  <si>
    <t>404539</t>
  </si>
  <si>
    <t>HETTICH 9242711 TopLine L new 18-30 mm/50 kg 2 křídla, přední dveře vlevo</t>
  </si>
  <si>
    <t>9242712</t>
  </si>
  <si>
    <t>404540</t>
  </si>
  <si>
    <t>HETTICH 9242712 TopLine L new 18-30 mm/50 kg 2 křídla, přední dveře vpravo</t>
  </si>
  <si>
    <t>9242713</t>
  </si>
  <si>
    <t>404541</t>
  </si>
  <si>
    <t>HETTICH 9242713 TopLine L new 18-30 mm/50 kg 3 křídla</t>
  </si>
  <si>
    <t>9242714</t>
  </si>
  <si>
    <t>519662</t>
  </si>
  <si>
    <t>HETTICH 9242714 TopLine L new 35-50 mm/50 kg 2 křídla, přední dveře vlevo</t>
  </si>
  <si>
    <t>9242715</t>
  </si>
  <si>
    <t>519663</t>
  </si>
  <si>
    <t>HETTICH 9242715 TopLine L new 35-50 mm/50 kg 2 křídla, přední dveře vpravo</t>
  </si>
  <si>
    <t>9242723</t>
  </si>
  <si>
    <t>519700</t>
  </si>
  <si>
    <t>Hettich 9242723 TopLine L sada pro zvýšení nosnosti na 70 kg, zadní dveře</t>
  </si>
  <si>
    <t>9242739</t>
  </si>
  <si>
    <t>536684</t>
  </si>
  <si>
    <t>HETTICH 9242739 TopLine L new 19 mm 2 křídla, přední dveře vpravo</t>
  </si>
  <si>
    <t>9242754</t>
  </si>
  <si>
    <t>519670</t>
  </si>
  <si>
    <t>HETTICH 9242754 TopLine L sada pro 2 dveře přední vlevo</t>
  </si>
  <si>
    <t>9242755</t>
  </si>
  <si>
    <t>556575</t>
  </si>
  <si>
    <t>HETTICH 9242755 TopLine L new 20 mm/50 kg 2 křídla, přední dveře vpravo</t>
  </si>
  <si>
    <t>9243050</t>
  </si>
  <si>
    <t>383573</t>
  </si>
  <si>
    <t>HETTICH 9243050 LegaDrive spojovací deska 170x170, bílá</t>
  </si>
  <si>
    <t>9243053</t>
  </si>
  <si>
    <t>383570</t>
  </si>
  <si>
    <t>HETTICH 9243053 Kabelový kanál vodorovný, šedý</t>
  </si>
  <si>
    <t>9243064</t>
  </si>
  <si>
    <t>383569</t>
  </si>
  <si>
    <t>HETTICH 9243064 Kabelový kanál vodorovný, bílý</t>
  </si>
  <si>
    <t>9243680</t>
  </si>
  <si>
    <t>352798</t>
  </si>
  <si>
    <t>HETTICH 9243680 Atira celovýsuv, Quadro V6, 260mm/10kg, bok 18mm, levá, PTOs</t>
  </si>
  <si>
    <t>9243681</t>
  </si>
  <si>
    <t>352799</t>
  </si>
  <si>
    <t>HETTICH 9243681 Quadro V6_10 P2Os 260 mm eb10,5 P</t>
  </si>
  <si>
    <t>9243683</t>
  </si>
  <si>
    <t>352801</t>
  </si>
  <si>
    <t>HETTICH 9243683 Quadro V6_10 P2Os 300 mm eb10,5 L</t>
  </si>
  <si>
    <t>9243684</t>
  </si>
  <si>
    <t>352802</t>
  </si>
  <si>
    <t>HETTICH 9243684 Quadro V6_10 P2Os 300 mm eb10,5 P</t>
  </si>
  <si>
    <t>9243686</t>
  </si>
  <si>
    <t>352804</t>
  </si>
  <si>
    <t>HETTICH 9243686 Atira celovýsuv, Quadro V6, 350mm/10kg, bok 18mm, levá, PTOs</t>
  </si>
  <si>
    <t>9243687</t>
  </si>
  <si>
    <t>352805</t>
  </si>
  <si>
    <t>HETTICH 9243687 Atira celovýsuv, Quadro V6, 350mm/10kg, bok 18mm, pravá, PTOs</t>
  </si>
  <si>
    <t>9243689</t>
  </si>
  <si>
    <t>352807</t>
  </si>
  <si>
    <t>HETTICH 9243689 Atira celovýsuv, Quadro V6, 260mm/30kg, bok 18mm, levá, PTOs</t>
  </si>
  <si>
    <t>9243690</t>
  </si>
  <si>
    <t>352808</t>
  </si>
  <si>
    <t>HETTICH 9243690 Atira celovýsuv, Quadro V6, 260mm/30kg, bok 18mm, pravá, PTOs</t>
  </si>
  <si>
    <t>9243691</t>
  </si>
  <si>
    <t>352809</t>
  </si>
  <si>
    <t>HETTICH 9243691 Quadro V6 260 mm eb10,5 P2Os L+P</t>
  </si>
  <si>
    <t>9243692</t>
  </si>
  <si>
    <t>352810</t>
  </si>
  <si>
    <t>HETTICH 9243692 Atira celovýsuv, Quadro V6, 300mm/30kg, bok 18mm, levá, PTOs</t>
  </si>
  <si>
    <t>9243693</t>
  </si>
  <si>
    <t>352811</t>
  </si>
  <si>
    <t>HETTICH 9243693 Atira celovýsuv, Quadro V6, 300mm/30kg, bok 18mm, pravá, PTOs</t>
  </si>
  <si>
    <t>9243695</t>
  </si>
  <si>
    <t>352813</t>
  </si>
  <si>
    <t>HETTICH 9243695 Atira celovýsuv, Quadro V6, 350mm/30kg, bok 18mm, levá, PTOs</t>
  </si>
  <si>
    <t>9243696</t>
  </si>
  <si>
    <t>352814</t>
  </si>
  <si>
    <t>HETTICH 9243696 Atira celovýsuv, Quadro V6, 350mm/30kg, bok 18mm, pravá, PTOs</t>
  </si>
  <si>
    <t>9243698</t>
  </si>
  <si>
    <t>352816</t>
  </si>
  <si>
    <t>HETTICH 9243698 Atira celovýsuv, Quadro V6, 420mm/30kg, bok 18mm, levá, PTOs</t>
  </si>
  <si>
    <t>9243699</t>
  </si>
  <si>
    <t>352817</t>
  </si>
  <si>
    <t>HETTICH 9243699 Atira celovýsuv, Quadro V6, 420mm/30kg, bok 18mm, pravá, PTOs</t>
  </si>
  <si>
    <t>9243701</t>
  </si>
  <si>
    <t>352819</t>
  </si>
  <si>
    <t>HETTICH 9243701 Atira celovýsuv, Quadro V6, 470mm/30kg, bok 18mm, levá, PTOs</t>
  </si>
  <si>
    <t>9243702</t>
  </si>
  <si>
    <t>352820</t>
  </si>
  <si>
    <t>HETTICH 9243702 Atira celovýsuv, Quadro V6, 470mm/30kg, bok 18mm, pravá, PTOs</t>
  </si>
  <si>
    <t>9243704</t>
  </si>
  <si>
    <t>352822</t>
  </si>
  <si>
    <t>HETTICH 9243704 Atira celovýsuv, Quadro V6, 520mm/30kg, bok 18mm, levá, PTOs</t>
  </si>
  <si>
    <t>9243705</t>
  </si>
  <si>
    <t>352823</t>
  </si>
  <si>
    <t>HETTICH 9243705 Atira celovýsuv, Quadro V6, 520mm/30kg, bok 18mm, pravá, PTOs</t>
  </si>
  <si>
    <t>9243728</t>
  </si>
  <si>
    <t>352846</t>
  </si>
  <si>
    <t>HETTICH 9243728 Quadro V6 P2Os 470 mm eb12,5 L</t>
  </si>
  <si>
    <t>9243729</t>
  </si>
  <si>
    <t>352847</t>
  </si>
  <si>
    <t>HETTICH 9243729 Quadro V6 P2Os 470 mm eb12,5 P</t>
  </si>
  <si>
    <t>9243752</t>
  </si>
  <si>
    <t>352870</t>
  </si>
  <si>
    <t>HETTICH 9243752 Quadro V6+ P2Os 300 mm eb10,5 L</t>
  </si>
  <si>
    <t>9243753</t>
  </si>
  <si>
    <t>352871</t>
  </si>
  <si>
    <t>HETTICH 9243753 Quadro V6+ P2Os 300 mm eb10,5 P</t>
  </si>
  <si>
    <t>9243755</t>
  </si>
  <si>
    <t>352873</t>
  </si>
  <si>
    <t>HETTICH 9243755 Quadro V6+ P2Os 350 mm eb10,5 L</t>
  </si>
  <si>
    <t>9243756</t>
  </si>
  <si>
    <t>352874</t>
  </si>
  <si>
    <t>HETTICH 9243756 Quadro V6+ P2Os 350 mm eb10,5 P</t>
  </si>
  <si>
    <t>9243758</t>
  </si>
  <si>
    <t>352876</t>
  </si>
  <si>
    <t>HETTICH 9243758 Quadro V6+ P2Os 420mm/50kg EB10,5 L</t>
  </si>
  <si>
    <t>9243759</t>
  </si>
  <si>
    <t>352877</t>
  </si>
  <si>
    <t>HETTICH 9243759 Quadro V6+ P2Os 420mm/50kg EB10,5 P</t>
  </si>
  <si>
    <t>9243761</t>
  </si>
  <si>
    <t>352879</t>
  </si>
  <si>
    <t>HETTICH 9243761 Quadro V6+ P2Os 470 mm eb10,5 plnovýsuv levý</t>
  </si>
  <si>
    <t>9243762</t>
  </si>
  <si>
    <t>352880</t>
  </si>
  <si>
    <t>HETTICH 9243762 Quadro V6+ P2Os 470 mm eb10,5 plnovýsuv pravý</t>
  </si>
  <si>
    <t>9243764</t>
  </si>
  <si>
    <t>352882</t>
  </si>
  <si>
    <t>HETTICH 9243764 Quadro V6+ P2Os 520 mm eb10,5 L</t>
  </si>
  <si>
    <t>9243765</t>
  </si>
  <si>
    <t>352883</t>
  </si>
  <si>
    <t>HETTICH 9243765 Quadro V6+ P2Os 520 mm eb10,5 P</t>
  </si>
  <si>
    <t>9243767</t>
  </si>
  <si>
    <t>352885</t>
  </si>
  <si>
    <t>HETTICH 9243767 Quadro V6+ P2Os 620 mm eb10,5 L</t>
  </si>
  <si>
    <t>9243768</t>
  </si>
  <si>
    <t>352886</t>
  </si>
  <si>
    <t>HETTICH 9243768 Quadro V6+ P2Os 620 mm eb10,5 P</t>
  </si>
  <si>
    <t>9244426</t>
  </si>
  <si>
    <t>376078</t>
  </si>
  <si>
    <t>HETTICH 9244426 Push to open silent ArciTech aktivátor L</t>
  </si>
  <si>
    <t>9244427</t>
  </si>
  <si>
    <t>376079</t>
  </si>
  <si>
    <t>HETTICH 9244427 Push to open silent ArciTech aktivátor P</t>
  </si>
  <si>
    <t>9245363</t>
  </si>
  <si>
    <t>361171</t>
  </si>
  <si>
    <t>HETTICH 9245363 Quadro 4d v6 / 450mm silent system plnovýsuv L</t>
  </si>
  <si>
    <t>9245364</t>
  </si>
  <si>
    <t>361172</t>
  </si>
  <si>
    <t>HETTICH 9245364 Quadro 4d v6 / 450mm silent system plnovýsuv P</t>
  </si>
  <si>
    <t>9245368</t>
  </si>
  <si>
    <t>361177</t>
  </si>
  <si>
    <t>HETTICH 9245368 Quadro 4d v6 / 500mm SiSy celovýsuv P</t>
  </si>
  <si>
    <t>363461</t>
  </si>
  <si>
    <t>HETTICH 9245368 Quadro 4D v6 500 mm SiSy P     LeBon</t>
  </si>
  <si>
    <t>9245386</t>
  </si>
  <si>
    <t>361195</t>
  </si>
  <si>
    <t>HETTICH 9245386 Quadro 4d v6 / 350mm SiSy celovýsuv L+P</t>
  </si>
  <si>
    <t>9245396</t>
  </si>
  <si>
    <t>361205</t>
  </si>
  <si>
    <t>HETTICH 9245396 Quadro 4d v6 / 600mm SiSy celovýsuv L+P</t>
  </si>
  <si>
    <t>9245470</t>
  </si>
  <si>
    <t>376074</t>
  </si>
  <si>
    <t>HETTICH 9245470 Push to open silent ArciTech 40K L</t>
  </si>
  <si>
    <t>9245471</t>
  </si>
  <si>
    <t>376075</t>
  </si>
  <si>
    <t>HETTICH 9245471 Push to open silent ArciTech 40K P</t>
  </si>
  <si>
    <t>9246312</t>
  </si>
  <si>
    <t>361235</t>
  </si>
  <si>
    <t>HETTICH 9246312 mechanismus P2Os pro Quadro v6 4D 10 kg</t>
  </si>
  <si>
    <t>9246315</t>
  </si>
  <si>
    <t>361236</t>
  </si>
  <si>
    <t>HETTICH 9246315 Quadro 4D V6 mechanismus PTOs, 8-20kg</t>
  </si>
  <si>
    <t>9246316</t>
  </si>
  <si>
    <t>361237</t>
  </si>
  <si>
    <t>HETTICH 9246316 Quadro 4D V6 mechanismus PTOs, 10-30kg</t>
  </si>
  <si>
    <t>9247355</t>
  </si>
  <si>
    <t>264378</t>
  </si>
  <si>
    <t>HETTICH 9247355 Quadro 4D spojka L</t>
  </si>
  <si>
    <t>362859</t>
  </si>
  <si>
    <t>HETTICH 9247355 Quadro 4D spojka levá LeBon</t>
  </si>
  <si>
    <t>9247356</t>
  </si>
  <si>
    <t>264379</t>
  </si>
  <si>
    <t>HETTICH 9247356 Quadro 4D spojka P</t>
  </si>
  <si>
    <t>362860</t>
  </si>
  <si>
    <t>HETTICH 9247356 Quadro 4D spojka P  LeBon</t>
  </si>
  <si>
    <t>9247529</t>
  </si>
  <si>
    <t>361206</t>
  </si>
  <si>
    <t>HETTICH 9247529 Quadro 4D sada spojek 2x přední spojka + 2x zadní seřízení</t>
  </si>
  <si>
    <t>9247745</t>
  </si>
  <si>
    <t>361215</t>
  </si>
  <si>
    <t>HETTICH 9247745 Quadro 4D V6 skrytý celovýsuv, 480mm/30kg, pro 16mm, para, PTO</t>
  </si>
  <si>
    <t>9252428</t>
  </si>
  <si>
    <t>460816</t>
  </si>
  <si>
    <t>HETTICH 9252428 Úchytka Cheam 163/128 mm černá matná</t>
  </si>
  <si>
    <t>9252429</t>
  </si>
  <si>
    <t>519316</t>
  </si>
  <si>
    <t>HETTICH 9252429 Úchytka Cheam 195/160 mm černá matná</t>
  </si>
  <si>
    <t>9252430</t>
  </si>
  <si>
    <t>412577</t>
  </si>
  <si>
    <t>HETTICH 9252430 Úchytka Cheam 227/192 mm černá matná</t>
  </si>
  <si>
    <t>9252651</t>
  </si>
  <si>
    <t>398071</t>
  </si>
  <si>
    <t>HETTICH 9252651 výztuha dveří</t>
  </si>
  <si>
    <t>9253384</t>
  </si>
  <si>
    <t>374128</t>
  </si>
  <si>
    <t>HETTICH 9253384 Klíč pro soklové nohy korrekt</t>
  </si>
  <si>
    <t>485112</t>
  </si>
  <si>
    <t>HETTICH 9253384 klíč pro soklové nohy Korrekt PD-50</t>
  </si>
  <si>
    <t>9254165</t>
  </si>
  <si>
    <t>367909</t>
  </si>
  <si>
    <t>HETTICH 9254165 Quadro V6 550 EB23 celovýsuv SiSy L</t>
  </si>
  <si>
    <t>9254166</t>
  </si>
  <si>
    <t>367911</t>
  </si>
  <si>
    <t>HETTICH 9254166 Quadro V6 550 EB23 celovýsuv SiSy P</t>
  </si>
  <si>
    <t>9254168</t>
  </si>
  <si>
    <t>367912</t>
  </si>
  <si>
    <t>HETTICH 9254168 Quadro V6 600 EB23 celovýsuv SiSy L</t>
  </si>
  <si>
    <t>9254169</t>
  </si>
  <si>
    <t>367914</t>
  </si>
  <si>
    <t>HETTICH 9254169 Quadro V6 600 EB23 celovýsuv SiSy P</t>
  </si>
  <si>
    <t>9254248</t>
  </si>
  <si>
    <t>482905</t>
  </si>
  <si>
    <t>HETTICH 9254248 vrták d5x57.5mm pro MDF levý</t>
  </si>
  <si>
    <t>9254259</t>
  </si>
  <si>
    <t>482906</t>
  </si>
  <si>
    <t>HETTICH 9254259 vrták d5x57.5mm pro MDF pravý</t>
  </si>
  <si>
    <t>9254549</t>
  </si>
  <si>
    <t>536261</t>
  </si>
  <si>
    <t>HETTICH 9254549 synchronizační adaptér typ C pro Quadro 25 2D/YOU PTO</t>
  </si>
  <si>
    <t>9254630</t>
  </si>
  <si>
    <t>404550</t>
  </si>
  <si>
    <t>HETTICH 9254630 TopLine L new sada antikolizního tlumení, 3 křídla</t>
  </si>
  <si>
    <t>9254997</t>
  </si>
  <si>
    <t>455789</t>
  </si>
  <si>
    <t>HETTICH 9254997 Practica 265 vrtací přípravek pro AvanTech YOU</t>
  </si>
  <si>
    <t>468836</t>
  </si>
  <si>
    <t>HETTICH 9254997 Practica 265 vrtací přípravek pro AvanTech YOU PD-50</t>
  </si>
  <si>
    <t>9255000</t>
  </si>
  <si>
    <t>396535</t>
  </si>
  <si>
    <t>HETTICH 9255000 AvanTech YOU bočnice, 77/400mm, levá, stříbrná</t>
  </si>
  <si>
    <t>9255001</t>
  </si>
  <si>
    <t>396536</t>
  </si>
  <si>
    <t>HETTICH 9255001 AvanTech YOU bočnice, 77/400mm, pravá, stříbrná</t>
  </si>
  <si>
    <t>9255002</t>
  </si>
  <si>
    <t>396537</t>
  </si>
  <si>
    <t>HETTICH 9255002 AvanTech YOU bočnice, 77/450mm, levá, stříbrná</t>
  </si>
  <si>
    <t>9255003</t>
  </si>
  <si>
    <t>396538</t>
  </si>
  <si>
    <t>HETTICH 9255003 AvanTech YOU bočnice, 77/450mm, pravá, stříbrná</t>
  </si>
  <si>
    <t>9255004</t>
  </si>
  <si>
    <t>396539</t>
  </si>
  <si>
    <t>HETTICH 9255004 AvanTech YOU bočnice, 77/500mm, levá, stříbrná</t>
  </si>
  <si>
    <t>9255005</t>
  </si>
  <si>
    <t>396540</t>
  </si>
  <si>
    <t>HETTICH 9255005 AvanTech YOU bočnice, 77/500mm, pravá, stříbrná</t>
  </si>
  <si>
    <t>9255008</t>
  </si>
  <si>
    <t>396661</t>
  </si>
  <si>
    <t>HETTICH 9255008 AvanTech YOU bočnice, 101/270mm, levá, stříbrná</t>
  </si>
  <si>
    <t>9255009</t>
  </si>
  <si>
    <t>396662</t>
  </si>
  <si>
    <t>HETTICH 9255009 AvanTech YOU bočnice, 101/270mm, pravá, stříbrná</t>
  </si>
  <si>
    <t>9255010</t>
  </si>
  <si>
    <t>396663</t>
  </si>
  <si>
    <t>HETTICH 9255010 AvanTech YOU bočnice, 101/300mm, levá, stříbrná</t>
  </si>
  <si>
    <t>9255011</t>
  </si>
  <si>
    <t>396664</t>
  </si>
  <si>
    <t>HETTICH 9255011 AvanTech YOU bočnice, 101/300mm, pravá, stříbrná</t>
  </si>
  <si>
    <t>9255012</t>
  </si>
  <si>
    <t>396665</t>
  </si>
  <si>
    <t>HETTICH 9255012 AvanTech YOU bočnice, 101/350mm, levá, stříbrná</t>
  </si>
  <si>
    <t>9255013</t>
  </si>
  <si>
    <t>396666</t>
  </si>
  <si>
    <t>HETTICH 9255013 AvanTech YOU bočnice, 101/350mm, pravá, stříbrná</t>
  </si>
  <si>
    <t>9255014</t>
  </si>
  <si>
    <t>396667</t>
  </si>
  <si>
    <t>HETTICH 9255014 AvanTech YOU bočnice, 101/400mm, levá, stříbrná</t>
  </si>
  <si>
    <t>9255015</t>
  </si>
  <si>
    <t>396668</t>
  </si>
  <si>
    <t>HETTICH 9255015 AvanTech YOU bočnice, 101/400mm, pravá, stříbrná</t>
  </si>
  <si>
    <t>9255016</t>
  </si>
  <si>
    <t>396669</t>
  </si>
  <si>
    <t>HETTICH 9255016 AvanTech YOU bočnice, 101/450mm, levá, stříbrná</t>
  </si>
  <si>
    <t>456355</t>
  </si>
  <si>
    <t>HETTICH 9255016 AvanTech You boky 101/450 stříbrné L KATOWICE</t>
  </si>
  <si>
    <t>9255017</t>
  </si>
  <si>
    <t>396670</t>
  </si>
  <si>
    <t>HETTICH 9255017 AvanTech YOU bočnice, 101/450mm, pravá, stříbrná</t>
  </si>
  <si>
    <t>456356</t>
  </si>
  <si>
    <t>HETTICH 9255017 AvanTech You boky 101/450 stříbrné P KATOWICE</t>
  </si>
  <si>
    <t>9255018</t>
  </si>
  <si>
    <t>396671</t>
  </si>
  <si>
    <t>HETTICH 9255018 AvanTech YOU bočnice, 101/500mm, levá, stříbrná</t>
  </si>
  <si>
    <t>456357</t>
  </si>
  <si>
    <t>HETTICH 9255018 AvanTech You boky 101/500 stříbrné L KATOWICE</t>
  </si>
  <si>
    <t>9255019</t>
  </si>
  <si>
    <t>396672</t>
  </si>
  <si>
    <t>HETTICH 9255019 AvanTech YOU bočnice, 101/500mm, pravá, stříbrná</t>
  </si>
  <si>
    <t>456358</t>
  </si>
  <si>
    <t>HETTICH 9255019 AvanTech You boky 101/500 stříbrné P KATOWICE</t>
  </si>
  <si>
    <t>9255020</t>
  </si>
  <si>
    <t>396673</t>
  </si>
  <si>
    <t>HETTICH 9255020 AvanTech YOU bočnice, 101/550mm, levá, stříbrná</t>
  </si>
  <si>
    <t>9255021</t>
  </si>
  <si>
    <t>396674</t>
  </si>
  <si>
    <t>HETTICH 9255021 AvanTech YOU bočnice, 101/550mm, pravá, stříbrná</t>
  </si>
  <si>
    <t>9255022</t>
  </si>
  <si>
    <t>396675</t>
  </si>
  <si>
    <t>HETTICH 9255022 AvanTech YOU bočnice, 101/600mm, levá, stříbrná</t>
  </si>
  <si>
    <t>9255023</t>
  </si>
  <si>
    <t>396676</t>
  </si>
  <si>
    <t>HETTICH 9255023 AvanTech YOU bočnice, 101/600mm, pravá, stříbrná</t>
  </si>
  <si>
    <t>9255024</t>
  </si>
  <si>
    <t>396677</t>
  </si>
  <si>
    <t>HETTICH 9255024 AvanTech YOU bočnice, 101/650mm, levá, stříbrná</t>
  </si>
  <si>
    <t>9255025</t>
  </si>
  <si>
    <t>396678</t>
  </si>
  <si>
    <t>HETTICH 9255025 AvanTech YOU bočnice, 101/650mm, pravá, stříbrná</t>
  </si>
  <si>
    <t>396738</t>
  </si>
  <si>
    <t>HETTICH 9255028 AvanTech YOU bočnice, 139/300mm, levá, stříbrná</t>
  </si>
  <si>
    <t>396739</t>
  </si>
  <si>
    <t>HETTICH 9255029 AvanTech YOU bočnice, 139/300mm, pravá, stříbrná</t>
  </si>
  <si>
    <t>396740</t>
  </si>
  <si>
    <t>HETTICH 9255030 AvanTech YOU bočnice, 139/350mm, levá, stříbrná</t>
  </si>
  <si>
    <t>396741</t>
  </si>
  <si>
    <t>HETTICH 9255031 AvanTech YOU bočnice, 139/350mm, pravá, stříbrná</t>
  </si>
  <si>
    <t>396742</t>
  </si>
  <si>
    <t>HETTICH 9255032 AvanTech YOU bočnice, 139/400mm, levá, stříbrná</t>
  </si>
  <si>
    <t>396743</t>
  </si>
  <si>
    <t>HETTICH 9255033 AvanTech YOU bočnice, 139/400mm, pravá, stříbrná</t>
  </si>
  <si>
    <t>396744</t>
  </si>
  <si>
    <t>HETTICH 9255034 AvanTech YOU bočnice, 139/450mm, levá, stříbrná</t>
  </si>
  <si>
    <t>396745</t>
  </si>
  <si>
    <t>HETTICH 9255035 AvanTech YOU bočnice, 139/450mm, pravá, stříbrná</t>
  </si>
  <si>
    <t>396746</t>
  </si>
  <si>
    <t>HETTICH 9255036 AvanTech YOU bočnice, 139/500mm, levá, stříbrná</t>
  </si>
  <si>
    <t>396747</t>
  </si>
  <si>
    <t>HETTICH 9255037 AvanTech YOU bočnice, 139/500mm, pravá, stříbrná</t>
  </si>
  <si>
    <t>396748</t>
  </si>
  <si>
    <t>HETTICH 9255038 AvanTech YOU bočnice, 139/550mm, levá, stříbrná</t>
  </si>
  <si>
    <t>396749</t>
  </si>
  <si>
    <t>HETTICH 9255039 AvanTech YOU bočnice, 139/550mm, pravá, stříbrná</t>
  </si>
  <si>
    <t>396750</t>
  </si>
  <si>
    <t>HETTICH 9255040 AvanTech YOU bočnice, 139/600mm, levá, stříbrná</t>
  </si>
  <si>
    <t>396751</t>
  </si>
  <si>
    <t>HETTICH 9255041 AvanTech YOU bočnice, 139/600mm, pravá, stříbrná</t>
  </si>
  <si>
    <t>9255042</t>
  </si>
  <si>
    <t>470810</t>
  </si>
  <si>
    <t>HETTICH 9255042 AvanTech You boky 139/650 stříbrné L</t>
  </si>
  <si>
    <t>9255043</t>
  </si>
  <si>
    <t>470811</t>
  </si>
  <si>
    <t>HETTICH 9255043 AvanTech You boky 139/650 stříbrné P</t>
  </si>
  <si>
    <t>396809</t>
  </si>
  <si>
    <t>HETTICH 9255044 AvanTech YOU bočnice, 187/270mm, levá, stříbrná</t>
  </si>
  <si>
    <t>396810</t>
  </si>
  <si>
    <t>HETTICH 9255045 AvanTech YOU bočnice, 187/270mm, pravá, stříbrná</t>
  </si>
  <si>
    <t>396811</t>
  </si>
  <si>
    <t>HETTICH 9255046 AvanTech YOU bočnice, 187/300mm, levá, stříbrná</t>
  </si>
  <si>
    <t>396812</t>
  </si>
  <si>
    <t>HETTICH 9255047 AvanTech YOU bočnice, 187/300mm, pravá, stříbrná</t>
  </si>
  <si>
    <t>396813</t>
  </si>
  <si>
    <t>HETTICH 9255048 AvanTech YOU bočnice, 187/350mm, levá, stříbrná</t>
  </si>
  <si>
    <t>396814</t>
  </si>
  <si>
    <t>HETTICH 9255049 AvanTech YOU bočnice, 187/350mm, pravá, stříbrná</t>
  </si>
  <si>
    <t>396815</t>
  </si>
  <si>
    <t>HETTICH 9255050 AvanTech YOU bočnice, 187/400mm, levá, stříbrná</t>
  </si>
  <si>
    <t>396816</t>
  </si>
  <si>
    <t>HETTICH 9255051 AvanTech YOU bočnice, 187/400mm, pravá, stříbrná</t>
  </si>
  <si>
    <t>396817</t>
  </si>
  <si>
    <t>HETTICH 9255052 AvanTech YOU bočnice, 187/450mm, levá, stříbrná</t>
  </si>
  <si>
    <t>456368</t>
  </si>
  <si>
    <t>HETTICH 9255052 AvanTech You boky 187/450 stříbrné L KATOWICE</t>
  </si>
  <si>
    <t>396818</t>
  </si>
  <si>
    <t>HETTICH 9255053 AvanTech YOU bočnice, 187/450mm, pravá, stříbrná</t>
  </si>
  <si>
    <t>456369</t>
  </si>
  <si>
    <t>HETTICH 9255053 AvanTech You boky 187/450 stříbrné P KATOWICE</t>
  </si>
  <si>
    <t>396819</t>
  </si>
  <si>
    <t>HETTICH 9255054 AvanTech YOU bočnice, 187/500mm, levá, stříbrná</t>
  </si>
  <si>
    <t>456370</t>
  </si>
  <si>
    <t>HETTICH 9255054 AvanTech You boky 187/500 stříbrné L KATOWICE</t>
  </si>
  <si>
    <t>396820</t>
  </si>
  <si>
    <t>HETTICH 9255055 AvanTech YOU bočnice, 187/500mm, pravá, stříbrná</t>
  </si>
  <si>
    <t>456371</t>
  </si>
  <si>
    <t>HETTICH 9255055 AvanTech You boky 187/500 stříbrné P KATOWICE</t>
  </si>
  <si>
    <t>396821</t>
  </si>
  <si>
    <t>HETTICH 9255056 AvanTech YOU bočnice, 187/550mm, levá, stříbrná</t>
  </si>
  <si>
    <t>396822</t>
  </si>
  <si>
    <t>HETTICH 9255057 AvanTech YOU bočnice, 187/550mm, pravá, stříbrná</t>
  </si>
  <si>
    <t>396823</t>
  </si>
  <si>
    <t>HETTICH 9255058 AvanTech YOU bočnice, 187/600mm, levá, stříbrná</t>
  </si>
  <si>
    <t>396824</t>
  </si>
  <si>
    <t>HETTICH 9255059 AvanTech YOU bočnice, 187/600mm, pravá, stříbrná</t>
  </si>
  <si>
    <t>396825</t>
  </si>
  <si>
    <t>HETTICH 9255060 AvanTech YOU bočnice, 187/650mm, levá, stříbrná</t>
  </si>
  <si>
    <t>396826</t>
  </si>
  <si>
    <t>HETTICH 9255061 AvanTech YOU bočnice, 187/650mm, pravá, stříbrná</t>
  </si>
  <si>
    <t>396886</t>
  </si>
  <si>
    <t>HETTICH 9255066 AvanTech YOU bočnice, 251/350mm, levá, stříbrná</t>
  </si>
  <si>
    <t>396887</t>
  </si>
  <si>
    <t>HETTICH 9255067 AvanTech YOU bočnice, 251/350mm, pravá, stříbrná</t>
  </si>
  <si>
    <t>396888</t>
  </si>
  <si>
    <t>HETTICH 9255068 AvanTech YOU bočnice, 251/400mm, levá, stříbrná</t>
  </si>
  <si>
    <t>396889</t>
  </si>
  <si>
    <t>HETTICH 9255069 AvanTech YOU bočnice, 251/400mm, pravá, stříbrná</t>
  </si>
  <si>
    <t>396890</t>
  </si>
  <si>
    <t>HETTICH 9255070 AvanTech YOU bočnice, 251/450mm, levá, stříbrná</t>
  </si>
  <si>
    <t>396891</t>
  </si>
  <si>
    <t>HETTICH 9255071 AvanTech YOU bočnice, 251/450mm, pravá, stříbrná</t>
  </si>
  <si>
    <t>396892</t>
  </si>
  <si>
    <t>HETTICH 9255072 AvanTech YOU bočnice, 251/500mm, levá, stříbrná</t>
  </si>
  <si>
    <t>396893</t>
  </si>
  <si>
    <t>HETTICH 9255073 AvanTech YOU bočnice, 251/500mm, pravá, stříbrná</t>
  </si>
  <si>
    <t>396894</t>
  </si>
  <si>
    <t>HETTICH 9255074 AvanTech YOU bočnice, 251/550mm, levá, stříbrná</t>
  </si>
  <si>
    <t>396895</t>
  </si>
  <si>
    <t>HETTICH 9255075 AvanTech YOU bočnice, 251/550mm, pravá, stříbrná</t>
  </si>
  <si>
    <t>396896</t>
  </si>
  <si>
    <t>HETTICH 9255076 AvanTech YOU bočnice, 251/600mm, levá, stříbrná</t>
  </si>
  <si>
    <t>396897</t>
  </si>
  <si>
    <t>HETTICH 9255077 AvanTech YOU bočnice, 251/600mm, pravá, stříbrná</t>
  </si>
  <si>
    <t>396898</t>
  </si>
  <si>
    <t>HETTICH 9255078 AvanTech YOU bočnice, 251/650mm, levá, stříbrná</t>
  </si>
  <si>
    <t>396899</t>
  </si>
  <si>
    <t>HETTICH 9255079 AvanTech YOU bočnice, 251/650mm, pravá, stříbrná</t>
  </si>
  <si>
    <t>9255080</t>
  </si>
  <si>
    <t>396543</t>
  </si>
  <si>
    <t>HETTICH 9255080 AvanTech YOU bočnice, 77/400mm, levá, bílá</t>
  </si>
  <si>
    <t>9255081</t>
  </si>
  <si>
    <t>396544</t>
  </si>
  <si>
    <t>HETTICH 9255081 AvanTech YOU bočnice, 77/400mm, pravá, bílá</t>
  </si>
  <si>
    <t>9255082</t>
  </si>
  <si>
    <t>396545</t>
  </si>
  <si>
    <t>HETTICH 9255082 AvanTech YOU bočnice, 77/450mm, levá, bílá</t>
  </si>
  <si>
    <t>9255083</t>
  </si>
  <si>
    <t>396546</t>
  </si>
  <si>
    <t>HETTICH 9255083 AvanTech YOU bočnice, 77/450mm, pravá, bílá</t>
  </si>
  <si>
    <t>9255084</t>
  </si>
  <si>
    <t>396547</t>
  </si>
  <si>
    <t>HETTICH 9255084 AvanTech YOU bočnice, 77/500mm, levá, bílá</t>
  </si>
  <si>
    <t>9255085</t>
  </si>
  <si>
    <t>396548</t>
  </si>
  <si>
    <t>HETTICH 9255085 AvanTech YOU bočnice, 77/500mm, pravá, bílá</t>
  </si>
  <si>
    <t>9255086</t>
  </si>
  <si>
    <t>396549</t>
  </si>
  <si>
    <t>HETTICH 9255086 AvanTech YOU bočnice, 77/550mm, levá, bílá</t>
  </si>
  <si>
    <t>9255087</t>
  </si>
  <si>
    <t>396550</t>
  </si>
  <si>
    <t>HETTICH 9255087 AvanTech YOU bočnice, 77/550mm, pravá, bílá</t>
  </si>
  <si>
    <t>9255088</t>
  </si>
  <si>
    <t>396679</t>
  </si>
  <si>
    <t>HETTICH 9255088 AvanTech YOU bočnice, 101/270mm, levá, bílá</t>
  </si>
  <si>
    <t>9255089</t>
  </si>
  <si>
    <t>396680</t>
  </si>
  <si>
    <t>HETTICH 9255089 AvanTech YOU bočnice, 101/270mm, pravá, bílá</t>
  </si>
  <si>
    <t>9255090</t>
  </si>
  <si>
    <t>396681</t>
  </si>
  <si>
    <t>HETTICH 9255090 AvanTech YOU bočnice, 101/300mm, levá, bílá</t>
  </si>
  <si>
    <t>9255091</t>
  </si>
  <si>
    <t>396682</t>
  </si>
  <si>
    <t>HETTICH 9255091 AvanTech YOU bočnice, 101/300mm, pravá, bílá</t>
  </si>
  <si>
    <t>9255092</t>
  </si>
  <si>
    <t>396683</t>
  </si>
  <si>
    <t>HETTICH 9255092 AvanTech YOU bočnice, 101/350mm, levá, bílá</t>
  </si>
  <si>
    <t>9255093</t>
  </si>
  <si>
    <t>396684</t>
  </si>
  <si>
    <t>HETTICH 9255093 AvanTech YOU bočnice, 101/350mm, pravá, bílá</t>
  </si>
  <si>
    <t>9255094</t>
  </si>
  <si>
    <t>396685</t>
  </si>
  <si>
    <t>HETTICH 9255094 AvanTech YOU bočnice, 101/400mm, levá, bílá</t>
  </si>
  <si>
    <t>9255095</t>
  </si>
  <si>
    <t>396686</t>
  </si>
  <si>
    <t>HETTICH 9255095 AvanTech YOU bočnice, 101/400mm, pravá, bílá</t>
  </si>
  <si>
    <t>9255096</t>
  </si>
  <si>
    <t>396687</t>
  </si>
  <si>
    <t>HETTICH 9255096 AvanTech YOU bočnice, 101/450mm, levá, bílá</t>
  </si>
  <si>
    <t>456359</t>
  </si>
  <si>
    <t>HETTICH 9255096 AvanTech You boky 101/450 bílé L KATOWICE</t>
  </si>
  <si>
    <t>9255097</t>
  </si>
  <si>
    <t>396688</t>
  </si>
  <si>
    <t>HETTICH 9255097 AvanTech YOU bočnice, 101/450mm, pravá, bílá</t>
  </si>
  <si>
    <t>456360</t>
  </si>
  <si>
    <t>HETTICH 9255097 AvanTech You boky 101/450 bílé P KATOWICE</t>
  </si>
  <si>
    <t>9255098</t>
  </si>
  <si>
    <t>396689</t>
  </si>
  <si>
    <t>HETTICH 9255098 AvanTech YOU bočnice, 101/500mm, levá, bílá</t>
  </si>
  <si>
    <t>456361</t>
  </si>
  <si>
    <t>HETTICH 9255098 AvanTech You boky 101/500 bílé L KATOWICE</t>
  </si>
  <si>
    <t>9255099</t>
  </si>
  <si>
    <t>396690</t>
  </si>
  <si>
    <t>HETTICH 9255099 AvanTech YOU bočnice, 101/500mm, pravá, bílá</t>
  </si>
  <si>
    <t>456362</t>
  </si>
  <si>
    <t>HETTICH 9255099 AvanTech You boky 101/500 bílé P KATOWICE</t>
  </si>
  <si>
    <t>9255100</t>
  </si>
  <si>
    <t>396691</t>
  </si>
  <si>
    <t>HETTICH 9255100 AvanTech YOU bočnice, 101/550mm, levá, bílá</t>
  </si>
  <si>
    <t>9255101</t>
  </si>
  <si>
    <t>396692</t>
  </si>
  <si>
    <t>HETTICH 9255101 AvanTech YOU bočnice, 101/550mm, pravá, bílá</t>
  </si>
  <si>
    <t>9255102</t>
  </si>
  <si>
    <t>396693</t>
  </si>
  <si>
    <t>HETTICH 9255102 AvanTech YOU bočnice, 101/600mm, levá, bílá</t>
  </si>
  <si>
    <t>9255103</t>
  </si>
  <si>
    <t>396694</t>
  </si>
  <si>
    <t>HETTICH 9255103 AvanTech YOU bočnice, 101/600mm, pravá, bílá</t>
  </si>
  <si>
    <t>9255104</t>
  </si>
  <si>
    <t>396695</t>
  </si>
  <si>
    <t>HETTICH 9255104 AvanTech YOU bočnice, 101/650mm, levá, bílá</t>
  </si>
  <si>
    <t>9255105</t>
  </si>
  <si>
    <t>396696</t>
  </si>
  <si>
    <t>HETTICH 9255105 AvanTech YOU bočnice, 101/650mm, pravá, bílá</t>
  </si>
  <si>
    <t>396752</t>
  </si>
  <si>
    <t>HETTICH 9255108 AvanTech YOU bočnice, 139/300mm, levá, bílá</t>
  </si>
  <si>
    <t>396753</t>
  </si>
  <si>
    <t>HETTICH 9255109 AvanTech YOU bočnice, 139/300mm, pravá, bílá</t>
  </si>
  <si>
    <t>396754</t>
  </si>
  <si>
    <t>HETTICH 9255110 AvanTech YOU bočnice, 139/350mm, levá, bílá</t>
  </si>
  <si>
    <t>396755</t>
  </si>
  <si>
    <t>HETTICH 9255111 AvanTech YOU bočnice, 139/350mm, pravá, bílá</t>
  </si>
  <si>
    <t>396756</t>
  </si>
  <si>
    <t>HETTICH 9255112 AvanTech YOU bočnice, 139/400mm, levá, bílá</t>
  </si>
  <si>
    <t>396757</t>
  </si>
  <si>
    <t>HETTICH 9255113 AvanTech YOU bočnice, 139/400mm, pravá, bílá</t>
  </si>
  <si>
    <t>396758</t>
  </si>
  <si>
    <t>HETTICH 9255114 AvanTech YOU bočnice, 139/450mm, levá, bílá</t>
  </si>
  <si>
    <t>396759</t>
  </si>
  <si>
    <t>HETTICH 9255115 AvanTech YOU bočnice, 139/450mm, pravá, bílá</t>
  </si>
  <si>
    <t>396760</t>
  </si>
  <si>
    <t>HETTICH 9255116 AvanTech YOU bočnice, 139/500mm, levá, bílá</t>
  </si>
  <si>
    <t>396761</t>
  </si>
  <si>
    <t>HETTICH 9255117 AvanTech YOU bočnice, 139/500mm, pravá, bílá</t>
  </si>
  <si>
    <t>396762</t>
  </si>
  <si>
    <t>HETTICH 9255118 AvanTech YOU bočnice, 139/550mm, levá, bílá</t>
  </si>
  <si>
    <t>396763</t>
  </si>
  <si>
    <t>HETTICH 9255119 AvanTech YOU bočnice, 139/550mm, pravá, bílá</t>
  </si>
  <si>
    <t>396764</t>
  </si>
  <si>
    <t>HETTICH 9255120 AvanTech YOU bočnice, 139/600mm, levá, bílá</t>
  </si>
  <si>
    <t>396765</t>
  </si>
  <si>
    <t>HETTICH 9255121 AvanTech YOU bočnice, 139/600mm, pravá, bílá</t>
  </si>
  <si>
    <t>9255122</t>
  </si>
  <si>
    <t>470812</t>
  </si>
  <si>
    <t>HETTICH 9255122 AvanTech You boky 139/650 bílé L</t>
  </si>
  <si>
    <t>9255123</t>
  </si>
  <si>
    <t>470813</t>
  </si>
  <si>
    <t>HETTICH 9255123 AvanTech You boky 139/650 bílé P</t>
  </si>
  <si>
    <t>396827</t>
  </si>
  <si>
    <t>HETTICH 9255124 AvanTech YOU bočnice, 187/270mm, levá, bílá</t>
  </si>
  <si>
    <t>396828</t>
  </si>
  <si>
    <t>HETTICH 9255125 AvanTech YOU bočnice, 187/270mm, pravá, bílá</t>
  </si>
  <si>
    <t>396829</t>
  </si>
  <si>
    <t>HETTICH 9255126 AvanTech YOU bočnice, 187/300mm, levá, bílá</t>
  </si>
  <si>
    <t>396830</t>
  </si>
  <si>
    <t>HETTICH 9255127 AvanTech YOU bočnice, 187/300mm, pravá, bílá</t>
  </si>
  <si>
    <t>396831</t>
  </si>
  <si>
    <t>HETTICH 9255128 AvanTech YOU bočnice, 187/350mm, levá, bílá</t>
  </si>
  <si>
    <t>396832</t>
  </si>
  <si>
    <t>HETTICH 9255129 AvanTech YOU bočnice, 187/350mm, pravá, bílá</t>
  </si>
  <si>
    <t>396833</t>
  </si>
  <si>
    <t>HETTICH 9255130 AvanTech YOU bočnice, 187/400mm, levá, bílá</t>
  </si>
  <si>
    <t>396834</t>
  </si>
  <si>
    <t>HETTICH 9255131 AvanTech YOU bočnice, 187/400mm, pravá, bílá</t>
  </si>
  <si>
    <t>396835</t>
  </si>
  <si>
    <t>HETTICH 9255132 AvanTech YOU bočnice, 187/450mm, levá, bílá</t>
  </si>
  <si>
    <t>456372</t>
  </si>
  <si>
    <t>HETTICH 9255132 AvanTech You boky 187/450 bílé L KATOWICE</t>
  </si>
  <si>
    <t>396836</t>
  </si>
  <si>
    <t>HETTICH 9255133 AvanTech YOU bočnice, 187/450mm, pravá, bílá</t>
  </si>
  <si>
    <t>456373</t>
  </si>
  <si>
    <t>HETTICH 9255133 AvanTech You boky 187/450 bílé P KATOWICE</t>
  </si>
  <si>
    <t>396837</t>
  </si>
  <si>
    <t>HETTICH 9255134 AvanTech YOU bočnice, 187/500mm, levá, bílá</t>
  </si>
  <si>
    <t>527926</t>
  </si>
  <si>
    <t>HETTICH 9255134 AvanTech You boky 187/500 bílá L - DALNO</t>
  </si>
  <si>
    <t>456374</t>
  </si>
  <si>
    <t>HETTICH 9255134 AvanTech You boky 187/500 bílé L KATOWICE</t>
  </si>
  <si>
    <t>396838</t>
  </si>
  <si>
    <t>HETTICH 9255135 AvanTech YOU bočnice, 187/500mm, pravá, bílá</t>
  </si>
  <si>
    <t>527927</t>
  </si>
  <si>
    <t>HETTICH 9255135 AvanTech You boky 187/500 bílá P - DALNO</t>
  </si>
  <si>
    <t>456375</t>
  </si>
  <si>
    <t>HETTICH 9255135 AvanTech You boky 187/500 bílé P KATOWICE</t>
  </si>
  <si>
    <t>396839</t>
  </si>
  <si>
    <t>HETTICH 9255136 AvanTech YOU bočnice, 187/550mm, levá, bílá</t>
  </si>
  <si>
    <t>396840</t>
  </si>
  <si>
    <t>HETTICH 9255137 AvanTech YOU bočnice, 187/550mm, pravá, bílá</t>
  </si>
  <si>
    <t>396841</t>
  </si>
  <si>
    <t>HETTICH 9255138 AvanTech YOU bočnice, 187/600mm, levá, bílá</t>
  </si>
  <si>
    <t>396842</t>
  </si>
  <si>
    <t>HETTICH 9255139 AvanTech YOU bočnice, 187/600mm, pravá, bílá</t>
  </si>
  <si>
    <t>396843</t>
  </si>
  <si>
    <t>HETTICH 9255140 AvanTech YOU bočnice, 187/650mm, levá, bílá</t>
  </si>
  <si>
    <t>396844</t>
  </si>
  <si>
    <t>HETTICH 9255141 AvanTech YOU bočnice, 187/650mm, pravá, bílá</t>
  </si>
  <si>
    <t>396900</t>
  </si>
  <si>
    <t>HETTICH 9255146 AvanTech YOU bočnice, 251/350mm, levá, bílá</t>
  </si>
  <si>
    <t>396901</t>
  </si>
  <si>
    <t>HETTICH 9255147 AvanTech YOU bočnice, 251/350mm, pravá, bílá</t>
  </si>
  <si>
    <t>396902</t>
  </si>
  <si>
    <t>HETTICH 9255148 AvanTech YOU bočnice, 251/400mm, levá, bílá</t>
  </si>
  <si>
    <t>396903</t>
  </si>
  <si>
    <t>HETTICH 9255149 AvanTech YOU bočnice, 251/400mm, pravá, bílá</t>
  </si>
  <si>
    <t>396904</t>
  </si>
  <si>
    <t>HETTICH 9255150 AvanTech YOU bočnice, 251/450mm, levá, bílá</t>
  </si>
  <si>
    <t>396905</t>
  </si>
  <si>
    <t>HETTICH 9255151 AvanTech YOU bočnice, 251/450mm, pravá, bílá</t>
  </si>
  <si>
    <t>396906</t>
  </si>
  <si>
    <t>HETTICH 9255152 AvanTech YOU bočnice, 251/500mm, levá, bílá</t>
  </si>
  <si>
    <t>396907</t>
  </si>
  <si>
    <t>HETTICH 9255153 AvanTech YOU bočnice, 251/500mm, pravá, bílá</t>
  </si>
  <si>
    <t>396908</t>
  </si>
  <si>
    <t>HETTICH 9255154 AvanTech YOU bočnice, 251/550mm, levá, bílá</t>
  </si>
  <si>
    <t>396909</t>
  </si>
  <si>
    <t>HETTICH 9255155 AvanTech YOU bočnice, 251/550mm, pravá, bílá</t>
  </si>
  <si>
    <t>396910</t>
  </si>
  <si>
    <t>HETTICH 9255156 AvanTech YOU bočnice, 251/600mm, levá, bílá</t>
  </si>
  <si>
    <t>396911</t>
  </si>
  <si>
    <t>HETTICH 9255157 AvanTech YOU bočnice, 251/600mm, pravá, bílá</t>
  </si>
  <si>
    <t>396912</t>
  </si>
  <si>
    <t>HETTICH 9255158 AvanTech YOU bočnice, 251/650mm, levá, bílá</t>
  </si>
  <si>
    <t>396913</t>
  </si>
  <si>
    <t>HETTICH 9255159 AvanTech YOU bočnice, 251/650mm, pravá, bílá</t>
  </si>
  <si>
    <t>9255160</t>
  </si>
  <si>
    <t>396551</t>
  </si>
  <si>
    <t>HETTICH 9255160 AvanTech YOU bočnice, 77/400mm, levá, antracit</t>
  </si>
  <si>
    <t>9255161</t>
  </si>
  <si>
    <t>396552</t>
  </si>
  <si>
    <t>HETTICH 9255161 AvanTech YOU bočnice, 77/400mm, pravá, antracit</t>
  </si>
  <si>
    <t>9255162</t>
  </si>
  <si>
    <t>396553</t>
  </si>
  <si>
    <t>HETTICH 9255162 AvanTech YOU bočnice, 77/450mm, levá, antracit</t>
  </si>
  <si>
    <t>9255163</t>
  </si>
  <si>
    <t>396554</t>
  </si>
  <si>
    <t>HETTICH 9255163 AvanTech YOU bočnice, 77/450mm, pravá, antracit</t>
  </si>
  <si>
    <t>9255164</t>
  </si>
  <si>
    <t>396555</t>
  </si>
  <si>
    <t>HETTICH 9255164 AvanTech YOU bočnice, 77/500mm, levá, antracit</t>
  </si>
  <si>
    <t>9255165</t>
  </si>
  <si>
    <t>396556</t>
  </si>
  <si>
    <t>HETTICH 9255165 AvanTech YOU bočnice, 77/500mm, pravá, antracit</t>
  </si>
  <si>
    <t>9255166</t>
  </si>
  <si>
    <t>396557</t>
  </si>
  <si>
    <t>HETTICH 9255166 AvanTech YOU bočnice, 77/550mm, levá, antracit</t>
  </si>
  <si>
    <t>9255167</t>
  </si>
  <si>
    <t>396558</t>
  </si>
  <si>
    <t>HETTICH 9255167 AvanTech YOU bočnice, 77/550mm, pravá, antracit</t>
  </si>
  <si>
    <t>9255168</t>
  </si>
  <si>
    <t>396697</t>
  </si>
  <si>
    <t>HETTICH 9255168 AvanTech YOU bočnice, 101/270mm, levá, antracit</t>
  </si>
  <si>
    <t>9255169</t>
  </si>
  <si>
    <t>396698</t>
  </si>
  <si>
    <t>HETTICH 9255169 AvanTech YOU bočnice, 101/270mm, pravá, antracit</t>
  </si>
  <si>
    <t>9255170</t>
  </si>
  <si>
    <t>396699</t>
  </si>
  <si>
    <t>HETTICH 9255170 AvanTech YOU bočnice, 101/300mm, levá, antracit</t>
  </si>
  <si>
    <t>9255171</t>
  </si>
  <si>
    <t>396700</t>
  </si>
  <si>
    <t>HETTICH 9255171 AvanTech YOU bočnice, 101/300mm, pravá, antracit</t>
  </si>
  <si>
    <t>9255172</t>
  </si>
  <si>
    <t>396701</t>
  </si>
  <si>
    <t>HETTICH 9255172 AvanTech YOU bočnice, 101/350mm, levá, antracit</t>
  </si>
  <si>
    <t>9255173</t>
  </si>
  <si>
    <t>396702</t>
  </si>
  <si>
    <t>HETTICH 9255173 AvanTech YOU bočnice, 101/350mm, pravá, antracit</t>
  </si>
  <si>
    <t>9255174</t>
  </si>
  <si>
    <t>396703</t>
  </si>
  <si>
    <t>HETTICH 9255174 AvanTech YOU bočnice, 101/400mm, levá, antracit</t>
  </si>
  <si>
    <t>9255175</t>
  </si>
  <si>
    <t>396704</t>
  </si>
  <si>
    <t>HETTICH 9255175 AvanTech YOU bočnice, 101/400mm, pravá, antracit</t>
  </si>
  <si>
    <t>9255176</t>
  </si>
  <si>
    <t>396705</t>
  </si>
  <si>
    <t>HETTICH 9255176 AvanTech YOU bočnice, 101/450mm, levá, antracit</t>
  </si>
  <si>
    <t>456363</t>
  </si>
  <si>
    <t>HETTICH 9255176 AvanTech You boky 101/450 antracit L KATOWICE</t>
  </si>
  <si>
    <t>9255177</t>
  </si>
  <si>
    <t>396706</t>
  </si>
  <si>
    <t>HETTICH 9255177 AvanTech YOU bočnice, 101/450mm, pravá, antracit</t>
  </si>
  <si>
    <t>456364</t>
  </si>
  <si>
    <t>HETTICH 9255177 AvanTech You boky 101/450 antracit P KATOWICE</t>
  </si>
  <si>
    <t>9255178</t>
  </si>
  <si>
    <t>396707</t>
  </si>
  <si>
    <t>HETTICH 9255178 AvanTech YOU bočnice, 101/500mm, levá, antracit</t>
  </si>
  <si>
    <t>527924</t>
  </si>
  <si>
    <t>HETTICH 9255178 AvanTech You boky 101/500 antracit L - DALNO</t>
  </si>
  <si>
    <t>456365</t>
  </si>
  <si>
    <t>HETTICH 9255178 AvanTech You boky 101/500 antracit L KATOWICE</t>
  </si>
  <si>
    <t>9255179</t>
  </si>
  <si>
    <t>396708</t>
  </si>
  <si>
    <t>HETTICH 9255179 AvanTech YOU bočnice, 101/500mm, pravá, antracit</t>
  </si>
  <si>
    <t>527925</t>
  </si>
  <si>
    <t>HETTICH 9255179 AvanTech You boky 101/500 antracit P - DALNO</t>
  </si>
  <si>
    <t>456366</t>
  </si>
  <si>
    <t>HETTICH 9255179 AvanTech You boky 101/500 antracit P KATOWICE</t>
  </si>
  <si>
    <t>9255180</t>
  </si>
  <si>
    <t>396709</t>
  </si>
  <si>
    <t>HETTICH 9255180 AvanTech YOU bočnice, 101/550mm, levá, antracit</t>
  </si>
  <si>
    <t>396710</t>
  </si>
  <si>
    <t>HETTICH 9255181 AvanTech YOU bočnice, 101/550mm, pravá, antracit</t>
  </si>
  <si>
    <t>396711</t>
  </si>
  <si>
    <t>HETTICH 9255182 AvanTech YOU bočnice, 101/600mm, levá, antracit</t>
  </si>
  <si>
    <t>396712</t>
  </si>
  <si>
    <t>HETTICH 9255183 AvanTech YOU bočnice, 101/600mm, pravá, antracit</t>
  </si>
  <si>
    <t>396713</t>
  </si>
  <si>
    <t>HETTICH 9255184 AvanTech YOU bočnice, 101/650mm, levá, antracit</t>
  </si>
  <si>
    <t>396714</t>
  </si>
  <si>
    <t>HETTICH 9255185 AvanTech YOU bočnice, 101/650mm, pravá, antracit</t>
  </si>
  <si>
    <t>396766</t>
  </si>
  <si>
    <t>HETTICH 9255188 AvanTech YOU bočnice, 139/300mm, levá, antracit</t>
  </si>
  <si>
    <t>396767</t>
  </si>
  <si>
    <t>HETTICH 9255189 AvanTech YOU bočnice, 139/300mm, pravá, antracit</t>
  </si>
  <si>
    <t>396768</t>
  </si>
  <si>
    <t>HETTICH 9255190 AvanTech YOU bočnice, 139/350mm, levá, antracit</t>
  </si>
  <si>
    <t>396769</t>
  </si>
  <si>
    <t>HETTICH 9255191 AvanTech YOU bočnice, 139/350mm, pravá, antracit</t>
  </si>
  <si>
    <t>396770</t>
  </si>
  <si>
    <t>HETTICH 9255192 AvanTech YOU bočnice, 139/400mm, levá, antracit</t>
  </si>
  <si>
    <t>396771</t>
  </si>
  <si>
    <t>HETTICH 9255193 AvanTech YOU bočnice, 139/400mm, pravá, antracit</t>
  </si>
  <si>
    <t>396772</t>
  </si>
  <si>
    <t>HETTICH 9255194 AvanTech YOU bočnice, 139/450mm, levá, antracit</t>
  </si>
  <si>
    <t>396773</t>
  </si>
  <si>
    <t>HETTICH 9255195 AvanTech YOU bočnice, 139/450mm, pravá, antracit</t>
  </si>
  <si>
    <t>396774</t>
  </si>
  <si>
    <t>HETTICH 9255196 AvanTech YOU bočnice, 139/500mm, levá, antracit</t>
  </si>
  <si>
    <t>396775</t>
  </si>
  <si>
    <t>HETTICH 9255197 AvanTech YOU bočnice, 139/500mm, pravá, antracit</t>
  </si>
  <si>
    <t>396776</t>
  </si>
  <si>
    <t>HETTICH 9255198 AvanTech YOU bočnice, 139/550mm, levá, antracit</t>
  </si>
  <si>
    <t>396777</t>
  </si>
  <si>
    <t>HETTICH 9255199 AvanTech YOU bočnice, 139/550mm, pravá, antracit</t>
  </si>
  <si>
    <t>396778</t>
  </si>
  <si>
    <t>HETTICH 9255200 AvanTech YOU bočnice, 139/600mm, levá, antracit</t>
  </si>
  <si>
    <t>396779</t>
  </si>
  <si>
    <t>HETTICH 9255201 AvanTech YOU bočnice, 139/600mm, pravá, antracit</t>
  </si>
  <si>
    <t>9255202</t>
  </si>
  <si>
    <t>470814</t>
  </si>
  <si>
    <t>HETTICH 9255202 AvanTech You boky 139/650 antracit L</t>
  </si>
  <si>
    <t>9255203</t>
  </si>
  <si>
    <t>470815</t>
  </si>
  <si>
    <t>HETTICH 9255203 AvanTech You boky 139/650 antracit P</t>
  </si>
  <si>
    <t>396845</t>
  </si>
  <si>
    <t>HETTICH 9255204 AvanTech YOU bočnice, 187/270mm, levá, antracit</t>
  </si>
  <si>
    <t>396846</t>
  </si>
  <si>
    <t>HETTICH 9255205 AvanTech YOU bočnice, 187/270mm, pravá, antracit</t>
  </si>
  <si>
    <t>396847</t>
  </si>
  <si>
    <t>HETTICH 9255206 AvanTech YOU bočnice, 187/300mm, levá, antracit</t>
  </si>
  <si>
    <t>396848</t>
  </si>
  <si>
    <t>HETTICH 9255207 AvanTech YOU bočnice, 187/300mm, pravá, antracit</t>
  </si>
  <si>
    <t>396849</t>
  </si>
  <si>
    <t>HETTICH 9255208 AvanTech YOU bočnice, 187/350mm, levá, antracit</t>
  </si>
  <si>
    <t>396850</t>
  </si>
  <si>
    <t>HETTICH 9255209 AvanTech YOU bočnice, 187/350mm, pravá, antracit</t>
  </si>
  <si>
    <t>396851</t>
  </si>
  <si>
    <t>HETTICH 9255210 AvanTech YOU bočnice, 187/400mm, levá, antracit</t>
  </si>
  <si>
    <t>396852</t>
  </si>
  <si>
    <t>HETTICH 9255211 AvanTech YOU bočnice, 187/400mm, pravá, antracit</t>
  </si>
  <si>
    <t>396853</t>
  </si>
  <si>
    <t>HETTICH 9255212 AvanTech YOU bočnice, 187/450mm, levá, antracit</t>
  </si>
  <si>
    <t>456376</t>
  </si>
  <si>
    <t>HETTICH 9255212 AvanTech You boky 187/450 antracit L KATOWICE</t>
  </si>
  <si>
    <t>396854</t>
  </si>
  <si>
    <t>HETTICH 9255213 AvanTech YOU bočnice, 187/450mm, pravá, antracit</t>
  </si>
  <si>
    <t>456377</t>
  </si>
  <si>
    <t>HETTICH 9255213 AvanTech You boky 187/450 antracit P KATOWICE</t>
  </si>
  <si>
    <t>396855</t>
  </si>
  <si>
    <t>HETTICH 9255214 AvanTech YOU bočnice, 187/500mm, levá, antracit</t>
  </si>
  <si>
    <t>527928</t>
  </si>
  <si>
    <t>HETTICH 9255214 AvanTech You boky 187/500 antracit L - DALNO</t>
  </si>
  <si>
    <t>456378</t>
  </si>
  <si>
    <t>HETTICH 9255214 AvanTech You boky 187/500 antracit L KATOWICE</t>
  </si>
  <si>
    <t>396856</t>
  </si>
  <si>
    <t>HETTICH 9255215 AvanTech YOU bočnice, 187/500mm, pravá, antracit</t>
  </si>
  <si>
    <t>527929</t>
  </si>
  <si>
    <t>HETTICH 9255215 AvanTech You boky 187/500 antracit P - DALNO</t>
  </si>
  <si>
    <t>456379</t>
  </si>
  <si>
    <t>HETTICH 9255215 AvanTech You boky 187/500 antracit P KATOWICE</t>
  </si>
  <si>
    <t>396857</t>
  </si>
  <si>
    <t>HETTICH 9255216 AvanTech YOU bočnice, 187/550mm, levá, antracit</t>
  </si>
  <si>
    <t>396858</t>
  </si>
  <si>
    <t>HETTICH 9255217 AvanTech YOU bočnice, 187/550mm, pravá, antracit</t>
  </si>
  <si>
    <t>396859</t>
  </si>
  <si>
    <t>HETTICH 9255218 AvanTech YOU bočnice, 187/600mm, levá, antracit</t>
  </si>
  <si>
    <t>396860</t>
  </si>
  <si>
    <t>HETTICH 9255219 AvanTech YOU bočnice, 187/600mm, pravá, antracit</t>
  </si>
  <si>
    <t>396861</t>
  </si>
  <si>
    <t>HETTICH 9255220 AvanTech YOU bočnice, 187/650mm, levá, antracit</t>
  </si>
  <si>
    <t>396862</t>
  </si>
  <si>
    <t>HETTICH 9255221 AvanTech YOU bočnice, 187/650mm, pravá, antracit</t>
  </si>
  <si>
    <t>396914</t>
  </si>
  <si>
    <t>HETTICH 9255226 AvanTech YOU bočnice, 251/350mm, levá, antracit</t>
  </si>
  <si>
    <t>396915</t>
  </si>
  <si>
    <t>HETTICH 9255227 AvanTech YOU bočnice, 251/350mm, pravá, antracit</t>
  </si>
  <si>
    <t>396916</t>
  </si>
  <si>
    <t>HETTICH 9255228 AvanTech YOU bočnice, 251/400mm, levá, antracit</t>
  </si>
  <si>
    <t>396917</t>
  </si>
  <si>
    <t>HETTICH 9255229 AvanTech YOU bočnice, 251/400mm, pravá, antracit</t>
  </si>
  <si>
    <t>396918</t>
  </si>
  <si>
    <t>HETTICH 9255230 AvanTech YOU bočnice, 251/450mm, levá, antracit</t>
  </si>
  <si>
    <t>396919</t>
  </si>
  <si>
    <t>HETTICH 9255231 AvanTech YOU bočnice, 251/450mm, pravá, antracit</t>
  </si>
  <si>
    <t>396920</t>
  </si>
  <si>
    <t>HETTICH 9255232 AvanTech YOU bočnice, 251/500mm, levá, antracit</t>
  </si>
  <si>
    <t>396921</t>
  </si>
  <si>
    <t>HETTICH 9255233 AvanTech YOU bočnice, 251/500mm, pravá, antracit</t>
  </si>
  <si>
    <t>396922</t>
  </si>
  <si>
    <t>HETTICH 9255234 AvanTech YOU bočnice, 251/550mm, levá, antracit</t>
  </si>
  <si>
    <t>396923</t>
  </si>
  <si>
    <t>HETTICH 9255235 AvanTech YOU bočnice, 251/550mm, pravá, antracit</t>
  </si>
  <si>
    <t>396924</t>
  </si>
  <si>
    <t>HETTICH 9255236 AvanTech YOU bočnice, 251/600mm, levá, antracit</t>
  </si>
  <si>
    <t>396925</t>
  </si>
  <si>
    <t>HETTICH 9255237 AvanTech YOU bočnice, 251/600mm, pravá, antracit</t>
  </si>
  <si>
    <t>396926</t>
  </si>
  <si>
    <t>HETTICH 9255238 AvanTech YOU bočnice, 251/650mm, levá, antracit</t>
  </si>
  <si>
    <t>396927</t>
  </si>
  <si>
    <t>HETTICH 9255239 AvanTech YOU bočnice, 251/650mm, pravá, antracit</t>
  </si>
  <si>
    <t>9255240</t>
  </si>
  <si>
    <t>396523</t>
  </si>
  <si>
    <t>HETTICH 9255240 AvanTech You sada bočnic 77/400 stříbrná</t>
  </si>
  <si>
    <t>9255241</t>
  </si>
  <si>
    <t>396524</t>
  </si>
  <si>
    <t>HETTICH 9255241 AvanTech You sada bočnic 77/450 stříbrná</t>
  </si>
  <si>
    <t>9255242</t>
  </si>
  <si>
    <t>396525</t>
  </si>
  <si>
    <t>HETTICH 9255242 AvanTech You sada bočnic 77/500 stříbrná</t>
  </si>
  <si>
    <t>9255243</t>
  </si>
  <si>
    <t>396526</t>
  </si>
  <si>
    <t>HETTICH 9255243 AvanTech You sada bočnic 77/550 stříbrná</t>
  </si>
  <si>
    <t>9255244</t>
  </si>
  <si>
    <t>396634</t>
  </si>
  <si>
    <t>HETTICH 9255244 AvanTech You sada bočnic 101/270 stříbrná</t>
  </si>
  <si>
    <t>9255245</t>
  </si>
  <si>
    <t>396635</t>
  </si>
  <si>
    <t>HETTICH 9255245 AvanTech You sada bočnic 101/300 stříbrná</t>
  </si>
  <si>
    <t>9255246</t>
  </si>
  <si>
    <t>396636</t>
  </si>
  <si>
    <t>HETTICH 9255246 AvanTech You sada bočnic 101/350 stříbrná</t>
  </si>
  <si>
    <t>9255247</t>
  </si>
  <si>
    <t>396637</t>
  </si>
  <si>
    <t>HETTICH 9255247 AvanTech You sada bočnic 101/400 stříbrná</t>
  </si>
  <si>
    <t>9255248</t>
  </si>
  <si>
    <t>396638</t>
  </si>
  <si>
    <t>HETTICH 9255248 AvanTech You sada bočnic 101/450 stříbrná</t>
  </si>
  <si>
    <t>9255250</t>
  </si>
  <si>
    <t>396640</t>
  </si>
  <si>
    <t>HETTICH 9255250 AvanTech You sada bočnic 101/550 stříbrná</t>
  </si>
  <si>
    <t>9255251</t>
  </si>
  <si>
    <t>396641</t>
  </si>
  <si>
    <t>HETTICH 9255251 AvanTech You sada bočnic 101/600 stříbrná</t>
  </si>
  <si>
    <t>9255252</t>
  </si>
  <si>
    <t>396642</t>
  </si>
  <si>
    <t>HETTICH 9255252 AvanTech You sada bočnic 101/650 stříbrná</t>
  </si>
  <si>
    <t>396717</t>
  </si>
  <si>
    <t>HETTICH 9255254 AvanTech You sada bočnic 139/300 stříbrná</t>
  </si>
  <si>
    <t>396718</t>
  </si>
  <si>
    <t>HETTICH 9255255 AvanTech You sada bočnic 139/350 stříbrná</t>
  </si>
  <si>
    <t>396719</t>
  </si>
  <si>
    <t>HETTICH 9255256 AvanTech You sada bočnic 139/400 stříbrná</t>
  </si>
  <si>
    <t>396720</t>
  </si>
  <si>
    <t>HETTICH 9255257 AvanTech You sada bočnic 139/450 stříbrná</t>
  </si>
  <si>
    <t>396722</t>
  </si>
  <si>
    <t>HETTICH 9255259 AvanTech You sada bočnic 139/550 stříbrná</t>
  </si>
  <si>
    <t>396723</t>
  </si>
  <si>
    <t>HETTICH 9255260 AvanTech You sada bočnic 139/600 stříbrná</t>
  </si>
  <si>
    <t>396782</t>
  </si>
  <si>
    <t>HETTICH 9255262 AvanTech You sada bočnic 187/270 stříbrná</t>
  </si>
  <si>
    <t>396783</t>
  </si>
  <si>
    <t>HETTICH 9255263 AvanTech You sada bočnic 187/300 stříbrná</t>
  </si>
  <si>
    <t>396784</t>
  </si>
  <si>
    <t>HETTICH 9255264 AvanTech You sada bočnic 187/350 stříbrná</t>
  </si>
  <si>
    <t>396786</t>
  </si>
  <si>
    <t>HETTICH 9255266 AvanTech You sada bočnic 187/450 stříbrná</t>
  </si>
  <si>
    <t>396788</t>
  </si>
  <si>
    <t>HETTICH 9255268 AvanTech You sada bočnic 187/550 stříbrná</t>
  </si>
  <si>
    <t>396789</t>
  </si>
  <si>
    <t>HETTICH 9255269 AvanTech You sada bočnic 187/600 stříbrná</t>
  </si>
  <si>
    <t>396790</t>
  </si>
  <si>
    <t>HETTICH 9255270 AvanTech You sada bočnic 187/650 stříbrná</t>
  </si>
  <si>
    <t>396865</t>
  </si>
  <si>
    <t>HETTICH 9255273 AvanTech You sada bočnic 251/350 stříbrná</t>
  </si>
  <si>
    <t>396867</t>
  </si>
  <si>
    <t>HETTICH 9255275 AvanTech You sada bočnic 251/450 stříbrná</t>
  </si>
  <si>
    <t>396869</t>
  </si>
  <si>
    <t>HETTICH 9255277 AvanTech You sada bočnic 251/550 stříbrná</t>
  </si>
  <si>
    <t>396870</t>
  </si>
  <si>
    <t>HETTICH 9255278 AvanTech You sada bočnic 251/600 stříbrná</t>
  </si>
  <si>
    <t>396871</t>
  </si>
  <si>
    <t>HETTICH 9255279 AvanTech You sada bočnic 251/650 stříbrná</t>
  </si>
  <si>
    <t>9255280</t>
  </si>
  <si>
    <t>396527</t>
  </si>
  <si>
    <t>HETTICH 9255280 AvanTech You sada bočnic 77/400 bílá</t>
  </si>
  <si>
    <t>9255281</t>
  </si>
  <si>
    <t>396528</t>
  </si>
  <si>
    <t>HETTICH 9255281 AvanTech You sada bočnic 77/450 bílá</t>
  </si>
  <si>
    <t>9255282</t>
  </si>
  <si>
    <t>396529</t>
  </si>
  <si>
    <t>HETTICH 9255282 AvanTech You sada bočnic 77/500 bílá</t>
  </si>
  <si>
    <t>9255284</t>
  </si>
  <si>
    <t>396643</t>
  </si>
  <si>
    <t>HETTICH 9255284 AvanTech You sada bočnic 101/270 bílá</t>
  </si>
  <si>
    <t>9255285</t>
  </si>
  <si>
    <t>396644</t>
  </si>
  <si>
    <t>HETTICH 9255285 AvanTech You sada bočnic 101/300 bílá</t>
  </si>
  <si>
    <t>9255288</t>
  </si>
  <si>
    <t>396647</t>
  </si>
  <si>
    <t>HETTICH 9255288 AvanTech You sada bočnic 101/450 bílá</t>
  </si>
  <si>
    <t>9255291</t>
  </si>
  <si>
    <t>396650</t>
  </si>
  <si>
    <t>HETTICH 9255291 AvanTech You sada bočnic 101/600 bílá</t>
  </si>
  <si>
    <t>9255292</t>
  </si>
  <si>
    <t>396651</t>
  </si>
  <si>
    <t>HETTICH 9255292 AvanTech You sada bočnic 101/650 bílá</t>
  </si>
  <si>
    <t>396727</t>
  </si>
  <si>
    <t>HETTICH 9255297 AvanTech You sada bočnic 139/450 bílá</t>
  </si>
  <si>
    <t>396730</t>
  </si>
  <si>
    <t>HETTICH 9255300 AvanTech You sada bočnic 139/600 bílá</t>
  </si>
  <si>
    <t>396791</t>
  </si>
  <si>
    <t>HETTICH 9255302 AvanTech You sada bočnic 187/270 bílá</t>
  </si>
  <si>
    <t>396878</t>
  </si>
  <si>
    <t>HETTICH 9255319 AvanTech You sada bočnic 251/650 bílá</t>
  </si>
  <si>
    <t>9255320</t>
  </si>
  <si>
    <t>396531</t>
  </si>
  <si>
    <t>HETTICH 9255320 AvanTech You sada bočnic 77/400 antracit</t>
  </si>
  <si>
    <t>9255321</t>
  </si>
  <si>
    <t>396532</t>
  </si>
  <si>
    <t>HETTICH 9255321 AvanTech You sada bočnic 77/450 antracit</t>
  </si>
  <si>
    <t>9255322</t>
  </si>
  <si>
    <t>396533</t>
  </si>
  <si>
    <t>HETTICH 9255322 AvanTech You sada bočnic 77/500 antracit</t>
  </si>
  <si>
    <t>9255323</t>
  </si>
  <si>
    <t>396534</t>
  </si>
  <si>
    <t>HETTICH 9255323 AvanTech You sada bočnic 77/550 antracit</t>
  </si>
  <si>
    <t>9255324</t>
  </si>
  <si>
    <t>396652</t>
  </si>
  <si>
    <t>HETTICH 9255324 AvanTech You sada bočnic 101/270 antracit</t>
  </si>
  <si>
    <t>9255325</t>
  </si>
  <si>
    <t>396653</t>
  </si>
  <si>
    <t>HETTICH 9255325 AvanTech You sada bočnic 101/300 antracit</t>
  </si>
  <si>
    <t>9255328</t>
  </si>
  <si>
    <t>396656</t>
  </si>
  <si>
    <t>HETTICH 9255328 AvanTech You sada bočnic 101/450 antracit</t>
  </si>
  <si>
    <t>9255330</t>
  </si>
  <si>
    <t>396658</t>
  </si>
  <si>
    <t>HETTICH 9255330 AvanTech You sada bočnic 101/550 antracit</t>
  </si>
  <si>
    <t>489892</t>
  </si>
  <si>
    <t>HETTICH 9255330 AvanTech You sada bočnic 101/550 antracit PD-50</t>
  </si>
  <si>
    <t>9255331</t>
  </si>
  <si>
    <t>396659</t>
  </si>
  <si>
    <t>HETTICH 9255331 AvanTech You sada bočnic 101/600 antracit</t>
  </si>
  <si>
    <t>9255332</t>
  </si>
  <si>
    <t>396660</t>
  </si>
  <si>
    <t>HETTICH 9255332 AvanTech You sada bočnic 101/650 antracit</t>
  </si>
  <si>
    <t>489894</t>
  </si>
  <si>
    <t>HETTICH 9255332 AvanTech You sada bočnic 101/650 antracit PD-50</t>
  </si>
  <si>
    <t>396731</t>
  </si>
  <si>
    <t>HETTICH 9255334 AvanTech You sada bočnic 139/300 antracit</t>
  </si>
  <si>
    <t>396734</t>
  </si>
  <si>
    <t>HETTICH 9255337 AvanTech You sada bočnic 139/450 antracit</t>
  </si>
  <si>
    <t>396737</t>
  </si>
  <si>
    <t>HETTICH 9255340 AvanTech You sada bočnic 139/600 antracit</t>
  </si>
  <si>
    <t>396800</t>
  </si>
  <si>
    <t>HETTICH 9255342 AvanTech You sada bočnic 187/270 antracit</t>
  </si>
  <si>
    <t>396804</t>
  </si>
  <si>
    <t>HETTICH 9255346 AvanTech You sada bočnic 187/450 antracit</t>
  </si>
  <si>
    <t>489893</t>
  </si>
  <si>
    <t>HETTICH 9255348 AvanTech You sada bočnic 187/550 antracit PD-50</t>
  </si>
  <si>
    <t>396808</t>
  </si>
  <si>
    <t>HETTICH 9255350 AvanTech You sada bočnic 187/650 antracit</t>
  </si>
  <si>
    <t>489895</t>
  </si>
  <si>
    <t>HETTICH 9255350 AvanTech You sada bočnic 187/650 antracit PD-50</t>
  </si>
  <si>
    <t>396879</t>
  </si>
  <si>
    <t>HETTICH 9255353 AvanTech You sada bočnic 251/350 antracit</t>
  </si>
  <si>
    <t>396885</t>
  </si>
  <si>
    <t>HETTICH 9255359 AvanTech You sada bočnic 251/650 antracit</t>
  </si>
  <si>
    <t>489896</t>
  </si>
  <si>
    <t>HETTICH 9255359 AvanTech You sada bočnic 251/650 antracit PD-50</t>
  </si>
  <si>
    <t>9255006</t>
  </si>
  <si>
    <t>396541</t>
  </si>
  <si>
    <t>HETTICH 9255506 AvanTech YOU bočnice, 77/550mm, levá, stříbrná</t>
  </si>
  <si>
    <t>9255007</t>
  </si>
  <si>
    <t>396542</t>
  </si>
  <si>
    <t>HETTICH 9255507 AvanTech YOU bočnice, 77/550mm, pravá, stříbrná</t>
  </si>
  <si>
    <t>396586</t>
  </si>
  <si>
    <t>HETTICH 9255759 AvanTech YOU krycí profil, 270mm, hliník</t>
  </si>
  <si>
    <t>396587</t>
  </si>
  <si>
    <t>HETTICH 9255760 AvanTech YOU krycí profil, 300mm, hliník</t>
  </si>
  <si>
    <t>396588</t>
  </si>
  <si>
    <t>HETTICH 9255761 AvanTech YOU krycí profil, 350mm, hliník</t>
  </si>
  <si>
    <t>396589</t>
  </si>
  <si>
    <t>HETTICH 9255762 AvanTech YOU krycí profil, 400mm, hliník</t>
  </si>
  <si>
    <t>396590</t>
  </si>
  <si>
    <t>HETTICH 9255763 AvanTech YOU krycí profil, 450mm, hliník</t>
  </si>
  <si>
    <t>396591</t>
  </si>
  <si>
    <t>HETTICH 9255764 AvanTech YOU krycí profil, 500mm, hliník</t>
  </si>
  <si>
    <t>396592</t>
  </si>
  <si>
    <t>HETTICH 9255765 AvanTech YOU krycí profil, 550mm, hliník</t>
  </si>
  <si>
    <t>396593</t>
  </si>
  <si>
    <t>HETTICH 9255766 AvanTech YOU krycí profil, 600mm, hliník</t>
  </si>
  <si>
    <t>396594</t>
  </si>
  <si>
    <t>HETTICH 9255767 AvanTech YOU krycí profil, 650mm, hliník</t>
  </si>
  <si>
    <t>396595</t>
  </si>
  <si>
    <t>HETTICH 9255768 AvanTech You krycí profil 270 mm imitace nerezi</t>
  </si>
  <si>
    <t>396596</t>
  </si>
  <si>
    <t>HETTICH 9255769 AvanTech You krycí profil 300 mm imitace nerezi</t>
  </si>
  <si>
    <t>396597</t>
  </si>
  <si>
    <t>HETTICH 9255770 AvanTech You krycí profil 350 mm imitace nerezi</t>
  </si>
  <si>
    <t>396598</t>
  </si>
  <si>
    <t>HETTICH 9255771 AvanTech You krycí profil 400 mm imitace nerezi</t>
  </si>
  <si>
    <t>396599</t>
  </si>
  <si>
    <t>HETTICH 9255772 AvanTech You krycí profil 450 mm imitace nerezi</t>
  </si>
  <si>
    <t>396600</t>
  </si>
  <si>
    <t>HETTICH 9255773 AvanTech You krycí profil 500 mm imitace nerezi</t>
  </si>
  <si>
    <t>396601</t>
  </si>
  <si>
    <t>HETTICH 9255774 AvanTech You krycí profil 550 mm imitace nerezi</t>
  </si>
  <si>
    <t>396602</t>
  </si>
  <si>
    <t>HETTICH 9255775 AvanTech You krycí profil 600 mm imitace nerezi</t>
  </si>
  <si>
    <t>396603</t>
  </si>
  <si>
    <t>HETTICH 9255776 AvanTech You krycí profil 650 mm imitace nerezi</t>
  </si>
  <si>
    <t>396604</t>
  </si>
  <si>
    <t>HETTICH 9255777 AvanTech YOU krycí profil, 270mm, chrom</t>
  </si>
  <si>
    <t>396605</t>
  </si>
  <si>
    <t>HETTICH 9255778 AvanTech YOU krycí profil, 300mm, chrom</t>
  </si>
  <si>
    <t>396606</t>
  </si>
  <si>
    <t>HETTICH 9255779 AvanTech YOU krycí profil, 350mm, chrom</t>
  </si>
  <si>
    <t>396607</t>
  </si>
  <si>
    <t>HETTICH 9255780 AvanTech YOU krycí profil, 400mm, chrom</t>
  </si>
  <si>
    <t>396608</t>
  </si>
  <si>
    <t>HETTICH 9255781 AvanTech YOU krycí profil, 450mm, chrom</t>
  </si>
  <si>
    <t>396609</t>
  </si>
  <si>
    <t>HETTICH 9255782 AvanTech YOU krycí profil, 500mm, chrom</t>
  </si>
  <si>
    <t>396610</t>
  </si>
  <si>
    <t>HETTICH 9255783 AvanTech YOU krycí profil, 550mm, chrom</t>
  </si>
  <si>
    <t>396611</t>
  </si>
  <si>
    <t>HETTICH 9255784 AvanTech YOU krycí profil, 600mm, chrom</t>
  </si>
  <si>
    <t>396612</t>
  </si>
  <si>
    <t>HETTICH 9255785 AvanTech YOU krycí profil, 650mm, chrom</t>
  </si>
  <si>
    <t>396613</t>
  </si>
  <si>
    <t>HETTICH 9255786 AvanTech YOU krycí profil, 270mm, dub</t>
  </si>
  <si>
    <t>396614</t>
  </si>
  <si>
    <t>HETTICH 9255787 AvanTech YOU krycí profil, 300mm, dub</t>
  </si>
  <si>
    <t>396615</t>
  </si>
  <si>
    <t>HETTICH 9255788 AvanTech YOU krycí profil, 350mm, dub</t>
  </si>
  <si>
    <t>396616</t>
  </si>
  <si>
    <t>HETTICH 9255789 AvanTech YOU krycí profil, 400mm, dub</t>
  </si>
  <si>
    <t>396617</t>
  </si>
  <si>
    <t>HETTICH 9255790 AvanTech YOU krycí profil, 450mm, dub</t>
  </si>
  <si>
    <t>396618</t>
  </si>
  <si>
    <t>HETTICH 9255791 AvanTech YOU krycí profil, 500mm, dub</t>
  </si>
  <si>
    <t>396619</t>
  </si>
  <si>
    <t>HETTICH 9255792 AvanTech YOU krycí profil, 550mm, dub</t>
  </si>
  <si>
    <t>396620</t>
  </si>
  <si>
    <t>HETTICH 9255793 AvanTech YOU krycí profil, 600mm, dub</t>
  </si>
  <si>
    <t>396621</t>
  </si>
  <si>
    <t>HETTICH 9255794 AvanTech YOU krycí profil, 650mm, dub</t>
  </si>
  <si>
    <t>396622</t>
  </si>
  <si>
    <t>HETTICH 9255795 AvanTech YOU krycí profil, 270mm, ořech</t>
  </si>
  <si>
    <t>396623</t>
  </si>
  <si>
    <t>HETTICH 9255796 AvanTech YOU krycí profil, 300mm, ořech</t>
  </si>
  <si>
    <t>396625</t>
  </si>
  <si>
    <t>HETTICH 9255798 AvanTech YOU krycí profil, 400mm, ořech</t>
  </si>
  <si>
    <t>396626</t>
  </si>
  <si>
    <t>HETTICH 9255799 AvanTech YOU krycí profil, 450mm, ořech</t>
  </si>
  <si>
    <t>396627</t>
  </si>
  <si>
    <t>HETTICH 9255800 AvanTech YOU krycí profil, 500mm, ořech</t>
  </si>
  <si>
    <t>396630</t>
  </si>
  <si>
    <t>HETTICH 9255803 AvanTech YOU krycí profil, 650mm, ořech</t>
  </si>
  <si>
    <t>396559</t>
  </si>
  <si>
    <t>HETTICH 9255804 AvanTech You krycí profil 270 mm stříbrný</t>
  </si>
  <si>
    <t>396560</t>
  </si>
  <si>
    <t>HETTICH 9255805 AvanTech You krycí profil 300 mm stříbrný</t>
  </si>
  <si>
    <t>396561</t>
  </si>
  <si>
    <t>HETTICH 9255806 AvanTech You krycí profil 350 mm stříbrný</t>
  </si>
  <si>
    <t>396562</t>
  </si>
  <si>
    <t>HETTICH 9255807 AvanTech You krycí profil 400 mm stříbrný</t>
  </si>
  <si>
    <t>396563</t>
  </si>
  <si>
    <t>HETTICH 9255808 AvanTech You krycí profil 450 mm stříbrný</t>
  </si>
  <si>
    <t>456348</t>
  </si>
  <si>
    <t>HETTICH 9255808 AvanTech You krycí profil 450 mm stříbrný KATOWICE</t>
  </si>
  <si>
    <t>396564</t>
  </si>
  <si>
    <t>HETTICH 9255809 AvanTech You krycí profil 500 mm stříbrný</t>
  </si>
  <si>
    <t>456349</t>
  </si>
  <si>
    <t>HETTICH 9255809 AvanTech You profil maskujący 500 mm srebrny KATOWICE</t>
  </si>
  <si>
    <t>396565</t>
  </si>
  <si>
    <t>HETTICH 9255810 AvanTech You krycí profil 550 mm stříbrný</t>
  </si>
  <si>
    <t>396566</t>
  </si>
  <si>
    <t>HETTICH 9255811 AvanTech You krycí profil 600 mm stříbrný</t>
  </si>
  <si>
    <t>396567</t>
  </si>
  <si>
    <t>HETTICH 9255812 AvanTech You krycí profil 650 mm stříbrný</t>
  </si>
  <si>
    <t>396568</t>
  </si>
  <si>
    <t>HETTICH 9255813 AvanTech You krycí profil 270 mm bílý</t>
  </si>
  <si>
    <t>396569</t>
  </si>
  <si>
    <t>HETTICH 9255814 AvanTech You krycí profil 300 mm bílý</t>
  </si>
  <si>
    <t>396570</t>
  </si>
  <si>
    <t>HETTICH 9255815 AvanTech You krycí profil 350 mm bílý</t>
  </si>
  <si>
    <t>396571</t>
  </si>
  <si>
    <t>HETTICH 9255816 AvanTech You krycí profil 400 mm bílý</t>
  </si>
  <si>
    <t>396572</t>
  </si>
  <si>
    <t>HETTICH 9255817 AvanTech You krycí profil 450 mm bílý</t>
  </si>
  <si>
    <t>396573</t>
  </si>
  <si>
    <t>HETTICH 9255818 AvanTech You krycí profil 500 mm bílý</t>
  </si>
  <si>
    <t>396575</t>
  </si>
  <si>
    <t>HETTICH 9255820 AvanTech You krycí profil 600 mm bílý</t>
  </si>
  <si>
    <t>396576</t>
  </si>
  <si>
    <t>HETTICH 9255821 AvanTech You krycí profil 650 mm bílý</t>
  </si>
  <si>
    <t>396577</t>
  </si>
  <si>
    <t>HETTICH 9255822 AvanTech You krycí profil 270 mm antracit</t>
  </si>
  <si>
    <t>396578</t>
  </si>
  <si>
    <t>HETTICH 9255823 AvanTech You krycí profil 300 mm antracit</t>
  </si>
  <si>
    <t>396579</t>
  </si>
  <si>
    <t>HETTICH 9255824 AvanTech You krycí profil 350 mm antracit</t>
  </si>
  <si>
    <t>396580</t>
  </si>
  <si>
    <t>HETTICH 9255825 AvanTech You krycí profil 400 mm antracit</t>
  </si>
  <si>
    <t>396581</t>
  </si>
  <si>
    <t>HETTICH 9255826 AvanTech You krycí profil 450 mm antracit</t>
  </si>
  <si>
    <t>456352</t>
  </si>
  <si>
    <t>HETTICH 9255826 AvanTech You krycí profil 450 mm antracit KATOWICE</t>
  </si>
  <si>
    <t>396582</t>
  </si>
  <si>
    <t>HETTICH 9255827 AvanTech You krycí profil 500 mm antracit</t>
  </si>
  <si>
    <t>396583</t>
  </si>
  <si>
    <t>HETTICH 9255828 AvanTech You krycí profil 550 mm antracit</t>
  </si>
  <si>
    <t>396584</t>
  </si>
  <si>
    <t>HETTICH 9255829 AvanTech You krycí profil 600 mm antracit</t>
  </si>
  <si>
    <t>396585</t>
  </si>
  <si>
    <t>HETTICH 9255830 AvanTech You krycí profil 650 mm antracit</t>
  </si>
  <si>
    <t>397764</t>
  </si>
  <si>
    <t>HETTICH 9255831 AvanTech You DesignProfil 2000 mm šedý</t>
  </si>
  <si>
    <t>9255832</t>
  </si>
  <si>
    <t>396631</t>
  </si>
  <si>
    <t>HETTICH 9255832 AvanTech YOU čelní příchyt 77, vrut</t>
  </si>
  <si>
    <t>9255833</t>
  </si>
  <si>
    <t>396632</t>
  </si>
  <si>
    <t>HETTICH 9255833 AvanTech YOU čelní příchyt 77, hmoždinka</t>
  </si>
  <si>
    <t>396715</t>
  </si>
  <si>
    <t>HETTICH 9255835 AvanTech YOU čelní příchyt 101, vrut</t>
  </si>
  <si>
    <t>456367</t>
  </si>
  <si>
    <t>HETTICH 9255835 AvanTech You mocowanie frontu 101 na wkręt KATOWICE</t>
  </si>
  <si>
    <t>396716</t>
  </si>
  <si>
    <t>HETTICH 9255836 AvanTech YOU čelní příchyt 101, hmoždinka</t>
  </si>
  <si>
    <t>396863</t>
  </si>
  <si>
    <t>HETTICH 9255838 AvanTech YOU čelní příchyt 187/251, vrut</t>
  </si>
  <si>
    <t>456380</t>
  </si>
  <si>
    <t>HETTICH 9255838 AvanTech You mocowanie frontu 187/251 na wkręt KATOWICE</t>
  </si>
  <si>
    <t>396864</t>
  </si>
  <si>
    <t>HETTICH 9255839 AvanTech YOU čelní příchyt 187/251, hmoždinka</t>
  </si>
  <si>
    <t>397812</t>
  </si>
  <si>
    <t>HETTICH 9256854 Quadro You celovýsuv, 270mm/30kg, levá, SiSy</t>
  </si>
  <si>
    <t>397813</t>
  </si>
  <si>
    <t>HETTICH 9256855 Quadro You celovýsuv, 270mm/30kg, pravá, SiSy</t>
  </si>
  <si>
    <t>397814</t>
  </si>
  <si>
    <t>HETTICH 9256856 Quadro You celovýsuv, 300mm/30kg, levá, SiSy</t>
  </si>
  <si>
    <t>397815</t>
  </si>
  <si>
    <t>HETTICH 9256857 Quadro You celovýsuv, 300mm/30kg, pravá, SiSy</t>
  </si>
  <si>
    <t>397816</t>
  </si>
  <si>
    <t>HETTICH 9256860 Quadro You celovýsuv, 350mm/30kg, levá, SiSy</t>
  </si>
  <si>
    <t>397817</t>
  </si>
  <si>
    <t>HETTICH 9256861 Quadro You celovýsuv, 350mm/30kg, pravá, SiSy</t>
  </si>
  <si>
    <t>9256862</t>
  </si>
  <si>
    <t>538113</t>
  </si>
  <si>
    <t>HETTICH 9256862 Quadro You plnovýsuv 380mm/30kg SiSy L</t>
  </si>
  <si>
    <t>9256863</t>
  </si>
  <si>
    <t>538114</t>
  </si>
  <si>
    <t>HETTICH 9256863 Quadro You plnovýsuv 380mm/30kg SiSy P</t>
  </si>
  <si>
    <t>397818</t>
  </si>
  <si>
    <t>HETTICH 9256864 Quadro You celovýsuv, 400mm/30kg, levá, SiSy</t>
  </si>
  <si>
    <t>397819</t>
  </si>
  <si>
    <t>HETTICH 9256865 Quadro You celovýsuv, 400mm/30kg, pravá, SiSy</t>
  </si>
  <si>
    <t>9256866</t>
  </si>
  <si>
    <t>538117</t>
  </si>
  <si>
    <t>HETTICH 9256866 Quadro You plnovýsuv 420mm/30kg SiSy L</t>
  </si>
  <si>
    <t>9256867</t>
  </si>
  <si>
    <t>538118</t>
  </si>
  <si>
    <t>HETTICH 9256867 Quadro You plnovýsuv 420mm/30kg SiSy P</t>
  </si>
  <si>
    <t>456384</t>
  </si>
  <si>
    <t>HETTICH 9256868 Quadro You celovýsuv 450 30 kg SiSy L KATOWICE</t>
  </si>
  <si>
    <t>397820</t>
  </si>
  <si>
    <t>HETTICH 9256868 Quadro You celovýsuv, 450mm/30kg, levá, SiSy</t>
  </si>
  <si>
    <t>456385</t>
  </si>
  <si>
    <t>HETTICH 9256869 Quadro You celovýsuv 450 30 kg SiSy P KATOWICE</t>
  </si>
  <si>
    <t>397821</t>
  </si>
  <si>
    <t>HETTICH 9256869 Quadro You celovýsuv, 450mm/30kg, pravá, SiSy</t>
  </si>
  <si>
    <t>9256870</t>
  </si>
  <si>
    <t>538121</t>
  </si>
  <si>
    <t>HETTICH 9256870 Quadro You plnovýsuv 480mm/30kg SiSy L</t>
  </si>
  <si>
    <t>9256871</t>
  </si>
  <si>
    <t>538122</t>
  </si>
  <si>
    <t>HETTICH 9256871 Quadro You plnovýsuv 480mm/30kg SiSy P</t>
  </si>
  <si>
    <t>456386</t>
  </si>
  <si>
    <t>HETTICH 9256872 Quadro You celovýsuv 500 30 kg SiSy L KATOWICE</t>
  </si>
  <si>
    <t>397822</t>
  </si>
  <si>
    <t>HETTICH 9256872 Quadro You celovýsuv, 500mm/30kg, levá, SiSy</t>
  </si>
  <si>
    <t>456387</t>
  </si>
  <si>
    <t>HETTICH 9256873 Quadro You celovýsuv 500 30 kg SiSy P KATOWICE</t>
  </si>
  <si>
    <t>397823</t>
  </si>
  <si>
    <t>HETTICH 9256873 Quadro You celovýsuv, 500mm/30kg, pravá, SiSy</t>
  </si>
  <si>
    <t>9256874</t>
  </si>
  <si>
    <t>538125</t>
  </si>
  <si>
    <t>HETTICH 9256874 Quadro You plnovýsuv 520mm/30kg SiSy L</t>
  </si>
  <si>
    <t>9256875</t>
  </si>
  <si>
    <t>538126</t>
  </si>
  <si>
    <t>HETTICH 9256875 Quadro You plnovýsuv 520mm/30kg SiSy P</t>
  </si>
  <si>
    <t>397824</t>
  </si>
  <si>
    <t>HETTICH 9256876 Quadro You celovýsuv, 550mm/30kg, levá, SiSy</t>
  </si>
  <si>
    <t>397825</t>
  </si>
  <si>
    <t>HETTICH 9256877 Quadro You celovýsuv, 550mm/30kg, pravá, SiSy</t>
  </si>
  <si>
    <t>397826</t>
  </si>
  <si>
    <t>HETTICH 9256880 Quadro You celovýsuv, 600mm/30kg, levá, SiSy</t>
  </si>
  <si>
    <t>397827</t>
  </si>
  <si>
    <t>HETTICH 9256881 Quadro You celovýsuv, 600mm/30kg, pravá, SiSy</t>
  </si>
  <si>
    <t>518550</t>
  </si>
  <si>
    <t>HETTICH 9256883 QUADRO YOU PLNOVÝSUV 270 MM EB21 SILENT SYSTEM SADA</t>
  </si>
  <si>
    <t>518551</t>
  </si>
  <si>
    <t>HETTICH 9256884 QUADRO YOU PLNOVÝSUV 300 MM EB21 SILENT SYSTEM SADA</t>
  </si>
  <si>
    <t>527985</t>
  </si>
  <si>
    <t>HETTICH 9256886 Quadro You celovýsuv 350 30 kg SiSy</t>
  </si>
  <si>
    <t>518552</t>
  </si>
  <si>
    <t>HETTICH 9256888 QUADRO YOU PLNOVÝSUV 400 MM EB21 SILENT SYSTEM SADA</t>
  </si>
  <si>
    <t>422190</t>
  </si>
  <si>
    <t>HETTICH 9256892 Quadro YOU 500 30kg SiSy L+P</t>
  </si>
  <si>
    <t>518553</t>
  </si>
  <si>
    <t>HETTICH 9256896 QUADRO YOU PLNOVÝSUV 600 MM EB21 SILENT SYSTEM SADA</t>
  </si>
  <si>
    <t>397834</t>
  </si>
  <si>
    <t>HETTICH 9256899 Quadro You celovýsuv, 270mm/30kg, levá, PTO</t>
  </si>
  <si>
    <t>397835</t>
  </si>
  <si>
    <t>HETTICH 9256900 Quadro You celovýsuv, 270mm/30kg, pravá, PTO</t>
  </si>
  <si>
    <t>397836</t>
  </si>
  <si>
    <t>HETTICH 9256901 Quadro You celovýsuv, 300mm/30kg, levá, PTO</t>
  </si>
  <si>
    <t>397837</t>
  </si>
  <si>
    <t>HETTICH 9256902 Quadro You celovýsuv, 300mm/30kg, pravá, PTO</t>
  </si>
  <si>
    <t>397838</t>
  </si>
  <si>
    <t>HETTICH 9256905 Quadro You celovýsuv, 350mm/30kg, levá, PTO</t>
  </si>
  <si>
    <t>397839</t>
  </si>
  <si>
    <t>HETTICH 9256906 Quadro You celovýsuv, 350mm/30kg, pravá, PTO</t>
  </si>
  <si>
    <t>9256907</t>
  </si>
  <si>
    <t>538111</t>
  </si>
  <si>
    <t>HETTICH 9256907 Quadro You plnovýsuv 380mm/30kg PTO L</t>
  </si>
  <si>
    <t>9256908</t>
  </si>
  <si>
    <t>538112</t>
  </si>
  <si>
    <t>HETTICH 9256908 Quadro You plnovýsuv 380mm/30kg PTO P</t>
  </si>
  <si>
    <t>397840</t>
  </si>
  <si>
    <t>HETTICH 9256909 Quadro You celovýsuv, 400mm/30kg, levá, PTO</t>
  </si>
  <si>
    <t>397841</t>
  </si>
  <si>
    <t>HETTICH 9256910 Quadro You celovýsuv, 400mm/30kg, pravá, PTO</t>
  </si>
  <si>
    <t>9256911</t>
  </si>
  <si>
    <t>538115</t>
  </si>
  <si>
    <t>HETTICH 9256911 Quadro You plnovýsuv 420mm/30kg PTO L</t>
  </si>
  <si>
    <t>9256912</t>
  </si>
  <si>
    <t>538116</t>
  </si>
  <si>
    <t>HETTICH 9256912 Quadro You plnovýsuv 420mm/30kg PTO P</t>
  </si>
  <si>
    <t>397842</t>
  </si>
  <si>
    <t>HETTICH 9256913 Quadro You celovýsuv, 450mm/30kg, levá, PTO</t>
  </si>
  <si>
    <t>397843</t>
  </si>
  <si>
    <t>HETTICH 9256914 Quadro You celovýsuv, 450mm/30kg, pravá, PTO</t>
  </si>
  <si>
    <t>9256915</t>
  </si>
  <si>
    <t>538119</t>
  </si>
  <si>
    <t>HETTICH 9256915 Quadro You plnovýsuv 480mm/30kg PTO L</t>
  </si>
  <si>
    <t>9256916</t>
  </si>
  <si>
    <t>538120</t>
  </si>
  <si>
    <t>HETTICH 9256916 Quadro You plnovýsuv 480mm/30kg PTO P</t>
  </si>
  <si>
    <t>397844</t>
  </si>
  <si>
    <t>HETTICH 9256917 Quadro You celovýsuv, 500mm/30kg, levá, PTO</t>
  </si>
  <si>
    <t>397845</t>
  </si>
  <si>
    <t>HETTICH 9256918 Quadro You celovýsuv, 500mm/30kg, pravá, PTO</t>
  </si>
  <si>
    <t>9256919</t>
  </si>
  <si>
    <t>538123</t>
  </si>
  <si>
    <t>HETTICH 9256919 Quadro You plnovýsuv 520mm/30kg PTO L</t>
  </si>
  <si>
    <t>9256920</t>
  </si>
  <si>
    <t>538124</t>
  </si>
  <si>
    <t>HETTICH 9256920 Quadro You plnovýsuv 520mm/30kg PTO P</t>
  </si>
  <si>
    <t>397846</t>
  </si>
  <si>
    <t>HETTICH 9256921 Quadro You celovýsuv, 550mm/30kg, levá, PTO</t>
  </si>
  <si>
    <t>397847</t>
  </si>
  <si>
    <t>HETTICH 9256922 Quadro You celovýsuv, 550mm/30kg, pravá, PTO</t>
  </si>
  <si>
    <t>397848</t>
  </si>
  <si>
    <t>HETTICH 9256925 Quadro You celovýsuv, 600mm/30kg, levá, PTO</t>
  </si>
  <si>
    <t>397849</t>
  </si>
  <si>
    <t>HETTICH 9256926 Quadro You celovýsuv, 600mm/30kg, pravá, PTO</t>
  </si>
  <si>
    <t>518554</t>
  </si>
  <si>
    <t>HETTICH 9256928 QUADRO YOU PLNOVÝSUV 270 MM EB21 PUSH TO OPEN SADA</t>
  </si>
  <si>
    <t>518555</t>
  </si>
  <si>
    <t>HETTICH 9256929 QUADRO YOU PLNOVÝSUV 300 MM EB21 PUSH TO OPEN SADA</t>
  </si>
  <si>
    <t>518556</t>
  </si>
  <si>
    <t>HETTICH 9256931 QUADRO YOU PLNOVÝSUV 350 MM EB21 PUSH TO OPEN SADA</t>
  </si>
  <si>
    <t>518557</t>
  </si>
  <si>
    <t>HETTICH 9256933 QUADRO YOU PLNOVÝSUV 400 MM EB21 PUSH TO OPEN SADA</t>
  </si>
  <si>
    <t>518558</t>
  </si>
  <si>
    <t>HETTICH 9256935 QUADRO YOU PLNOVÝSUV 450 MM EB21 PUSH TO OPEN SADA</t>
  </si>
  <si>
    <t>518559</t>
  </si>
  <si>
    <t>HETTICH 9256939 QUADRO YOU PLNOVÝSUV 550 MM EB21 PUSH TO OPEN SADA</t>
  </si>
  <si>
    <t>518560</t>
  </si>
  <si>
    <t>HETTICH 9256941 QUADRO YOU PLNOVÝSUV 600 MM EB21 PUSH TO OPEN SADA</t>
  </si>
  <si>
    <t>397806</t>
  </si>
  <si>
    <t>HETTICH 9256944 Quadro You celovýsuv, 270mm/10kg, levá, SiSy</t>
  </si>
  <si>
    <t>397807</t>
  </si>
  <si>
    <t>HETTICH 9256945 Quadro You celovýsuv, 270mm/10kg, pravá, SiSy</t>
  </si>
  <si>
    <t>397808</t>
  </si>
  <si>
    <t>HETTICH 9256946 Quadro You celovýsuv, 300mm/10kg, levá, SiSy</t>
  </si>
  <si>
    <t>397809</t>
  </si>
  <si>
    <t>HETTICH 9256947 Quadro You celovýsuv, 300mm/10kg, pravá, SiSy</t>
  </si>
  <si>
    <t>397810</t>
  </si>
  <si>
    <t>HETTICH 9256950 Quadro You celovýsuv, 350mm/10kg, levá, SiSy</t>
  </si>
  <si>
    <t>397811</t>
  </si>
  <si>
    <t>HETTICH 9256951 Quadro You celovýsuv, 350mm/10kg, pravá, SiSy</t>
  </si>
  <si>
    <t>518547</t>
  </si>
  <si>
    <t>HETTICH 9256953 QUADRO YOU 10 KG PLNOVÝSUV 270 MM EB21 SILENT SYSTEM SADA</t>
  </si>
  <si>
    <t>518548</t>
  </si>
  <si>
    <t>HETTICH 9256954 QUADRO YOU 10 KG PLNOVÝSUV 300 MM EB21 SILENT SYSTEM SADA</t>
  </si>
  <si>
    <t>518549</t>
  </si>
  <si>
    <t>HETTICH 9256956 QUADRO YOU 10 KG PLNOVÝSUV 350 MM EB21 SILENT SYSTEM SADA</t>
  </si>
  <si>
    <t>9256968</t>
  </si>
  <si>
    <t>518472</t>
  </si>
  <si>
    <t>HETTICH 9256968 ACTRO YOU 10KG PLNOVÝSUV 270 MM EB21 SISY (viz 9318154)</t>
  </si>
  <si>
    <t>9256971</t>
  </si>
  <si>
    <t>518473</t>
  </si>
  <si>
    <t>HETTICH 9256971 ACTRO YOU 10KG PLNOVÝSUV 350 MM EB21 SISY (viz 9318160)</t>
  </si>
  <si>
    <t>9256977</t>
  </si>
  <si>
    <t>518474</t>
  </si>
  <si>
    <t>HETTICH 9256977 ACTRO YOU 40KG PLNOVÝSUV 300 MM EB21 SISY P (viz 9318172)</t>
  </si>
  <si>
    <t>9256997</t>
  </si>
  <si>
    <t>518475</t>
  </si>
  <si>
    <t>HETTICH 9256997 ACTRO YOU 40KG PLNOVÝSUV 550 MM EB21 SISY P (viz 9318182)</t>
  </si>
  <si>
    <t>9257017</t>
  </si>
  <si>
    <t>518476</t>
  </si>
  <si>
    <t>HETTICH 9257017 ACTRO YOU 70KG PLNOVÝSUV 500 MM EB21 SISY L (viz 9318201)</t>
  </si>
  <si>
    <t>9257018</t>
  </si>
  <si>
    <t>518477</t>
  </si>
  <si>
    <t>HETTICH 9257018 ACTRO YOU 70KG PLNOVÝSUV 500 MM EB21 SISY P (viz 9318203)</t>
  </si>
  <si>
    <t>396951</t>
  </si>
  <si>
    <t>HETTICH 9257131 AvanTech YOU bočnice pro sklo, 187/350mm, levá, stříbrná</t>
  </si>
  <si>
    <t>396952</t>
  </si>
  <si>
    <t>HETTICH 9257132 AvanTech YOU bočnice pro sklo, 187/350mm, pravá, stříbrná</t>
  </si>
  <si>
    <t>396953</t>
  </si>
  <si>
    <t>HETTICH 9257133 AvanTech YOU bočnice pro sklo, 187/400mm, levá, stříbrná</t>
  </si>
  <si>
    <t>396954</t>
  </si>
  <si>
    <t>HETTICH 9257134 AvanTech YOU bočnice pro sklo, 187/400mm, pravá, stříbrná</t>
  </si>
  <si>
    <t>396955</t>
  </si>
  <si>
    <t>HETTICH 9257135 AvanTech YOU bočnice pro sklo, 187/450mm, levá, stříbrná</t>
  </si>
  <si>
    <t>396956</t>
  </si>
  <si>
    <t>HETTICH 9257136 AvanTech YOU bočnice pro sklo, 187/450mm, pravá, stříbrná</t>
  </si>
  <si>
    <t>396957</t>
  </si>
  <si>
    <t>HETTICH 9257137 AvanTech YOU bočnice pro sklo, 187/500mm, levá, stříbrná</t>
  </si>
  <si>
    <t>396958</t>
  </si>
  <si>
    <t>HETTICH 9257138 AvanTech YOU bočnice pro sklo, 187/500mm, pravá, stříbrná</t>
  </si>
  <si>
    <t>396959</t>
  </si>
  <si>
    <t>HETTICH 9257139 AvanTech YOU bočnice pro sklo, 187/550mm, levá, stříbrná</t>
  </si>
  <si>
    <t>396960</t>
  </si>
  <si>
    <t>HETTICH 9257140 AvanTech YOU bočnice pro sklo, 187/550mm, pravá, stříbrná</t>
  </si>
  <si>
    <t>396961</t>
  </si>
  <si>
    <t>HETTICH 9257141 AvanTech YOU bočnice pro sklo, 187/600mm, levá, stříbrná</t>
  </si>
  <si>
    <t>396962</t>
  </si>
  <si>
    <t>HETTICH 9257142 AvanTech YOU bočnice pro sklo, 187/600mm, pravá, stříbrná</t>
  </si>
  <si>
    <t>396963</t>
  </si>
  <si>
    <t>HETTICH 9257143 AvanTech YOU bočnice pro sklo, 187/650mm, levá, stříbrná</t>
  </si>
  <si>
    <t>396964</t>
  </si>
  <si>
    <t>HETTICH 9257144 AvanTech YOU bočnice pro sklo, 187/650mm, pravá, stříbrná</t>
  </si>
  <si>
    <t>396965</t>
  </si>
  <si>
    <t>HETTICH 9257145 AvanTech YOU bočnice pro sklo, 187/350mm, levá, bílá</t>
  </si>
  <si>
    <t>396966</t>
  </si>
  <si>
    <t>HETTICH 9257146 AvanTech YOU bočnice pro sklo, 187/350mm, pravá, bílá</t>
  </si>
  <si>
    <t>396967</t>
  </si>
  <si>
    <t>HETTICH 9257147 AvanTech YOU bočnice pro sklo, 187/400mm, levá, bílá</t>
  </si>
  <si>
    <t>396968</t>
  </si>
  <si>
    <t>HETTICH 9257148 AvanTech YOU bočnice pro sklo, 187/400mm, pravá, bílá</t>
  </si>
  <si>
    <t>396969</t>
  </si>
  <si>
    <t>HETTICH 9257149 AvanTech YOU bočnice pro sklo, 187/450mm, levá, bílá</t>
  </si>
  <si>
    <t>396970</t>
  </si>
  <si>
    <t>HETTICH 9257150 AvanTech YOU bočnice pro sklo, 187/450mm, pravá, bílá</t>
  </si>
  <si>
    <t>396971</t>
  </si>
  <si>
    <t>HETTICH 9257151 AvanTech YOU bočnice pro sklo, 187/500mm, levá, bílá</t>
  </si>
  <si>
    <t>396972</t>
  </si>
  <si>
    <t>HETTICH 9257152 AvanTech YOU bočnice pro sklo, 187/500mm, pravá, bílá</t>
  </si>
  <si>
    <t>396973</t>
  </si>
  <si>
    <t>HETTICH 9257153 AvanTech YOU bočnice pro sklo, 187/550mm, levá, bílá</t>
  </si>
  <si>
    <t>396974</t>
  </si>
  <si>
    <t>HETTICH 9257154 AvanTech YOU bočnice pro sklo, 187/550mm, pravá, bílá</t>
  </si>
  <si>
    <t>396975</t>
  </si>
  <si>
    <t>HETTICH 9257155 AvanTech YOU bočnice pro sklo, 187/600mm, levá, bílá</t>
  </si>
  <si>
    <t>396976</t>
  </si>
  <si>
    <t>HETTICH 9257156 AvanTech YOU bočnice pro sklo, 187/600mm, pravá, bílá</t>
  </si>
  <si>
    <t>396977</t>
  </si>
  <si>
    <t>HETTICH 9257157 AvanTech YOU bočnice pro sklo, 187/650mm, levá, bílá</t>
  </si>
  <si>
    <t>396978</t>
  </si>
  <si>
    <t>HETTICH 9257158 AvanTech YOU bočnice pro sklo, 187/650mm, pravá, bílá</t>
  </si>
  <si>
    <t>396979</t>
  </si>
  <si>
    <t>HETTICH 9257159 AvanTech YOU bočnice pro sklo, 187/350mm, levá, antracit</t>
  </si>
  <si>
    <t>396980</t>
  </si>
  <si>
    <t>HETTICH 9257160 AvanTech YOU bočnice pro sklo, 187/350mm, pravá, antracit</t>
  </si>
  <si>
    <t>396981</t>
  </si>
  <si>
    <t>HETTICH 9257161 AvanTech YOU bočnice pro sklo, 187/400mm, levá, antracit</t>
  </si>
  <si>
    <t>396982</t>
  </si>
  <si>
    <t>HETTICH 9257162 AvanTech YOU bočnice pro sklo, 187/400mm, pravá, antracit</t>
  </si>
  <si>
    <t>396983</t>
  </si>
  <si>
    <t>HETTICH 9257163 AvanTech YOU bočnice pro sklo, 187/450mm, levá, antracit</t>
  </si>
  <si>
    <t>396984</t>
  </si>
  <si>
    <t>HETTICH 9257164 AvanTech YOU bočnice pro sklo, 187/450mm, pravá, antracit</t>
  </si>
  <si>
    <t>396985</t>
  </si>
  <si>
    <t>HETTICH 9257165 AvanTech YOU bočnice pro sklo, 187/500mm, levá, antracit</t>
  </si>
  <si>
    <t>396986</t>
  </si>
  <si>
    <t>HETTICH 9257166 AvanTech YOU bočnice pro sklo, 187/500mm, pravá, antracit</t>
  </si>
  <si>
    <t>396987</t>
  </si>
  <si>
    <t>HETTICH 9257167 AvanTech YOU bočnice pro sklo, 187/550mm, levá, antracit</t>
  </si>
  <si>
    <t>396988</t>
  </si>
  <si>
    <t>HETTICH 9257168 AvanTech YOU bočnice pro sklo, 187/550mm, pravá, antracit</t>
  </si>
  <si>
    <t>396989</t>
  </si>
  <si>
    <t>HETTICH 9257169 AvanTech YOU bočnice pro sklo, 187/600mm, levá, antracit</t>
  </si>
  <si>
    <t>396990</t>
  </si>
  <si>
    <t>HETTICH 9257170 AvanTech YOU bočnice pro sklo, 187/600mm, pravá, antracit</t>
  </si>
  <si>
    <t>396991</t>
  </si>
  <si>
    <t>HETTICH 9257171 AvanTech YOU bočnice pro sklo, 187/650mm, levá, antracit</t>
  </si>
  <si>
    <t>396992</t>
  </si>
  <si>
    <t>HETTICH 9257172 AvanTech YOU bočnice pro sklo, 187/650mm, pravá, antracit</t>
  </si>
  <si>
    <t>396930</t>
  </si>
  <si>
    <t>HETTICH 9257173 AvanTech You sada držáků pro individuální materiál 187/350 stříb</t>
  </si>
  <si>
    <t>396931</t>
  </si>
  <si>
    <t>HETTICH 9257174 AvanTech You sada držáků pro individuální materiál 187/400 stříb</t>
  </si>
  <si>
    <t>396932</t>
  </si>
  <si>
    <t>HETTICH 9257175 AvanTech You sada držáků pro individuální materiál 187/450 stříb</t>
  </si>
  <si>
    <t>396933</t>
  </si>
  <si>
    <t>HETTICH 9257176 AvanTech You sada držáků pro individuální materiál 187/500 stříb</t>
  </si>
  <si>
    <t>396949</t>
  </si>
  <si>
    <t>HETTICH 9257178 AvanTech You sada držáků pro individuální materiál 187/600 antra</t>
  </si>
  <si>
    <t>396936</t>
  </si>
  <si>
    <t>HETTICH 9257179 AvanTech You sada držáků pro individuální materiál 187/650 stříb</t>
  </si>
  <si>
    <t>396937</t>
  </si>
  <si>
    <t>HETTICH 9257180 AvanTech You sada držáků pro individuální materiál 187/350 bílá</t>
  </si>
  <si>
    <t>396938</t>
  </si>
  <si>
    <t>HETTICH 9257181 AvanTech You sada držáků pro individuální materiál 187/400 bílá</t>
  </si>
  <si>
    <t>396939</t>
  </si>
  <si>
    <t>HETTICH 9257182 AvanTech You sada držáků pro individuální materiál 187/450 bílá</t>
  </si>
  <si>
    <t>396940</t>
  </si>
  <si>
    <t>HETTICH 9257183 AvanTech You sada držáků pro individuální materiál 187/500 bílá</t>
  </si>
  <si>
    <t>396941</t>
  </si>
  <si>
    <t>HETTICH 9257184 AvanTech You sada držáků pro individuální materiál 187/550 bílá</t>
  </si>
  <si>
    <t>396942</t>
  </si>
  <si>
    <t>HETTICH 9257185 AvanTech You sada držáků pro individuální materiál 187/600 bílá</t>
  </si>
  <si>
    <t>396943</t>
  </si>
  <si>
    <t>HETTICH 9257186 AvanTech You sada držáků pro individuální materiál 187/650 bílá</t>
  </si>
  <si>
    <t>396944</t>
  </si>
  <si>
    <t>HETTICH 9257187 AvanTech You sada držáků pro individuální materiál 187/350 antra</t>
  </si>
  <si>
    <t>396945</t>
  </si>
  <si>
    <t>HETTICH 9257188 AvanTech You sada držáků pro individuální materiál 187/400 antra</t>
  </si>
  <si>
    <t>396946</t>
  </si>
  <si>
    <t>HETTICH 9257189 AvanTech You sada držáků pro individuální materiál 187/450 antra</t>
  </si>
  <si>
    <t>396947</t>
  </si>
  <si>
    <t>HETTICH 9257190 AvanTech You sada držáků pro individuální materiál 187/500 antra</t>
  </si>
  <si>
    <t>396950</t>
  </si>
  <si>
    <t>HETTICH 9257193 AvanTech You sada držáků pro individuální materiál 187/650 antra</t>
  </si>
  <si>
    <t>396993</t>
  </si>
  <si>
    <t>HETTICH 9257257 AvanTech YOU čelní příchyt 187, bočnice pro sklo, vrut</t>
  </si>
  <si>
    <t>396994</t>
  </si>
  <si>
    <t>HETTICH 9257258 AvanTech YOU čelní příchyt 187, bočnice pro sklo, hmoždinka</t>
  </si>
  <si>
    <t>9257260</t>
  </si>
  <si>
    <t>397829</t>
  </si>
  <si>
    <t>HETTICH 9257260 Quadro You spojka, dřevěná zásuvka, levá</t>
  </si>
  <si>
    <t>9257261</t>
  </si>
  <si>
    <t>397830</t>
  </si>
  <si>
    <t>HETTICH 9257261 Quadro You spojka, dřevěná zásuvka, pravá</t>
  </si>
  <si>
    <t>9257262</t>
  </si>
  <si>
    <t>397828</t>
  </si>
  <si>
    <t>HETTICH 9257262 Quadro You čelní příchyt L+P</t>
  </si>
  <si>
    <t>9257265</t>
  </si>
  <si>
    <t>425064</t>
  </si>
  <si>
    <t>HETTICH 9257265 Actro YOU spojka L+P</t>
  </si>
  <si>
    <t>9257266</t>
  </si>
  <si>
    <t>397907</t>
  </si>
  <si>
    <t>HETTICH 9257266 Actro 5D čelní příchyt L</t>
  </si>
  <si>
    <t>397369</t>
  </si>
  <si>
    <t>HETTICH 9257269 AvanTech YOU čelo vnitřní zásuvky 101, 2m, stříbrná</t>
  </si>
  <si>
    <t>397370</t>
  </si>
  <si>
    <t>HETTICH 9257270 AvanTech YOU čelo vnitřní zásuvky 139, 2m, stříbrná</t>
  </si>
  <si>
    <t>397371</t>
  </si>
  <si>
    <t>HETTICH 9257271 AvanTech YOU čelo vnitřní zásuvky 187, 2m, stříbrná</t>
  </si>
  <si>
    <t>397372</t>
  </si>
  <si>
    <t>HETTICH 9257273 AvanTech YOU čelo vnitřní zásuvky 101, 2m, bílá</t>
  </si>
  <si>
    <t>397373</t>
  </si>
  <si>
    <t>HETTICH 9257274 AvanTech YOU čelo vnitřní zásuvky 139, 2m, bílá</t>
  </si>
  <si>
    <t>397374</t>
  </si>
  <si>
    <t>HETTICH 9257275 AvanTech YOU čelo vnitřní zásuvky 187, 2m, bílá</t>
  </si>
  <si>
    <t>397375</t>
  </si>
  <si>
    <t>HETTICH 9257277 AvanTech YOU čelo vnitřní zásuvky 101, 2m, antracit</t>
  </si>
  <si>
    <t>397376</t>
  </si>
  <si>
    <t>HETTICH 9257278 AvanTech YOU čelo vnitřní zásuvky 139, 2m, antracit</t>
  </si>
  <si>
    <t>397377</t>
  </si>
  <si>
    <t>HETTICH 9257279 AvanTech YOU čelo vnitřní zásuvky 187, 2m, antracit</t>
  </si>
  <si>
    <t>9257300</t>
  </si>
  <si>
    <t>397329</t>
  </si>
  <si>
    <t>HETTICH 9257300 AvanTech You hliníkový profil pro záda 101/2000 stříbrný</t>
  </si>
  <si>
    <t>9257301</t>
  </si>
  <si>
    <t>397330</t>
  </si>
  <si>
    <t>HETTICH 9257301 AvanTech You hliníkový profil pro záda 139/2000 stříbrný</t>
  </si>
  <si>
    <t>9257302</t>
  </si>
  <si>
    <t>397331</t>
  </si>
  <si>
    <t>HETTICH 9257302 AvanTech You hliníkový profil pro záda 187/2000 stříbrný</t>
  </si>
  <si>
    <t>9257305</t>
  </si>
  <si>
    <t>397334</t>
  </si>
  <si>
    <t>HETTICH 9257305 AvanTech You hliníkový profil pro záda 101/2000 bílý</t>
  </si>
  <si>
    <t>9257306</t>
  </si>
  <si>
    <t>397336</t>
  </si>
  <si>
    <t>HETTICH 9257306 AvanTech You hliníkový profil pro záda 139/2000 bílý</t>
  </si>
  <si>
    <t>9257307</t>
  </si>
  <si>
    <t>397337</t>
  </si>
  <si>
    <t>HETTICH 9257307 AvanTech You hliníkový profil pro záda 187/2000 bílý</t>
  </si>
  <si>
    <t>9257308</t>
  </si>
  <si>
    <t>397338</t>
  </si>
  <si>
    <t>HETTICH 9257308 AvanTech You hliníkový profil pro záda 251/2000 bílý</t>
  </si>
  <si>
    <t>9257310</t>
  </si>
  <si>
    <t>397340</t>
  </si>
  <si>
    <t>HETTICH 9257310 AvanTech You hliníkový profil pro záda 101/2000 antracit</t>
  </si>
  <si>
    <t>9257311</t>
  </si>
  <si>
    <t>397341</t>
  </si>
  <si>
    <t>HETTICH 9257311 AvanTech You hliníkový profil pro záda 139/2000 antracit</t>
  </si>
  <si>
    <t>9257312</t>
  </si>
  <si>
    <t>397342</t>
  </si>
  <si>
    <t>HETTICH 9257312 AvanTech You hliníkový profil pro záda 187/2000 antracit</t>
  </si>
  <si>
    <t>9257319</t>
  </si>
  <si>
    <t>456731</t>
  </si>
  <si>
    <t>HETTICH 9257319 vrták středící d2.5 mm</t>
  </si>
  <si>
    <t>490658</t>
  </si>
  <si>
    <t>HETTICH 9257319 vrták středící d2.5 mm PD-50</t>
  </si>
  <si>
    <t>9257320</t>
  </si>
  <si>
    <t>456729</t>
  </si>
  <si>
    <t>HETTICH 9257320 Practica vrtací šablona pro AvanTech YOU</t>
  </si>
  <si>
    <t>467632</t>
  </si>
  <si>
    <t>HETTICH 9257320 Practica vrtací šablona pro AvanTech YOU PD-50</t>
  </si>
  <si>
    <t>9257321</t>
  </si>
  <si>
    <t>421828</t>
  </si>
  <si>
    <t>HETTICH 9257321 Practica 275 montážní přípravek pro AvanTech YOU</t>
  </si>
  <si>
    <t>467567</t>
  </si>
  <si>
    <t>HETTICH 9257321 Practica 275 montážní přípravek pro AvanTech YOU PD-50</t>
  </si>
  <si>
    <t>9257322</t>
  </si>
  <si>
    <t>460819</t>
  </si>
  <si>
    <t>HETTICH 9257322 Practica 295 montážní přípravek pro AvanTech YOU</t>
  </si>
  <si>
    <t>9257323</t>
  </si>
  <si>
    <t>417927</t>
  </si>
  <si>
    <t>HETTICH 9257323 BlueJig AvanTech 105</t>
  </si>
  <si>
    <t>520143</t>
  </si>
  <si>
    <t>HETTICH 9257323 BlueJig AvanTech 105 PD-50</t>
  </si>
  <si>
    <t>9257324</t>
  </si>
  <si>
    <t>417928</t>
  </si>
  <si>
    <t>HETTICH 9257324 BlueJig AvanTech 205</t>
  </si>
  <si>
    <t>520144</t>
  </si>
  <si>
    <t>HETTICH 9257324 BlueJig AvanTech 205 PD-50</t>
  </si>
  <si>
    <t>9257326</t>
  </si>
  <si>
    <t>473905</t>
  </si>
  <si>
    <t>HETTICH 9257326 BlueJig PTO Actro 5D + Actro YOU + Quadro YOU</t>
  </si>
  <si>
    <t>484155</t>
  </si>
  <si>
    <t>HETTICH 9257326 BlueJig PTO Actro 5D + Actro YOU + Quadro YOU PD-50</t>
  </si>
  <si>
    <t>9257327</t>
  </si>
  <si>
    <t>420155</t>
  </si>
  <si>
    <t>HETTICH 9257327 vrtací šablona pro výsuvy plastová</t>
  </si>
  <si>
    <t>529867</t>
  </si>
  <si>
    <t>HETTICH 9257327 vrtací šablona pro výsuvy plastová PD-50</t>
  </si>
  <si>
    <t>9257329</t>
  </si>
  <si>
    <t>456730</t>
  </si>
  <si>
    <t>HETTICH 9257329 vrták d2.5 mm s pouzdrem</t>
  </si>
  <si>
    <t>467568</t>
  </si>
  <si>
    <t>HETTICH 9257329 vrták d2.5 mm s pouzdrem PD-50</t>
  </si>
  <si>
    <t>397378</t>
  </si>
  <si>
    <t>HETTICH 9257611 AvanTech YOU spojky čela vnitřní zásuvky 101, bok/čelo, stříbrná</t>
  </si>
  <si>
    <t>397379</t>
  </si>
  <si>
    <t>HETTICH 9257612 AvanTech YOU spojky čela vnitřní zásuvky 139, bok/čelo, stříbrná</t>
  </si>
  <si>
    <t>397380</t>
  </si>
  <si>
    <t>HETTICH 9257613 AvanTech YOU spojky čela vnitřní zásuvky 187, bok/čelo, stříbrná</t>
  </si>
  <si>
    <t>397381</t>
  </si>
  <si>
    <t>HETTICH 9257615 AvanTech YOU spojky čela vnitřní zásuvky 101, bok/čelo, bílá</t>
  </si>
  <si>
    <t>397382</t>
  </si>
  <si>
    <t>HETTICH 9257616 AvanTech YOU spojky čela vnitřní zásuvky 139, bok/čelo, bílá</t>
  </si>
  <si>
    <t>397383</t>
  </si>
  <si>
    <t>HETTICH 9257617 AvanTech YOU spojky čela vnitřní zásuvky 187, bok/čelo, bílá</t>
  </si>
  <si>
    <t>397384</t>
  </si>
  <si>
    <t>HETTICH 9257619 AvanTech YOU spojky čela vnitřní zásuvky 101, bok/čelo, antracit</t>
  </si>
  <si>
    <t>397385</t>
  </si>
  <si>
    <t>HETTICH 9257620 AvanTech YOU spojky čela vnitřní zásuvky 139, bok/čelo, antracit</t>
  </si>
  <si>
    <t>397386</t>
  </si>
  <si>
    <t>HETTICH 9257621 AvanTech YOU spojky čela vnitřní zásuvky 187, bok/čelo, antracit</t>
  </si>
  <si>
    <t>397387</t>
  </si>
  <si>
    <t>HETTICH 9257623 AvanTech YOU spojky čela vnitřní zásuvky 187, sklo/čelo,stříbrná</t>
  </si>
  <si>
    <t>397388</t>
  </si>
  <si>
    <t>HETTICH 9257625 AvanTech YOU spojky čela vnitřní zásuvky 187, sklo/čelo, bílá</t>
  </si>
  <si>
    <t>397389</t>
  </si>
  <si>
    <t>HETTICH 9257627 AvanTech YOU spojky čela vnitřní zásuvky 187, sklo/čelo,antracit</t>
  </si>
  <si>
    <t>397391</t>
  </si>
  <si>
    <t>HETTICH 9257629 AvanTech You koncovka pro čelo vnitřní zásuvky 101 stříbrná</t>
  </si>
  <si>
    <t>397392</t>
  </si>
  <si>
    <t>HETTICH 9257630 AvanTech You koncovka pro čelo vnitřní zásuvky 139 stříbrná</t>
  </si>
  <si>
    <t>397393</t>
  </si>
  <si>
    <t>HETTICH 9257631 AvanTech You koncovka pro čelo vnitřní zásuvky 187 stříbrná</t>
  </si>
  <si>
    <t>397394</t>
  </si>
  <si>
    <t>HETTICH 9257633 AvanTech You koncovka pro čelo vnitřní zásuvky 101 bílá</t>
  </si>
  <si>
    <t>397395</t>
  </si>
  <si>
    <t>HETTICH 9257634 AvanTech You koncovka pro čelo vnitřní zásuvky 139 bílá</t>
  </si>
  <si>
    <t>397396</t>
  </si>
  <si>
    <t>HETTICH 9257635 AvanTech You koncovka pro čelo vnitřní zásuvky 187 bílá</t>
  </si>
  <si>
    <t>397397</t>
  </si>
  <si>
    <t>HETTICH 9257637 AvanTech You koncovka pro čelo vnitřní zásuvky 101 antracit</t>
  </si>
  <si>
    <t>397398</t>
  </si>
  <si>
    <t>HETTICH 9257638 AvanTech You koncovka pro čelo vnitřní zásuvky 139 antracit</t>
  </si>
  <si>
    <t>397399</t>
  </si>
  <si>
    <t>HETTICH 9257639 AvanTech You koncovka pro čelo vnitřní zásuvky 187 antracit</t>
  </si>
  <si>
    <t>397390</t>
  </si>
  <si>
    <t>HETTICH 9257641 AvanTech You čelní stabilizátor pro vnitřní zásuvky</t>
  </si>
  <si>
    <t>397757</t>
  </si>
  <si>
    <t>HETTICH 9257643 AvanTech You DesignCape 101/2000 hliník</t>
  </si>
  <si>
    <t>9257644</t>
  </si>
  <si>
    <t>397758</t>
  </si>
  <si>
    <t>HETTICH 9257644 AvanTech You DesignCape 139/2000 hliník</t>
  </si>
  <si>
    <t>397759</t>
  </si>
  <si>
    <t>HETTICH 9257645 AvanTech You DesignCape 187/2000 hliník</t>
  </si>
  <si>
    <t>397760</t>
  </si>
  <si>
    <t>HETTICH 9257647 AvanTech You DesignCape 101/2000 imitace nerezi</t>
  </si>
  <si>
    <t>9257648</t>
  </si>
  <si>
    <t>397761</t>
  </si>
  <si>
    <t>HETTICH 9257648 AvanTech You DesignCape 139/2000 imitace nerezi</t>
  </si>
  <si>
    <t>397762</t>
  </si>
  <si>
    <t>HETTICH 9257649 AvanTech You DesignCape 187/2000 imitace nerezi</t>
  </si>
  <si>
    <t>397751</t>
  </si>
  <si>
    <t>HETTICH 9257651 AvanTech YOU spojky čela vnitřní zásuvky 187, bok/sklo, stříbrná</t>
  </si>
  <si>
    <t>397752</t>
  </si>
  <si>
    <t>HETTICH 9257652 AvanTech YOU spojky čela vnitřní zásuvky 187, bok/sklo, bílá</t>
  </si>
  <si>
    <t>397753</t>
  </si>
  <si>
    <t>HETTICH 9257653 AvanTech YOU spojky čela vnitřní zásuvky 187, bok/sklo, antracit</t>
  </si>
  <si>
    <t>397754</t>
  </si>
  <si>
    <t>HETTICH 9257657 AvanTech YOU spojky čela vnitřní zásuvky 187, sklo/sklo,stříbrná</t>
  </si>
  <si>
    <t>397755</t>
  </si>
  <si>
    <t>HETTICH 9257658 AvanTech YOU spojky čela vnitřní zásuvky 187, sklo/sklo, bílá</t>
  </si>
  <si>
    <t>397756</t>
  </si>
  <si>
    <t>HETTICH 9257659 AvanTech YOU spojky čela vnitřní zásuvky 187, sklo/sklo,antracit</t>
  </si>
  <si>
    <t>397748</t>
  </si>
  <si>
    <t>HETTICH 9257663 AvanTech YOU čelo vnitřní zásuvky 187, pro sklo, 2m, stříbrná</t>
  </si>
  <si>
    <t>397749</t>
  </si>
  <si>
    <t>HETTICH 9257664 AvanTech YOU čelo vnitřní zásuvky 187, pro sklo, 2m, bílá</t>
  </si>
  <si>
    <t>397750</t>
  </si>
  <si>
    <t>HETTICH 9257665 AvanTech YOU čelo vnitřní zásuvky 187, pro sklo, 2m, antracit</t>
  </si>
  <si>
    <t>9257666</t>
  </si>
  <si>
    <t>397344</t>
  </si>
  <si>
    <t>HETTICH 9257666 AvanTech YOU držák zad 101, levá, stříbrná</t>
  </si>
  <si>
    <t>9257667</t>
  </si>
  <si>
    <t>397345</t>
  </si>
  <si>
    <t>HETTICH 9257667 AvanTech YOU držák zad 101, pravá, stříbrná</t>
  </si>
  <si>
    <t>9257668</t>
  </si>
  <si>
    <t>397346</t>
  </si>
  <si>
    <t>HETTICH 9257668 AvanTech YOU držák zad 139, levá, stříbrná</t>
  </si>
  <si>
    <t>9257669</t>
  </si>
  <si>
    <t>397347</t>
  </si>
  <si>
    <t>HETTICH 9257669 AvanTech YOU držák zad 139, pravá, stříbrná</t>
  </si>
  <si>
    <t>9257670</t>
  </si>
  <si>
    <t>397348</t>
  </si>
  <si>
    <t>HETTICH 9257670 AvanTech YOU držák zad 187, levá, stříbrná</t>
  </si>
  <si>
    <t>9257671</t>
  </si>
  <si>
    <t>397349</t>
  </si>
  <si>
    <t>HETTICH 9257671 AvanTech YOU držák zad 187, pravá, stříbrná</t>
  </si>
  <si>
    <t>9257672</t>
  </si>
  <si>
    <t>397350</t>
  </si>
  <si>
    <t>HETTICH 9257672 AvanTech YOU držák zad 251, levá, stříbrná</t>
  </si>
  <si>
    <t>9257673</t>
  </si>
  <si>
    <t>397351</t>
  </si>
  <si>
    <t>HETTICH 9257673 AvanTech YOU držák zad 251, pravá, stříbrná</t>
  </si>
  <si>
    <t>9257678</t>
  </si>
  <si>
    <t>397352</t>
  </si>
  <si>
    <t>HETTICH 9257678 AvanTech YOU držák zad 101, levá, bílá</t>
  </si>
  <si>
    <t>9257679</t>
  </si>
  <si>
    <t>397353</t>
  </si>
  <si>
    <t>HETTICH 9257679 AvanTech YOU držák zad 101, pravá, bílá</t>
  </si>
  <si>
    <t>9257680</t>
  </si>
  <si>
    <t>397354</t>
  </si>
  <si>
    <t>HETTICH 9257680 AvanTech YOU držák zad 139, levá, bílá</t>
  </si>
  <si>
    <t>9257681</t>
  </si>
  <si>
    <t>397355</t>
  </si>
  <si>
    <t>HETTICH 9257681 AvanTech YOU držák zad 139, pravá, bílá</t>
  </si>
  <si>
    <t>9257682</t>
  </si>
  <si>
    <t>397356</t>
  </si>
  <si>
    <t>HETTICH 9257682 AvanTech YOU držák zad 187, levá, bílá</t>
  </si>
  <si>
    <t>9257683</t>
  </si>
  <si>
    <t>397357</t>
  </si>
  <si>
    <t>HETTICH 9257683 AvanTech YOU držák zad 187, pravá, bílá</t>
  </si>
  <si>
    <t>9257684</t>
  </si>
  <si>
    <t>397358</t>
  </si>
  <si>
    <t>HETTICH 9257684 AvanTech YOU držák zad 251, levá, bílá</t>
  </si>
  <si>
    <t>9257685</t>
  </si>
  <si>
    <t>397359</t>
  </si>
  <si>
    <t>HETTICH 9257685 AvanTech YOU držák zad 251, pravá, bílá</t>
  </si>
  <si>
    <t>9257690</t>
  </si>
  <si>
    <t>397360</t>
  </si>
  <si>
    <t>HETTICH 9257690 AvanTech YOU držák zad 101, levá, antracit</t>
  </si>
  <si>
    <t>9257691</t>
  </si>
  <si>
    <t>397362</t>
  </si>
  <si>
    <t>HETTICH 9257691 AvanTech YOU držák zad 101, pravá, antracit</t>
  </si>
  <si>
    <t>9257692</t>
  </si>
  <si>
    <t>397363</t>
  </si>
  <si>
    <t>HETTICH 9257692 AvanTech YOU držák zad 139, levá, antracit</t>
  </si>
  <si>
    <t>9257693</t>
  </si>
  <si>
    <t>397364</t>
  </si>
  <si>
    <t>HETTICH 9257693 AvanTech YOU držák zad 139, pravá, antracit</t>
  </si>
  <si>
    <t>9257694</t>
  </si>
  <si>
    <t>397365</t>
  </si>
  <si>
    <t>HETTICH 9257694 AvanTech YOU držák zad 187, levá, antracit</t>
  </si>
  <si>
    <t>9257695</t>
  </si>
  <si>
    <t>397366</t>
  </si>
  <si>
    <t>HETTICH 9257695 AvanTech YOU držák zad 187, pravá, antracit</t>
  </si>
  <si>
    <t>9257696</t>
  </si>
  <si>
    <t>397367</t>
  </si>
  <si>
    <t>HETTICH 9257696 AvanTech YOU držák zad 251, levá, antracit</t>
  </si>
  <si>
    <t>9257697</t>
  </si>
  <si>
    <t>397368</t>
  </si>
  <si>
    <t>HETTICH 9257697 AvanTech YOU držák zad 251, pravá, antracit</t>
  </si>
  <si>
    <t>9257702</t>
  </si>
  <si>
    <t>396633</t>
  </si>
  <si>
    <t>HETTICH 9257702 AvanTech You stabilizátor zad</t>
  </si>
  <si>
    <t>456354</t>
  </si>
  <si>
    <t>HETTICH 9257702 AvanTech You wzmocnienie ścianki tylnej KATOWICE</t>
  </si>
  <si>
    <t>397765</t>
  </si>
  <si>
    <t>HETTICH 9257703 AvanTech You krytka s logem Hettich stříbrná</t>
  </si>
  <si>
    <t>456381</t>
  </si>
  <si>
    <t>HETTICH 9257703 AvanTech You krytka s logem Hettich stříbrná KATOWICE</t>
  </si>
  <si>
    <t>397766</t>
  </si>
  <si>
    <t>HETTICH 9257704 AvanTech You krytka s logem Hettich bílá</t>
  </si>
  <si>
    <t>456382</t>
  </si>
  <si>
    <t>HETTICH 9257704 AvanTech You krytka s logem Hettich bílá KATOWICE</t>
  </si>
  <si>
    <t>397767</t>
  </si>
  <si>
    <t>HETTICH 9257705 AvanTech You krytka s logem Hettich antracit</t>
  </si>
  <si>
    <t>456383</t>
  </si>
  <si>
    <t>HETTICH 9257705 AvanTech You krytka s logem Hettich antracit KATOWICE</t>
  </si>
  <si>
    <t>9257706</t>
  </si>
  <si>
    <t>397909</t>
  </si>
  <si>
    <t>HETTICH 9257706 Actro You / Actro 5D seřízení hloubky, příslušenství, sada</t>
  </si>
  <si>
    <t>9257725</t>
  </si>
  <si>
    <t>417270</t>
  </si>
  <si>
    <t>HETTICH 9257725 Aretace pro výsuvnou polici, bílá</t>
  </si>
  <si>
    <t>9257727</t>
  </si>
  <si>
    <t>449952</t>
  </si>
  <si>
    <t>HETTICH 9257727 Aretace pro výsuvnou polici, antracit</t>
  </si>
  <si>
    <t>9257731</t>
  </si>
  <si>
    <t>481821</t>
  </si>
  <si>
    <t>HETTICH 9257731 Easys úhelník pro záda AvanTech YOU</t>
  </si>
  <si>
    <t>9257733</t>
  </si>
  <si>
    <t>462513</t>
  </si>
  <si>
    <t>HETTICH 9257733 Actro 5D držáky výsuvné police</t>
  </si>
  <si>
    <t>481350</t>
  </si>
  <si>
    <t>HETTICH 9257734 AvanTech You unašeč pro vnitřní čelo stříbrná</t>
  </si>
  <si>
    <t>461088</t>
  </si>
  <si>
    <t>HETTICH 9257735 AvanTech You unašeč pro vnitřní čelo bílá</t>
  </si>
  <si>
    <t>417299</t>
  </si>
  <si>
    <t>HETTICH 9257736 AvanTech You unašeč pro vnitřní čelo antracit</t>
  </si>
  <si>
    <t>9257813</t>
  </si>
  <si>
    <t>473904</t>
  </si>
  <si>
    <t>HETTICH 9257813 BlueJig Actro 5D + Actro YOU</t>
  </si>
  <si>
    <t>547529</t>
  </si>
  <si>
    <t>HETTICH 9257813 BlueJig Actro 5D + Actro YOU PD-50</t>
  </si>
  <si>
    <t>396780</t>
  </si>
  <si>
    <t>HETTICH 9257884 AvanTech YOU čelní příchyt 139, vrut</t>
  </si>
  <si>
    <t>396781</t>
  </si>
  <si>
    <t>HETTICH 9257885 AvanTech YOU čelní příchyt 139, hmoždinka</t>
  </si>
  <si>
    <t>396928</t>
  </si>
  <si>
    <t>HETTICH 9257887 AvanTech YOU čelní stabilizátor 251, vrut</t>
  </si>
  <si>
    <t>396929</t>
  </si>
  <si>
    <t>HETTICH 9257888 AvanTech YOU čelní stabilizátor 251, hmoždinka</t>
  </si>
  <si>
    <t>397802</t>
  </si>
  <si>
    <t>HETTICH 9257890 Actro You / Actro 5D mechanismus PTOs, 270-350mm/10kg</t>
  </si>
  <si>
    <t>397803</t>
  </si>
  <si>
    <t>HETTICH 9257891 Actro You / Actro 5D mechanismus PTOs, 270-600mm/8-20kg</t>
  </si>
  <si>
    <t>397804</t>
  </si>
  <si>
    <t>HETTICH 9257892 Actro You / Actro 5D mechanismus PTOs, 350-600mm/10-40kg</t>
  </si>
  <si>
    <t>397805</t>
  </si>
  <si>
    <t>HETTICH 9257893 Actro You / Actro 5D mechanismus PTOs, 450-650mm/20-70kg</t>
  </si>
  <si>
    <t>397831</t>
  </si>
  <si>
    <t>HETTICH 9257894 Quadro You mechanismus PTOs, 270-350mm/10kg</t>
  </si>
  <si>
    <t>397832</t>
  </si>
  <si>
    <t>HETTICH 9257895 Quadro You mechanismus PTOs, 270-600mm/8-20kg</t>
  </si>
  <si>
    <t>397833</t>
  </si>
  <si>
    <t>HETTICH 9257896 Quadro You mechanismus PTOs, 350-600mm/10-30kg</t>
  </si>
  <si>
    <t>9259846</t>
  </si>
  <si>
    <t>475054</t>
  </si>
  <si>
    <t>HETTICH 9259846 Quadro 400mm EB23 na čep PTO částečný výsuv L FAKTUM</t>
  </si>
  <si>
    <t>9259847</t>
  </si>
  <si>
    <t>475057</t>
  </si>
  <si>
    <t>HETTICH 9259847 Quadro 400mm EB23 na čep PTO částečný výsuv P FAKTUM</t>
  </si>
  <si>
    <t>9259848</t>
  </si>
  <si>
    <t>472132</t>
  </si>
  <si>
    <t>HETTICH 9259848 QUADRO 450mm EB23 na čep push to open částečný výsuv L FAKTUM</t>
  </si>
  <si>
    <t>9259849</t>
  </si>
  <si>
    <t>472133</t>
  </si>
  <si>
    <t>HETTICH 9259849 QUADRO 450mm EB23 na čep push to open částečný výsuv P FAKTUM</t>
  </si>
  <si>
    <t>9260344</t>
  </si>
  <si>
    <t>315844</t>
  </si>
  <si>
    <t>HETTICH 9260344/9212717 Quadro 25 300mm/20kg EB23 PTO L</t>
  </si>
  <si>
    <t>9260345</t>
  </si>
  <si>
    <t>315845</t>
  </si>
  <si>
    <t>HETTICH 9260345/9212718 Quadro 25 300mm/20kg EB23 PTO P</t>
  </si>
  <si>
    <t>9260348</t>
  </si>
  <si>
    <t>315848</t>
  </si>
  <si>
    <t>HETTICH 9260348/9212723 Quadro 25 400mm/25kg EB23 PTO L</t>
  </si>
  <si>
    <t>9260349</t>
  </si>
  <si>
    <t>315849</t>
  </si>
  <si>
    <t>HETTICH 9260349/9212724 Quadro 25 400mm/25kg EB23 PTO P</t>
  </si>
  <si>
    <t>489987</t>
  </si>
  <si>
    <t>HETTICH 9262213 flexibilní adaptér synchronizace PTO pro šikmý korpus</t>
  </si>
  <si>
    <t>9264073</t>
  </si>
  <si>
    <t>482616</t>
  </si>
  <si>
    <t>HETTICH 9264073 Úchytka COMO 320/332 černá matná</t>
  </si>
  <si>
    <t>9264086</t>
  </si>
  <si>
    <t>460820</t>
  </si>
  <si>
    <t>HETTICH 9264086 Úchytka RIALTO 189/160 mm černá matná</t>
  </si>
  <si>
    <t>9264087</t>
  </si>
  <si>
    <t>460821</t>
  </si>
  <si>
    <t>HETTICH 9264087 Úchytka NURSIA 168/160 mm černá matná</t>
  </si>
  <si>
    <t>9264088</t>
  </si>
  <si>
    <t>460802</t>
  </si>
  <si>
    <t>HETTICH 9264088 úchytka INTRA 204/192 mm černá matná/měď kartáčovaná</t>
  </si>
  <si>
    <t>9264170</t>
  </si>
  <si>
    <t>386106</t>
  </si>
  <si>
    <t>HETTICH 9264170 WingLine L/S mechanická aretace Push2M (bez úchytky) bílá</t>
  </si>
  <si>
    <t>9264191</t>
  </si>
  <si>
    <t>386105</t>
  </si>
  <si>
    <t>HETTICH 9264191 WingLine L/S mechanická aretace Push2M (bez úchytky) šedá</t>
  </si>
  <si>
    <t>9264192</t>
  </si>
  <si>
    <t>386107</t>
  </si>
  <si>
    <t>HETTICH 9264192 WingLine L/S mechanická aretace Push2M (bez úchytky) černá</t>
  </si>
  <si>
    <t>9265092</t>
  </si>
  <si>
    <t>469614</t>
  </si>
  <si>
    <t>HETTICH 9265092 distanční kolečko 36mm</t>
  </si>
  <si>
    <t>9265093</t>
  </si>
  <si>
    <t>464117</t>
  </si>
  <si>
    <t>HETTICH 9265093 distanční kolečko pro STB EB29</t>
  </si>
  <si>
    <t>9265885</t>
  </si>
  <si>
    <t>460804</t>
  </si>
  <si>
    <t>HETTICH 9265885 Knobka ISSA d40 mm černá matná</t>
  </si>
  <si>
    <t>9265887</t>
  </si>
  <si>
    <t>465265</t>
  </si>
  <si>
    <t>HETTICH 9265887 Úchytka FELINA 160/240 mm černá matná</t>
  </si>
  <si>
    <t>9265927</t>
  </si>
  <si>
    <t>474091</t>
  </si>
  <si>
    <t>HETTICH 9265927 Úchytka CLIVIA 288 mm, černá matná</t>
  </si>
  <si>
    <t>9265934</t>
  </si>
  <si>
    <t>474092</t>
  </si>
  <si>
    <t>HETTICH 9265934 Úchytka CLIVIA 482 mm, černá matná</t>
  </si>
  <si>
    <t>9265935</t>
  </si>
  <si>
    <t>414567</t>
  </si>
  <si>
    <t>HETTICH 9265935 Úchytka CLIVIA 512 mm, černá matná</t>
  </si>
  <si>
    <t>9265949</t>
  </si>
  <si>
    <t>457983</t>
  </si>
  <si>
    <t>HETTICH 9265949 ÚCHYTKA TRANI, 52/32, ČERNÁ MATNÁ</t>
  </si>
  <si>
    <t>9265950</t>
  </si>
  <si>
    <t>460823</t>
  </si>
  <si>
    <t>HETTICH 9265950 ÚCHYTKA TRANI, 84/64 mm ČERNÁ MATNÁ</t>
  </si>
  <si>
    <t>9265958</t>
  </si>
  <si>
    <t>409276</t>
  </si>
  <si>
    <t>HETTICH 9265958 WingLine L mechanismus Push2M pro těžké dveře šedý pravý</t>
  </si>
  <si>
    <t>9265959</t>
  </si>
  <si>
    <t>409273</t>
  </si>
  <si>
    <t>HETTICH 9265959 WingLine L mechanismus Push2M pro těžké dveře šedý levý</t>
  </si>
  <si>
    <t>9265972</t>
  </si>
  <si>
    <t>416132</t>
  </si>
  <si>
    <t>HETTICH 9265972 ÚCHYTKA TRANI, 128 mm, ČERNÁ MATNÁ</t>
  </si>
  <si>
    <t>9265973</t>
  </si>
  <si>
    <t>509970</t>
  </si>
  <si>
    <t>HETTICH 9265973 úchytka Lamezia L295 černá matná</t>
  </si>
  <si>
    <t>9265975</t>
  </si>
  <si>
    <t>481325</t>
  </si>
  <si>
    <t>HETTICH 9265975 Úchytka LAMEZIA L345 ČERNÁ MATNÁ</t>
  </si>
  <si>
    <t>9265976</t>
  </si>
  <si>
    <t>457034</t>
  </si>
  <si>
    <t>HETTICH 9265976 Úchytka LAMEZIA L395 ČERNÁ MATNÁ</t>
  </si>
  <si>
    <t>9265977</t>
  </si>
  <si>
    <t>457035</t>
  </si>
  <si>
    <t>HETTICH 9265977 Úchytka LAMEZIA L445 ČERNÁ MATNÁ</t>
  </si>
  <si>
    <t>9265978</t>
  </si>
  <si>
    <t>465237</t>
  </si>
  <si>
    <t>HETTICH 9265978 Úchytka LAMEZIA L495 ČERNÁ MATNÁ</t>
  </si>
  <si>
    <t>9265979</t>
  </si>
  <si>
    <t>417290</t>
  </si>
  <si>
    <t>HETTICH 9265979 Úchytka LAMEZIA L595 ČERNÁ MATNÁ</t>
  </si>
  <si>
    <t>9265980</t>
  </si>
  <si>
    <t>417291</t>
  </si>
  <si>
    <t>HETTICH 9265980 Úchytka LAMEZIA L795 ČERNÁ MATNÁ</t>
  </si>
  <si>
    <t>9265981</t>
  </si>
  <si>
    <t>417292</t>
  </si>
  <si>
    <t>HETTICH 9265981 Úchytka LAMEZIA L895 ČERNÁ MATNÁ</t>
  </si>
  <si>
    <t>9265982</t>
  </si>
  <si>
    <t>479361</t>
  </si>
  <si>
    <t>HETTICH 9265982 Úchytka LAMEZIA L995 ČERNÁ MATNÁ</t>
  </si>
  <si>
    <t>9265983</t>
  </si>
  <si>
    <t>519361</t>
  </si>
  <si>
    <t>HETTICH 9265983 ÚCHYTKA LAMEZIA L1195 ČERNÁ MATNÁ</t>
  </si>
  <si>
    <t>9265997</t>
  </si>
  <si>
    <t>416243</t>
  </si>
  <si>
    <t>HETTICH 9265997 Úchytka Codania L295 černá matná</t>
  </si>
  <si>
    <t>9266001</t>
  </si>
  <si>
    <t>416247</t>
  </si>
  <si>
    <t>HETTICH 9266001 ÚCHYTKA ÚCHYTKA CODANIA L495 ČERNÁ MATNÁ</t>
  </si>
  <si>
    <t>9266002</t>
  </si>
  <si>
    <t>416248</t>
  </si>
  <si>
    <t>HETTICH 9266002 ÚCHYTKA ÚCHYTKA CODANIA L595 ČERNÁ MATNÁ</t>
  </si>
  <si>
    <t>9266003</t>
  </si>
  <si>
    <t>416249</t>
  </si>
  <si>
    <t>HETTICH 9266003 ÚCHYTKA ÚCHYTKA CODANIA L795 ČERNÁ MATNÁ</t>
  </si>
  <si>
    <t>9266004</t>
  </si>
  <si>
    <t>416250</t>
  </si>
  <si>
    <t>HETTICH 9266004 ÚCHYTKA ÚCHYTKA CODANIA L895 ČERNÁ MATNÁ</t>
  </si>
  <si>
    <t>9266077</t>
  </si>
  <si>
    <t>409633</t>
  </si>
  <si>
    <t>HETTICH 9266077 Úchytka  Naila 71/64 černá matná</t>
  </si>
  <si>
    <t>9266078</t>
  </si>
  <si>
    <t>409634</t>
  </si>
  <si>
    <t>HETTICH 9266078 Úchytka Naila 96 černá matná</t>
  </si>
  <si>
    <t>9266079</t>
  </si>
  <si>
    <t>409635</t>
  </si>
  <si>
    <t>HETTICH 9266079 Úchytka Naila 128 černá matná</t>
  </si>
  <si>
    <t>9266080</t>
  </si>
  <si>
    <t>409636</t>
  </si>
  <si>
    <t>HETTICH 9266080 Úchytka Naila 160 černá matná</t>
  </si>
  <si>
    <t>9266091</t>
  </si>
  <si>
    <t>409637</t>
  </si>
  <si>
    <t>HETTICH 9266091 Úchytka Naila 192 černá matná</t>
  </si>
  <si>
    <t>9266092</t>
  </si>
  <si>
    <t>409638</t>
  </si>
  <si>
    <t>HETTICH 9266092 Úchytka Naila 256 černá matná</t>
  </si>
  <si>
    <t>9266093</t>
  </si>
  <si>
    <t>409639</t>
  </si>
  <si>
    <t>HETTICH 9266093 Úchytka Naila 295/288 černá matná</t>
  </si>
  <si>
    <t>9266094</t>
  </si>
  <si>
    <t>409640</t>
  </si>
  <si>
    <t>HETTICH 9266094 Úchytka Naila 320 černá matná</t>
  </si>
  <si>
    <t>9266102</t>
  </si>
  <si>
    <t>419791</t>
  </si>
  <si>
    <t>HETTICH 9266102 profil Riaza, 2400 mm, hliník</t>
  </si>
  <si>
    <t>9266104</t>
  </si>
  <si>
    <t>455781</t>
  </si>
  <si>
    <t>HETTICH 9266104  Úchytková lišta Canis L, L 3500 mm, Černá matná</t>
  </si>
  <si>
    <t>9266111</t>
  </si>
  <si>
    <t>409264</t>
  </si>
  <si>
    <t>HETTICH 9266111 WingLine L/S mechanismus Push2M pro lehké dveře šedý pravý</t>
  </si>
  <si>
    <t>9266113</t>
  </si>
  <si>
    <t>409261</t>
  </si>
  <si>
    <t>HETTICH 9266113 WingLine L/S mechanismus Push2M pro lehké dveře šedý levý</t>
  </si>
  <si>
    <t>9266132</t>
  </si>
  <si>
    <t>486128</t>
  </si>
  <si>
    <t>HETTICH 9266132  Úchytková lišta Canis C, L 3500 mm, Černá matná</t>
  </si>
  <si>
    <t>9266135</t>
  </si>
  <si>
    <t>486129</t>
  </si>
  <si>
    <t>HETTICH 9266135, Koncovka uzavřená Canis C, P+L sada, černá matná</t>
  </si>
  <si>
    <t>518634</t>
  </si>
  <si>
    <t>HETTICH 9266219 WingLine L/S magnetická aretace Standard,Pull2M,šedá,úchytka</t>
  </si>
  <si>
    <t>9266220</t>
  </si>
  <si>
    <t>416240</t>
  </si>
  <si>
    <t>HETTICH 9266220 WingLine L magnetická aretace Standard Push2M (bez úchytky) šedá</t>
  </si>
  <si>
    <t>9266241</t>
  </si>
  <si>
    <t>416469</t>
  </si>
  <si>
    <t>HETTICH 9266241 WingLine L magnetická aretace Design Push2M (bez úchytky) černá</t>
  </si>
  <si>
    <t>9266242</t>
  </si>
  <si>
    <t>416468</t>
  </si>
  <si>
    <t>HETTICH 9266242 WingLine L magnetická aretace Design Push2M (bez úchytky) bílá</t>
  </si>
  <si>
    <t>518633</t>
  </si>
  <si>
    <t>HETTICH 9266243 WingLine L/S magnetická aretace Design,Pull2M,antracit,úchytka</t>
  </si>
  <si>
    <t>518632</t>
  </si>
  <si>
    <t>HETTICH 9266244 Wingline L/S magnetická aretace Design,Pull2M,bílá,úchytka</t>
  </si>
  <si>
    <t>9266415</t>
  </si>
  <si>
    <t>501473</t>
  </si>
  <si>
    <t>HETTICH 9266415 Úchytka OLIVIA</t>
  </si>
  <si>
    <t>9266418</t>
  </si>
  <si>
    <t>417280</t>
  </si>
  <si>
    <t>HETTICH 9266418 Úchytka Limpio 128 mm, černá</t>
  </si>
  <si>
    <t>9266561</t>
  </si>
  <si>
    <t>416666</t>
  </si>
  <si>
    <t>HETTICH 9266561 ÚCHYTKA TONALA D24 ČERNÁ MATNÁ</t>
  </si>
  <si>
    <t>9266562</t>
  </si>
  <si>
    <t>469269</t>
  </si>
  <si>
    <t>HETTICH 9266562 Úchytka Ogulin 128 mm, cínový vzhled</t>
  </si>
  <si>
    <t>9266563</t>
  </si>
  <si>
    <t>469268</t>
  </si>
  <si>
    <t>HETTICH 9266563 Úchytka Ogulin 160 mm, cínový vzhled</t>
  </si>
  <si>
    <t>9266564</t>
  </si>
  <si>
    <t>519421</t>
  </si>
  <si>
    <t>HETTICH 9266564 Úchytka Ogulin 192 mm, cínový vzhled</t>
  </si>
  <si>
    <t>9266565</t>
  </si>
  <si>
    <t>469270</t>
  </si>
  <si>
    <t>HETTICH 9266565 Úchytka Ogulin 224 mm, cínový vzhled</t>
  </si>
  <si>
    <t>9267401</t>
  </si>
  <si>
    <t>315834</t>
  </si>
  <si>
    <t>HETTICH 9267401 Quadro 20 300 EB23 část SiSy L</t>
  </si>
  <si>
    <t>9267402</t>
  </si>
  <si>
    <t>315835</t>
  </si>
  <si>
    <t>HETTICH 9267402 Quadro 20 300 EB23 část SiSy P</t>
  </si>
  <si>
    <t>9267403</t>
  </si>
  <si>
    <t>315836</t>
  </si>
  <si>
    <t>HETTICH 9267403 Quadro 25 350 EB23 část SiSy L</t>
  </si>
  <si>
    <t>9267404</t>
  </si>
  <si>
    <t>315837</t>
  </si>
  <si>
    <t>HETTICH 9267404 Quadro 25 350 EB23 část SiSy P</t>
  </si>
  <si>
    <t>9267405</t>
  </si>
  <si>
    <t>315838</t>
  </si>
  <si>
    <t>HETTICH 9267405 Quadro 25 400 EB23 část SiSy L</t>
  </si>
  <si>
    <t>9267406</t>
  </si>
  <si>
    <t>315839</t>
  </si>
  <si>
    <t>HETTICH 9267406 Quadro 25 400 EB23 část SiSy P</t>
  </si>
  <si>
    <t>9267408</t>
  </si>
  <si>
    <t>315840</t>
  </si>
  <si>
    <t>HETTICH 9267408 Quadro 25 450 EB23 část SiSy L</t>
  </si>
  <si>
    <t>9267409</t>
  </si>
  <si>
    <t>315841</t>
  </si>
  <si>
    <t>HETTICH 9267409 Quadro 25 450 EB23 část SiSy P</t>
  </si>
  <si>
    <t>9267410</t>
  </si>
  <si>
    <t>315842</t>
  </si>
  <si>
    <t>HETTICH 9267410 Quadro 25 500 EB23 část SiSy L</t>
  </si>
  <si>
    <t>9267411</t>
  </si>
  <si>
    <t>315843</t>
  </si>
  <si>
    <t>HETTICH 9267411 Quadro 25 500 EB23 část SiSy P</t>
  </si>
  <si>
    <t>9267958</t>
  </si>
  <si>
    <t>475064</t>
  </si>
  <si>
    <t>HETTICH 9267958 Quadro 400mm EB23 na čep SiSy částečný výsuv L FAKTUM</t>
  </si>
  <si>
    <t>9267959</t>
  </si>
  <si>
    <t>475066</t>
  </si>
  <si>
    <t>HETTICH 9267959 Quadro 400mm EB23 na čep SiSy částečný výsuv P FAKTUM</t>
  </si>
  <si>
    <t>9267960</t>
  </si>
  <si>
    <t>472142</t>
  </si>
  <si>
    <t>HETTICH 9267960 QUADRO 450mm EB23 na čep silent system částečný výsuv L FAKTUM</t>
  </si>
  <si>
    <t>9267961</t>
  </si>
  <si>
    <t>472143</t>
  </si>
  <si>
    <t>HETTICH 9267961 QUADRO 450mm EB23 na čep silent system částečný výsuv P FAKTUM</t>
  </si>
  <si>
    <t>9268149</t>
  </si>
  <si>
    <t>397768</t>
  </si>
  <si>
    <t>HETTICH 9268149 hmoždinka pro tenké materiály</t>
  </si>
  <si>
    <t>9268262</t>
  </si>
  <si>
    <t>501470</t>
  </si>
  <si>
    <t>HETTICH 9268262 Úchytka Cheam 163/128 mm imitace nerezi</t>
  </si>
  <si>
    <t>454363</t>
  </si>
  <si>
    <t>HETTICH 9268677 Avantech YOU adaptér pro Inlay materiál tl. 8mm</t>
  </si>
  <si>
    <t>9269724</t>
  </si>
  <si>
    <t>420489</t>
  </si>
  <si>
    <t>HETTICH 9269724 ArciTech distanční lišta 25x350x67mm antracit</t>
  </si>
  <si>
    <t>9269731</t>
  </si>
  <si>
    <t>465321</t>
  </si>
  <si>
    <t>HETTICH 9269731 Úchytka TORNEA 128/138 černá matná</t>
  </si>
  <si>
    <t>9269732</t>
  </si>
  <si>
    <t>460806</t>
  </si>
  <si>
    <t>HETTICH 9269732 Úchytka TORNEA 202/192 černá matná</t>
  </si>
  <si>
    <t>9269734</t>
  </si>
  <si>
    <t>421247</t>
  </si>
  <si>
    <t>HETTICH 9269734 Úchytka Baldone 136/128 černá matná</t>
  </si>
  <si>
    <t>9269735</t>
  </si>
  <si>
    <t>421248</t>
  </si>
  <si>
    <t>HETTICH 9269735 Úchytka Baldone 168/160 černá matná</t>
  </si>
  <si>
    <t>9269736</t>
  </si>
  <si>
    <t>421249</t>
  </si>
  <si>
    <t>HETTICH 9269736 Úchytka Baldone 264/256 černá matná</t>
  </si>
  <si>
    <t>9269741</t>
  </si>
  <si>
    <t>460532</t>
  </si>
  <si>
    <t>HETTICH 9269741 Úchytka SOLDA 160, černá matná</t>
  </si>
  <si>
    <t>9269742</t>
  </si>
  <si>
    <t>460811</t>
  </si>
  <si>
    <t>HETTICH 9269742 Knobka LONDA 50x50/32 mm černá matná</t>
  </si>
  <si>
    <t>9269992</t>
  </si>
  <si>
    <t>397763</t>
  </si>
  <si>
    <t>HETTICH 9269992 AvanTech You DesignCape montážní materiál</t>
  </si>
  <si>
    <t>468849</t>
  </si>
  <si>
    <t>HETTICH 9270185 AvanTech You klip pro logo, stříbrná</t>
  </si>
  <si>
    <t>459760</t>
  </si>
  <si>
    <t>HETTICH 9270186 AvanTech You klip pro logo, bílá</t>
  </si>
  <si>
    <t>468850</t>
  </si>
  <si>
    <t>HETTICH 9270187 AvanTech You klip pro logo, antracit</t>
  </si>
  <si>
    <t>9270439</t>
  </si>
  <si>
    <t>417328</t>
  </si>
  <si>
    <t>HETTICH 9270439 Úchytka BELLUNO 224 / 256 ČERNÁ MATNÁ</t>
  </si>
  <si>
    <t>9270520</t>
  </si>
  <si>
    <t>473337</t>
  </si>
  <si>
    <t>HETTICH 9270520 Quadro 25 400 mm EB20 P2O L Dřevotvar</t>
  </si>
  <si>
    <t>9270531</t>
  </si>
  <si>
    <t>473338</t>
  </si>
  <si>
    <t>HETTICH 9270531 Quadro 25 400 mm EB20 P2O P Dřevotvar</t>
  </si>
  <si>
    <t>9270887</t>
  </si>
  <si>
    <t>467485</t>
  </si>
  <si>
    <t>HETTICH 9270887 vrták d2.5 mm</t>
  </si>
  <si>
    <t>467572</t>
  </si>
  <si>
    <t>HETTICH 9270887 vrták d2.5 mm PD-50</t>
  </si>
  <si>
    <t>9275330</t>
  </si>
  <si>
    <t>464286</t>
  </si>
  <si>
    <t>HETTICH 9275330 raznice pro AvanTech YOU</t>
  </si>
  <si>
    <t>467571</t>
  </si>
  <si>
    <t>HETTICH 9275330 raznice pro AvanTech YOU PD-50</t>
  </si>
  <si>
    <t>9275708</t>
  </si>
  <si>
    <t>398023</t>
  </si>
  <si>
    <t>HETTICH 9275708 TopLine XL new STB 19 (33 mm), 32-40/100 kg 2 křídla</t>
  </si>
  <si>
    <t>9275709</t>
  </si>
  <si>
    <t>398026</t>
  </si>
  <si>
    <t>HETTICH 9275709 TopLine XL posuvné dveře sada pro 3 křídla,33mm,22-30mm/80kg</t>
  </si>
  <si>
    <t>9275740</t>
  </si>
  <si>
    <t>398013</t>
  </si>
  <si>
    <t>HETTICH 9275740 TopLine XL posuvné dveře sada pro 2 křídla,17mm,40-50mm/100kg</t>
  </si>
  <si>
    <t>9275741</t>
  </si>
  <si>
    <t>519711</t>
  </si>
  <si>
    <t>HETTICH 9275741 TopLine XL posuvné dveře sada pro 3 křídla,33mm,30-40mm/80kg</t>
  </si>
  <si>
    <t>9275781</t>
  </si>
  <si>
    <t>398025</t>
  </si>
  <si>
    <t>HETTICH 9275781 TopLine XL posuvné dveře sada pro 3 křídla,33mm,18-30mm/60kg</t>
  </si>
  <si>
    <t>9275782</t>
  </si>
  <si>
    <t>398017</t>
  </si>
  <si>
    <t>HETTICH 9275782 TopLine XL posuvné dveře sada pro 3 křídla,17mm,40-50mm/100kg</t>
  </si>
  <si>
    <t>9275783</t>
  </si>
  <si>
    <t>398016</t>
  </si>
  <si>
    <t>HETTICH 9275783 TopLine XL posuvné dveře sada pro 3 křídla,17mm,32-40mm/100kg</t>
  </si>
  <si>
    <t>9275784</t>
  </si>
  <si>
    <t>519710</t>
  </si>
  <si>
    <t>HETTICH 9275784 TopLine XL posuvné dveře sada pro 3 křídla,17mm,30-40mm/80kg</t>
  </si>
  <si>
    <t>9275785</t>
  </si>
  <si>
    <t>398015</t>
  </si>
  <si>
    <t>HETTICH 9275785 TopLine XL posuvné dveře sada pro 3 křídla,17mm,22-30mm/80kg</t>
  </si>
  <si>
    <t>9275786</t>
  </si>
  <si>
    <t>398014</t>
  </si>
  <si>
    <t>HETTICH 9275786 TopLine XL posuvné dveře sada pro 3 křídla,17mm,18-30mm/60kg</t>
  </si>
  <si>
    <t>9275787</t>
  </si>
  <si>
    <t>398012</t>
  </si>
  <si>
    <t>HETTICH 9275787 TopLine XL posuvné dveře sada pro 2 křídla,17mm,32-40mm/100kg</t>
  </si>
  <si>
    <t>9275788</t>
  </si>
  <si>
    <t>398021</t>
  </si>
  <si>
    <t>HETTICH 9275788 TopLine XL posuvné dveře sada pro 2 křídla,33mm,18-30mm/60kg</t>
  </si>
  <si>
    <t>9275790</t>
  </si>
  <si>
    <t>398022</t>
  </si>
  <si>
    <t>HETTICH 9275790 TopLine XL posuvné dveře sada pro 2 křídla,33mm,22-30mm/80kg</t>
  </si>
  <si>
    <t>9275792</t>
  </si>
  <si>
    <t>519709</t>
  </si>
  <si>
    <t>HETTICH 9275792 TopLine XL posuvné dveře sada pro 2 křídla,33mm,30-40mm/80kg</t>
  </si>
  <si>
    <t>9275793</t>
  </si>
  <si>
    <t>519708</t>
  </si>
  <si>
    <t>HETTICH 9275793 TopLine XL posuvné dveře sada pro 2 křídla,17mm,30-40mm/80kg</t>
  </si>
  <si>
    <t>9275794</t>
  </si>
  <si>
    <t>398011</t>
  </si>
  <si>
    <t>HETTICH 9275794 TopLine XL posuvné dveře sada pro 2 křídla,17mm,22-30mm/80kg</t>
  </si>
  <si>
    <t>9275796</t>
  </si>
  <si>
    <t>398010</t>
  </si>
  <si>
    <t>HETTICH 9275796 TopLine XL posuvné dveře sada pro 2 křídla,17mm,18-30mm/60kg</t>
  </si>
  <si>
    <t>9276643</t>
  </si>
  <si>
    <t>398039</t>
  </si>
  <si>
    <t>HETTICH 9276643 TopLine XL sada tlumení pro 3 křídla oboustranná 30-80kg</t>
  </si>
  <si>
    <t>9276645</t>
  </si>
  <si>
    <t>398038</t>
  </si>
  <si>
    <t>HETTICH 9276645 TopLine XL sada tlumení pro 3 křídla oboustranná 15-35kg</t>
  </si>
  <si>
    <t>9276646</t>
  </si>
  <si>
    <t>398040</t>
  </si>
  <si>
    <t>HETTICH 9276646 TopLine XL sada tlumení pro 3 křídla oboustranná 60-100kg</t>
  </si>
  <si>
    <t>9276712</t>
  </si>
  <si>
    <t>398064</t>
  </si>
  <si>
    <t>HETTICH 9276712 TopLine XL new spodní profil 5300 mm použití s klipy</t>
  </si>
  <si>
    <t>9276713</t>
  </si>
  <si>
    <t>398067</t>
  </si>
  <si>
    <t>HETTICH 9276713 TopLine XL new spodní profil STB 19.1 5300 mm k našroubování</t>
  </si>
  <si>
    <t>9276717</t>
  </si>
  <si>
    <t>398058</t>
  </si>
  <si>
    <t>HETTICH 9276717 TopLine XL new horní profil 5300 mm</t>
  </si>
  <si>
    <t>9276732</t>
  </si>
  <si>
    <t>398033</t>
  </si>
  <si>
    <t>HETTICH 9276732 TopLine XL sada tlumení pro 2 křídla 30-80kg</t>
  </si>
  <si>
    <t>9276735</t>
  </si>
  <si>
    <t>398032</t>
  </si>
  <si>
    <t>HETTICH 9276735 TopLine XL sada tlumení pro 2 křídla 15-35kg</t>
  </si>
  <si>
    <t>9276737</t>
  </si>
  <si>
    <t>398034</t>
  </si>
  <si>
    <t>HETTICH 9276737 TopLine XL sada tlumení pro 2 křídla 60-100kg</t>
  </si>
  <si>
    <t>9277000</t>
  </si>
  <si>
    <t>509412</t>
  </si>
  <si>
    <t>HETTICH 9277000 CYLINDRICKÁ VLOŽKA Z42 18001-18500</t>
  </si>
  <si>
    <t>9277096</t>
  </si>
  <si>
    <t>404542</t>
  </si>
  <si>
    <t>HETTICH 9277096 TopLine L new sada tlumení, 2 křídla ve směru zavírání, 20 kg</t>
  </si>
  <si>
    <t>9277098</t>
  </si>
  <si>
    <t>404543</t>
  </si>
  <si>
    <t>HETTICH 9277098 TopLine L new sada tlumení, 3 křídla ve směru zavírání, 20 kg</t>
  </si>
  <si>
    <t>9277151</t>
  </si>
  <si>
    <t>404546</t>
  </si>
  <si>
    <t>HETTICH 9277151 TopLine L new sada tlumení, 2 křídla ve směru otvírání, 20 kg</t>
  </si>
  <si>
    <t>9277152</t>
  </si>
  <si>
    <t>404547</t>
  </si>
  <si>
    <t>HETTICH 9277152 TopLine L new sada tlumení, 3 křídla ve směru otvírání, 20 kg</t>
  </si>
  <si>
    <t>9277153</t>
  </si>
  <si>
    <t>404554</t>
  </si>
  <si>
    <t>HETTICH 9277153 TopLine L montážní pouzdra pro tenký materiál 10-12mm</t>
  </si>
  <si>
    <t>9277164</t>
  </si>
  <si>
    <t>404551</t>
  </si>
  <si>
    <t>HETTICH 9277164 TopLine L new sada vodících profilů 2300 mm</t>
  </si>
  <si>
    <t>9277167</t>
  </si>
  <si>
    <t>404552</t>
  </si>
  <si>
    <t>HETTICH 9277167 TopLine L new sada vodících profilů 4000 mm</t>
  </si>
  <si>
    <t>9277440</t>
  </si>
  <si>
    <t>404553</t>
  </si>
  <si>
    <t>HETTICH 9277440 TopLine L krycí profil plast 1500mm šedá</t>
  </si>
  <si>
    <t>9277500</t>
  </si>
  <si>
    <t>398089</t>
  </si>
  <si>
    <t>HETTICH 9277500 AvanFit 300 montážní přípravek</t>
  </si>
  <si>
    <t>9277605</t>
  </si>
  <si>
    <t>519893</t>
  </si>
  <si>
    <t>HETTICH 9277605 čelní výsuv Style 2-patrový KB150/90° antracit</t>
  </si>
  <si>
    <t>9277621</t>
  </si>
  <si>
    <t>519913</t>
  </si>
  <si>
    <t>HETTICH 9277621 Dispensa Junior Slim rám 695-783 stříbrný</t>
  </si>
  <si>
    <t>9277688</t>
  </si>
  <si>
    <t>417373</t>
  </si>
  <si>
    <t>HETTICH 9277688 zamykací těleso pro dřevěnou zásuvku jednostranné P antracit</t>
  </si>
  <si>
    <t>9277712</t>
  </si>
  <si>
    <t>519306</t>
  </si>
  <si>
    <t>HETTICH 9277712 NAPOJENÍ ZÁMKU STOP CONTROL JEDNOSTRANNÉ</t>
  </si>
  <si>
    <t>9277719</t>
  </si>
  <si>
    <t>518248</t>
  </si>
  <si>
    <t>HETTICH 9277719 závěsné rektifikační kován SAH 215 s pojistkou, nosnost 45 kg/ks</t>
  </si>
  <si>
    <t>9277856</t>
  </si>
  <si>
    <t>458855</t>
  </si>
  <si>
    <t>HETTICH 9277856 SafeFix ECo dětská pojistka sada</t>
  </si>
  <si>
    <t>9278080</t>
  </si>
  <si>
    <t>398055</t>
  </si>
  <si>
    <t>HETTICH 9278080 TopLine XL new sada klipů vodících profilů 5300 mm</t>
  </si>
  <si>
    <t>9278125</t>
  </si>
  <si>
    <t>507802</t>
  </si>
  <si>
    <t>HETTICH 9278125 TopLine XL new spodní profil 2300 mm použití s klipy</t>
  </si>
  <si>
    <t>9278126</t>
  </si>
  <si>
    <t>398065</t>
  </si>
  <si>
    <t>HETTICH 9278126 TopLine XL new spodní profil STB 19.1 2300 mm k našroubování</t>
  </si>
  <si>
    <t>9278127</t>
  </si>
  <si>
    <t>507801</t>
  </si>
  <si>
    <t>HETTICH 9278127 TopLine XL new nosný profil střední 2300 mm</t>
  </si>
  <si>
    <t>518511</t>
  </si>
  <si>
    <t>HETTICH 9278224 AvanTech YOU vrut 3,5x30mm PZ2 panhead bílý zinek</t>
  </si>
  <si>
    <t>9278249</t>
  </si>
  <si>
    <t>397939</t>
  </si>
  <si>
    <t>HETTICH 9278249 OrgaStore 810/830 dělící prvek antracit</t>
  </si>
  <si>
    <t>491181</t>
  </si>
  <si>
    <t>HETTICH 9278249 OrgaStore 810/830 dělící prvek antracit PD-50</t>
  </si>
  <si>
    <t>9278260</t>
  </si>
  <si>
    <t>409221</t>
  </si>
  <si>
    <t>HETTICH 9278260 WingLine L do 12 kg, Push to move šedý levý</t>
  </si>
  <si>
    <t>9278291</t>
  </si>
  <si>
    <t>397910</t>
  </si>
  <si>
    <t>HETTICH 9278291 Příborník OrgaTray 270, 270/450mm, buk antracit</t>
  </si>
  <si>
    <t>9278292</t>
  </si>
  <si>
    <t>397911</t>
  </si>
  <si>
    <t>HETTICH 9278292 Příborník OrgaTray 270, 270/500mm, buk antracit</t>
  </si>
  <si>
    <t>9278293</t>
  </si>
  <si>
    <t>397912</t>
  </si>
  <si>
    <t>HETTICH 9278293 Multifunkční vložka OrgaTray 270, 150/450mm, buk antracit</t>
  </si>
  <si>
    <t>9278294</t>
  </si>
  <si>
    <t>397913</t>
  </si>
  <si>
    <t>HETTICH 9278294 Multifunkční vložka OrgaTray 270, 150/500mm, buk antracit</t>
  </si>
  <si>
    <t>9278301</t>
  </si>
  <si>
    <t>409021</t>
  </si>
  <si>
    <t>HETTICH 9278301 Miska OrgaTray 270, 300/118mm, buk antracit</t>
  </si>
  <si>
    <t>9278302</t>
  </si>
  <si>
    <t>409020</t>
  </si>
  <si>
    <t>HETTICH 9278302 Miska OrgaTray 270, 300/105,5mm, buk antracit</t>
  </si>
  <si>
    <t>9278303</t>
  </si>
  <si>
    <t>503167</t>
  </si>
  <si>
    <t>HETTICH 9278303 Příborník OrgaTray 270, 270/470mm, buk antracit</t>
  </si>
  <si>
    <t>9278304</t>
  </si>
  <si>
    <t>503170</t>
  </si>
  <si>
    <t>HETTICH 9278304 Multifunkční vložka OrgaTray 270, 150/470mm, buk antracit</t>
  </si>
  <si>
    <t>9278309</t>
  </si>
  <si>
    <t>397940</t>
  </si>
  <si>
    <t>HETTICH 9278309 Ukládací box OrgaStore 270, buk antracit</t>
  </si>
  <si>
    <t>9278310</t>
  </si>
  <si>
    <t>397941</t>
  </si>
  <si>
    <t>HETTICH 9278310 Držák talířů OrgaStore 270, buk antracit</t>
  </si>
  <si>
    <t>9278312</t>
  </si>
  <si>
    <t>397916</t>
  </si>
  <si>
    <t>HETTICH 9278312 Příborník OrgaTray 270 spojovací element hliník</t>
  </si>
  <si>
    <t>9278313</t>
  </si>
  <si>
    <t>409022</t>
  </si>
  <si>
    <t>HETTICH 9278313 Příčka OrgaTray 270, 526/100mm, buk antracit</t>
  </si>
  <si>
    <t>9278315</t>
  </si>
  <si>
    <t>397923</t>
  </si>
  <si>
    <t>HETTICH 9278315 Rozdělovník OrgaTray 630, 271/450mm, stříbrná</t>
  </si>
  <si>
    <t>9278316</t>
  </si>
  <si>
    <t>397924</t>
  </si>
  <si>
    <t>HETTICH 9278316 Rozdělovník OrgaTray 630, 271/500mm, stříbrná</t>
  </si>
  <si>
    <t>9278317</t>
  </si>
  <si>
    <t>397925</t>
  </si>
  <si>
    <t>HETTICH 9278317 Rozdělovník OrgaTray 630, 271/550mm, stříbrná</t>
  </si>
  <si>
    <t>9278318</t>
  </si>
  <si>
    <t>397929</t>
  </si>
  <si>
    <t>HETTICH 9278318 Rozdělovník OrgaTray 630, 271/450mm, antracit</t>
  </si>
  <si>
    <t>9278319</t>
  </si>
  <si>
    <t>397930</t>
  </si>
  <si>
    <t>HETTICH 9278319 Rozdělovník OrgaTray 630, 271/500mm, antracit</t>
  </si>
  <si>
    <t>9278320</t>
  </si>
  <si>
    <t>397931</t>
  </si>
  <si>
    <t>HETTICH 9278320 Rozdělovník OrgaTray 630, 271/550mm, antracit</t>
  </si>
  <si>
    <t>9278331</t>
  </si>
  <si>
    <t>397926</t>
  </si>
  <si>
    <t>HETTICH 9278331 Rozdělovník OrgaTray 630, 271/450mm, bílá</t>
  </si>
  <si>
    <t>9278332</t>
  </si>
  <si>
    <t>397927</t>
  </si>
  <si>
    <t>HETTICH 9278332 Rozdělovník OrgaTray 630, 271/500mm, bílá</t>
  </si>
  <si>
    <t>9278333</t>
  </si>
  <si>
    <t>397928</t>
  </si>
  <si>
    <t>HETTICH 9278333 Rozdělovník OrgaTray 630, 271/550mm, bílá</t>
  </si>
  <si>
    <t>9278334</t>
  </si>
  <si>
    <t>512988</t>
  </si>
  <si>
    <t>HETTICH 9278334 rám AvanTech YOU Pull NL500/KB450 2dílný antracit</t>
  </si>
  <si>
    <t>9278335</t>
  </si>
  <si>
    <t>420151</t>
  </si>
  <si>
    <t>HETTICH 9278335 rám AvanTech YOU Pull NL500/KB500 2dílný antracit</t>
  </si>
  <si>
    <t>9278336</t>
  </si>
  <si>
    <t>461115</t>
  </si>
  <si>
    <t>HETTICH 9278336 rám AvanTech YOU Pull 500/600 4dílný antracit</t>
  </si>
  <si>
    <t>9278337</t>
  </si>
  <si>
    <t>474343</t>
  </si>
  <si>
    <t>HETTICH 9278337 rám AvanTech YOU Pull 500/600 2dílný antracit</t>
  </si>
  <si>
    <t>9278340</t>
  </si>
  <si>
    <t>464285</t>
  </si>
  <si>
    <t>HETTICH 9278340 rám AvanTech YOU Pull 400/600 antracit</t>
  </si>
  <si>
    <t>9278342</t>
  </si>
  <si>
    <t>475299</t>
  </si>
  <si>
    <t>HETTICH 9278342 Ohrádka pro výřez na sifon hranatá, stříbrná</t>
  </si>
  <si>
    <t>9278343</t>
  </si>
  <si>
    <t>482778</t>
  </si>
  <si>
    <t>HETTICH 9278343 Ohrádka pro výřez na sifon hranatá, antracitová</t>
  </si>
  <si>
    <t>9278344</t>
  </si>
  <si>
    <t>482779</t>
  </si>
  <si>
    <t>HETTICH 9278344 Ohrádka pro výřez na sifon hranatá, bílá</t>
  </si>
  <si>
    <t>462468</t>
  </si>
  <si>
    <t>HETTICH 9278452 P2O dvojitý synchronizační adaptér Actro YOU/Quadro YOU/Actro 5D</t>
  </si>
  <si>
    <t>467233</t>
  </si>
  <si>
    <t>HETTICH 9278453 napojení synchronizace P2O dřezová zásuvka</t>
  </si>
  <si>
    <t>9278486</t>
  </si>
  <si>
    <t>409218</t>
  </si>
  <si>
    <t>HETTICH 9278486 WingLine L do 25 kg, Pull to move silent šedý pravý</t>
  </si>
  <si>
    <t>9278571</t>
  </si>
  <si>
    <t>409227</t>
  </si>
  <si>
    <t>HETTICH 9278571 WingLine L do 25 kg, Push to move šedý levý</t>
  </si>
  <si>
    <t>9278580</t>
  </si>
  <si>
    <t>409230</t>
  </si>
  <si>
    <t>HETTICH 9278580 WingLine L do 25 kg, Push to move šedý pravý</t>
  </si>
  <si>
    <t>9278610</t>
  </si>
  <si>
    <t>409233</t>
  </si>
  <si>
    <t>HETTICH 9278610 WingLine L do 12 kg, Pull to move silent šedý levý bez dolního</t>
  </si>
  <si>
    <t>9278611</t>
  </si>
  <si>
    <t>409236</t>
  </si>
  <si>
    <t>HETTICH 9278611 WingLine L do 12 kg, Pull to move silent šedý pravý bez dolního</t>
  </si>
  <si>
    <t>9278642</t>
  </si>
  <si>
    <t>409242</t>
  </si>
  <si>
    <t>HETTICH 9278642 WingLine L do 12 kg, Push to move šedý pravý bez dolního</t>
  </si>
  <si>
    <t>9278657</t>
  </si>
  <si>
    <t>398053</t>
  </si>
  <si>
    <t>HETTICH 9278657 TopLine XL horní a spodní vedení s příchyty 4000mm stříbrná elox</t>
  </si>
  <si>
    <t>9278672</t>
  </si>
  <si>
    <t>398052</t>
  </si>
  <si>
    <t>HETTICH 9278672 TopLine XL horní a spodní vedení s příchyty 2300mm stříbrná elox</t>
  </si>
  <si>
    <t>409245</t>
  </si>
  <si>
    <t>HETTICH 9278694 WingLine L skládací závěsy 2 ks k našroubování</t>
  </si>
  <si>
    <t>409247</t>
  </si>
  <si>
    <t>HETTICH 9278742 WingLine L skládací závěsy 3 ks k našroubování</t>
  </si>
  <si>
    <t>9278780</t>
  </si>
  <si>
    <t>398018</t>
  </si>
  <si>
    <t>HETTICH 9278780 TopLine XL posuvné dveře sada pro 4 křídla,17mm,18-30mm/60kg</t>
  </si>
  <si>
    <t>409248</t>
  </si>
  <si>
    <t>HETTICH 9278787 WingLine L skládací závěsy 3 ks k zalisování</t>
  </si>
  <si>
    <t>409246</t>
  </si>
  <si>
    <t>HETTICH 9278788 WingLine L skládací závěsy 2 ks k zalisování</t>
  </si>
  <si>
    <t>9278791</t>
  </si>
  <si>
    <t>398019</t>
  </si>
  <si>
    <t>HETTICH 9278791 TopLine XL posuvné dveře sada pro 4 křídla,17mm,22-30mm/80kg</t>
  </si>
  <si>
    <t>9278792</t>
  </si>
  <si>
    <t>519712</t>
  </si>
  <si>
    <t>HETTICH 9278792 TopLine XL posuvné dveře sada pro 4 křídla,17mm,30-40mm/80kg</t>
  </si>
  <si>
    <t>9278793</t>
  </si>
  <si>
    <t>398020</t>
  </si>
  <si>
    <t>HETTICH 9278793 TopLine XL posuvné dveře sada pro 4 křídla,17mm,32-40mm/100kg</t>
  </si>
  <si>
    <t>9278794</t>
  </si>
  <si>
    <t>398029</t>
  </si>
  <si>
    <t>HETTICH 9278794 TopLine XL posuvné dveře sada pro 4 křídla,33mm,18-30mm/60kg</t>
  </si>
  <si>
    <t>9278795</t>
  </si>
  <si>
    <t>398030</t>
  </si>
  <si>
    <t>HETTICH 9278795 TopLine XL posuvné dveře sada pro 4 křídla,33mm,22-30mm/80kg</t>
  </si>
  <si>
    <t>9278796</t>
  </si>
  <si>
    <t>519713</t>
  </si>
  <si>
    <t>HETTICH 9278796 TopLine XL posuvné dveře sada pro 4 křídla,33mm,30-40mm/80kg</t>
  </si>
  <si>
    <t>9278798</t>
  </si>
  <si>
    <t>398041</t>
  </si>
  <si>
    <t>HETTICH 9278798 TopLine XL sada tlumení pro 4 křídla 15-35kg</t>
  </si>
  <si>
    <t>9278799</t>
  </si>
  <si>
    <t>398042</t>
  </si>
  <si>
    <t>HETTICH 9278799 TopLine XL sada tlumení pro 4 křídla 30-80kg</t>
  </si>
  <si>
    <t>9278801</t>
  </si>
  <si>
    <t>398070</t>
  </si>
  <si>
    <t>HETTICH 9278801 TopLine XL krycí profil plast 2000mm šedá</t>
  </si>
  <si>
    <t>9279064</t>
  </si>
  <si>
    <t>489843</t>
  </si>
  <si>
    <t>HETTICH 9279064 výsuvné otočné zrcadlo 305/1155mm rám antracit</t>
  </si>
  <si>
    <t>9279065</t>
  </si>
  <si>
    <t>498508</t>
  </si>
  <si>
    <t>HETTICH 9279065 sklopný věšák na ramínka, antracit</t>
  </si>
  <si>
    <t>9279066</t>
  </si>
  <si>
    <t>511420</t>
  </si>
  <si>
    <t>HETTICH 9279066 výsuvný věšák na kalhoty antracit</t>
  </si>
  <si>
    <t>9279106</t>
  </si>
  <si>
    <t>483862</t>
  </si>
  <si>
    <t>HETTICH 9279106 AvanTech YOU Pull Laundry - koš na prádlo 600 500 mm plast bílý</t>
  </si>
  <si>
    <t>9279123</t>
  </si>
  <si>
    <t>409255</t>
  </si>
  <si>
    <t>HETTICH 9279123 WingLine L horní vodící profil 1200 mm eloxovaný hliník</t>
  </si>
  <si>
    <t>9279125</t>
  </si>
  <si>
    <t>409254</t>
  </si>
  <si>
    <t>HETTICH 9279125 WingLine L vodící profily 2400 mm černé</t>
  </si>
  <si>
    <t>9279130</t>
  </si>
  <si>
    <t>409312</t>
  </si>
  <si>
    <t>HETTICH 9279130 WingLine S horní vodící profil 1200 mm eloxovaný hliník</t>
  </si>
  <si>
    <t>9279162</t>
  </si>
  <si>
    <t>409315</t>
  </si>
  <si>
    <t>HETTICH 9279162 WingLine S horní vodící profil 2400 mm eloxovaný hliník</t>
  </si>
  <si>
    <t>409256</t>
  </si>
  <si>
    <t>HETTICH 9279166 WingLine L horní vodící profil 1200 mm bílý</t>
  </si>
  <si>
    <t>9279167</t>
  </si>
  <si>
    <t>409313</t>
  </si>
  <si>
    <t>HETTICH 9279167 WingLine S horní vodící profil 1200 mm bílý</t>
  </si>
  <si>
    <t>409250</t>
  </si>
  <si>
    <t>HETTICH 9279168 WingLine L vodící profily 1200 mm bílé</t>
  </si>
  <si>
    <t>409253</t>
  </si>
  <si>
    <t>HETTICH 9279169 WingLine L vodící profily 2400 mm bílé</t>
  </si>
  <si>
    <t>409259</t>
  </si>
  <si>
    <t>HETTICH 9279170 WingLine L horní vodící profil 2400 mm bílý</t>
  </si>
  <si>
    <t>9279203</t>
  </si>
  <si>
    <t>409023</t>
  </si>
  <si>
    <t>HETTICH 9279203 Příčka OrgaTray 270, 1126/100mm, buk antracit</t>
  </si>
  <si>
    <t>9279210</t>
  </si>
  <si>
    <t>519895</t>
  </si>
  <si>
    <t>HETTICH 9279210 Actro PTOs sada pro čelní/ručníkový výsuv KB150/90°</t>
  </si>
  <si>
    <t>9279390</t>
  </si>
  <si>
    <t>461116</t>
  </si>
  <si>
    <t>HETTICH 9279390 nádoba 8L pro Pull systém, antracitová, 152x225x295mm</t>
  </si>
  <si>
    <t>9279391</t>
  </si>
  <si>
    <t>519865</t>
  </si>
  <si>
    <t>HETTICH 9279391 náhradní nádoba pro PULL systém, 11L antracit</t>
  </si>
  <si>
    <t>9279392</t>
  </si>
  <si>
    <t>420154</t>
  </si>
  <si>
    <t>HETTICH 9279392 nádoba 17L pro Pull systém, antracitová, 225x304x295mm</t>
  </si>
  <si>
    <t>9279393</t>
  </si>
  <si>
    <t>420153</t>
  </si>
  <si>
    <t>HETTICH 9279393 nádoba 29L pro Pull systém, antracitová 225x304x460mm</t>
  </si>
  <si>
    <t>9279394</t>
  </si>
  <si>
    <t>469676</t>
  </si>
  <si>
    <t>HETTICH 9279394 nádoba 40L pro Pull systém, antracitová 223x418x505mm</t>
  </si>
  <si>
    <t>9279396</t>
  </si>
  <si>
    <t>519867</t>
  </si>
  <si>
    <t>HETTICH 9279396 víko Pull nádoby 8L 152x225x21mm antracit</t>
  </si>
  <si>
    <t>9279398</t>
  </si>
  <si>
    <t>475074</t>
  </si>
  <si>
    <t>HETTICH 9279398 Pull víko na odpadkový koš 17L/29L</t>
  </si>
  <si>
    <t>9279399</t>
  </si>
  <si>
    <t>487562</t>
  </si>
  <si>
    <t>HETTICH 9279399 víko na odpadkový koš Pull 40L, 223x418mm</t>
  </si>
  <si>
    <t>9279405</t>
  </si>
  <si>
    <t>469680</t>
  </si>
  <si>
    <t>HETTICH 9279405 ArciTech Pull rám NL500/KB600mm antracit</t>
  </si>
  <si>
    <t>9279409</t>
  </si>
  <si>
    <t>519879</t>
  </si>
  <si>
    <t>HETTICH 9279409 pull rám pro Innotech Atira NL470/KB300 antracit</t>
  </si>
  <si>
    <t>9279411</t>
  </si>
  <si>
    <t>473367</t>
  </si>
  <si>
    <t>HETTICH 9279411 InnoTech Pull rám antracit KB450 NL470</t>
  </si>
  <si>
    <t>9279412</t>
  </si>
  <si>
    <t>491191</t>
  </si>
  <si>
    <t>HETTICH 9279412 rám InnoTech Pull NL470/KB500 antracit</t>
  </si>
  <si>
    <t>9279414</t>
  </si>
  <si>
    <t>519882</t>
  </si>
  <si>
    <t>HETTICH 9279414 Rám sorteru InnoTech Pull s víkem KB600/NL470 antracit</t>
  </si>
  <si>
    <t>9279421</t>
  </si>
  <si>
    <t>473199</t>
  </si>
  <si>
    <t>HETTICH 9279421 Cargo Synchro KB450/NL400/1x55L</t>
  </si>
  <si>
    <t>9279422</t>
  </si>
  <si>
    <t>492729</t>
  </si>
  <si>
    <t>HETTICH 9279422 Cargo Synchro KB500/NL400/2x13L+1x18L</t>
  </si>
  <si>
    <t>9279423</t>
  </si>
  <si>
    <t>477443</t>
  </si>
  <si>
    <t>HETTICH 9279423 Cargo Synchro KB600/NL400/1x28L+2x13L</t>
  </si>
  <si>
    <t>9280111</t>
  </si>
  <si>
    <t>519481</t>
  </si>
  <si>
    <t>HETTICH 9280111 Quadro 25 300mm/20kg EB20 PTO L+P na čep</t>
  </si>
  <si>
    <t>9280113</t>
  </si>
  <si>
    <t>519484</t>
  </si>
  <si>
    <t>HETTICH 9280113 Quadro 350mm EB20 na čep, Push to Open, částečný výsuv</t>
  </si>
  <si>
    <t>9280122</t>
  </si>
  <si>
    <t>496956</t>
  </si>
  <si>
    <t>HETTICH 9280122 Quadro 25 350mm/22kg EB20 PTO</t>
  </si>
  <si>
    <t>9280125</t>
  </si>
  <si>
    <t>500486</t>
  </si>
  <si>
    <t>HETTICH 9280125 Quadro 25 450mm/25kg EB20 PTO</t>
  </si>
  <si>
    <t>9280180</t>
  </si>
  <si>
    <t>484184</t>
  </si>
  <si>
    <t>HETTICH 9280180 TopLine L, vyrovnávací kování pro tenké dveře</t>
  </si>
  <si>
    <t>9281947</t>
  </si>
  <si>
    <t>518324</t>
  </si>
  <si>
    <t>HETTICH 9281947 Actro 500mm/40kg EB13 (18mm) SiSy/PTOs (2x P)</t>
  </si>
  <si>
    <t>9281999</t>
  </si>
  <si>
    <t>471942</t>
  </si>
  <si>
    <t>HETTICH 9281999 Actro plnovýsuv s přesahem 400mm/40kg SiSy EB12 L+P CargoSynchro</t>
  </si>
  <si>
    <t>518639</t>
  </si>
  <si>
    <t>HETTICH 9282527 WingLine L/S mechanická aretace,Push2M,šedá,bez úchytky</t>
  </si>
  <si>
    <t>518637</t>
  </si>
  <si>
    <t>HETTICH 9282600 WingLine L/S mechanická aretace,Push2M,bílá,bez úchytky</t>
  </si>
  <si>
    <t>518638</t>
  </si>
  <si>
    <t>HETTICH 9282601 WingLine L/S mechanická aretace,Push2M,černá,bez úchytky</t>
  </si>
  <si>
    <t>9282776</t>
  </si>
  <si>
    <t>489438</t>
  </si>
  <si>
    <t>HETTICH 9282776 Úchytka FERMO 74/64 nebo 32 mm černá matná</t>
  </si>
  <si>
    <t>518636</t>
  </si>
  <si>
    <t>HETTICH 9282900 WingLine L/S magnetická aretace Standard,Push2M,šedá,bez úchytky</t>
  </si>
  <si>
    <t>518635</t>
  </si>
  <si>
    <t>HETTICH 9282901 WingLine L/S magnetická aretace Design,Push2M,bílá,bez úchytky</t>
  </si>
  <si>
    <t>486136</t>
  </si>
  <si>
    <t>HETTICH 9282902 WingLine L/S magnetická aretace Design,Push2M,antracit,bez úchyt</t>
  </si>
  <si>
    <t>9283117</t>
  </si>
  <si>
    <t>409300</t>
  </si>
  <si>
    <t>HETTICH 9283117 WingLine S Pull to move silent šedý pravý</t>
  </si>
  <si>
    <t>421346</t>
  </si>
  <si>
    <t>HETTICH 9283178 Avantech YOU skleněná výplň 10mm pro Inlay 187/350mm</t>
  </si>
  <si>
    <t>421347</t>
  </si>
  <si>
    <t>HETTICH 9283179 Avantech YOU skleněná výplň 10mm pro Inlay 187/400mm</t>
  </si>
  <si>
    <t>421348</t>
  </si>
  <si>
    <t>HETTICH 9283180 Avantech YOU skleněná výplň 10mm pro Inlay 187/450mm</t>
  </si>
  <si>
    <t>421349</t>
  </si>
  <si>
    <t>HETTICH 9283181 Avantech YOU skleněná výplň 10mm pro Inlay 187/500mm</t>
  </si>
  <si>
    <t>421350</t>
  </si>
  <si>
    <t>HETTICH 9283182 Avantech YOU skleněná výplň 10mm pro Inlay 187/550mm</t>
  </si>
  <si>
    <t>421351</t>
  </si>
  <si>
    <t>HETTICH 9283183 Avantech YOU skleněná výplň 10mm pro Inlay 187/600mm</t>
  </si>
  <si>
    <t>421352</t>
  </si>
  <si>
    <t>HETTICH 9283184 Avantech YOU skleněná výplň 10mm pro Inlay 187/650mm</t>
  </si>
  <si>
    <t>9283217</t>
  </si>
  <si>
    <t>475475</t>
  </si>
  <si>
    <t>HETTICH 9283217 AvanTech YOU DesignCape 101/1970 imitace dubu</t>
  </si>
  <si>
    <t>9283218</t>
  </si>
  <si>
    <t>475477</t>
  </si>
  <si>
    <t>HETTICH 9283218 AvanTech YOU DesignCape 101/1970 imitace mědi</t>
  </si>
  <si>
    <t>9283219</t>
  </si>
  <si>
    <t>475479</t>
  </si>
  <si>
    <t>HETTICH 9283219 AvanTech YOU DesignCape 101/1970 imitace betonu</t>
  </si>
  <si>
    <t>9283221</t>
  </si>
  <si>
    <t>475476</t>
  </si>
  <si>
    <t>HETTICH 9283221 AvanTech YOU DesignCape 187/1970 imitace dubu</t>
  </si>
  <si>
    <t>9283223</t>
  </si>
  <si>
    <t>475478</t>
  </si>
  <si>
    <t>HETTICH 9283223 AvanTech YOU DesignCape 187/1970 imitace mědi</t>
  </si>
  <si>
    <t>9283224</t>
  </si>
  <si>
    <t>475480</t>
  </si>
  <si>
    <t>HETTICH 9283224 AvanTech YOU DesignCape 187/1970 imitace betonu</t>
  </si>
  <si>
    <t>489687</t>
  </si>
  <si>
    <t>HETTICH 9283229 Avantech YOU poloviční čelní sklo vnitřní zásuvky 187mm, KB600</t>
  </si>
  <si>
    <t>9283230</t>
  </si>
  <si>
    <t>409297</t>
  </si>
  <si>
    <t>HETTICH 9283230 WingLine S Pull to move silent šedý levý</t>
  </si>
  <si>
    <t>518509</t>
  </si>
  <si>
    <t>HETTICH 9283231 AVANTECH YOU SKLENĚNÁ VÝPLŇ 10MM K ČELU INLAY V66/Š900/KD18 MM</t>
  </si>
  <si>
    <t>518502</t>
  </si>
  <si>
    <t>HETTICH 9283232 AVANTECH YOU SKLENĚNÁ VÝPLŇ 10MM K ČELU INLAY V66/Š1200/KD18 MM</t>
  </si>
  <si>
    <t>518494</t>
  </si>
  <si>
    <t>HETTICH 9283233 AVANTECH YOU SKLENĚNÁ VÝPLŇ 10MM K ČELU INLAY V130/Š450/KD18 MM</t>
  </si>
  <si>
    <t>475081</t>
  </si>
  <si>
    <t>HETTICH 9283235 AvanTech You čelní sklo vnitřní zásuvky čiré vysoké KB600/KD18</t>
  </si>
  <si>
    <t>518499</t>
  </si>
  <si>
    <t>HETTICH 9283237 AVANTECH YOU SKLENĚNÁ VÝPLŇ 10MM K ČELU INLAY V130/Š900/KD18 MM</t>
  </si>
  <si>
    <t>518491</t>
  </si>
  <si>
    <t>HETTICH 9283238 AVANTECH YOU SKLENĚNÁ VÝPLŇ 10MM K ČELU INLAY V130/Š1200/KD18 MM</t>
  </si>
  <si>
    <t>9283243</t>
  </si>
  <si>
    <t>409306</t>
  </si>
  <si>
    <t>HETTICH 9283243 WingLine S Push to move silent šedý pravý</t>
  </si>
  <si>
    <t>9283265</t>
  </si>
  <si>
    <t>409309</t>
  </si>
  <si>
    <t>HETTICH 9283265 WingLine S tlumič dorazu šedý</t>
  </si>
  <si>
    <t>9283267</t>
  </si>
  <si>
    <t>409310</t>
  </si>
  <si>
    <t>HETTICH 9283267 WingLine S tlumič dorazu bílý</t>
  </si>
  <si>
    <t>9283413</t>
  </si>
  <si>
    <t>473879</t>
  </si>
  <si>
    <t>HETTICH 9283413 Držák na folie OrgaTray 270, NL500, buk antracit</t>
  </si>
  <si>
    <t>9283414</t>
  </si>
  <si>
    <t>491302</t>
  </si>
  <si>
    <t>HETTICH 9283414 OrgaTray 270 držák na kořenky 150/500 buk antracit</t>
  </si>
  <si>
    <t>9283423</t>
  </si>
  <si>
    <t>494851</t>
  </si>
  <si>
    <t>HETTICH 9283423 Držák na nože OrgaTray 270, NL450, buk antracit</t>
  </si>
  <si>
    <t>9283424</t>
  </si>
  <si>
    <t>494865</t>
  </si>
  <si>
    <t>HETTICH 9283424 Držák na folie OrgaTray 270, NL450, buk antracit</t>
  </si>
  <si>
    <t>9283425</t>
  </si>
  <si>
    <t>517610</t>
  </si>
  <si>
    <t>HETTICH 9283425 OrgaTray 270 držák na kořenky NL=450mm antracit</t>
  </si>
  <si>
    <t>9283426</t>
  </si>
  <si>
    <t>473876</t>
  </si>
  <si>
    <t>HETTICH 9283426 Držák na nože OrgaTray 270, NL500, buk antracit</t>
  </si>
  <si>
    <t>9288441</t>
  </si>
  <si>
    <t>462454</t>
  </si>
  <si>
    <t>HETTICH 9288441 OrgaTray 630 rozdělovník 271/470 stříbrná</t>
  </si>
  <si>
    <t>9289590</t>
  </si>
  <si>
    <t>468852</t>
  </si>
  <si>
    <t>HETTICH 9289590 Veosys závěs naložený nerez vrut TH52x5,5 SiSy</t>
  </si>
  <si>
    <t>9289592</t>
  </si>
  <si>
    <t>468853</t>
  </si>
  <si>
    <t>HETTICH 9289592 Veosys závěs polonaložený nerez vrut TH52x5,5 SiSy</t>
  </si>
  <si>
    <t>9289595</t>
  </si>
  <si>
    <t>468854</t>
  </si>
  <si>
    <t>HETTICH 9289595 Veosys závěs vložený nerez vrut TH52x5,5 SiSy</t>
  </si>
  <si>
    <t>9289598</t>
  </si>
  <si>
    <t>468855</t>
  </si>
  <si>
    <t>HETTICH 9289598 Veosys montážní podložka křížová nerez D=0</t>
  </si>
  <si>
    <t>9289609</t>
  </si>
  <si>
    <t>468856</t>
  </si>
  <si>
    <t>HETTICH 9289609 Veosys montážní podložka křížová nerez D=2</t>
  </si>
  <si>
    <t>9289610</t>
  </si>
  <si>
    <t>468860</t>
  </si>
  <si>
    <t>HETTICH 9289610 Veosys krytka ramínka s logem nerez</t>
  </si>
  <si>
    <t>9290625</t>
  </si>
  <si>
    <t>107174</t>
  </si>
  <si>
    <t>HETTICH 9290625/45299 Quadro V6 350mm/30kg EB12,5 SiSy</t>
  </si>
  <si>
    <t>9290627</t>
  </si>
  <si>
    <t>518392</t>
  </si>
  <si>
    <t>HETTICH 9290627 Quadro V6 470MM EB12,5 Silent System FL Plnovýsuv</t>
  </si>
  <si>
    <t>9290628</t>
  </si>
  <si>
    <t>103780</t>
  </si>
  <si>
    <t>HETTICH 9290628/45303 Quadro V6 520mm EB12,5 SiSy</t>
  </si>
  <si>
    <t>9291927</t>
  </si>
  <si>
    <t>505782</t>
  </si>
  <si>
    <t>HETTICH 9291927 Quadro 25 částečný 550mm/25kg SiSy EB23 L</t>
  </si>
  <si>
    <t>9291928</t>
  </si>
  <si>
    <t>505783</t>
  </si>
  <si>
    <t>HETTICH 9291928 Quadro 25 částečný 550mm/25kg SiSy EB23 P</t>
  </si>
  <si>
    <t>9292827</t>
  </si>
  <si>
    <t>488241</t>
  </si>
  <si>
    <t>HETTICH 9292827 Quadro V6 250 EB23 celovýsuv SiSy L</t>
  </si>
  <si>
    <t>9292828</t>
  </si>
  <si>
    <t>488243</t>
  </si>
  <si>
    <t>HETTICH 9292828 Quadro V6 250 EB23 celovýsuv SiSy P</t>
  </si>
  <si>
    <t>9292843</t>
  </si>
  <si>
    <t>488244</t>
  </si>
  <si>
    <t>HETTICH 9292843 Quadro V6 250 EB23 celovýsuv P2O L</t>
  </si>
  <si>
    <t>9292844</t>
  </si>
  <si>
    <t>488245</t>
  </si>
  <si>
    <t>HETTICH 9292844 Quadro V6 250 EB23 celovýsuv P2O P</t>
  </si>
  <si>
    <t>9292845</t>
  </si>
  <si>
    <t>500642</t>
  </si>
  <si>
    <t>HETTICH 9292845 Quadro V6 550mm/30kg EB23 PTO L</t>
  </si>
  <si>
    <t>9292846</t>
  </si>
  <si>
    <t>500643</t>
  </si>
  <si>
    <t>HETTICH 9292846 Quadro V6 550mm/30kg EB23 PTO P</t>
  </si>
  <si>
    <t>9293053</t>
  </si>
  <si>
    <t>536690</t>
  </si>
  <si>
    <t>HETTICH 9293053 TopLine L/M sada příslušenství pro montáž ocelového profilu</t>
  </si>
  <si>
    <t>9293482</t>
  </si>
  <si>
    <t>458714</t>
  </si>
  <si>
    <t>HETTICH 9293482 Atira čelo vnitřní zásuvky 100, 144/600 mm stříbrné</t>
  </si>
  <si>
    <t>9293485</t>
  </si>
  <si>
    <t>456722</t>
  </si>
  <si>
    <t>HETTICH 9293485 Atira čelo vnitřní zásuvky 100, 144/900 mm stříbrné</t>
  </si>
  <si>
    <t>9293499</t>
  </si>
  <si>
    <t>492588</t>
  </si>
  <si>
    <t>HETTICH 9293499 Atira čelo vnitřní zásuvky 144/400 mm bílý</t>
  </si>
  <si>
    <t>9293516</t>
  </si>
  <si>
    <t>458035</t>
  </si>
  <si>
    <t>HETTICH 9293516 Atira příchyty čela vnitřní zásuvky 144, stříbrná</t>
  </si>
  <si>
    <t>9293517</t>
  </si>
  <si>
    <t>467389</t>
  </si>
  <si>
    <t>HETTICH 9293517 Atira příchyty čela vnitřní zásuvky 144, bílá</t>
  </si>
  <si>
    <t>9293518</t>
  </si>
  <si>
    <t>459932</t>
  </si>
  <si>
    <t>HETTICH 9293518 Atira příchyty čela vnitřní zásuvky 144, antracit</t>
  </si>
  <si>
    <t>9295348</t>
  </si>
  <si>
    <t>416755</t>
  </si>
  <si>
    <t>HETTICH 9295348 komplet alu šablon AvanTech YOU</t>
  </si>
  <si>
    <t>9302706</t>
  </si>
  <si>
    <t>457451</t>
  </si>
  <si>
    <t>HETTICH 9302706 Příborník OrgaTray 740, 300/450mm, stříbrná</t>
  </si>
  <si>
    <t>9302707</t>
  </si>
  <si>
    <t>457454</t>
  </si>
  <si>
    <t>HETTICH 9302707 Příborník OrgaTray 740, 400/450mm, stříbrná</t>
  </si>
  <si>
    <t>9302708</t>
  </si>
  <si>
    <t>457457</t>
  </si>
  <si>
    <t>HETTICH 9302708 Příborník OrgaTray 740, 450/450mm, stříbrná</t>
  </si>
  <si>
    <t>9302709</t>
  </si>
  <si>
    <t>457460</t>
  </si>
  <si>
    <t>HETTICH 9302709 Příborník OrgaTray 740, 500/450mm, stříbrná</t>
  </si>
  <si>
    <t>9302710</t>
  </si>
  <si>
    <t>457464</t>
  </si>
  <si>
    <t>HETTICH 9302710 Příborník OrgaTray 740, 600/450mm, stříbrná</t>
  </si>
  <si>
    <t>9302711</t>
  </si>
  <si>
    <t>457467</t>
  </si>
  <si>
    <t>HETTICH 9302711 Příborník OrgaTray 740, 800/450mm, stříbrná</t>
  </si>
  <si>
    <t>9302712</t>
  </si>
  <si>
    <t>457470</t>
  </si>
  <si>
    <t>HETTICH 9302712 Příborník OrgaTray 740, 900/450mm, stříbrná</t>
  </si>
  <si>
    <t>9302713</t>
  </si>
  <si>
    <t>457473</t>
  </si>
  <si>
    <t>HETTICH 9302713 Příborník OrgaTray 740, 1000/450mm, stříbrná</t>
  </si>
  <si>
    <t>9302714</t>
  </si>
  <si>
    <t>457476</t>
  </si>
  <si>
    <t>HETTICH 9302714 Příborník OrgaTray 740, 1200/450mm, stříbrná</t>
  </si>
  <si>
    <t>9302715</t>
  </si>
  <si>
    <t>457479</t>
  </si>
  <si>
    <t>HETTICH 9302715 Příborník OrgaTray 740, 300/500mm, stříbrná</t>
  </si>
  <si>
    <t>9302716</t>
  </si>
  <si>
    <t>457482</t>
  </si>
  <si>
    <t>HETTICH 9302716 Příborník OrgaTray 740, 400/500mm, stříbrná</t>
  </si>
  <si>
    <t>9302717</t>
  </si>
  <si>
    <t>457485</t>
  </si>
  <si>
    <t>HETTICH 9302717 Příborník OrgaTray 740, 450/500mm, stříbrná</t>
  </si>
  <si>
    <t>9302718</t>
  </si>
  <si>
    <t>457488</t>
  </si>
  <si>
    <t>HETTICH 9302718 Příborník OrgaTray 740, 500/500mm, stříbrná</t>
  </si>
  <si>
    <t>9302719</t>
  </si>
  <si>
    <t>457491</t>
  </si>
  <si>
    <t>HETTICH 9302719 Příborník OrgaTray 740, 600/500mm, stříbrná</t>
  </si>
  <si>
    <t>9302720</t>
  </si>
  <si>
    <t>457503</t>
  </si>
  <si>
    <t>HETTICH 9302720 Příborník OrgaTray 740, 800/500mm, stříbrná</t>
  </si>
  <si>
    <t>9302721</t>
  </si>
  <si>
    <t>457506</t>
  </si>
  <si>
    <t>HETTICH 9302721 Příborník OrgaTray 740, 900/500mm, stříbrná</t>
  </si>
  <si>
    <t>9302722</t>
  </si>
  <si>
    <t>457509</t>
  </si>
  <si>
    <t>HETTICH 9302722 Příborník OrgaTray 740, 1000/500mm, stříbrná</t>
  </si>
  <si>
    <t>9302723</t>
  </si>
  <si>
    <t>457512</t>
  </si>
  <si>
    <t>HETTICH 9302723 Příborník OrgaTray 740, 1200/500mm, stříbrná</t>
  </si>
  <si>
    <t>9302724</t>
  </si>
  <si>
    <t>457515</t>
  </si>
  <si>
    <t>HETTICH 9302724 Příborník OrgaTray 740, 300/550mm, stříbrná</t>
  </si>
  <si>
    <t>9302725</t>
  </si>
  <si>
    <t>457518</t>
  </si>
  <si>
    <t>HETTICH 9302725 Příborník OrgaTray 740, 400/550mm, stříbrná</t>
  </si>
  <si>
    <t>9302726</t>
  </si>
  <si>
    <t>457521</t>
  </si>
  <si>
    <t>HETTICH 9302726 Příborník OrgaTray 740, 450/550mm, stříbrná</t>
  </si>
  <si>
    <t>9302727</t>
  </si>
  <si>
    <t>457524</t>
  </si>
  <si>
    <t>HETTICH 9302727 Příborník OrgaTray 740, 500/550mm, stříbrná</t>
  </si>
  <si>
    <t>9302728</t>
  </si>
  <si>
    <t>457527</t>
  </si>
  <si>
    <t>HETTICH 9302728 Příborník OrgaTray 740, 600/550mm, stříbrná</t>
  </si>
  <si>
    <t>9302730</t>
  </si>
  <si>
    <t>457533</t>
  </si>
  <si>
    <t>HETTICH 9302730 Příborník OrgaTray 740, 900/550mm, stříbrná</t>
  </si>
  <si>
    <t>9302731</t>
  </si>
  <si>
    <t>457536</t>
  </si>
  <si>
    <t>HETTICH 9302731 Příborník OrgaTray 740, 1000/550mm, stříbrná</t>
  </si>
  <si>
    <t>9302732</t>
  </si>
  <si>
    <t>457539</t>
  </si>
  <si>
    <t>HETTICH 9302732 Příborník OrgaTray 740, 1200/550mm, stříbrná</t>
  </si>
  <si>
    <t>9302733</t>
  </si>
  <si>
    <t>457450</t>
  </si>
  <si>
    <t>HETTICH 9302733 Příborník OrgaTray 740, 300/450mm, bílá</t>
  </si>
  <si>
    <t>9302734</t>
  </si>
  <si>
    <t>457453</t>
  </si>
  <si>
    <t>HETTICH 9302734 Příborník OrgaTray 740, 400/450mm, bílá</t>
  </si>
  <si>
    <t>9302735</t>
  </si>
  <si>
    <t>457456</t>
  </si>
  <si>
    <t>HETTICH 9302735 Příborník OrgaTray 740, 450/450mm, bílá</t>
  </si>
  <si>
    <t>9302736</t>
  </si>
  <si>
    <t>457459</t>
  </si>
  <si>
    <t>HETTICH 9302736 Příborník OrgaTray 740, 500/450mm, bílá</t>
  </si>
  <si>
    <t>9302737</t>
  </si>
  <si>
    <t>457463</t>
  </si>
  <si>
    <t>HETTICH 9302737 Příborník OrgaTray 740, 600/450mm, bílá</t>
  </si>
  <si>
    <t>9302738</t>
  </si>
  <si>
    <t>457466</t>
  </si>
  <si>
    <t>HETTICH 9302738 Příborník OrgaTray 740, 800/450mm, bílá</t>
  </si>
  <si>
    <t>9302739</t>
  </si>
  <si>
    <t>457469</t>
  </si>
  <si>
    <t>HETTICH 9302739 Příborník OrgaTray 740, 900/450mm, bílá</t>
  </si>
  <si>
    <t>9302740</t>
  </si>
  <si>
    <t>457472</t>
  </si>
  <si>
    <t>HETTICH 9302740 Příborník OrgaTray 740, 1000/450mm, bílá</t>
  </si>
  <si>
    <t>9302741</t>
  </si>
  <si>
    <t>457475</t>
  </si>
  <si>
    <t>HETTICH 9302741 Příborník OrgaTray 740, 1200/450mm, bílá</t>
  </si>
  <si>
    <t>9302742</t>
  </si>
  <si>
    <t>457478</t>
  </si>
  <si>
    <t>HETTICH 9302742 Příborník OrgaTray 740, 300/500mm, bílá</t>
  </si>
  <si>
    <t>9302743</t>
  </si>
  <si>
    <t>457481</t>
  </si>
  <si>
    <t>HETTICH 9302743 Příborník OrgaTray 740, 400/500mm, bílá</t>
  </si>
  <si>
    <t>9302744</t>
  </si>
  <si>
    <t>457484</t>
  </si>
  <si>
    <t>HETTICH 9302744 Příborník OrgaTray 740, 450/500mm, bílá</t>
  </si>
  <si>
    <t>9302745</t>
  </si>
  <si>
    <t>457487</t>
  </si>
  <si>
    <t>HETTICH 9302745 Příborník OrgaTray 740, 500/500mm, bílá</t>
  </si>
  <si>
    <t>9302746</t>
  </si>
  <si>
    <t>457490</t>
  </si>
  <si>
    <t>HETTICH 9302746 Příborník OrgaTray 740, 600/500mm, bílá</t>
  </si>
  <si>
    <t>9302747</t>
  </si>
  <si>
    <t>457502</t>
  </si>
  <si>
    <t>HETTICH 9302747 Příborník OrgaTray 740, 800/500mm, bílá</t>
  </si>
  <si>
    <t>9302748</t>
  </si>
  <si>
    <t>457505</t>
  </si>
  <si>
    <t>HETTICH 9302748 Příborník OrgaTray 740, 900/500mm, bílá</t>
  </si>
  <si>
    <t>9302749</t>
  </si>
  <si>
    <t>457508</t>
  </si>
  <si>
    <t>HETTICH 9302749 Příborník OrgaTray 740, 1000/500mm, bílá</t>
  </si>
  <si>
    <t>9302750</t>
  </si>
  <si>
    <t>457511</t>
  </si>
  <si>
    <t>HETTICH 9302750 Příborník OrgaTray 740, 1200/500mm, bílá</t>
  </si>
  <si>
    <t>9302751</t>
  </si>
  <si>
    <t>457514</t>
  </si>
  <si>
    <t>HETTICH 9302751 Příborník OrgaTray 740, 300/550mm, bílá</t>
  </si>
  <si>
    <t>9302752</t>
  </si>
  <si>
    <t>457517</t>
  </si>
  <si>
    <t>HETTICH 9302752 Příborník OrgaTray 740, 400/550mm, bílá</t>
  </si>
  <si>
    <t>9302753</t>
  </si>
  <si>
    <t>457520</t>
  </si>
  <si>
    <t>HETTICH 9302753 Příborník OrgaTray 740, 450/550mm, bílá</t>
  </si>
  <si>
    <t>9302754</t>
  </si>
  <si>
    <t>457523</t>
  </si>
  <si>
    <t>HETTICH 9302754 Příborník OrgaTray 740, 500/550mm, bílá</t>
  </si>
  <si>
    <t>9302755</t>
  </si>
  <si>
    <t>457526</t>
  </si>
  <si>
    <t>HETTICH 9302755 Příborník OrgaTray 740, 600/550mm, bílá</t>
  </si>
  <si>
    <t>9302756</t>
  </si>
  <si>
    <t>457529</t>
  </si>
  <si>
    <t>HETTICH 9302756 Příborník OrgaTray 740, 800/550mm, bílá</t>
  </si>
  <si>
    <t>9302757</t>
  </si>
  <si>
    <t>457532</t>
  </si>
  <si>
    <t>HETTICH 9302757 Příborník OrgaTray 740, 900/550mm, bílá</t>
  </si>
  <si>
    <t>9302758</t>
  </si>
  <si>
    <t>457535</t>
  </si>
  <si>
    <t>HETTICH 9302758 Příborník OrgaTray 740, 1000/550mm, bílá</t>
  </si>
  <si>
    <t>9302759</t>
  </si>
  <si>
    <t>457538</t>
  </si>
  <si>
    <t>HETTICH 9302759 Příborník OrgaTray 740, 1200/550mm, bílá</t>
  </si>
  <si>
    <t>9302760</t>
  </si>
  <si>
    <t>457449</t>
  </si>
  <si>
    <t>HETTICH 9302760 Příborník OrgaTray 740, 300/450mm, antracit</t>
  </si>
  <si>
    <t>9302761</t>
  </si>
  <si>
    <t>457452</t>
  </si>
  <si>
    <t>HETTICH 9302761 Příborník OrgaTray 740, 400/450mm, antracit</t>
  </si>
  <si>
    <t>9302762</t>
  </si>
  <si>
    <t>457455</t>
  </si>
  <si>
    <t>HETTICH 9302762 Příborník OrgaTray 740, 450/450mm, antracit</t>
  </si>
  <si>
    <t>9302763</t>
  </si>
  <si>
    <t>457458</t>
  </si>
  <si>
    <t>HETTICH 9302763 Příborník OrgaTray 740, 500/450mm, antracit</t>
  </si>
  <si>
    <t>9302764</t>
  </si>
  <si>
    <t>457462</t>
  </si>
  <si>
    <t>HETTICH 9302764 Příborník OrgaTray 740, 600/450mm, antracit</t>
  </si>
  <si>
    <t>9302765</t>
  </si>
  <si>
    <t>457465</t>
  </si>
  <si>
    <t>HETTICH 9302765 Příborník OrgaTray 740, 800/450mm, antracit</t>
  </si>
  <si>
    <t>9302766</t>
  </si>
  <si>
    <t>457468</t>
  </si>
  <si>
    <t>HETTICH 9302766 Příborník OrgaTray 740, 900/450mm, antracit</t>
  </si>
  <si>
    <t>9302767</t>
  </si>
  <si>
    <t>457471</t>
  </si>
  <si>
    <t>HETTICH 9302767 Příborník OrgaTray 740, 1000/450mm, antracit</t>
  </si>
  <si>
    <t>9302768</t>
  </si>
  <si>
    <t>457474</t>
  </si>
  <si>
    <t>HETTICH 9302768 Příborník OrgaTray 740, 1200/450mm, antracit</t>
  </si>
  <si>
    <t>9302769</t>
  </si>
  <si>
    <t>457477</t>
  </si>
  <si>
    <t>HETTICH 9302769 Příborník OrgaTray 740, 300/500mm, antracit</t>
  </si>
  <si>
    <t>9302770</t>
  </si>
  <si>
    <t>457480</t>
  </si>
  <si>
    <t>HETTICH 9302770 Příborník OrgaTray 740, 400/500mm, antracit</t>
  </si>
  <si>
    <t>9302771</t>
  </si>
  <si>
    <t>457483</t>
  </si>
  <si>
    <t>HETTICH 9302771 Příborník OrgaTray 740, 450/500mm, antracit</t>
  </si>
  <si>
    <t>9302772</t>
  </si>
  <si>
    <t>457486</t>
  </si>
  <si>
    <t>HETTICH 9302772 Příborník OrgaTray 740, 500/500mm, antracit</t>
  </si>
  <si>
    <t>9302773</t>
  </si>
  <si>
    <t>457489</t>
  </si>
  <si>
    <t>HETTICH 9302773 Příborník OrgaTray 740, 600/500mm, antracit</t>
  </si>
  <si>
    <t>9302774</t>
  </si>
  <si>
    <t>457501</t>
  </si>
  <si>
    <t>HETTICH 9302774 Příborník OrgaTray 740, 800/500mm, antracit</t>
  </si>
  <si>
    <t>9302775</t>
  </si>
  <si>
    <t>457504</t>
  </si>
  <si>
    <t>HETTICH 9302775 Příborník OrgaTray 740, 900/500mm, antracit</t>
  </si>
  <si>
    <t>9302776</t>
  </si>
  <si>
    <t>457507</t>
  </si>
  <si>
    <t>HETTICH 9302776 Příborník OrgaTray 740, 1000/500mm, antracit</t>
  </si>
  <si>
    <t>9302777</t>
  </si>
  <si>
    <t>457510</t>
  </si>
  <si>
    <t>HETTICH 9302777 Příborník OrgaTray 740, 1200/500mm, antracit</t>
  </si>
  <si>
    <t>9302778</t>
  </si>
  <si>
    <t>457513</t>
  </si>
  <si>
    <t>HETTICH 9302778 Příborník OrgaTray 740, 300/550mm, antracit</t>
  </si>
  <si>
    <t>9302779</t>
  </si>
  <si>
    <t>457516</t>
  </si>
  <si>
    <t>HETTICH 9302779 Příborník OrgaTray 740, 400/550mm, antracit</t>
  </si>
  <si>
    <t>9302780</t>
  </si>
  <si>
    <t>457519</t>
  </si>
  <si>
    <t>HETTICH 9302780 Příborník OrgaTray 740, 450/550mm, antracit</t>
  </si>
  <si>
    <t>9302781</t>
  </si>
  <si>
    <t>457522</t>
  </si>
  <si>
    <t>HETTICH 9302781 Příborník OrgaTray 740, 500/550mm, antracit</t>
  </si>
  <si>
    <t>9302782</t>
  </si>
  <si>
    <t>457525</t>
  </si>
  <si>
    <t>HETTICH 9302782 Příborník OrgaTray 740, 600/550mm, antracit</t>
  </si>
  <si>
    <t>9302783</t>
  </si>
  <si>
    <t>457528</t>
  </si>
  <si>
    <t>HETTICH 9302783 Příborník OrgaTray 740, 800/550mm, antracit</t>
  </si>
  <si>
    <t>9302784</t>
  </si>
  <si>
    <t>457531</t>
  </si>
  <si>
    <t>HETTICH 9302784 Příborník OrgaTray 740, 900/550mm, antracit</t>
  </si>
  <si>
    <t>9302785</t>
  </si>
  <si>
    <t>457534</t>
  </si>
  <si>
    <t>HETTICH 9302785 Příborník OrgaTray 740, 1000/550mm, antracit</t>
  </si>
  <si>
    <t>9302786</t>
  </si>
  <si>
    <t>457537</t>
  </si>
  <si>
    <t>HETTICH 9302786 Příborník OrgaTray 740, 1200/550mm, antracit</t>
  </si>
  <si>
    <t>9303610</t>
  </si>
  <si>
    <t>515085</t>
  </si>
  <si>
    <t>HETTICH 9303610 Úchytka AVENIO 352 mm, černá matná</t>
  </si>
  <si>
    <t>559327</t>
  </si>
  <si>
    <t>HETTICH 9303928 Cadro závěs na sklo s dorazem, sada, černá mat</t>
  </si>
  <si>
    <t>559328</t>
  </si>
  <si>
    <t>HETTICH 9303932 Cadro zámek na skleněné dveře, sada, černá mat</t>
  </si>
  <si>
    <t>9305742</t>
  </si>
  <si>
    <t>499767</t>
  </si>
  <si>
    <t>HETTICH 9305742 osvětlovací krycí profil pro AvanTech YOU antracitový, max 650mm</t>
  </si>
  <si>
    <t>9305743</t>
  </si>
  <si>
    <t>487062</t>
  </si>
  <si>
    <t>HETTICH 9305743 osvětlovací krycí profil pro AvanTech YOU nerezový, max 450mm</t>
  </si>
  <si>
    <t>9305744</t>
  </si>
  <si>
    <t>487060</t>
  </si>
  <si>
    <t>HETTICH 9305744 osvětlovací krycí profil pro AvanTech YOU nerezový, max 550mm</t>
  </si>
  <si>
    <t>9305745</t>
  </si>
  <si>
    <t>490707</t>
  </si>
  <si>
    <t>HETTICH 9305745 osvětlovací krycí profil pro AvanTech YOU nerezový, max 500mm</t>
  </si>
  <si>
    <t>9305746</t>
  </si>
  <si>
    <t>487064</t>
  </si>
  <si>
    <t>HETTICH 9305746 osvětlovací krycí profil pro AvanTech YOU nerezový, max 650mm</t>
  </si>
  <si>
    <t>9305747</t>
  </si>
  <si>
    <t>481317</t>
  </si>
  <si>
    <t>HETTICH 9305747 prosvětlovací sada pro Inlay bočnice AvanTech YOU 187mm</t>
  </si>
  <si>
    <t>9306015</t>
  </si>
  <si>
    <t>105987</t>
  </si>
  <si>
    <t>HETTICH 9306015 noha Korrekt, 70 mm, černá</t>
  </si>
  <si>
    <t>9306016</t>
  </si>
  <si>
    <t>105996</t>
  </si>
  <si>
    <t>HETTICH 9306016 Korrekt noha 150 mm černá</t>
  </si>
  <si>
    <t>9306017</t>
  </si>
  <si>
    <t>379173</t>
  </si>
  <si>
    <t>HETTICH 9306017 Korrekt noha 150 mm černá</t>
  </si>
  <si>
    <t>105995</t>
  </si>
  <si>
    <t>HETTICH 9306017 noha Korrekt, 150 mm, černá</t>
  </si>
  <si>
    <t>9306227</t>
  </si>
  <si>
    <t>519357</t>
  </si>
  <si>
    <t>HETTICH 9306227 ÚCHYTKA TICINUM •–• 32 ČERNÁ MAT.</t>
  </si>
  <si>
    <t>9306263</t>
  </si>
  <si>
    <t>518957</t>
  </si>
  <si>
    <t>HETTICH 9306263 Veosys adaptér pod misku TH, 1,8mm</t>
  </si>
  <si>
    <t>9306941</t>
  </si>
  <si>
    <t>504367</t>
  </si>
  <si>
    <t>HETTICH 9306941 Úchytka AVENIO 138/128 mm černá matná</t>
  </si>
  <si>
    <t>9306943</t>
  </si>
  <si>
    <t>517645</t>
  </si>
  <si>
    <t>HETTICH 9306943 Úchytka AVENIO 192 mm, černá matná</t>
  </si>
  <si>
    <t>9306950</t>
  </si>
  <si>
    <t>497727</t>
  </si>
  <si>
    <t>HETTICH 9306950 Úchytka Hale 96, černá matná</t>
  </si>
  <si>
    <t>9306951</t>
  </si>
  <si>
    <t>497728</t>
  </si>
  <si>
    <t>HETTICH 9306951 Úchytka Hale 128, černá matná</t>
  </si>
  <si>
    <t>9306952</t>
  </si>
  <si>
    <t>505453</t>
  </si>
  <si>
    <t>HETTICH 9306952 Úchytka Hale 160, černá matná</t>
  </si>
  <si>
    <t>9307088</t>
  </si>
  <si>
    <t>486150</t>
  </si>
  <si>
    <t>HETTICH 9307088 Atira sada bočnic úplná, 54/470mm, stříbrná</t>
  </si>
  <si>
    <t>9307089</t>
  </si>
  <si>
    <t>486148</t>
  </si>
  <si>
    <t>HETTICH 9307089 Atira sada bočnic úplná, 54/470mm, antracit</t>
  </si>
  <si>
    <t>9307091</t>
  </si>
  <si>
    <t>486149</t>
  </si>
  <si>
    <t>HETTICH 9307091 Atira flexi sada úplná 470/54 bílá</t>
  </si>
  <si>
    <t>9307101</t>
  </si>
  <si>
    <t>486153</t>
  </si>
  <si>
    <t>HETTICH 9307101 Atira sada bočnic úplná, 70/260mm, stříbrná</t>
  </si>
  <si>
    <t>9307105</t>
  </si>
  <si>
    <t>486156</t>
  </si>
  <si>
    <t>HETTICH 9307105 Atira sada bočnic úplná, 70/300mm, stříbrná</t>
  </si>
  <si>
    <t>9307108</t>
  </si>
  <si>
    <t>486159</t>
  </si>
  <si>
    <t>HETTICH 9307108 Atira sada bočnic úplná, 70/350mm, stříbrná</t>
  </si>
  <si>
    <t>9307110</t>
  </si>
  <si>
    <t>486162</t>
  </si>
  <si>
    <t>HETTICH 9307110 Atira sada bočnic úplná, 70/420mm, stříbrná</t>
  </si>
  <si>
    <t>9307113</t>
  </si>
  <si>
    <t>486165</t>
  </si>
  <si>
    <t>HETTICH 9307113 Atira sada bočnic úplná, 70/470mm, stříbrná</t>
  </si>
  <si>
    <t>9307115</t>
  </si>
  <si>
    <t>486168</t>
  </si>
  <si>
    <t>HETTICH 9307115 Atira sada bočnic úplná, 70/520mm, stříbrná</t>
  </si>
  <si>
    <t>9307117</t>
  </si>
  <si>
    <t>486171</t>
  </si>
  <si>
    <t>HETTICH 9307117 Atira sada bočnic úplná, 70/620mm, stříbrná</t>
  </si>
  <si>
    <t>9307119</t>
  </si>
  <si>
    <t>486151</t>
  </si>
  <si>
    <t>HETTICH 9307119 Atira sada bočnic úplná, 70/260mm, antracit</t>
  </si>
  <si>
    <t>9307122</t>
  </si>
  <si>
    <t>486154</t>
  </si>
  <si>
    <t>HETTICH 9307122 Atira sada bočnic úplná, 70/300mm, antracit</t>
  </si>
  <si>
    <t>9307123</t>
  </si>
  <si>
    <t>486157</t>
  </si>
  <si>
    <t>HETTICH 9307123 Atira sada bočnic úplná, 70/350mm, antracit</t>
  </si>
  <si>
    <t>9307125</t>
  </si>
  <si>
    <t>486160</t>
  </si>
  <si>
    <t>HETTICH 9307125 Atira sada bočnic úplná, 70/420mm, antracit</t>
  </si>
  <si>
    <t>9307127</t>
  </si>
  <si>
    <t>486163</t>
  </si>
  <si>
    <t>HETTICH 9307127 Atira sada bočnic úplná, 70/470mm, antracit</t>
  </si>
  <si>
    <t>9307129</t>
  </si>
  <si>
    <t>486166</t>
  </si>
  <si>
    <t>HETTICH 9307129 Atira sada bočnic úplná, 70/520mm, antracit</t>
  </si>
  <si>
    <t>9307131</t>
  </si>
  <si>
    <t>486169</t>
  </si>
  <si>
    <t>HETTICH 9307131 Atira sada bočnic úplná, 70/620mm, antracit</t>
  </si>
  <si>
    <t>9307133</t>
  </si>
  <si>
    <t>486152</t>
  </si>
  <si>
    <t>HETTICH 9307133 Atira sada bočnic úplná, 70/260mm, bílá</t>
  </si>
  <si>
    <t>9307135</t>
  </si>
  <si>
    <t>486155</t>
  </si>
  <si>
    <t>HETTICH 9307135 Atira sada bočnic úplná, 70/300mm, bílá</t>
  </si>
  <si>
    <t>9307137</t>
  </si>
  <si>
    <t>486158</t>
  </si>
  <si>
    <t>HETTICH 9307137 Atira sada bočnic úplná, 70/350mm, bílá</t>
  </si>
  <si>
    <t>9307139</t>
  </si>
  <si>
    <t>486161</t>
  </si>
  <si>
    <t>HETTICH 9307139 Atira sada bočnic úplná, 70/420mm, bílá</t>
  </si>
  <si>
    <t>9307140</t>
  </si>
  <si>
    <t>486164</t>
  </si>
  <si>
    <t>HETTICH 9307140 Atira sada bočnic úplná, 70/470mm, bílá</t>
  </si>
  <si>
    <t>9307142</t>
  </si>
  <si>
    <t>486167</t>
  </si>
  <si>
    <t>HETTICH 9307142 Atira sada bočnic úplná, 70/520mm, bílá</t>
  </si>
  <si>
    <t>9307144</t>
  </si>
  <si>
    <t>486170</t>
  </si>
  <si>
    <t>HETTICH 9307144 Atira sada bočnic úplná, 70/620mm, bílá</t>
  </si>
  <si>
    <t>9307202</t>
  </si>
  <si>
    <t>489851</t>
  </si>
  <si>
    <t>HETTICH 9307202 Atira flexi sada úplná 260/144 stříbrná, reling, čelní příchyt</t>
  </si>
  <si>
    <t>9307203</t>
  </si>
  <si>
    <t>489852</t>
  </si>
  <si>
    <t>HETTICH 9307203 Atira flexi sada úplná 300/144 stříbrná, reling, čelní příchyt</t>
  </si>
  <si>
    <t>9307204</t>
  </si>
  <si>
    <t>489853</t>
  </si>
  <si>
    <t>HETTICH 9307204 Atira flexi sada úplná 350/144 stříbrná, reling, čelní příchyt</t>
  </si>
  <si>
    <t>9307205</t>
  </si>
  <si>
    <t>489854</t>
  </si>
  <si>
    <t>HETTICH 9307205 Atira flexi sada úplná 420/144 stříbrná, reling, čelní příchyt</t>
  </si>
  <si>
    <t>9307206</t>
  </si>
  <si>
    <t>489855</t>
  </si>
  <si>
    <t>HETTICH 9307206 Atira flexi sada úplná 470/144 stříbrná, reling, čelní příchyt</t>
  </si>
  <si>
    <t>9307207</t>
  </si>
  <si>
    <t>489856</t>
  </si>
  <si>
    <t>HETTICH 9307207 Atira flexi sada úplná 520/144 stříbrná, reling, čelní příchyt</t>
  </si>
  <si>
    <t>9307208</t>
  </si>
  <si>
    <t>489857</t>
  </si>
  <si>
    <t>HETTICH 9307208 Atira flexi sada úplná 620/144 stříbrná, reling, čelní příchyt</t>
  </si>
  <si>
    <t>9307209</t>
  </si>
  <si>
    <t>489858</t>
  </si>
  <si>
    <t>HETTICH 9307209 Atira flexi sada úplná 260/144 antracit, reling, čelní příchyt</t>
  </si>
  <si>
    <t>9307210</t>
  </si>
  <si>
    <t>489859</t>
  </si>
  <si>
    <t>HETTICH 9307210 Atira flexi sada úplná 300/144 antracit, reling, čelní příchyt</t>
  </si>
  <si>
    <t>9307211</t>
  </si>
  <si>
    <t>489860</t>
  </si>
  <si>
    <t>HETTICH 9307211 Atira flexi sada úplná 350/144 antracit, reling, čelní příchyt</t>
  </si>
  <si>
    <t>9307212</t>
  </si>
  <si>
    <t>489861</t>
  </si>
  <si>
    <t>HETTICH 9307212 Atira flexi sada úplná 420/144 antracit, reling, čelní příchyt</t>
  </si>
  <si>
    <t>9307213</t>
  </si>
  <si>
    <t>489862</t>
  </si>
  <si>
    <t>HETTICH 9307213 Atira flexi sada úplná 470/144 antracit, reling, čelní příchyt</t>
  </si>
  <si>
    <t>9307214</t>
  </si>
  <si>
    <t>489863</t>
  </si>
  <si>
    <t>HETTICH 9307214 Atira flexi sada úplná 520/144 antracit, reling, čelní příchyt</t>
  </si>
  <si>
    <t>9307215</t>
  </si>
  <si>
    <t>489864</t>
  </si>
  <si>
    <t>HETTICH 9307215 Atira flexi sada úplná 620/144 antracit, reling, čelní příchyt</t>
  </si>
  <si>
    <t>9307216</t>
  </si>
  <si>
    <t>489844</t>
  </si>
  <si>
    <t>HETTICH 9307216 Atira flexi sada úplná 260/144 bílá, reling, čelní příchyt</t>
  </si>
  <si>
    <t>9307217</t>
  </si>
  <si>
    <t>489845</t>
  </si>
  <si>
    <t>HETTICH 9307217 Atira flexi sada úplná 300/144 bílá, reling, čelní příchyt</t>
  </si>
  <si>
    <t>9307218</t>
  </si>
  <si>
    <t>489846</t>
  </si>
  <si>
    <t>HETTICH 9307218 Atira flexi sada úplná 350/144 bílá, reling, čelní příchyt</t>
  </si>
  <si>
    <t>9307219</t>
  </si>
  <si>
    <t>489847</t>
  </si>
  <si>
    <t>HETTICH 9307219 Atira flexi sada úplná 420/144 bílá, reling, čelní příchyt</t>
  </si>
  <si>
    <t>9307220</t>
  </si>
  <si>
    <t>489848</t>
  </si>
  <si>
    <t>HETTICH 9307220 Atira flexi sada úplná 470/144 bílá, reling, čelní příchyt</t>
  </si>
  <si>
    <t>9307221</t>
  </si>
  <si>
    <t>489849</t>
  </si>
  <si>
    <t>HETTICH 9307221 Atira flexi sada úplná 520/144 bílá, reling, čelní příchyt</t>
  </si>
  <si>
    <t>9307222</t>
  </si>
  <si>
    <t>489850</t>
  </si>
  <si>
    <t>HETTICH 9307222 Atira flexi sada úplná 620/144 bílá, reling, čelní příchyt</t>
  </si>
  <si>
    <t>9307223</t>
  </si>
  <si>
    <t>489872</t>
  </si>
  <si>
    <t>HETTICH 9307223 Atira flexi sada úplná 260/176 stříbrná, reling, čelní příchyt</t>
  </si>
  <si>
    <t>9307224</t>
  </si>
  <si>
    <t>489873</t>
  </si>
  <si>
    <t>HETTICH 9307224 Atira flexi sada úplná 300/176 stříbrná, reling, čelní příchyt</t>
  </si>
  <si>
    <t>9307225</t>
  </si>
  <si>
    <t>489874</t>
  </si>
  <si>
    <t>HETTICH 9307225 Atira flexi sada úplná 350/176 stříbrná, reling, čelní příchyt</t>
  </si>
  <si>
    <t>9307226</t>
  </si>
  <si>
    <t>489875</t>
  </si>
  <si>
    <t>HETTICH 9307226 Atira flexi sada úplná 420/176 stříbrná, reling, čelní příchyt</t>
  </si>
  <si>
    <t>9307227</t>
  </si>
  <si>
    <t>489876</t>
  </si>
  <si>
    <t>HETTICH 9307227 Atira flexi sada úplná 470/176 stříbrná, reling, čelní příchyt</t>
  </si>
  <si>
    <t>9307228</t>
  </si>
  <si>
    <t>489877</t>
  </si>
  <si>
    <t>HETTICH 9307228 Atira flexi sada úplná 520/176 stříbrná, reling, čelní příchyt</t>
  </si>
  <si>
    <t>9307229</t>
  </si>
  <si>
    <t>489878</t>
  </si>
  <si>
    <t>HETTICH 9307229 Atira flexi sada úplná 620/176 stříbrná, reling, čelní příchyt</t>
  </si>
  <si>
    <t>9307230</t>
  </si>
  <si>
    <t>489879</t>
  </si>
  <si>
    <t>HETTICH 9307230 Atira flexi sada úplná 260/176 antracit, reling, čelní příchyt</t>
  </si>
  <si>
    <t>9307231</t>
  </si>
  <si>
    <t>489880</t>
  </si>
  <si>
    <t>HETTICH 9307231 Atira flexi sada úplná 300/176 antracit, reling, čelní příchyt</t>
  </si>
  <si>
    <t>9307232</t>
  </si>
  <si>
    <t>489881</t>
  </si>
  <si>
    <t>HETTICH 9307232 Atira flexi sada úplná 350/176 antracit, reling, čelní příchyt</t>
  </si>
  <si>
    <t>9307233</t>
  </si>
  <si>
    <t>489882</t>
  </si>
  <si>
    <t>HETTICH 9307233 Atira flexi sada úplná 420/176 antracit, reling, čelní příchyt</t>
  </si>
  <si>
    <t>9307234</t>
  </si>
  <si>
    <t>489883</t>
  </si>
  <si>
    <t>HETTICH 9307234 Atira flexi sada úplná 470/176 antracit, reling, čelní příchyt</t>
  </si>
  <si>
    <t>9307235</t>
  </si>
  <si>
    <t>489884</t>
  </si>
  <si>
    <t>HETTICH 9307235 Atira flexi sada úplná 520/176 antracit, reling, čelní příchyt</t>
  </si>
  <si>
    <t>9307236</t>
  </si>
  <si>
    <t>489885</t>
  </si>
  <si>
    <t>HETTICH 9307236 Atira flexi sada úplná 620/176 antracit, reling, čelní příchyt</t>
  </si>
  <si>
    <t>9307237</t>
  </si>
  <si>
    <t>489865</t>
  </si>
  <si>
    <t>HETTICH 9307237 Atira flexi sada úplná 260/176 bílá, reling, čelní příchyt</t>
  </si>
  <si>
    <t>9307238</t>
  </si>
  <si>
    <t>489866</t>
  </si>
  <si>
    <t>HETTICH 9307238 Atira flexi sada úplná 300/176 bílá, reling, čelní příchyt</t>
  </si>
  <si>
    <t>9307239</t>
  </si>
  <si>
    <t>489867</t>
  </si>
  <si>
    <t>HETTICH 9307239 Atira flexi sada úplná 350/176 bílá, reling, čelní příchyt</t>
  </si>
  <si>
    <t>9307240</t>
  </si>
  <si>
    <t>489868</t>
  </si>
  <si>
    <t>HETTICH 9307240 Atira flexi sada úplná 420/176 bílá, reling, čelní příchyt</t>
  </si>
  <si>
    <t>9307241</t>
  </si>
  <si>
    <t>489869</t>
  </si>
  <si>
    <t>HETTICH 9307241 Atira flexi sada úplná 470/176 bílá, reling, čelní příchyt</t>
  </si>
  <si>
    <t>9307242</t>
  </si>
  <si>
    <t>489870</t>
  </si>
  <si>
    <t>HETTICH 9307242 Atira flexi sada úplná 520/176 bílá, reling, čelní příchyt</t>
  </si>
  <si>
    <t>9307243</t>
  </si>
  <si>
    <t>489871</t>
  </si>
  <si>
    <t>HETTICH 9307243 Atira flexi sada úplná 620/176 bílá, reling, čelní příchyt</t>
  </si>
  <si>
    <t>9307630</t>
  </si>
  <si>
    <t>104022</t>
  </si>
  <si>
    <t>HETTICH 9307630/40270 Quadro V6+ 620mm/50kg EB10,5 SiSy</t>
  </si>
  <si>
    <t>9307632</t>
  </si>
  <si>
    <t>518411</t>
  </si>
  <si>
    <t>HETTICH 9307632 plnovýsuv Quadro V6+ 470mm/50kg EB10,5 SiSy</t>
  </si>
  <si>
    <t>9307633</t>
  </si>
  <si>
    <t>105259</t>
  </si>
  <si>
    <t>HETTICH 9307633 Atira celovýsuv, Quadro V6+, 420mm/50kg, bok 18mm, pár, SiSy</t>
  </si>
  <si>
    <t>9307634</t>
  </si>
  <si>
    <t>478184</t>
  </si>
  <si>
    <t>HETTICH 9307634 Quadro V6+ 350mm/40kg EB10,5 SiSy L+P</t>
  </si>
  <si>
    <t>9307635</t>
  </si>
  <si>
    <t>489519</t>
  </si>
  <si>
    <t>HETTICH 9307635 Quadro V6+ 300mm/50KG EB10,5 SiSy L+P</t>
  </si>
  <si>
    <t>9307638</t>
  </si>
  <si>
    <t>119109</t>
  </si>
  <si>
    <t>HETTICH 9307638/48355 Quadro V6+ 470mm/50kg EB12,5 SiSy</t>
  </si>
  <si>
    <t>9307639</t>
  </si>
  <si>
    <t>489520</t>
  </si>
  <si>
    <t>HETTICH 9307639 Quadro V6+ 420mm/50kg EB12,5 SiSy L+P</t>
  </si>
  <si>
    <t>9307652</t>
  </si>
  <si>
    <t>104903</t>
  </si>
  <si>
    <t>HETTICH 9307652/45313 Quadro V6 520mm/30kg EB9,5 SiSy</t>
  </si>
  <si>
    <t>9307653</t>
  </si>
  <si>
    <t>153828</t>
  </si>
  <si>
    <t>HETTICH 9307653/45312 Quadro V6 470mm/30kg EB9,5 SiSy</t>
  </si>
  <si>
    <t>9307654</t>
  </si>
  <si>
    <t>107186</t>
  </si>
  <si>
    <t>HETTICH 9307654/45311 Quadro V6 420mm/30kg EB9,5 SiSy</t>
  </si>
  <si>
    <t>9307655</t>
  </si>
  <si>
    <t>518387</t>
  </si>
  <si>
    <t>HETTICH 9307655 Quadro V6 celovýsuv Atira, 350mm/30kg, EB9,5, SiSy</t>
  </si>
  <si>
    <t>9307658</t>
  </si>
  <si>
    <t>477638</t>
  </si>
  <si>
    <t>HETTICH 9307658 Quadro V6 520mm/30kg EB10,5 SiSy pro Atira</t>
  </si>
  <si>
    <t>9307660</t>
  </si>
  <si>
    <t>474942</t>
  </si>
  <si>
    <t>HETTICH 9307660 Atira celovýsuv, Quadro V6, 420mm/30kg, bok 18mm, pár, SiSy</t>
  </si>
  <si>
    <t>9307661</t>
  </si>
  <si>
    <t>104837</t>
  </si>
  <si>
    <t>HETTICH 9307661/45305 Quadro V6 350mm/30kg EB10,5 SiSy</t>
  </si>
  <si>
    <t>9307978</t>
  </si>
  <si>
    <t>511424</t>
  </si>
  <si>
    <t>HETTICH 9307978 Sensys křížová podložka D=1,5 obsidián, eurošrouby</t>
  </si>
  <si>
    <t>9308021</t>
  </si>
  <si>
    <t>518895</t>
  </si>
  <si>
    <t>HETTICH 9308021 křížová podložka s předmontovanými eurošrouby, D0, s excentrem</t>
  </si>
  <si>
    <t>9308022</t>
  </si>
  <si>
    <t>518897</t>
  </si>
  <si>
    <t>HETTICH 9308022 PODLOŽKA 8099 D1,5 S EUROŠROUBY S EXCENTREM OBSIDIÁN</t>
  </si>
  <si>
    <t>9308035</t>
  </si>
  <si>
    <t>518896</t>
  </si>
  <si>
    <t>HETTICH 9308035 PODLOŽKA 8099 D1,5 DIREKT D1,5 MM S EXCENTREM OBSIDIÁN</t>
  </si>
  <si>
    <t>9308077</t>
  </si>
  <si>
    <t>397949</t>
  </si>
  <si>
    <t>HETTICH 9308077 podložka přímá Sensys D=1,5 mm obsidián vrut</t>
  </si>
  <si>
    <t>9308078</t>
  </si>
  <si>
    <t>518880</t>
  </si>
  <si>
    <t>HETTICH 9308078 PODLOŽKA 8099 D1,5 LINEÁRNÍ K NAŠROUBOVÁNÍ S EXCENTREM</t>
  </si>
  <si>
    <t>9308181</t>
  </si>
  <si>
    <t>518906</t>
  </si>
  <si>
    <t>HETTICH 9308181 krytka pro ramínko závěsu (kromě 165°) bez loga obsidián</t>
  </si>
  <si>
    <t>9308182</t>
  </si>
  <si>
    <t>518909</t>
  </si>
  <si>
    <t>HETTICH 9308182 krytka na ramínko s logem Obsidián</t>
  </si>
  <si>
    <t>9308183</t>
  </si>
  <si>
    <t>518913</t>
  </si>
  <si>
    <t>HETTICH 9308183 krytka na misku Obsidián</t>
  </si>
  <si>
    <t>9308346</t>
  </si>
  <si>
    <t>503172</t>
  </si>
  <si>
    <t>HETTICH 9308346 Držák na folie OrgaTray 270, NL470, buk antracit</t>
  </si>
  <si>
    <t>9308347</t>
  </si>
  <si>
    <t>503171</t>
  </si>
  <si>
    <t>HETTICH 9308347 Držák na nože OrgaTray 270, NL470, buk antracit</t>
  </si>
  <si>
    <t>9309760</t>
  </si>
  <si>
    <t>519785</t>
  </si>
  <si>
    <t>HETTICH 9309760 STEELFORCE PRO 670 SLS HIGHLINE STŘÍBRNÁ</t>
  </si>
  <si>
    <t>9309813</t>
  </si>
  <si>
    <t>517778</t>
  </si>
  <si>
    <t>HETTICH 9309813 kabelový kanál SLIM černý</t>
  </si>
  <si>
    <t>9309820</t>
  </si>
  <si>
    <t>519833</t>
  </si>
  <si>
    <t>HETTICH 9309820 ZÁSUVKA SN GRIP ČERNÁ</t>
  </si>
  <si>
    <t>9311352</t>
  </si>
  <si>
    <t>536200</t>
  </si>
  <si>
    <t>HETTICH 9311352 ND vrták 2,5mm bez středicího pouzdra</t>
  </si>
  <si>
    <t>9311353</t>
  </si>
  <si>
    <t>536201</t>
  </si>
  <si>
    <t>HETTICH 9311353 ND vrták 3,0mm bez středicího pouzdra</t>
  </si>
  <si>
    <t>9311354</t>
  </si>
  <si>
    <t>536202</t>
  </si>
  <si>
    <t>HETTICH 9311354 ND vrták 5,0mm bez středicího pouzdra</t>
  </si>
  <si>
    <t>9311544</t>
  </si>
  <si>
    <t>518367</t>
  </si>
  <si>
    <t>HETTICH 9311544 QUADRO COMPACT OUTDOOR 470MM EB12,5 SILENT SYSTEM PLNOVÝSUV LEVÝ</t>
  </si>
  <si>
    <t>9311545</t>
  </si>
  <si>
    <t>518368</t>
  </si>
  <si>
    <t>HETTICH 9311545 QUADRO COMPACT OUTDOOR 470MM EB12,5 SILENT SYSTEM PLNOVÝSUV P</t>
  </si>
  <si>
    <t>9311546</t>
  </si>
  <si>
    <t>518365</t>
  </si>
  <si>
    <t>HETTICH 9311546 QUADRO COMPACT OUTDOOR 470MM EB12,5 PUSH TO OPEN PLNOVÝSUV LEVÝ</t>
  </si>
  <si>
    <t>9311547</t>
  </si>
  <si>
    <t>518366</t>
  </si>
  <si>
    <t>HETTICH 9311547 QUADRO COMPACT OUTDOOR 470MM EB12,5 PUSH TO OPEN PLNOVÝSUV PRAVÝ</t>
  </si>
  <si>
    <t>9313091</t>
  </si>
  <si>
    <t>519148</t>
  </si>
  <si>
    <t>HETTICH 9313091 Novisys krytka na ramínko s logem Hettich</t>
  </si>
  <si>
    <t>9313093</t>
  </si>
  <si>
    <t>497667</t>
  </si>
  <si>
    <t>HETTICH 9313093 Novisys omezovač úhlu otevření 85°</t>
  </si>
  <si>
    <t>9313100</t>
  </si>
  <si>
    <t>497622</t>
  </si>
  <si>
    <t>HETTICH 9313100 Novisys závěs naložený 105° TH52 vrut SiSy</t>
  </si>
  <si>
    <t>9313101</t>
  </si>
  <si>
    <t>497625</t>
  </si>
  <si>
    <t>HETTICH 9313101 Novisys závěs naložený 105° TH lisování SiSy</t>
  </si>
  <si>
    <t>9313104</t>
  </si>
  <si>
    <t>518985</t>
  </si>
  <si>
    <t>HETTICH 9313104 Novisys závěs naložený 105° TH eurošroub SiSy</t>
  </si>
  <si>
    <t>9313106</t>
  </si>
  <si>
    <t>518986</t>
  </si>
  <si>
    <t>HETTICH 9313106 NOVISYS 8848i 105° B12,5 TH48 S TLUMIČEM</t>
  </si>
  <si>
    <t>9313110</t>
  </si>
  <si>
    <t>497623</t>
  </si>
  <si>
    <t>HETTICH 9313110 Novisys závěs polonaložený 105° TH vrut SiSy</t>
  </si>
  <si>
    <t>9313111</t>
  </si>
  <si>
    <t>497626</t>
  </si>
  <si>
    <t>HETTICH 9313111 Novisys závěs polonaložený 105° TH lisování SiSy</t>
  </si>
  <si>
    <t>9313114</t>
  </si>
  <si>
    <t>518983</t>
  </si>
  <si>
    <t>HETTICH 9313114 NOVISYS 8848i 105° B3 TH46 S TLUMIČEM</t>
  </si>
  <si>
    <t>9313116</t>
  </si>
  <si>
    <t>518984</t>
  </si>
  <si>
    <t>HETTICH 9313116 NOVISYS 8848i 105° B3 TH48 S TLUMIČEM</t>
  </si>
  <si>
    <t>9313120</t>
  </si>
  <si>
    <t>497624</t>
  </si>
  <si>
    <t>HETTICH 9313120 Novisys závěs vložený 105° TH vrut SiSy</t>
  </si>
  <si>
    <t>9313121</t>
  </si>
  <si>
    <t>497627</t>
  </si>
  <si>
    <t>HETTICH 9313121 Novisys závěs vložený 105° TH lisování SiSy</t>
  </si>
  <si>
    <t>9313124</t>
  </si>
  <si>
    <t>518981</t>
  </si>
  <si>
    <t>HETTICH 9313124 NOVISYS 8848i 105° B-4 TH46 S TLUMIČEM</t>
  </si>
  <si>
    <t>9313126</t>
  </si>
  <si>
    <t>518982</t>
  </si>
  <si>
    <t>HETTICH 9313126 NOVISYS 8848i 105° B-4 TH48 S TLUMIČEM</t>
  </si>
  <si>
    <t>9313130</t>
  </si>
  <si>
    <t>497628</t>
  </si>
  <si>
    <t>HETTICH 9313130 Novisys závěs naložený 105° TH vrut pružina</t>
  </si>
  <si>
    <t>9313131</t>
  </si>
  <si>
    <t>497631</t>
  </si>
  <si>
    <t>HETTICH 9313131 Novisys závěs naložený 105° TH lisování pružina</t>
  </si>
  <si>
    <t>9313134</t>
  </si>
  <si>
    <t>518979</t>
  </si>
  <si>
    <t>HETTICH 9313134 NOVISYS 8848 105° B12,5 TH46 BEZ TLUMIČE</t>
  </si>
  <si>
    <t>9313136</t>
  </si>
  <si>
    <t>518980</t>
  </si>
  <si>
    <t>HETTICH 9313136 NOVISYS 8848 105° B12,5 TH48 BEZ TLUMIČE</t>
  </si>
  <si>
    <t>9313140</t>
  </si>
  <si>
    <t>497629</t>
  </si>
  <si>
    <t>HETTICH 9313140 Novisys závěs polonaložený 105° TH vrut pružina</t>
  </si>
  <si>
    <t>9313141</t>
  </si>
  <si>
    <t>497632</t>
  </si>
  <si>
    <t>HETTICH 9313141 Novisys závěs polonaložený 105° TH lisování pružina</t>
  </si>
  <si>
    <t>9313150</t>
  </si>
  <si>
    <t>497630</t>
  </si>
  <si>
    <t>HETTICH 9313150 Novisys závěs vložený 105° TH vrut pružina</t>
  </si>
  <si>
    <t>9313151</t>
  </si>
  <si>
    <t>497633</t>
  </si>
  <si>
    <t>HETTICH 9313151 Novisys závěs vložený 105° TH lisování pružina</t>
  </si>
  <si>
    <t>9313160</t>
  </si>
  <si>
    <t>497634</t>
  </si>
  <si>
    <t>HETTICH 9313160 Novisys závěs naložený 105° TH vrut PTO</t>
  </si>
  <si>
    <t>9313161</t>
  </si>
  <si>
    <t>497637</t>
  </si>
  <si>
    <t>HETTICH 9313161 Novisys závěs naložený 105° TH lisování PTO</t>
  </si>
  <si>
    <t>9313170</t>
  </si>
  <si>
    <t>497635</t>
  </si>
  <si>
    <t>HETTICH 9313170 Novisys závěs polonaložený 105° TH vrut PTO</t>
  </si>
  <si>
    <t>9313171</t>
  </si>
  <si>
    <t>497638</t>
  </si>
  <si>
    <t>HETTICH 9313171 Novisys závěs polonaložený 105° TH lisování PTO</t>
  </si>
  <si>
    <t>9313180</t>
  </si>
  <si>
    <t>497636</t>
  </si>
  <si>
    <t>HETTICH 9313180 Novisys závěs vložený 105° TH vrut PTO</t>
  </si>
  <si>
    <t>9313181</t>
  </si>
  <si>
    <t>497639</t>
  </si>
  <si>
    <t>HETTICH 9313181 Novisys závěs vložený 105° TH lisování PTO</t>
  </si>
  <si>
    <t>9313190</t>
  </si>
  <si>
    <t>497640</t>
  </si>
  <si>
    <t>HETTICH 9313190 Novisys závěs naložený 105° TB vrut SiSy</t>
  </si>
  <si>
    <t>9313191</t>
  </si>
  <si>
    <t>497643</t>
  </si>
  <si>
    <t>HETTICH 9313191 Novisys závěs naložený 105° TB lisování SiSy</t>
  </si>
  <si>
    <t>9313194</t>
  </si>
  <si>
    <t>510744</t>
  </si>
  <si>
    <t>HETTICH 9313194 Novisys naložený 105° TB45 eurošroub SiSy</t>
  </si>
  <si>
    <t>536243</t>
  </si>
  <si>
    <t>HETTICH 9313194 Novisys naložený 105° TB45 eurošroub SiSy INTERIER TECH</t>
  </si>
  <si>
    <t>9313200</t>
  </si>
  <si>
    <t>497641</t>
  </si>
  <si>
    <t>HETTICH 9313200 Novisys závěs polonaložený 105° TB vrut SiSy</t>
  </si>
  <si>
    <t>9313201</t>
  </si>
  <si>
    <t>497644</t>
  </si>
  <si>
    <t>HETTICH 9313201 Novisys závěs polonaložený 105° TB lisování SiSy</t>
  </si>
  <si>
    <t>9313210</t>
  </si>
  <si>
    <t>497642</t>
  </si>
  <si>
    <t>HETTICH 9313210 Novisys závěs vložený 105° TB vrut SiSy</t>
  </si>
  <si>
    <t>9313211</t>
  </si>
  <si>
    <t>497645</t>
  </si>
  <si>
    <t>HETTICH 9313211 Novisys závěs vložený 105° TB lisování SiSy</t>
  </si>
  <si>
    <t>9313220</t>
  </si>
  <si>
    <t>497646</t>
  </si>
  <si>
    <t>HETTICH 9313220 Novisys závěs naložený 105° TB vrut pružina</t>
  </si>
  <si>
    <t>9313221</t>
  </si>
  <si>
    <t>497649</t>
  </si>
  <si>
    <t>HETTICH 9313221 Novisys závěs naložený 105° TB lisování pružina</t>
  </si>
  <si>
    <t>9313224</t>
  </si>
  <si>
    <t>510780</t>
  </si>
  <si>
    <t>HETTICH 9313224 Novisys naložený 105° TB45 eurošroub</t>
  </si>
  <si>
    <t>536242</t>
  </si>
  <si>
    <t>HETTICH 9313224 Novisys naložený 105° TB45 eurošroub INTERIER TECH</t>
  </si>
  <si>
    <t>9313230</t>
  </si>
  <si>
    <t>497647</t>
  </si>
  <si>
    <t>HETTICH 9313230 Novisys závěs polonaložený 105° TB vrut pružina</t>
  </si>
  <si>
    <t>9313231</t>
  </si>
  <si>
    <t>497650</t>
  </si>
  <si>
    <t>HETTICH 9313231 Novisys závěs polonaložený 105° TB lisování pružina</t>
  </si>
  <si>
    <t>9313240</t>
  </si>
  <si>
    <t>497648</t>
  </si>
  <si>
    <t>HETTICH 9313240 Novisys závěs vložený 105° TB vrut pružina</t>
  </si>
  <si>
    <t>9313241</t>
  </si>
  <si>
    <t>497651</t>
  </si>
  <si>
    <t>HETTICH 9313241 Novisys závěs vložený 105° TB lisování pružina</t>
  </si>
  <si>
    <t>9313250</t>
  </si>
  <si>
    <t>497652</t>
  </si>
  <si>
    <t>HETTICH 9313250 Novisys závěs naložený 105° TB vrut PTO</t>
  </si>
  <si>
    <t>9313251</t>
  </si>
  <si>
    <t>497655</t>
  </si>
  <si>
    <t>HETTICH 9313251 Novisys závěs naložený 105° TB lisování PTO</t>
  </si>
  <si>
    <t>9313260</t>
  </si>
  <si>
    <t>497653</t>
  </si>
  <si>
    <t>HETTICH 9313260 Novisys závěs polonaložený 105° TB vrut PTO</t>
  </si>
  <si>
    <t>9313261</t>
  </si>
  <si>
    <t>497656</t>
  </si>
  <si>
    <t>HETTICH 9313261 Novisys závěs polonaložený 105° TB lisování PTO</t>
  </si>
  <si>
    <t>9313270</t>
  </si>
  <si>
    <t>497654</t>
  </si>
  <si>
    <t>HETTICH 9313270 Novisys závěs vložený 105° TB vrut PTO</t>
  </si>
  <si>
    <t>9313271</t>
  </si>
  <si>
    <t>497657</t>
  </si>
  <si>
    <t>HETTICH 9313271 Novisys závěs vložený 105° TB lisování PTO</t>
  </si>
  <si>
    <t>9313280</t>
  </si>
  <si>
    <t>515084</t>
  </si>
  <si>
    <t>HETTICH 9313280 Novisys 105° TS48 (Salice) naložený, vrut, SiSy</t>
  </si>
  <si>
    <t>9313860</t>
  </si>
  <si>
    <t>497658</t>
  </si>
  <si>
    <t>HETTICH 9313860 Novisys montážní podložka křížová D0 vrut</t>
  </si>
  <si>
    <t>9313861</t>
  </si>
  <si>
    <t>497662</t>
  </si>
  <si>
    <t>HETTICH 9313861 Novisys montážní podložka křížová D0 eurošroub</t>
  </si>
  <si>
    <t>9313873</t>
  </si>
  <si>
    <t>497659</t>
  </si>
  <si>
    <t>HETTICH 9313873 Novisys montážní podložka křížová D1,5 vrut</t>
  </si>
  <si>
    <t>9313874</t>
  </si>
  <si>
    <t>497663</t>
  </si>
  <si>
    <t>HETTICH 9313874 Novisys montážní podložka křížová D1,5 eurošroub</t>
  </si>
  <si>
    <t>510741</t>
  </si>
  <si>
    <t>HETTICH 9313874 podložka Novisys D=1,5 eurošroub INTERIER TECH</t>
  </si>
  <si>
    <t>9313875</t>
  </si>
  <si>
    <t>518967</t>
  </si>
  <si>
    <t>HETTICH 9313875 NOVISYS PODLOŽKA M 4 37x32 D1,5 HETTICH DIREKT</t>
  </si>
  <si>
    <t>9313878</t>
  </si>
  <si>
    <t>518968</t>
  </si>
  <si>
    <t>HETTICH 9313878 NOVISYS PODLOŽKA M 4 37x32 D1,5 ROZPĚR.POUZDRA</t>
  </si>
  <si>
    <t>9313885</t>
  </si>
  <si>
    <t>497660</t>
  </si>
  <si>
    <t>HETTICH 9313885 Novisys montážní podložka křížová D3 vrut</t>
  </si>
  <si>
    <t>9313886</t>
  </si>
  <si>
    <t>497664</t>
  </si>
  <si>
    <t>HETTICH 9313886 Novisys montážní podložka křížová D3 eurošroub</t>
  </si>
  <si>
    <t>9313897</t>
  </si>
  <si>
    <t>497661</t>
  </si>
  <si>
    <t>HETTICH 9313897 Novisys montážní podložka křížová D5 vrut</t>
  </si>
  <si>
    <t>9313898</t>
  </si>
  <si>
    <t>497665</t>
  </si>
  <si>
    <t>HETTICH 9313898 Novisys montážní podložka křížová D5 eurošroub</t>
  </si>
  <si>
    <t>9314053</t>
  </si>
  <si>
    <t>518371</t>
  </si>
  <si>
    <t>HETTICH 9314053 QUADRO COMPACT OUTDOOR 520MM EB12,5 SILENT SYSTEM PLNOVÝSUV LEVÝ</t>
  </si>
  <si>
    <t>9314054</t>
  </si>
  <si>
    <t>518372</t>
  </si>
  <si>
    <t>HETTICH 9314054 QUADRO COMPACT OUTDOOR 520MM EB12,5 SILENT SYSTEM PLNOVÝSUV P</t>
  </si>
  <si>
    <t>9314055</t>
  </si>
  <si>
    <t>518369</t>
  </si>
  <si>
    <t>HETTICH 9314055 QUADRO COMPACT OUTDOOR 520MM EB12,5 PUSH TO OPEN PLNOVÝSUV LEVÝ</t>
  </si>
  <si>
    <t>9314056</t>
  </si>
  <si>
    <t>518370</t>
  </si>
  <si>
    <t>HETTICH 9314056 QUADRO COMPACT OUTDOOR 520MM EB12,5 PUSH TO OPEN PLNOVÝSUV PRAVÝ</t>
  </si>
  <si>
    <t>9314621</t>
  </si>
  <si>
    <t>512182</t>
  </si>
  <si>
    <t>HETTICH 9314621 Quadro Compact pro Atiru 470mm/40kg EB12,5 SiSy venkovní použití</t>
  </si>
  <si>
    <t>9314622</t>
  </si>
  <si>
    <t>512186</t>
  </si>
  <si>
    <t>HETTICH 9314622 Quadro Compact pro Atiru 470mm/40kg EB12,5 PTO venkovní použití</t>
  </si>
  <si>
    <t>9314623</t>
  </si>
  <si>
    <t>512184</t>
  </si>
  <si>
    <t>HETTICH 9314623 Quadro Compact pro Atiru 520mm/40kg EB12,5 SiSy venkovní použití</t>
  </si>
  <si>
    <t>523639</t>
  </si>
  <si>
    <t>HETTICH 9314623 ŠIMČÁK</t>
  </si>
  <si>
    <t>9314624</t>
  </si>
  <si>
    <t>512187</t>
  </si>
  <si>
    <t>HETTICH 9314624 Quadro Compact pro Atiru 520mm/40kg EB12,5 PTO venkovní použití</t>
  </si>
  <si>
    <t>9315928</t>
  </si>
  <si>
    <t>492582</t>
  </si>
  <si>
    <t>HETTICH 9315928 Vestavné žehlící prkno</t>
  </si>
  <si>
    <t>9316556</t>
  </si>
  <si>
    <t>503244</t>
  </si>
  <si>
    <t>HETTICH 9316556 Křížová příčka OrgaStore 270 Box, buk antracit</t>
  </si>
  <si>
    <t>9316893</t>
  </si>
  <si>
    <t>524839</t>
  </si>
  <si>
    <t>HETTICH 9316893 ND baterie pro osvětlení zásuvek AvanTech YOU</t>
  </si>
  <si>
    <t>9256959</t>
  </si>
  <si>
    <t>397769</t>
  </si>
  <si>
    <t>HETTICH 9318145 Actro You celovýsuv, 270mm/10kg, levá, SiSy</t>
  </si>
  <si>
    <t>9256960</t>
  </si>
  <si>
    <t>397770</t>
  </si>
  <si>
    <t>HETTICH 9318146 Actro You celovýsuv, 270mm/10kg, pravá, SiSy</t>
  </si>
  <si>
    <t>9256961</t>
  </si>
  <si>
    <t>397771</t>
  </si>
  <si>
    <t>HETTICH 9318147 Actro You celovýsuv, 300mm/10kg, levá, SiSy</t>
  </si>
  <si>
    <t>9256962</t>
  </si>
  <si>
    <t>397772</t>
  </si>
  <si>
    <t>HETTICH 9318148 Actro You celovýsuv, 300mm/10kg, pravá, SiSy</t>
  </si>
  <si>
    <t>397773</t>
  </si>
  <si>
    <t>HETTICH 9318149 Actro You celovýsuv, 350mm/10kg, levá, SiSy</t>
  </si>
  <si>
    <t>397774</t>
  </si>
  <si>
    <t>HETTICH 9318150 Actro You celovýsuv, 350mm/10kg, pravá, SiSy</t>
  </si>
  <si>
    <t>518516</t>
  </si>
  <si>
    <t>HETTICH 9318154 ACTRO YOU 10KG PLNOVÝSUV 270 MM EB21 SILENT SYSTEM SADA</t>
  </si>
  <si>
    <t>518519</t>
  </si>
  <si>
    <t>HETTICH 9318156 ACTRO YOU 10KG PLNOVÝSUV 300 MM EB21 SILENT SYSTEM SADA</t>
  </si>
  <si>
    <t>9256969</t>
  </si>
  <si>
    <t>461117</t>
  </si>
  <si>
    <t>HETTICH 9318156/9256969 Actro You celovýsuv 300mm/10kg SiSy EB21 L+P</t>
  </si>
  <si>
    <t>518520</t>
  </si>
  <si>
    <t>HETTICH 9318160 ACTRO YOU 10KG PLNOVÝSUV 350 MM EB21 SILENT SYSTEM SADA</t>
  </si>
  <si>
    <t>9256974</t>
  </si>
  <si>
    <t>397775</t>
  </si>
  <si>
    <t>HETTICH 9318167 Actro You celovýsuv, 270mm/40kg, levá, SiSy</t>
  </si>
  <si>
    <t>9256975</t>
  </si>
  <si>
    <t>397776</t>
  </si>
  <si>
    <t>HETTICH 9318170 Actro You celovýsuv, 270mm/40kg, pravá, SiSy</t>
  </si>
  <si>
    <t>9256976</t>
  </si>
  <si>
    <t>397777</t>
  </si>
  <si>
    <t>HETTICH 9318171 Actro You celovýsuv, 300mm/40kg, levá, SiSy</t>
  </si>
  <si>
    <t>397778</t>
  </si>
  <si>
    <t>HETTICH 9318172 Actro You celovýsuv, 300mm/40kg, pravá, SiSy</t>
  </si>
  <si>
    <t>397779</t>
  </si>
  <si>
    <t>HETTICH 9318173 Actro You celovýsuv, 350mm/40kg, levá, SiSy</t>
  </si>
  <si>
    <t>9256981</t>
  </si>
  <si>
    <t>397780</t>
  </si>
  <si>
    <t>HETTICH 9318174 Actro You celovýsuv, 350mm/40kg, pravá, SiSy</t>
  </si>
  <si>
    <t>397781</t>
  </si>
  <si>
    <t>HETTICH 9318175 Actro You celovýsuv, 400mm/40kg, levá, SiSy</t>
  </si>
  <si>
    <t>397782</t>
  </si>
  <si>
    <t>HETTICH 9318176 Actro You celovýsuv, 400mm/40kg, pravá, SiSy</t>
  </si>
  <si>
    <t>9256988</t>
  </si>
  <si>
    <t>397783</t>
  </si>
  <si>
    <t>HETTICH 9318177 Actro You celovýsuv, 450mm/40kg, levá, SiSy</t>
  </si>
  <si>
    <t>397784</t>
  </si>
  <si>
    <t>HETTICH 9318178 Actro You celovýsuv, 450mm/40kg, pravá, SiSy</t>
  </si>
  <si>
    <t>527922</t>
  </si>
  <si>
    <t>HETTICH 9318179 Actro You celovýsuv 500 40 kg SiSy L - DALNO</t>
  </si>
  <si>
    <t>397785</t>
  </si>
  <si>
    <t>HETTICH 9318179 Actro You celovýsuv, 500mm/40kg, levá, SiSy</t>
  </si>
  <si>
    <t>527923</t>
  </si>
  <si>
    <t>HETTICH 9318180 Actro You celovýsuv 500 40 kg SiSy P - DALNO</t>
  </si>
  <si>
    <t>397786</t>
  </si>
  <si>
    <t>HETTICH 9318180 Actro You celovýsuv, 500mm/40kg, pravá, SiSy</t>
  </si>
  <si>
    <t>397787</t>
  </si>
  <si>
    <t>HETTICH 9318181 Actro You celovýsuv, 550mm/40kg, levá, SiSy</t>
  </si>
  <si>
    <t>397788</t>
  </si>
  <si>
    <t>HETTICH 9318182 Actro You celovýsuv, 550mm/40kg, pravá, SiSy</t>
  </si>
  <si>
    <t>397789</t>
  </si>
  <si>
    <t>HETTICH 9318183 Actro You celovýsuv, 600mm/40kg, levá, SiSy</t>
  </si>
  <si>
    <t>9268680</t>
  </si>
  <si>
    <t>397790</t>
  </si>
  <si>
    <t>HETTICH 9318184 Actro You celovýsuv, 600mm/40kg, pravá, SiSy</t>
  </si>
  <si>
    <t>518523</t>
  </si>
  <si>
    <t>HETTICH 9318186 ACTRO YOU 40KG PLNOVÝSUV 270 MM EB21 SILENT SYSTEM SADA</t>
  </si>
  <si>
    <t>518524</t>
  </si>
  <si>
    <t>HETTICH 9318187 ACTRO YOU 40KG PLNOVÝSUV 300 MM EB21 SILENT SYSTEM SADA</t>
  </si>
  <si>
    <t>518526</t>
  </si>
  <si>
    <t>HETTICH 9318188 Actro YOU celovýsuv 350 40 kg SiSy EB21</t>
  </si>
  <si>
    <t>518527</t>
  </si>
  <si>
    <t>HETTICH 9318190 ACTRO YOU 40KG PLNOVÝSUV 400 MM EB21 SILENT SYSTEM SADA</t>
  </si>
  <si>
    <t>422188</t>
  </si>
  <si>
    <t>HETTICH 9318190 Actro YOU celovýsuv 400 40kg SiSy L+P</t>
  </si>
  <si>
    <t>518529</t>
  </si>
  <si>
    <t>HETTICH 9318191 ACTRO YOU 40KG PLNOVÝSUV 450 MM EB21 SILENT SYSTEM SADA</t>
  </si>
  <si>
    <t>421497</t>
  </si>
  <si>
    <t>HETTICH 9318191 Actro YOU celovýsuv 450 40kg SiSy L+P</t>
  </si>
  <si>
    <t>9257008</t>
  </si>
  <si>
    <t>421496</t>
  </si>
  <si>
    <t>HETTICH 9318192/9257008 Actro YOU celovýsuv 500 40kg SiSy L+P</t>
  </si>
  <si>
    <t>518530</t>
  </si>
  <si>
    <t>HETTICH 9318194 ACTRO YOU 40KG PLNOVÝSUV 550 MM EB21 SILENT SYSTEM SADA</t>
  </si>
  <si>
    <t>9257010</t>
  </si>
  <si>
    <t>489898</t>
  </si>
  <si>
    <t>HETTICH 9318194/9257010 Actro YOU celovýsuv 550mm/40kg SiSy L+P PD-50</t>
  </si>
  <si>
    <t>518532</t>
  </si>
  <si>
    <t>HETTICH 9318196 ACTRO YOU 40KG PLNOVÝSUV 600 MM EB21 SILENT SYSTEM SADA</t>
  </si>
  <si>
    <t>9268681</t>
  </si>
  <si>
    <t>492580</t>
  </si>
  <si>
    <t>HETTICH 9318196/9268681 Actro You celovýsuv 600mm/40kg SiSy</t>
  </si>
  <si>
    <t>9257013</t>
  </si>
  <si>
    <t>397791</t>
  </si>
  <si>
    <t>HETTICH 9318198 Actro You celovýsuv, 450mm/70kg, levá, SiSy</t>
  </si>
  <si>
    <t>9257014</t>
  </si>
  <si>
    <t>397792</t>
  </si>
  <si>
    <t>HETTICH 9318199 Actro You celovýsuv, 450mm/70kg, pravá, SiSy</t>
  </si>
  <si>
    <t>397793</t>
  </si>
  <si>
    <t>HETTICH 9318201 Actro You celovýsuv, 500mm/70kg, levá, SiSy</t>
  </si>
  <si>
    <t>397794</t>
  </si>
  <si>
    <t>HETTICH 9318203 Actro You celovýsuv, 500mm/70kg, pravá, SiSy</t>
  </si>
  <si>
    <t>397795</t>
  </si>
  <si>
    <t>HETTICH 9318208 Actro You celovýsuv, 550mm/70kg, levá, SiSy</t>
  </si>
  <si>
    <t>397796</t>
  </si>
  <si>
    <t>HETTICH 9318209 Actro You celovýsuv, 550mm/70kg, pravá, SiSy</t>
  </si>
  <si>
    <t>398924</t>
  </si>
  <si>
    <t>HETTICH 9318211 Actro You celovýsuv, 600mm/70kg, levá, SiSy</t>
  </si>
  <si>
    <t>398925</t>
  </si>
  <si>
    <t>HETTICH 9318212 Actro You celovýsuv, 600mm/70kg, pravá, SiSy</t>
  </si>
  <si>
    <t>397797</t>
  </si>
  <si>
    <t>HETTICH 9318213 Actro You celovýsuv, 650mm/70kg, levá, SiSy</t>
  </si>
  <si>
    <t>397798</t>
  </si>
  <si>
    <t>HETTICH 9318214 Actro You celovýsuv, 650mm/70kg, pravá, SiSy</t>
  </si>
  <si>
    <t>9257034</t>
  </si>
  <si>
    <t>462508</t>
  </si>
  <si>
    <t>HETTICH 9318215/9257034 Actro YOU celovýsuv 450mm/70kg SiSy L+P</t>
  </si>
  <si>
    <t>422189</t>
  </si>
  <si>
    <t>HETTICH 9318216 Actro YOU celovýsuv 500mm/70kg SiSy L+P</t>
  </si>
  <si>
    <t>518538</t>
  </si>
  <si>
    <t>HETTICH 9318217 ACTRO YOU 70KG PLNOVÝSUV 550 MM EB21 SILENT SYSTEM SADA</t>
  </si>
  <si>
    <t>9257038</t>
  </si>
  <si>
    <t>462509</t>
  </si>
  <si>
    <t>HETTICH 9318217/9257038 Actro YOU celovýsuv 550mm/70kg SiSy L+P</t>
  </si>
  <si>
    <t>518540</t>
  </si>
  <si>
    <t>HETTICH 9318218 ACTRO YOU 70KG PLNOVÝSUV 600 MM EB21 SILENT SYSTEM SADA</t>
  </si>
  <si>
    <t>462510</t>
  </si>
  <si>
    <t>HETTICH 9318218 Actro YOU celovýsuv 600mm/70kg SiSy L+P</t>
  </si>
  <si>
    <t>518543</t>
  </si>
  <si>
    <t>HETTICH 9318219 ACTRO YOU 70KG PLNOVÝSUV 650 MM EB21 SILENT SYSTEM SADA</t>
  </si>
  <si>
    <t>9257041</t>
  </si>
  <si>
    <t>462512</t>
  </si>
  <si>
    <t>HETTICH 9318219/9257041 Actro YOU celovýsuv 650mm/70kg SiSy L+P</t>
  </si>
  <si>
    <t>489897</t>
  </si>
  <si>
    <t>HETTICH 9318219/9257041 Actro YOU celovýsuv 650mm/70kg SiSy L+P PD-50</t>
  </si>
  <si>
    <t>9318221</t>
  </si>
  <si>
    <t>397851</t>
  </si>
  <si>
    <t>HETTICH 9318221 Actro 5D celovýsuv 250 10 kg SiSy P</t>
  </si>
  <si>
    <t>9318228</t>
  </si>
  <si>
    <t>397858</t>
  </si>
  <si>
    <t>HETTICH 9318228 Actro 5D celovýsuv 350 10 kg SiSy L</t>
  </si>
  <si>
    <t>9318229</t>
  </si>
  <si>
    <t>397859</t>
  </si>
  <si>
    <t>HETTICH 9318229 Actro 5D celovýsuv 350 10 kg SiSy P</t>
  </si>
  <si>
    <t>9318230</t>
  </si>
  <si>
    <t>462469</t>
  </si>
  <si>
    <t>HETTICH 9318230 Actro 5D celovýsuv 250 10 kg SiSy L+P</t>
  </si>
  <si>
    <t>519613</t>
  </si>
  <si>
    <t>HETTICH 9318230 ACTRO 5D XS 10 KG SILENT SYSTEM PLNOVÝSUV SADA 250 MM EB23</t>
  </si>
  <si>
    <t>9318231</t>
  </si>
  <si>
    <t>462470</t>
  </si>
  <si>
    <t>HETTICH 9318231 Actro 5D celovýsuv 270 10 kg SiSy L+P</t>
  </si>
  <si>
    <t>519614</t>
  </si>
  <si>
    <t>HETTICH 9318231 ACTRO 5D XS 10 KG SILENT SYSTEM PLNOVÝSUV SADA 270 MM EB23</t>
  </si>
  <si>
    <t>9318232</t>
  </si>
  <si>
    <t>462472</t>
  </si>
  <si>
    <t>HETTICH 9318232 Actro 5D celovýsuv 300 10 kg SiSy L+P</t>
  </si>
  <si>
    <t>519615</t>
  </si>
  <si>
    <t>HETTICH 9318232 ACTRO 5D XS 10 KG SILENT SYSTEM PLNOVÝSUV SADA 300 MM EB23</t>
  </si>
  <si>
    <t>9318233</t>
  </si>
  <si>
    <t>462473</t>
  </si>
  <si>
    <t>HETTICH 9318233 Actro 5D celovýsuv 320 10 kg SiSy L+P</t>
  </si>
  <si>
    <t>519616</t>
  </si>
  <si>
    <t>HETTICH 9318233 ACTRO 5D XS 10 KG SILENT SYSTEM PLNOVÝSUV SADA 320 MM EB23</t>
  </si>
  <si>
    <t>9318234</t>
  </si>
  <si>
    <t>462474</t>
  </si>
  <si>
    <t>HETTICH 9318234 Actro 5D celovýsuv 350 10 kg SiSy L+P</t>
  </si>
  <si>
    <t>519617</t>
  </si>
  <si>
    <t>HETTICH 9318234 ACTRO 5D XS 10 KG SILENT SYSTEM PLNOVÝSUV SADA 350 MM EB23</t>
  </si>
  <si>
    <t>9318240</t>
  </si>
  <si>
    <t>397865</t>
  </si>
  <si>
    <t>HETTICH 9318240 Actro 5D celovýsuv 300 40 kg SiSy P</t>
  </si>
  <si>
    <t>9318241</t>
  </si>
  <si>
    <t>397866</t>
  </si>
  <si>
    <t>HETTICH 9318241 Actro 5D celovýsuv 320 40 kg SiSy L</t>
  </si>
  <si>
    <t>9318242</t>
  </si>
  <si>
    <t>397867</t>
  </si>
  <si>
    <t>HETTICH 9318242 Actro 5D celovýsuv 320 40 kg SiSy P</t>
  </si>
  <si>
    <t>9318243</t>
  </si>
  <si>
    <t>397868</t>
  </si>
  <si>
    <t>HETTICH 9318243 Actro 5D celovýsuv 350 40 kg SiSy L</t>
  </si>
  <si>
    <t>9318244</t>
  </si>
  <si>
    <t>397869</t>
  </si>
  <si>
    <t>HETTICH 9318244 Actro 5D celovýsuv 350 40 kg SiSy P</t>
  </si>
  <si>
    <t>9318245</t>
  </si>
  <si>
    <t>397870</t>
  </si>
  <si>
    <t>HETTICH 9318245 Actro 5D celovýsuv 380 40 kg SiSy L</t>
  </si>
  <si>
    <t>9318246</t>
  </si>
  <si>
    <t>397871</t>
  </si>
  <si>
    <t>HETTICH 9318246 Actro 5D celovýsuv 380 40 kg SiSy P</t>
  </si>
  <si>
    <t>9318247</t>
  </si>
  <si>
    <t>397872</t>
  </si>
  <si>
    <t>HETTICH 9318247 Actro 5D celovýsuv 400 40 kg SiSy L</t>
  </si>
  <si>
    <t>9318248</t>
  </si>
  <si>
    <t>397873</t>
  </si>
  <si>
    <t>HETTICH 9318248 Actro 5D celovýsuv 400 40 kg SiSy P</t>
  </si>
  <si>
    <t>9318249</t>
  </si>
  <si>
    <t>397874</t>
  </si>
  <si>
    <t>HETTICH 9318249 Actro 5D celovýsuv 420 40 kg SiSy L</t>
  </si>
  <si>
    <t>9318250</t>
  </si>
  <si>
    <t>397875</t>
  </si>
  <si>
    <t>HETTICH 9318250 Actro 5D celovýsuv 420 40 kg SiSy P</t>
  </si>
  <si>
    <t>9318251</t>
  </si>
  <si>
    <t>397876</t>
  </si>
  <si>
    <t>HETTICH 9318251 Actro 5D celovýsuv 450 40 kg SiSy L</t>
  </si>
  <si>
    <t>9318252</t>
  </si>
  <si>
    <t>397877</t>
  </si>
  <si>
    <t>HETTICH 9318252 Actro 5D celovýsuv 450 40 kg SiSy P</t>
  </si>
  <si>
    <t>9318253</t>
  </si>
  <si>
    <t>397878</t>
  </si>
  <si>
    <t>HETTICH 9318253 Actro 5D celovýsuv 480 40 kg SiSy L</t>
  </si>
  <si>
    <t>9318254</t>
  </si>
  <si>
    <t>397879</t>
  </si>
  <si>
    <t>HETTICH 9318254 Actro 5D celovýsuv 480 40 kg SiSy P</t>
  </si>
  <si>
    <t>9318255</t>
  </si>
  <si>
    <t>502181</t>
  </si>
  <si>
    <t>HETTICH 9318255 seřizovací soklový šroub, M8, 50 mm</t>
  </si>
  <si>
    <t>9318256</t>
  </si>
  <si>
    <t>397880</t>
  </si>
  <si>
    <t>HETTICH 9318256 Actro 5D celovýsuv 500 40 kg SiSy L</t>
  </si>
  <si>
    <t>9318257</t>
  </si>
  <si>
    <t>502312</t>
  </si>
  <si>
    <t>HETTICH 9318257 Seřizovací soklový šroub M8/60</t>
  </si>
  <si>
    <t>9318258</t>
  </si>
  <si>
    <t>397881</t>
  </si>
  <si>
    <t>HETTICH 9318258 Actro 5D celovýsuv 500 40 kg SiSy P</t>
  </si>
  <si>
    <t>9318259</t>
  </si>
  <si>
    <t>502313</t>
  </si>
  <si>
    <t>HETTICH 9318259 Seřizovací soklový šroub M8/70</t>
  </si>
  <si>
    <t>9318260</t>
  </si>
  <si>
    <t>502182</t>
  </si>
  <si>
    <t>HETTICH 9318260 seřizovací soklový šroub, M8, 80 mm</t>
  </si>
  <si>
    <t>9318261</t>
  </si>
  <si>
    <t>502183</t>
  </si>
  <si>
    <t>HETTICH 9318261 seřizovací soklový šroub, M8, 100 mm</t>
  </si>
  <si>
    <t>9318262</t>
  </si>
  <si>
    <t>397882</t>
  </si>
  <si>
    <t>HETTICH 9318262 Actro 5D celovýsuv 520 40 kg SiSy L</t>
  </si>
  <si>
    <t>9318263</t>
  </si>
  <si>
    <t>397883</t>
  </si>
  <si>
    <t>HETTICH 9318263 Actro 5D celovýsuv 520 40 kg SiSy P</t>
  </si>
  <si>
    <t>9318264</t>
  </si>
  <si>
    <t>397884</t>
  </si>
  <si>
    <t>HETTICH 9318264 Actro 5D celovýsuv 550 40 kg SiSy L</t>
  </si>
  <si>
    <t>9318265</t>
  </si>
  <si>
    <t>397885</t>
  </si>
  <si>
    <t>HETTICH 9318265 Actro 5D celovýsuv 550 40 kg SiSy P</t>
  </si>
  <si>
    <t>9318266</t>
  </si>
  <si>
    <t>397886</t>
  </si>
  <si>
    <t>HETTICH 9318266 Actro 5D celovýsuv 600 40 kg SiSy L</t>
  </si>
  <si>
    <t>9318267</t>
  </si>
  <si>
    <t>397887</t>
  </si>
  <si>
    <t>HETTICH 9318267 Actro 5D celovýsuv 600 40 kg SiSy P</t>
  </si>
  <si>
    <t>9318268</t>
  </si>
  <si>
    <t>462475</t>
  </si>
  <si>
    <t>HETTICH 9318268 Actro 5D celovýsuv 250 40 kg SiSy L+P</t>
  </si>
  <si>
    <t>519564</t>
  </si>
  <si>
    <t>HETTICH 9318268 ACTRO 5D L 40 KG SILENT SYSTEM PLNOVÝSUV SADA 250 MM EB23</t>
  </si>
  <si>
    <t>9318269</t>
  </si>
  <si>
    <t>462476</t>
  </si>
  <si>
    <t>HETTICH 9318269 Actro 5D celovýsuv 270 40 kg SiSy L+P</t>
  </si>
  <si>
    <t>519565</t>
  </si>
  <si>
    <t>HETTICH 9318269 ACTRO 5D L 40 KG SILENT SYSTEM PLNOVÝSUV SADA 270 MM EB23</t>
  </si>
  <si>
    <t>9318270</t>
  </si>
  <si>
    <t>462477</t>
  </si>
  <si>
    <t>HETTICH 9318270 Actro 5D celovýsuv 300 40 kg SiSy L+P</t>
  </si>
  <si>
    <t>519566</t>
  </si>
  <si>
    <t>HETTICH 9318270 ACTRO 5D L 40 KG SILENT SYSTEM PLNOVÝSUV SADA 300 MM EB23</t>
  </si>
  <si>
    <t>9318281</t>
  </si>
  <si>
    <t>462478</t>
  </si>
  <si>
    <t>HETTICH 9318281 Actro 5D celovýsuv 320 40 kg SiSy L+P</t>
  </si>
  <si>
    <t>519567</t>
  </si>
  <si>
    <t>HETTICH 9318281 ACTRO 5D L 40 KG SILENT SYSTEM PLNOVÝSUV SADA 320 MM EB23</t>
  </si>
  <si>
    <t>9318282</t>
  </si>
  <si>
    <t>462479</t>
  </si>
  <si>
    <t>HETTICH 9318282 Actro 5D celovýsuv 350 40 kg SiSy L+P</t>
  </si>
  <si>
    <t>519568</t>
  </si>
  <si>
    <t>HETTICH 9318282 ACTRO 5D L 40 KG SILENT SYSTEM PLNOVÝSUV SADA 350 MM EB23</t>
  </si>
  <si>
    <t>9318283</t>
  </si>
  <si>
    <t>519569</t>
  </si>
  <si>
    <t>HETTICH 9318283 ACTRO 5D L 40 KG SILENT SYSTEM PLNOVÝSUV SADA 380 MM EB23</t>
  </si>
  <si>
    <t>9318284</t>
  </si>
  <si>
    <t>462481</t>
  </si>
  <si>
    <t>HETTICH 9318284 Actro 5D celovýsuv 400 40 kg SiSy L+P</t>
  </si>
  <si>
    <t>519570</t>
  </si>
  <si>
    <t>HETTICH 9318284 ACTRO 5D L 40 KG SILENT SYSTEM PLNOVÝSUV SADA 400 MM EB23</t>
  </si>
  <si>
    <t>9318285</t>
  </si>
  <si>
    <t>462482</t>
  </si>
  <si>
    <t>HETTICH 9318285 Actro 5D celovýsuv 420 40 kg SiSy L+P</t>
  </si>
  <si>
    <t>519571</t>
  </si>
  <si>
    <t>HETTICH 9318285 ACTRO 5D L 40 KG SILENT SYSTEM PLNOVÝSUV SADA 420 MM EB23</t>
  </si>
  <si>
    <t>9318286</t>
  </si>
  <si>
    <t>462483</t>
  </si>
  <si>
    <t>HETTICH 9318286 Actro 5D celovýsuv 450 40 kg SiSy L+P</t>
  </si>
  <si>
    <t>519572</t>
  </si>
  <si>
    <t>HETTICH 9318286 ACTRO 5D L 40 KG SILENT SYSTEM PLNOVÝSUV SADA 450 MM EB23</t>
  </si>
  <si>
    <t>9318287</t>
  </si>
  <si>
    <t>462485</t>
  </si>
  <si>
    <t>HETTICH 9318287 Actro 5D celovýsuv 480 40 kg SiSy L+P</t>
  </si>
  <si>
    <t>519573</t>
  </si>
  <si>
    <t>HETTICH 9318287 ACTRO 5D L 40 KG SILENT SYSTEM PLNOVÝSUV SADA 480 MM EB23</t>
  </si>
  <si>
    <t>9318288</t>
  </si>
  <si>
    <t>462488</t>
  </si>
  <si>
    <t>HETTICH 9318288 Actro 5D celovýsuv 500 40 kg SiSy L+P</t>
  </si>
  <si>
    <t>519574</t>
  </si>
  <si>
    <t>HETTICH 9318288 ACTRO 5D L 40 KG SILENT SYSTEM PLNOVÝSUV SADA 500 MM EB23</t>
  </si>
  <si>
    <t>9318289</t>
  </si>
  <si>
    <t>462489</t>
  </si>
  <si>
    <t>HETTICH 9318289 Actro 5D celovýsuv 520 40 kg SiSy L+P</t>
  </si>
  <si>
    <t>519575</t>
  </si>
  <si>
    <t>HETTICH 9318289 ACTRO 5D L 40 KG SILENT SYSTEM PLNOVÝSUV SADA 520 MM EB23</t>
  </si>
  <si>
    <t>9318290</t>
  </si>
  <si>
    <t>462493</t>
  </si>
  <si>
    <t>HETTICH 9318290 Actro 5D celovýsuv 550 40 kg SiSy L+P</t>
  </si>
  <si>
    <t>519576</t>
  </si>
  <si>
    <t>HETTICH 9318290 ACTRO 5D L 40 KG SILENT SYSTEM PLNOVÝSUV SADA 550 MM EB23</t>
  </si>
  <si>
    <t>9318291</t>
  </si>
  <si>
    <t>462494</t>
  </si>
  <si>
    <t>HETTICH 9318291 Actro 5D celovýsuv 600 40 kg SiSy L+P</t>
  </si>
  <si>
    <t>519577</t>
  </si>
  <si>
    <t>HETTICH 9318291 ACTRO 5D L 40 KG SILENT SYSTEM PLNOVÝSUV SADA 600 MM EB23</t>
  </si>
  <si>
    <t>9318292</t>
  </si>
  <si>
    <t>397888</t>
  </si>
  <si>
    <t>HETTICH 9318292 Actro 5D celovýsuv 450 70 kg SiSy L</t>
  </si>
  <si>
    <t>9318293</t>
  </si>
  <si>
    <t>397889</t>
  </si>
  <si>
    <t>HETTICH 9318293 Actro 5D celovýsuv 450 70 kg SiSy P</t>
  </si>
  <si>
    <t>9318294</t>
  </si>
  <si>
    <t>397890</t>
  </si>
  <si>
    <t>HETTICH 9318294 Actro 5D celovýsuv 500 70 kg SiSy L</t>
  </si>
  <si>
    <t>9318295</t>
  </si>
  <si>
    <t>397891</t>
  </si>
  <si>
    <t>HETTICH 9318295 Actro 5D celovýsuv 500 70 kg SiSy P</t>
  </si>
  <si>
    <t>9318296</t>
  </si>
  <si>
    <t>397892</t>
  </si>
  <si>
    <t>HETTICH 9318296 Actro 5D celovýsuv 520 70 kg SiSy L</t>
  </si>
  <si>
    <t>9318297</t>
  </si>
  <si>
    <t>397893</t>
  </si>
  <si>
    <t>HETTICH 9318297 Actro 5D celovýsuv 520 70 kg SiSy P</t>
  </si>
  <si>
    <t>9318298</t>
  </si>
  <si>
    <t>397894</t>
  </si>
  <si>
    <t>HETTICH 9318298 Actro 5D celovýsuv 550 70 kg SiSy L</t>
  </si>
  <si>
    <t>9318299</t>
  </si>
  <si>
    <t>397895</t>
  </si>
  <si>
    <t>HETTICH 9318299 Actro 5D celovýsuv 550 70 kg SiSy P</t>
  </si>
  <si>
    <t>9318300</t>
  </si>
  <si>
    <t>397896</t>
  </si>
  <si>
    <t>HETTICH 9318300 Actro 5D celovýsuv 580 70 kg SiSy L</t>
  </si>
  <si>
    <t>9318301</t>
  </si>
  <si>
    <t>397897</t>
  </si>
  <si>
    <t>HETTICH 9318301 Actro 5D celovýsuv 580 70 kg SiSy P</t>
  </si>
  <si>
    <t>9318302</t>
  </si>
  <si>
    <t>397898</t>
  </si>
  <si>
    <t>HETTICH 9318302 Actro 5D celovýsuv 600 70 kg SiSy L</t>
  </si>
  <si>
    <t>9318303</t>
  </si>
  <si>
    <t>397899</t>
  </si>
  <si>
    <t>HETTICH 9318303 Actro 5D celovýsuv 600 70 kg SiSy P</t>
  </si>
  <si>
    <t>9318304</t>
  </si>
  <si>
    <t>397900</t>
  </si>
  <si>
    <t>HETTICH 9318304 Actro 5D celovýsuv 650 70 kg SiSy L</t>
  </si>
  <si>
    <t>9318305</t>
  </si>
  <si>
    <t>397901</t>
  </si>
  <si>
    <t>HETTICH 9318305 Actro 5D celovýsuv 650 70 kg SiSy P</t>
  </si>
  <si>
    <t>9318306</t>
  </si>
  <si>
    <t>397902</t>
  </si>
  <si>
    <t>HETTICH 9318306 Actro 5D celovýsuv 700 70 kg SiSy L</t>
  </si>
  <si>
    <t>9318307</t>
  </si>
  <si>
    <t>397903</t>
  </si>
  <si>
    <t>HETTICH 9318307 Actro 5D celovýsuv 700 70 kg SiSy P</t>
  </si>
  <si>
    <t>9318308</t>
  </si>
  <si>
    <t>397904</t>
  </si>
  <si>
    <t>HETTICH 9318308 Actro 5D celovýsuv 750 70 kg SiSy L</t>
  </si>
  <si>
    <t>9318309</t>
  </si>
  <si>
    <t>397905</t>
  </si>
  <si>
    <t>HETTICH 9318309 Actro 5D celovýsuv 750 70 kg SiSy P</t>
  </si>
  <si>
    <t>9318310</t>
  </si>
  <si>
    <t>462495</t>
  </si>
  <si>
    <t>HETTICH 9318310 Actro 5D celovýsuv 450 70 kg SiSy L+P</t>
  </si>
  <si>
    <t>519596</t>
  </si>
  <si>
    <t>HETTICH 9318310 ACTRO 5D XL 70 KG SILENT SYSTEM PLNOVÝSUV SADA 450 MM EB23</t>
  </si>
  <si>
    <t>9318311</t>
  </si>
  <si>
    <t>462497</t>
  </si>
  <si>
    <t>HETTICH 9318311 Actro 5D celovýsuv 500 70 kg SiSy L+P</t>
  </si>
  <si>
    <t>9318312</t>
  </si>
  <si>
    <t>519598</t>
  </si>
  <si>
    <t>HETTICH 9318312 ACTRO 5D XL 70 KG SILENT SYSTEM PLNOVÝSUV SADA 520 MM EB23</t>
  </si>
  <si>
    <t>9318313</t>
  </si>
  <si>
    <t>519599</t>
  </si>
  <si>
    <t>HETTICH 9318313 ACTRO 5D XL 70 KG SILENT SYSTEM PLNOVÝSUV SADA 550 MM EB23</t>
  </si>
  <si>
    <t>9318315</t>
  </si>
  <si>
    <t>519600</t>
  </si>
  <si>
    <t>HETTICH 9318315 ACTRO 5D XL 70 KG SILENT SYSTEM PLNOVÝSUV SADA 600 MM EB23</t>
  </si>
  <si>
    <t>9318316</t>
  </si>
  <si>
    <t>462503</t>
  </si>
  <si>
    <t>HETTICH 9318316 Actro 5D celovýsuv 650 70 kg SiSy L+P</t>
  </si>
  <si>
    <t>519601</t>
  </si>
  <si>
    <t>HETTICH 9318316 ACTRO 5D XL 70 KG SILENT SYSTEM PLNOVÝSUV SADA 650 MM EB23</t>
  </si>
  <si>
    <t>9318317</t>
  </si>
  <si>
    <t>519602</t>
  </si>
  <si>
    <t>HETTICH 9318317 ACTRO 5D XL 70 KG SILENT SYSTEM PLNOVÝSUV SADA 700 MM EB23</t>
  </si>
  <si>
    <t>9318318</t>
  </si>
  <si>
    <t>462505</t>
  </si>
  <si>
    <t>HETTICH 9318318 Actro 5D celovýsuv 750 70 kg SiSy L+P</t>
  </si>
  <si>
    <t>519603</t>
  </si>
  <si>
    <t>HETTICH 9318318 ACTRO 5D XL 70 KG SILENT SYSTEM PLNOVÝSUV SADA 750 MM EB23</t>
  </si>
  <si>
    <t>9318327</t>
  </si>
  <si>
    <t>519629</t>
  </si>
  <si>
    <t>HETTICH 9318327 ACTRO 5D L 40 KG SISY PLNOVÝSUV L+P 350 MM EB23 MONTÁŽ NA DNO</t>
  </si>
  <si>
    <t>9318328</t>
  </si>
  <si>
    <t>519630</t>
  </si>
  <si>
    <t>HETTICH 9318328 ACTRO 5D L 40 KG SISY PLNOVÝSUV L+P 400 MM EB23 MONTÁŽ NA DNO</t>
  </si>
  <si>
    <t>9318329</t>
  </si>
  <si>
    <t>519631</t>
  </si>
  <si>
    <t>HETTICH 9318329 Actro 5D celovýsuv 450mm/40kg SiSy EB23 montáž na dno L+P</t>
  </si>
  <si>
    <t>9318330</t>
  </si>
  <si>
    <t>519632</t>
  </si>
  <si>
    <t>HETTICH 9318330 Actro 5D plnovýsuv 500mm/40kg SiSy EB23 montáž na dno L+P</t>
  </si>
  <si>
    <t>9318521</t>
  </si>
  <si>
    <t>536028</t>
  </si>
  <si>
    <t>HETTICH 9318521 Quadro 25 2D částečný výsuv 270mm/25kg EB21 SiSy L</t>
  </si>
  <si>
    <t>9318522</t>
  </si>
  <si>
    <t>536029</t>
  </si>
  <si>
    <t>HETTICH 9318522 Quadro 25 2D částečný výsuv 270mm/25kg EB21 SiSy P</t>
  </si>
  <si>
    <t>9318523</t>
  </si>
  <si>
    <t>536030</t>
  </si>
  <si>
    <t>HETTICH 9318523 Quadro 25 2D částečný výsuv 300mm/25kg EB21 SiSy L</t>
  </si>
  <si>
    <t>9318524</t>
  </si>
  <si>
    <t>536031</t>
  </si>
  <si>
    <t>HETTICH 9318524 Quadro 25 2D částečný výsuv 300mm/25kg EB21 SiSy P</t>
  </si>
  <si>
    <t>9318525</t>
  </si>
  <si>
    <t>536032</t>
  </si>
  <si>
    <t>HETTICH 9318525 Quadro 25 2D částečný výsuv 320mm/25kg EB21 SiSy L</t>
  </si>
  <si>
    <t>9318526</t>
  </si>
  <si>
    <t>536033</t>
  </si>
  <si>
    <t>HETTICH 9318526 Quadro 25 2D částečný výsuv 320mm/25kg EB21 SiSy P</t>
  </si>
  <si>
    <t>9318527</t>
  </si>
  <si>
    <t>536034</t>
  </si>
  <si>
    <t>HETTICH 9318527 Quadro 25 2D částečný výsuv 350mm/25kg EB21 SiSy L</t>
  </si>
  <si>
    <t>9318528</t>
  </si>
  <si>
    <t>536035</t>
  </si>
  <si>
    <t>HETTICH 9318528 Quadro 25 2D částečný výsuv 350mm/25kg EB21 SiSy P</t>
  </si>
  <si>
    <t>9318529</t>
  </si>
  <si>
    <t>536036</t>
  </si>
  <si>
    <t>HETTICH 9318529 Quadro 25 2D částečný výsuv 380mm/25kg EB21 SiSy L</t>
  </si>
  <si>
    <t>9318530</t>
  </si>
  <si>
    <t>536037</t>
  </si>
  <si>
    <t>HETTICH 9318530 Quadro 25 2D částečný výsuv 380mm/25kg EB21 SiSy P</t>
  </si>
  <si>
    <t>9318531</t>
  </si>
  <si>
    <t>536038</t>
  </si>
  <si>
    <t>HETTICH 9318531 Quadro 25 2D částečný výsuv 400mm/25kg EB21 SiSy L</t>
  </si>
  <si>
    <t>9318532</t>
  </si>
  <si>
    <t>536039</t>
  </si>
  <si>
    <t>HETTICH 9318532 Quadro 25 2D částečný výsuv 400mm/25kg EB21 SiSy P</t>
  </si>
  <si>
    <t>9318533</t>
  </si>
  <si>
    <t>536040</t>
  </si>
  <si>
    <t>HETTICH 9318533 Quadro 25 2D částečný výsuv 420mm/25kg EB21 SiSy L</t>
  </si>
  <si>
    <t>9318534</t>
  </si>
  <si>
    <t>536041</t>
  </si>
  <si>
    <t>HETTICH 9318534 Quadro 25 2D částečný výsuv 420mm/25kg EB21 SiSy P</t>
  </si>
  <si>
    <t>9318535</t>
  </si>
  <si>
    <t>536042</t>
  </si>
  <si>
    <t>HETTICH 9318535 Quadro 25 2D částečný výsuv 450mm/25kg EB21 SiSy L</t>
  </si>
  <si>
    <t>9318536</t>
  </si>
  <si>
    <t>536043</t>
  </si>
  <si>
    <t>HETTICH 9318536 Quadro 25 2D částečný výsuv 450mm/25kg EB21 SiSy P</t>
  </si>
  <si>
    <t>9318537</t>
  </si>
  <si>
    <t>536044</t>
  </si>
  <si>
    <t>HETTICH 9318537 Quadro 25 2D částečný výsuv 480mm/25kg EB21 SiSy L</t>
  </si>
  <si>
    <t>9318538</t>
  </si>
  <si>
    <t>536045</t>
  </si>
  <si>
    <t>HETTICH 9318538 Quadro 25 2D částečný výsuv 480mm/25kg EB21 SiSy P</t>
  </si>
  <si>
    <t>9318539</t>
  </si>
  <si>
    <t>536046</t>
  </si>
  <si>
    <t>HETTICH 9318539 Quadro 25 2D částečný výsuv 500mm/25kg EB21 SiSy L</t>
  </si>
  <si>
    <t>9318540</t>
  </si>
  <si>
    <t>536047</t>
  </si>
  <si>
    <t>HETTICH 9318540 Quadro 25 2D částečný výsuv 500mm/25kg EB21 SiSy P</t>
  </si>
  <si>
    <t>9318541</t>
  </si>
  <si>
    <t>536048</t>
  </si>
  <si>
    <t>HETTICH 9318541 Quadro 25 2D částečný výsuv 520mm/25kg EB21 SiSy L</t>
  </si>
  <si>
    <t>9318542</t>
  </si>
  <si>
    <t>536049</t>
  </si>
  <si>
    <t>HETTICH 9318542 Quadro 25 2D částečný výsuv 520mm/25kg EB21 SiSy P</t>
  </si>
  <si>
    <t>9318543</t>
  </si>
  <si>
    <t>536050</t>
  </si>
  <si>
    <t>HETTICH 9318543 Quadro 25 2D částečný výsuv 550mm/25kg EB21 SiSy L</t>
  </si>
  <si>
    <t>9318544</t>
  </si>
  <si>
    <t>536051</t>
  </si>
  <si>
    <t>HETTICH 9318544 Quadro 25 2D částečný výsuv 550mm/25kg EB21 SiSy P</t>
  </si>
  <si>
    <t>9318624</t>
  </si>
  <si>
    <t>536103</t>
  </si>
  <si>
    <t>HETTICH 9318624 Quadro 25 YOU částečný výsuv 270mm/25kg EB21 SiSy L</t>
  </si>
  <si>
    <t>9318625</t>
  </si>
  <si>
    <t>536104</t>
  </si>
  <si>
    <t>HETTICH 9318625 Quadro 25 YOU částečný výsuv 270mm/25kg EB21 SiSy P</t>
  </si>
  <si>
    <t>9318626</t>
  </si>
  <si>
    <t>536105</t>
  </si>
  <si>
    <t>HETTICH 9318626 Quadro 25 YOU částečný výsuv 300mm/25kg EB21 SiSy L</t>
  </si>
  <si>
    <t>9318627</t>
  </si>
  <si>
    <t>536106</t>
  </si>
  <si>
    <t>HETTICH 9318627 Quadro 25 YOU částečný výsuv 300mm/25kg EB21 SiSy P</t>
  </si>
  <si>
    <t>9318628</t>
  </si>
  <si>
    <t>536107</t>
  </si>
  <si>
    <t>HETTICH 9318628 Quadro 25 YOU částečný výsuv 320mm/25kg EB21 SiSy L</t>
  </si>
  <si>
    <t>9318629</t>
  </si>
  <si>
    <t>536108</t>
  </si>
  <si>
    <t>HETTICH 9318629 Quadro 25 YOU částečný výsuv 320mm/25kg EB21 SiSy P</t>
  </si>
  <si>
    <t>9318630</t>
  </si>
  <si>
    <t>536109</t>
  </si>
  <si>
    <t>HETTICH 9318630 Quadro 25 YOU částečný výsuv 350mm/25kg EB21 SiSy L</t>
  </si>
  <si>
    <t>9318631</t>
  </si>
  <si>
    <t>536110</t>
  </si>
  <si>
    <t>HETTICH 9318631 Quadro 25 YOU částečný výsuv 350mm/25kg EB21 SiSy P</t>
  </si>
  <si>
    <t>9318632</t>
  </si>
  <si>
    <t>536111</t>
  </si>
  <si>
    <t>HETTICH 9318632 Quadro 25 YOU částečný výsuv 380mm/25kg EB21 SiSy L</t>
  </si>
  <si>
    <t>9318633</t>
  </si>
  <si>
    <t>536112</t>
  </si>
  <si>
    <t>HETTICH 9318633 Quadro 25 YOU částečný výsuv 380mm/25kg EB21 SiSy P</t>
  </si>
  <si>
    <t>9318634</t>
  </si>
  <si>
    <t>536113</t>
  </si>
  <si>
    <t>HETTICH 9318634 Quadro 25 YOU částečný výsuv 400mm/25kg EB21 SiSy L</t>
  </si>
  <si>
    <t>9318635</t>
  </si>
  <si>
    <t>536114</t>
  </si>
  <si>
    <t>HETTICH 9318635 Quadro 25 YOU částečný výsuv 400mm/25kg EB21 SiSy P</t>
  </si>
  <si>
    <t>9318636</t>
  </si>
  <si>
    <t>536115</t>
  </si>
  <si>
    <t>HETTICH 9318636 Quadro 25 YOU částečný výsuv 420mm/25kg EB21 SiSy L</t>
  </si>
  <si>
    <t>9318637</t>
  </si>
  <si>
    <t>536116</t>
  </si>
  <si>
    <t>HETTICH 9318637 Quadro 25 YOU částečný výsuv 420mm/25kg EB21 SiSy P</t>
  </si>
  <si>
    <t>9318638</t>
  </si>
  <si>
    <t>536117</t>
  </si>
  <si>
    <t>HETTICH 9318638 Quadro 25 YOU částečný výsuv 450mm/25kg EB21 SiSy L</t>
  </si>
  <si>
    <t>9318639</t>
  </si>
  <si>
    <t>536118</t>
  </si>
  <si>
    <t>HETTICH 9318639 Quadro 25 YOU částečný výsuv 450mm/25kg EB21 SiSy P</t>
  </si>
  <si>
    <t>9318640</t>
  </si>
  <si>
    <t>536119</t>
  </si>
  <si>
    <t>HETTICH 9318640 Quadro 25 YOU částečný výsuv 480mm/25kg EB21 SiSy L</t>
  </si>
  <si>
    <t>9318641</t>
  </si>
  <si>
    <t>536120</t>
  </si>
  <si>
    <t>HETTICH 9318641 Quadro 25 YOU částečný výsuv 480mm/25kg EB21 SiSy P</t>
  </si>
  <si>
    <t>9318642</t>
  </si>
  <si>
    <t>536121</t>
  </si>
  <si>
    <t>HETTICH 9318642 Quadro 25 YOU částečný výsuv 500mm/25kg EB21 SiSy L</t>
  </si>
  <si>
    <t>9318643</t>
  </si>
  <si>
    <t>536122</t>
  </si>
  <si>
    <t>HETTICH 9318643 Quadro 25 YOU částečný výsuv 500mm/25kg EB21 SiSy P</t>
  </si>
  <si>
    <t>9318644</t>
  </si>
  <si>
    <t>536123</t>
  </si>
  <si>
    <t>HETTICH 9318644 Quadro 25 YOU částečný výsuv 520mm/25kg EB21 SiSy L</t>
  </si>
  <si>
    <t>9318645</t>
  </si>
  <si>
    <t>536124</t>
  </si>
  <si>
    <t>HETTICH 9318645 Quadro 25 YOU částečný výsuv 520mm/25kg EB21 SiSy P</t>
  </si>
  <si>
    <t>9318646</t>
  </si>
  <si>
    <t>536125</t>
  </si>
  <si>
    <t>HETTICH 9318646 Quadro 25 YOU částečný výsuv 550mm/25kg EB21 SiSy L</t>
  </si>
  <si>
    <t>9318647</t>
  </si>
  <si>
    <t>536126</t>
  </si>
  <si>
    <t>HETTICH 9318647 Quadro 25 YOU částečný výsuv 550mm/25kg EB21 SiSy P</t>
  </si>
  <si>
    <t>9319311</t>
  </si>
  <si>
    <t>536052</t>
  </si>
  <si>
    <t>HETTICH 9319311 Quadro 25 2D částečný výsuv 270mm/25kg EB21 PTO L</t>
  </si>
  <si>
    <t>9319312</t>
  </si>
  <si>
    <t>536053</t>
  </si>
  <si>
    <t>HETTICH 9319312 Quadro 25 2D částečný výsuv 270mm/25kg EB21 PTO P</t>
  </si>
  <si>
    <t>9319314</t>
  </si>
  <si>
    <t>536054</t>
  </si>
  <si>
    <t>HETTICH 9319314 Quadro 25 2D částečný výsuv 300mm/25kg EB21 PTO L</t>
  </si>
  <si>
    <t>9319315</t>
  </si>
  <si>
    <t>536055</t>
  </si>
  <si>
    <t>HETTICH 9319315 Quadro 25 2D částečný výsuv 300mm/25kg EB21 PTO P</t>
  </si>
  <si>
    <t>9319317</t>
  </si>
  <si>
    <t>536056</t>
  </si>
  <si>
    <t>HETTICH 9319317 Quadro 25 2D částečný výsuv 320mm/25kg EB21 PTO L</t>
  </si>
  <si>
    <t>9319318</t>
  </si>
  <si>
    <t>536057</t>
  </si>
  <si>
    <t>HETTICH 9319318 Quadro 25 2D částečný výsuv 320mm/25kg EB21 PTO P</t>
  </si>
  <si>
    <t>9319323</t>
  </si>
  <si>
    <t>536058</t>
  </si>
  <si>
    <t>HETTICH 9319323 Quadro 25 2D částečný výsuv 350mm/25kg EB21 PTO L</t>
  </si>
  <si>
    <t>9319324</t>
  </si>
  <si>
    <t>536059</t>
  </si>
  <si>
    <t>HETTICH 9319324 Quadro 25 2D částečný výsuv 350mm/25kg EB21 PTO P</t>
  </si>
  <si>
    <t>9319327</t>
  </si>
  <si>
    <t>536060</t>
  </si>
  <si>
    <t>HETTICH 9319327 Quadro 25 2D částečný výsuv 380mm/25kg EB21 PTO L</t>
  </si>
  <si>
    <t>9319328</t>
  </si>
  <si>
    <t>536061</t>
  </si>
  <si>
    <t>HETTICH 9319328 Quadro 25 2D částečný výsuv 380mm/25kg EB21 PTO P</t>
  </si>
  <si>
    <t>9319329</t>
  </si>
  <si>
    <t>536062</t>
  </si>
  <si>
    <t>HETTICH 9319329 Quadro 25 2D částečný výsuv 400mm/25kg EB21 PTO L</t>
  </si>
  <si>
    <t>9319330</t>
  </si>
  <si>
    <t>536063</t>
  </si>
  <si>
    <t>HETTICH 9319330 Quadro 25 2D částečný výsuv 400mm/25kg EB21 PTO P</t>
  </si>
  <si>
    <t>9319331</t>
  </si>
  <si>
    <t>536064</t>
  </si>
  <si>
    <t>HETTICH 9319331 Quadro 25 2D částečný výsuv 420mm/25kg EB21 PTO L</t>
  </si>
  <si>
    <t>9319332</t>
  </si>
  <si>
    <t>536065</t>
  </si>
  <si>
    <t>HETTICH 9319332 Quadro 25 2D částečný výsuv 420mm/25kg EB21 PTO P</t>
  </si>
  <si>
    <t>9319333</t>
  </si>
  <si>
    <t>536066</t>
  </si>
  <si>
    <t>HETTICH 9319333 Quadro 25 2D částečný výsuv 450mm/25kg EB21 PTO L</t>
  </si>
  <si>
    <t>9319334</t>
  </si>
  <si>
    <t>536067</t>
  </si>
  <si>
    <t>HETTICH 9319334 Quadro 25 2D částečný výsuv 450mm/25kg EB21 PTO P</t>
  </si>
  <si>
    <t>9319335</t>
  </si>
  <si>
    <t>536068</t>
  </si>
  <si>
    <t>HETTICH 9319335 Quadro 25 2D částečný výsuv 480mm/25kg EB21 PTO L</t>
  </si>
  <si>
    <t>9319336</t>
  </si>
  <si>
    <t>536069</t>
  </si>
  <si>
    <t>HETTICH 9319336 Quadro 25 2D částečný výsuv 480mm/25kg EB21 PTO P</t>
  </si>
  <si>
    <t>9319337</t>
  </si>
  <si>
    <t>536070</t>
  </si>
  <si>
    <t>HETTICH 9319337 Quadro 25 2D částečný výsuv 500mm/25kg EB21 PTO L</t>
  </si>
  <si>
    <t>9319338</t>
  </si>
  <si>
    <t>536071</t>
  </si>
  <si>
    <t>HETTICH 9319338 Quadro 25 2D částečný výsuv 500mm/25kg EB21 PTO P</t>
  </si>
  <si>
    <t>9319339</t>
  </si>
  <si>
    <t>536072</t>
  </si>
  <si>
    <t>HETTICH 9319339 Quadro 25 2D částečný výsuv 520mm/25kg EB21 PTO L</t>
  </si>
  <si>
    <t>9319340</t>
  </si>
  <si>
    <t>536073</t>
  </si>
  <si>
    <t>HETTICH 9319340 Quadro 25 2D částečný výsuv 520mm/25kg EB21 PTO P</t>
  </si>
  <si>
    <t>9319341</t>
  </si>
  <si>
    <t>536074</t>
  </si>
  <si>
    <t>HETTICH 9319341 Quadro 25 2D částečný výsuv 550mm/25kg EB21 PTO L</t>
  </si>
  <si>
    <t>9319342</t>
  </si>
  <si>
    <t>536075</t>
  </si>
  <si>
    <t>HETTICH 9319342 Quadro 25 2D částečný výsuv 550mm/25kg EB21 PTO P</t>
  </si>
  <si>
    <t>9319412</t>
  </si>
  <si>
    <t>536127</t>
  </si>
  <si>
    <t>HETTICH 9319412 Quadro 25 YOU částečný výsuv 270mm/25kg EB21 PTO L</t>
  </si>
  <si>
    <t>9319413</t>
  </si>
  <si>
    <t>536128</t>
  </si>
  <si>
    <t>HETTICH 9319413 Quadro 25 YOU částečný výsuv 270mm/25kg EB21 PTO P</t>
  </si>
  <si>
    <t>9319414</t>
  </si>
  <si>
    <t>536129</t>
  </si>
  <si>
    <t>HETTICH 9319414 Quadro 25 YOU částečný výsuv 300mm/25kg EB21 PTO L</t>
  </si>
  <si>
    <t>9319415</t>
  </si>
  <si>
    <t>536130</t>
  </si>
  <si>
    <t>HETTICH 9319415 Quadro 25 YOU částečný výsuv 300mm/25kg EB21 PTO P</t>
  </si>
  <si>
    <t>9319416</t>
  </si>
  <si>
    <t>536131</t>
  </si>
  <si>
    <t>HETTICH 9319416 Quadro 25 YOU částečný výsuv 320mm/25kg EB21 PTO L</t>
  </si>
  <si>
    <t>9319417</t>
  </si>
  <si>
    <t>536132</t>
  </si>
  <si>
    <t>HETTICH 9319417 Quadro 25 YOU částečný výsuv 320mm/25kg EB21 PTO P</t>
  </si>
  <si>
    <t>9319418</t>
  </si>
  <si>
    <t>536133</t>
  </si>
  <si>
    <t>HETTICH 9319418 Quadro 25 YOU částečný výsuv 350mm/25kg EB21 PTO L</t>
  </si>
  <si>
    <t>9319419</t>
  </si>
  <si>
    <t>536134</t>
  </si>
  <si>
    <t>HETTICH 9319419 Quadro 25 YOU částečný výsuv 350mm/25kg EB21 PTO P</t>
  </si>
  <si>
    <t>9319420</t>
  </si>
  <si>
    <t>536135</t>
  </si>
  <si>
    <t>HETTICH 9319420 Quadro 25 YOU částečný výsuv 380mm/25kg EB21 PTO L</t>
  </si>
  <si>
    <t>9319421</t>
  </si>
  <si>
    <t>536136</t>
  </si>
  <si>
    <t>HETTICH 9319421 Quadro 25 YOU částečný výsuv 380mm/25kg EB21 PTO P</t>
  </si>
  <si>
    <t>9319422</t>
  </si>
  <si>
    <t>536137</t>
  </si>
  <si>
    <t>HETTICH 9319422 Quadro 25 YOU částečný výsuv 400mm/25kg EB21 PTO L</t>
  </si>
  <si>
    <t>9319423</t>
  </si>
  <si>
    <t>536138</t>
  </si>
  <si>
    <t>HETTICH 9319423 Quadro 25 YOU částečný výsuv 400mm/25kg EB21 PTO P</t>
  </si>
  <si>
    <t>9319425</t>
  </si>
  <si>
    <t>536139</t>
  </si>
  <si>
    <t>HETTICH 9319425 Quadro 25 YOU částečný výsuv 420mm/25kg EB21 PTO L</t>
  </si>
  <si>
    <t>9319426</t>
  </si>
  <si>
    <t>536140</t>
  </si>
  <si>
    <t>HETTICH 9319426 Quadro 25 YOU částečný výsuv 420mm/25kg EB21 PTO P</t>
  </si>
  <si>
    <t>9319429</t>
  </si>
  <si>
    <t>536141</t>
  </si>
  <si>
    <t>HETTICH 9319429 Quadro 25 YOU částečný výsuv 450mm/25kg EB21 PTO L</t>
  </si>
  <si>
    <t>9319430</t>
  </si>
  <si>
    <t>536142</t>
  </si>
  <si>
    <t>HETTICH 9319430 Quadro 25 YOU částečný výsuv 450mm/25kg EB21 PTO P</t>
  </si>
  <si>
    <t>9319431</t>
  </si>
  <si>
    <t>536143</t>
  </si>
  <si>
    <t>HETTICH 9319431 Quadro 25 YOU částečný výsuv 480mm/25kg EB21 PTO L</t>
  </si>
  <si>
    <t>9319432</t>
  </si>
  <si>
    <t>536144</t>
  </si>
  <si>
    <t>HETTICH 9319432 Quadro 25 YOU částečný výsuv 480mm/25kg EB21 PTO P</t>
  </si>
  <si>
    <t>9319433</t>
  </si>
  <si>
    <t>536146</t>
  </si>
  <si>
    <t>HETTICH 9319433 Quadro 25 YOU částečný výsuv 500mm/25kg EB21 PTO L</t>
  </si>
  <si>
    <t>9319434</t>
  </si>
  <si>
    <t>536147</t>
  </si>
  <si>
    <t>HETTICH 9319434 Quadro 25 YOU částečný výsuv 500mm/25kg EB21 PTO P</t>
  </si>
  <si>
    <t>9319435</t>
  </si>
  <si>
    <t>536148</t>
  </si>
  <si>
    <t>HETTICH 9319435 Quadro 25 YOU částečný výsuv 520mm/25kg EB21 PTO L</t>
  </si>
  <si>
    <t>9319436</t>
  </si>
  <si>
    <t>536149</t>
  </si>
  <si>
    <t>HETTICH 9319436 Quadro 25 YOU částečný výsuv 520mm/25kg EB21 PTO P</t>
  </si>
  <si>
    <t>9319438</t>
  </si>
  <si>
    <t>536150</t>
  </si>
  <si>
    <t>HETTICH 9319438 Quadro 25 YOU částečný výsuv 550mm/25kg EB21 PTO L</t>
  </si>
  <si>
    <t>9319439</t>
  </si>
  <si>
    <t>536151</t>
  </si>
  <si>
    <t>HETTICH 9319439 Quadro 25 YOU částečný výsuv 550mm/25kg EB21 PTO P</t>
  </si>
  <si>
    <t>9319972</t>
  </si>
  <si>
    <t>492895</t>
  </si>
  <si>
    <t>HETTICH 9319972 příchyt soklu Korrekt, do drážky, pro plast a hliníkové lišty</t>
  </si>
  <si>
    <t>9320320</t>
  </si>
  <si>
    <t>518546</t>
  </si>
  <si>
    <t>HETTICH 9320320 sada spojek pro Actro YOU pro dřevěnou zásuvku L+P nová</t>
  </si>
  <si>
    <t>9320331</t>
  </si>
  <si>
    <t>518544</t>
  </si>
  <si>
    <t>HETTICH 9320331 spojka pro Actro YOU pro dřevěnou zásuvku L nová</t>
  </si>
  <si>
    <t>9320332</t>
  </si>
  <si>
    <t>518545</t>
  </si>
  <si>
    <t>HETTICH 9320332 spojka pro Actro YOU pro dřevěnou zásuvku P nová</t>
  </si>
  <si>
    <t>9320333</t>
  </si>
  <si>
    <t>517908</t>
  </si>
  <si>
    <t>HETTICH 9320333 Actro 5D čelní příchyt L+P nový</t>
  </si>
  <si>
    <t>9320334</t>
  </si>
  <si>
    <t>517628</t>
  </si>
  <si>
    <t>HETTICH 9320334 Actro 5D čelní příchyt L nový</t>
  </si>
  <si>
    <t>9320335</t>
  </si>
  <si>
    <t>517629</t>
  </si>
  <si>
    <t>HETTICH 9320335 Actro 5D čelní příchyt P nový</t>
  </si>
  <si>
    <t>9320612</t>
  </si>
  <si>
    <t>544537</t>
  </si>
  <si>
    <t>HETTICH 9320612 Actro 5D 250mm 40kg PTO L+P</t>
  </si>
  <si>
    <t>9320613</t>
  </si>
  <si>
    <t>544538</t>
  </si>
  <si>
    <t>HETTICH 9320613 Actro 5D 270mm 40kg PTO L+P</t>
  </si>
  <si>
    <t>9320614</t>
  </si>
  <si>
    <t>544539</t>
  </si>
  <si>
    <t>HETTICH 9320614 Actro 5D 300mm 40kg PTO L+P</t>
  </si>
  <si>
    <t>9320615</t>
  </si>
  <si>
    <t>544540</t>
  </si>
  <si>
    <t>HETTICH 9320615 Actro 5D 320mm 40kg PTO L+P</t>
  </si>
  <si>
    <t>9320616</t>
  </si>
  <si>
    <t>544541</t>
  </si>
  <si>
    <t>HETTICH 9320616 Actro 5D 350mm 40kg PTO L+P</t>
  </si>
  <si>
    <t>9320617</t>
  </si>
  <si>
    <t>544542</t>
  </si>
  <si>
    <t>HETTICH 9320617 Actro 5D 380mm 40kg PTO L+P</t>
  </si>
  <si>
    <t>9320618</t>
  </si>
  <si>
    <t>544543</t>
  </si>
  <si>
    <t>HETTICH 9320618 Actro 5D 400mm 40kg PTO L+P</t>
  </si>
  <si>
    <t>9320619</t>
  </si>
  <si>
    <t>544544</t>
  </si>
  <si>
    <t>HETTICH 9320619 Actro 5D 420mm 40kg PTO L+P</t>
  </si>
  <si>
    <t>9320620</t>
  </si>
  <si>
    <t>544545</t>
  </si>
  <si>
    <t>HETTICH 9320620 Actro 5D 450mm 40kg PTO L+P</t>
  </si>
  <si>
    <t>9320621</t>
  </si>
  <si>
    <t>544546</t>
  </si>
  <si>
    <t>HETTICH 9320621 Actro 5D 480mm 40kg PTO L+P</t>
  </si>
  <si>
    <t>9320622</t>
  </si>
  <si>
    <t>544547</t>
  </si>
  <si>
    <t>HETTICH 9320622 Actro 5D 500mm 40kg PTO L+P</t>
  </si>
  <si>
    <t>9320623</t>
  </si>
  <si>
    <t>544548</t>
  </si>
  <si>
    <t>HETTICH 9320623 Actro 5D 520mm 40kg PTO L+P</t>
  </si>
  <si>
    <t>9320624</t>
  </si>
  <si>
    <t>544549</t>
  </si>
  <si>
    <t>HETTICH 9320624 Actro 5D 550mm 40kg PTO L+P</t>
  </si>
  <si>
    <t>9320625</t>
  </si>
  <si>
    <t>544550</t>
  </si>
  <si>
    <t>HETTICH 9320625 Actro 5D 600mm 40kg PTO L+P</t>
  </si>
  <si>
    <t>9320626</t>
  </si>
  <si>
    <t>544551</t>
  </si>
  <si>
    <t>HETTICH 9320626 Actro 5D 450mm 70kg PTO L+P</t>
  </si>
  <si>
    <t>9320627</t>
  </si>
  <si>
    <t>544552</t>
  </si>
  <si>
    <t>HETTICH 9320627 Actro 5D 500mm 70kg PTO L+P</t>
  </si>
  <si>
    <t>9320628</t>
  </si>
  <si>
    <t>544553</t>
  </si>
  <si>
    <t>HETTICH 9320628 Actro 5D 520mm 70kg PTO L+P</t>
  </si>
  <si>
    <t>9320629</t>
  </si>
  <si>
    <t>544554</t>
  </si>
  <si>
    <t>HETTICH 9320629 Actro 5D 550mm 70kg PTO L+P</t>
  </si>
  <si>
    <t>9320630</t>
  </si>
  <si>
    <t>544555</t>
  </si>
  <si>
    <t>HETTICH 9320630 Actro 5D 580mm 70kg PTO L+P</t>
  </si>
  <si>
    <t>9320631</t>
  </si>
  <si>
    <t>544556</t>
  </si>
  <si>
    <t>HETTICH 9320631 Actro 5D 600mm 70kg PTO L+P</t>
  </si>
  <si>
    <t>9320632</t>
  </si>
  <si>
    <t>544557</t>
  </si>
  <si>
    <t>HETTICH 9320632 Actro 5D 650mm 70kg PTO L+P</t>
  </si>
  <si>
    <t>9320633</t>
  </si>
  <si>
    <t>544558</t>
  </si>
  <si>
    <t>HETTICH 9320633 Actro 5D 700mm 70kg PTO L+P</t>
  </si>
  <si>
    <t>9320634</t>
  </si>
  <si>
    <t>544559</t>
  </si>
  <si>
    <t>HETTICH 9320634 Actro 5D 750mm 70kg PTO L+P</t>
  </si>
  <si>
    <t>46700</t>
  </si>
  <si>
    <t>107685</t>
  </si>
  <si>
    <t>HETTICH 9321319/46700 Speciál. šroub 6,3x14 pro úchyt. NICA</t>
  </si>
  <si>
    <t>9321561</t>
  </si>
  <si>
    <t>226256</t>
  </si>
  <si>
    <t>HETTICH 9321561 stabilizátor čela pro ArciTech/AvanTech</t>
  </si>
  <si>
    <t>9323120</t>
  </si>
  <si>
    <t>506990</t>
  </si>
  <si>
    <t>HETTICH 9323120 TopLine 27 posuvné dveře sada pro 2 křídla s tlumením</t>
  </si>
  <si>
    <t>9323130</t>
  </si>
  <si>
    <t>506992</t>
  </si>
  <si>
    <t>HETTICH 9323130 TopLine 1 posuvné dveře sada pro 2 křídla s tlumením 75 kg</t>
  </si>
  <si>
    <t>9323131</t>
  </si>
  <si>
    <t>506991</t>
  </si>
  <si>
    <t>HETTICH 9323131 TopLine 1 posuvné dveře sada pro 2 křídla s tlumením 50 kg</t>
  </si>
  <si>
    <t>9323473</t>
  </si>
  <si>
    <t>536198</t>
  </si>
  <si>
    <t>HETTICH 9323473 BlueJig vrtací přípravek na spojky a C-hák pro Quadro 2D</t>
  </si>
  <si>
    <t>9325328</t>
  </si>
  <si>
    <t>464179</t>
  </si>
  <si>
    <t>HETTICH 9325328/9264627 Comfort Spin 360° otočná police 8kg</t>
  </si>
  <si>
    <t>9325329</t>
  </si>
  <si>
    <t>519863</t>
  </si>
  <si>
    <t>HETTICH 9325329 Comfortspin, otočná police, antracit</t>
  </si>
  <si>
    <t>9325364</t>
  </si>
  <si>
    <t>543606</t>
  </si>
  <si>
    <t>HETTICH 9325364 Úchytka Empoli L38/25 černá</t>
  </si>
  <si>
    <t>9325749</t>
  </si>
  <si>
    <t>537707</t>
  </si>
  <si>
    <t>HETTICH 9325749 Veosys závěs naložený nerez vrut TH52 SiSy tenké dvířko od 12mm</t>
  </si>
  <si>
    <t>9326873</t>
  </si>
  <si>
    <t>503212</t>
  </si>
  <si>
    <t>HETTICH 9326873 osvětlovací krycí profil pro AvanTech YOU 270mm vzhled nerez</t>
  </si>
  <si>
    <t>9326874</t>
  </si>
  <si>
    <t>503213</t>
  </si>
  <si>
    <t>HETTICH 9326874 osvětlovací krycí profil pro AvanTech YOU 300mm vzhled nerez</t>
  </si>
  <si>
    <t>9326875</t>
  </si>
  <si>
    <t>503214</t>
  </si>
  <si>
    <t>HETTICH 9326875 osvětlovací krycí profil pro AvanTech YOU 350mm vzhled nerez</t>
  </si>
  <si>
    <t>9326876</t>
  </si>
  <si>
    <t>503215</t>
  </si>
  <si>
    <t>HETTICH 9326876 osvětlovací krycí profil pro AvanTech YOU 400mm vzhled nerez</t>
  </si>
  <si>
    <t>9326877</t>
  </si>
  <si>
    <t>503216</t>
  </si>
  <si>
    <t>HETTICH 9326877 osvětlovací krycí profil pro AvanTech YOU 450mm vzhled nerez</t>
  </si>
  <si>
    <t>9326878</t>
  </si>
  <si>
    <t>503217</t>
  </si>
  <si>
    <t>HETTICH 9326878 osvětlovací krycí profil pro AvanTech YOU 500mm vzhled nerez</t>
  </si>
  <si>
    <t>9326879</t>
  </si>
  <si>
    <t>503218</t>
  </si>
  <si>
    <t>HETTICH 9326879 osvětlovací krycí profil pro AvanTech YOU 550mm vzhled nerez</t>
  </si>
  <si>
    <t>9326880</t>
  </si>
  <si>
    <t>503219</t>
  </si>
  <si>
    <t>HETTICH 9326880 osvětlovací krycí profil pro AvanTech YOU 600mm vzhled nerez</t>
  </si>
  <si>
    <t>9326921</t>
  </si>
  <si>
    <t>503220</t>
  </si>
  <si>
    <t>HETTICH 9326921 osvětlovací krycí profil pro AvanTech YOU 650mm vzhled nerez</t>
  </si>
  <si>
    <t>9326922</t>
  </si>
  <si>
    <t>503203</t>
  </si>
  <si>
    <t>HETTICH 9326922 osvětlovací krycí profil pro AvanTech YOU 270mm antracit</t>
  </si>
  <si>
    <t>9326923</t>
  </si>
  <si>
    <t>503204</t>
  </si>
  <si>
    <t>HETTICH 9326923 osvětlovací krycí profil pro AvanTech YOU 300mm antracit</t>
  </si>
  <si>
    <t>9326924</t>
  </si>
  <si>
    <t>503205</t>
  </si>
  <si>
    <t>HETTICH 9326924 osvětlovací krycí profil pro AvanTech YOU 350mm antracit</t>
  </si>
  <si>
    <t>9326925</t>
  </si>
  <si>
    <t>503206</t>
  </si>
  <si>
    <t>HETTICH 9326925 osvětlovací krycí profil pro AvanTech YOU 400mm antracit</t>
  </si>
  <si>
    <t>9326926</t>
  </si>
  <si>
    <t>503207</t>
  </si>
  <si>
    <t>HETTICH 9326926 osvětlovací krycí profil pro AvanTech YOU 450mm antracit</t>
  </si>
  <si>
    <t>9326927</t>
  </si>
  <si>
    <t>503208</t>
  </si>
  <si>
    <t>HETTICH 9326927 osvětlovací krycí profil pro AvanTech YOU 500mm antracit</t>
  </si>
  <si>
    <t>9326928</t>
  </si>
  <si>
    <t>503209</t>
  </si>
  <si>
    <t>HETTICH 9326928 osvětlovací krycí profil pro AvanTech YOU 550mm antracit</t>
  </si>
  <si>
    <t>9326929</t>
  </si>
  <si>
    <t>503210</t>
  </si>
  <si>
    <t>HETTICH 9326929 osvětlovací krycí profil pro AvanTech YOU 600mm antracit</t>
  </si>
  <si>
    <t>9326930</t>
  </si>
  <si>
    <t>503211</t>
  </si>
  <si>
    <t>HETTICH 9326930 osvětlovací krycí profil pro AvanTech YOU 650mm antracit</t>
  </si>
  <si>
    <t>538091</t>
  </si>
  <si>
    <t>HETTICH 9327202 AvanTech You čelo vnitřní zásuvky H101/2000 stříbrná pro LED</t>
  </si>
  <si>
    <t>538093</t>
  </si>
  <si>
    <t>HETTICH 9327203 AvanTech You čelo vnitřní zásuvky H139/2000 stříbrná pro LED</t>
  </si>
  <si>
    <t>538095</t>
  </si>
  <si>
    <t>HETTICH 9327204 AvanTech You čelo vnitřní zásuvky H187/2000 stříbrná pro LED</t>
  </si>
  <si>
    <t>9327208</t>
  </si>
  <si>
    <t>538090</t>
  </si>
  <si>
    <t>HETTICH 9327208 AvanTech You čelo vnitřní zásuvky H101/2000 antracit pro LED</t>
  </si>
  <si>
    <t>9327209</t>
  </si>
  <si>
    <t>538092</t>
  </si>
  <si>
    <t>HETTICH 9327209 AvanTech You čelo vnitřní zásuvky H139/2000 antracit pro LED</t>
  </si>
  <si>
    <t>9327210</t>
  </si>
  <si>
    <t>538094</t>
  </si>
  <si>
    <t>HETTICH 9327210 AvanTech You čelo vnitřní zásuvky H187/2000 antracit pro LED</t>
  </si>
  <si>
    <t>538097</t>
  </si>
  <si>
    <t>HETTICH 9327211 AvanTech You spojky čela vnitř. zás. boky+čelo H101 stříbrná LED</t>
  </si>
  <si>
    <t>538099</t>
  </si>
  <si>
    <t>HETTICH 9327212 AvanTech You spojky čela vnitř. zás. boky+čelo H139 stříbrná LED</t>
  </si>
  <si>
    <t>538101</t>
  </si>
  <si>
    <t>HETTICH 9327213 AvanTech You spojky čela vnitř. zás. boky+čelo H187 stříbrná LED</t>
  </si>
  <si>
    <t>9327217</t>
  </si>
  <si>
    <t>538096</t>
  </si>
  <si>
    <t>HETTICH 9327217 AvanTech You spojky čela vnitř. zás. boky+čelo H101 antracit LED</t>
  </si>
  <si>
    <t>9327218</t>
  </si>
  <si>
    <t>538098</t>
  </si>
  <si>
    <t>HETTICH 9327218 AvanTech You spojky čela vnitř. zás. boky+čelo H139 antracit LED</t>
  </si>
  <si>
    <t>9327219</t>
  </si>
  <si>
    <t>538100</t>
  </si>
  <si>
    <t>HETTICH 9327219 AvanTech You spojky čela vnitř. zás. boky+čelo H187 antracit LED</t>
  </si>
  <si>
    <t>538109</t>
  </si>
  <si>
    <t>HETTICH 9327220 AvanTech You spojky čela vnitř. zás. boky+sklo H187 stříbrná LED</t>
  </si>
  <si>
    <t>538108</t>
  </si>
  <si>
    <t>HETTICH 9327222 AvanTech You spojky čela vnitř. zás. boky+sklo H187 antracit LED</t>
  </si>
  <si>
    <t>538103</t>
  </si>
  <si>
    <t>HETTICH 9327223 AvanTech You koncovka čela vnitřní zásuvky H101 stříbrná pro LED</t>
  </si>
  <si>
    <t>538105</t>
  </si>
  <si>
    <t>HETTICH 9327224 AvanTech You koncovka čela vnitřní zásuvky H139 stříbrná pro LED</t>
  </si>
  <si>
    <t>538107</t>
  </si>
  <si>
    <t>HETTICH 9327225 AvanTech You koncovka čela vnitřní zásuvky H187 stříbrná pro LED</t>
  </si>
  <si>
    <t>538102</t>
  </si>
  <si>
    <t>HETTICH 9327229 AvanTech You koncovka čela vnitřní zásuvky H101 antracit pro LED</t>
  </si>
  <si>
    <t>538104</t>
  </si>
  <si>
    <t>HETTICH 9327230 AvanTech You koncovka čela vnitřní zásuvky H139 antracit pro LED</t>
  </si>
  <si>
    <t>538106</t>
  </si>
  <si>
    <t>HETTICH 9327231 AvanTech You koncovka čela vnitřní zásuvky H187 antracit pro LED</t>
  </si>
  <si>
    <t>9327413</t>
  </si>
  <si>
    <t>536176</t>
  </si>
  <si>
    <t>HETTICH 9327413 dvojitý synchronizační adaptér typ C pro Quadro 25 2D/YOU PTO</t>
  </si>
  <si>
    <t>9327899</t>
  </si>
  <si>
    <t>545380</t>
  </si>
  <si>
    <t>HETTICH 9327899 SAH krytka levá plast antracit</t>
  </si>
  <si>
    <t>9327900</t>
  </si>
  <si>
    <t>545381</t>
  </si>
  <si>
    <t>HETTICH 9327900 SAH krytka pravá plast antracit</t>
  </si>
  <si>
    <t>9329098</t>
  </si>
  <si>
    <t>518445</t>
  </si>
  <si>
    <t>HETTICH 9329098 MultiTech doplňkový tlumič dotahu SiSy</t>
  </si>
  <si>
    <t>9329162</t>
  </si>
  <si>
    <t>536100</t>
  </si>
  <si>
    <t>HETTICH 9329162 spojka 2D pro Quadro V6 5D / Quadro 25 2D L</t>
  </si>
  <si>
    <t>9329163</t>
  </si>
  <si>
    <t>536101</t>
  </si>
  <si>
    <t>HETTICH 9329163 spojka 2D pro Quadro V6 5D / Quadro 25 2D P</t>
  </si>
  <si>
    <t>9329164</t>
  </si>
  <si>
    <t>536102</t>
  </si>
  <si>
    <t>HETTICH 9329164 spojka 2D pro Quadro V6 5D / Quadro 25 2D L+P</t>
  </si>
  <si>
    <t>9332629</t>
  </si>
  <si>
    <t>535959</t>
  </si>
  <si>
    <t>HETTICH 9332629 Quadro V6 5D plnovýsuv 250mm/10kg EB21 SiSy L</t>
  </si>
  <si>
    <t>9332630</t>
  </si>
  <si>
    <t>535960</t>
  </si>
  <si>
    <t>HETTICH 9332630 Quadro V6 5D plnovýsuv 250mm/10kg EB21 SiSy P</t>
  </si>
  <si>
    <t>9332631</t>
  </si>
  <si>
    <t>535961</t>
  </si>
  <si>
    <t>HETTICH 9332631 Quadro V6 5D plnovýsuv 270mm/10kg EB21 SiSy L</t>
  </si>
  <si>
    <t>9332632</t>
  </si>
  <si>
    <t>535962</t>
  </si>
  <si>
    <t>HETTICH 9332632 Quadro V6 5D plnovýsuv 270mm/10kg EB21 SiSy P</t>
  </si>
  <si>
    <t>9332633</t>
  </si>
  <si>
    <t>535963</t>
  </si>
  <si>
    <t>HETTICH 9332633 Quadro V6 5D plnovýsuv 300mm/10kg EB21 SiSy L</t>
  </si>
  <si>
    <t>9332634</t>
  </si>
  <si>
    <t>535964</t>
  </si>
  <si>
    <t>HETTICH 9332634 Quadro V6 5D plnovýsuv 300mm/10kg EB21 SiSy P</t>
  </si>
  <si>
    <t>9332635</t>
  </si>
  <si>
    <t>535965</t>
  </si>
  <si>
    <t>HETTICH 9332635 Quadro V6 5D plnovýsuv 320mm/10kg EB21 SiSy L</t>
  </si>
  <si>
    <t>9332636</t>
  </si>
  <si>
    <t>535966</t>
  </si>
  <si>
    <t>HETTICH 9332636 Quadro V6 5D plnovýsuv 320mm/10kg EB21 SiSy P</t>
  </si>
  <si>
    <t>9332637</t>
  </si>
  <si>
    <t>535967</t>
  </si>
  <si>
    <t>HETTICH 9332637 Quadro V6 5D plnovýsuv 350mm/10kg EB21 SiSy L</t>
  </si>
  <si>
    <t>9332638</t>
  </si>
  <si>
    <t>535968</t>
  </si>
  <si>
    <t>HETTICH 9332638 Quadro V6 5D plnovýsuv 350mm/10kg EB21 SiSy P</t>
  </si>
  <si>
    <t>9332639</t>
  </si>
  <si>
    <t>535969</t>
  </si>
  <si>
    <t>HETTICH 9332639 Quadro V6 5D plnovýsuv 250mm/30kg EB21 SiSy L</t>
  </si>
  <si>
    <t>9332640</t>
  </si>
  <si>
    <t>535970</t>
  </si>
  <si>
    <t>HETTICH 9332640 Quadro V6 5D plnovýsuv 250mm/30kg EB21 SiSy P</t>
  </si>
  <si>
    <t>9332641</t>
  </si>
  <si>
    <t>535971</t>
  </si>
  <si>
    <t>HETTICH 9332641 Quadro V6 5D plnovýsuv 270mm/30kg EB21 SiSy L</t>
  </si>
  <si>
    <t>9332642</t>
  </si>
  <si>
    <t>535973</t>
  </si>
  <si>
    <t>HETTICH 9332642 Quadro V6 5D plnovýsuv 270mm/30kg EB21 SiSy P</t>
  </si>
  <si>
    <t>9332643</t>
  </si>
  <si>
    <t>535974</t>
  </si>
  <si>
    <t>HETTICH 9332643 Quadro V6 5D plnovýsuv 300mm/30kg EB21 SiSy L</t>
  </si>
  <si>
    <t>9332644</t>
  </si>
  <si>
    <t>535975</t>
  </si>
  <si>
    <t>HETTICH 9332644 Quadro V6 5D plnovýsuv 300mm/30kg EB21 SiSy P</t>
  </si>
  <si>
    <t>9332645</t>
  </si>
  <si>
    <t>535976</t>
  </si>
  <si>
    <t>HETTICH 9332645 Quadro V6 5D plnovýsuv 320mm/30kg EB21 SiSy L</t>
  </si>
  <si>
    <t>9332646</t>
  </si>
  <si>
    <t>535977</t>
  </si>
  <si>
    <t>HETTICH 9332646 Quadro V6 5D plnovýsuv 320mm/30kg EB21 SiSy P</t>
  </si>
  <si>
    <t>9332647</t>
  </si>
  <si>
    <t>535978</t>
  </si>
  <si>
    <t>HETTICH 9332647 Quadro V6 5D plnovýsuv 350mm/30kg EB21 SiSy L</t>
  </si>
  <si>
    <t>9332648</t>
  </si>
  <si>
    <t>535979</t>
  </si>
  <si>
    <t>HETTICH 9332648 Quadro V6 5D plnovýsuv 350mm/30kg EB21 SiSy P</t>
  </si>
  <si>
    <t>9332649</t>
  </si>
  <si>
    <t>535980</t>
  </si>
  <si>
    <t>HETTICH 9332649 Quadro V6 5D plnovýsuv 380mm/30kg EB21 SiSy L</t>
  </si>
  <si>
    <t>9332650</t>
  </si>
  <si>
    <t>535981</t>
  </si>
  <si>
    <t>HETTICH 9332650 Quadro V6 5D plnovýsuv 380mm/30kg EB21 SiSy P</t>
  </si>
  <si>
    <t>9332651</t>
  </si>
  <si>
    <t>535982</t>
  </si>
  <si>
    <t>HETTICH 9332651 Quadro V6 5D plnovýsuv 400mm/30kg EB21 SiSy L</t>
  </si>
  <si>
    <t>9332652</t>
  </si>
  <si>
    <t>535983</t>
  </si>
  <si>
    <t>HETTICH 9332652 Quadro V6 5D plnovýsuv 400mm/30kg EB21 SiSy P</t>
  </si>
  <si>
    <t>9332653</t>
  </si>
  <si>
    <t>535984</t>
  </si>
  <si>
    <t>HETTICH 9332653 Quadro V6 5D plnovýsuv 420mm/30kg EB21 SiSy L</t>
  </si>
  <si>
    <t>9332654</t>
  </si>
  <si>
    <t>535985</t>
  </si>
  <si>
    <t>HETTICH 9332654 Quadro V6 5D plnovýsuv 420mm/30kg EB21 SiSy P</t>
  </si>
  <si>
    <t>9332655</t>
  </si>
  <si>
    <t>535986</t>
  </si>
  <si>
    <t>HETTICH 9332655 Quadro V6 5D plnovýsuv 450mm/30kg EB21 SiSy L</t>
  </si>
  <si>
    <t>9332656</t>
  </si>
  <si>
    <t>535987</t>
  </si>
  <si>
    <t>HETTICH 9332656 Quadro V6 5D plnovýsuv 450mm/30kg EB21 SiSy P</t>
  </si>
  <si>
    <t>9332657</t>
  </si>
  <si>
    <t>535988</t>
  </si>
  <si>
    <t>HETTICH 9332657 Quadro V6 5D plnovýsuv 480mm/30kg EB21 SiSy L</t>
  </si>
  <si>
    <t>9332658</t>
  </si>
  <si>
    <t>535989</t>
  </si>
  <si>
    <t>HETTICH 9332658 Quadro V6 5D plnovýsuv 480mm/30kg EB21 SiSy P</t>
  </si>
  <si>
    <t>9332659</t>
  </si>
  <si>
    <t>535990</t>
  </si>
  <si>
    <t>HETTICH 9332659 Quadro V6 5D plnovýsuv 500mm/30kg EB21 SiSy L</t>
  </si>
  <si>
    <t>9332660</t>
  </si>
  <si>
    <t>535991</t>
  </si>
  <si>
    <t>HETTICH 9332660 Quadro V6 5D plnovýsuv 500mm/30kg EB21 SiSy P</t>
  </si>
  <si>
    <t>9332661</t>
  </si>
  <si>
    <t>535992</t>
  </si>
  <si>
    <t>HETTICH 9332661 Quadro V6 5D plnovýsuv 520mm/30kg EB21 SiSy L</t>
  </si>
  <si>
    <t>9332662</t>
  </si>
  <si>
    <t>535993</t>
  </si>
  <si>
    <t>HETTICH 9332662 Quadro V6 5D plnovýsuv 520mm/30kg EB21 SiSy P</t>
  </si>
  <si>
    <t>9332663</t>
  </si>
  <si>
    <t>535994</t>
  </si>
  <si>
    <t>HETTICH 9332663 Quadro V6 5D plnovýsuv 550mm/30kg EB21 SiSy L</t>
  </si>
  <si>
    <t>9332664</t>
  </si>
  <si>
    <t>535995</t>
  </si>
  <si>
    <t>HETTICH 9332664 Quadro V6 5D plnovýsuv 550mm/30kg EB21 SiSy P</t>
  </si>
  <si>
    <t>9332665</t>
  </si>
  <si>
    <t>535996</t>
  </si>
  <si>
    <t>HETTICH 9332665 Quadro V6 5D plnovýsuv 580mm/30kg EB21 SiSy L</t>
  </si>
  <si>
    <t>9332666</t>
  </si>
  <si>
    <t>535997</t>
  </si>
  <si>
    <t>HETTICH 9332666 Quadro V6 5D plnovýsuv 580mm/30kg EB21 SiSy P</t>
  </si>
  <si>
    <t>9332667</t>
  </si>
  <si>
    <t>535998</t>
  </si>
  <si>
    <t>HETTICH 9332667 Quadro V6 5D plnovýsuv 600mm/30kg EB21 SiSy L</t>
  </si>
  <si>
    <t>9332668</t>
  </si>
  <si>
    <t>535999</t>
  </si>
  <si>
    <t>HETTICH 9332668 Quadro V6 5D plnovýsuv 600mm/30kg EB21 SiSy P</t>
  </si>
  <si>
    <t>9332669</t>
  </si>
  <si>
    <t>536000</t>
  </si>
  <si>
    <t>HETTICH 9332669 Quadro V6 5D plnovýsuv 250mm/30kg EB21 PTO L</t>
  </si>
  <si>
    <t>9332670</t>
  </si>
  <si>
    <t>536001</t>
  </si>
  <si>
    <t>HETTICH 9332670 Quadro V6 5D plnovýsuv 250mm/30kg EB21 PTO P</t>
  </si>
  <si>
    <t>9332671</t>
  </si>
  <si>
    <t>536002</t>
  </si>
  <si>
    <t>HETTICH 9332671 Quadro V6 5D plnovýsuv 300mm/30kg EB21 PTO L</t>
  </si>
  <si>
    <t>9332672</t>
  </si>
  <si>
    <t>536003</t>
  </si>
  <si>
    <t>HETTICH 9332672 Quadro V6 5D plnovýsuv 300mm/30kg EB21 PTO P</t>
  </si>
  <si>
    <t>9332673</t>
  </si>
  <si>
    <t>536004</t>
  </si>
  <si>
    <t>HETTICH 9332673 Quadro V6 5D plnovýsuv 320mm/30kg EB21 PTO L</t>
  </si>
  <si>
    <t>9332674</t>
  </si>
  <si>
    <t>536005</t>
  </si>
  <si>
    <t>HETTICH 9332674 Quadro V6 5D plnovýsuv 320mm/30kg EB21 PTO P</t>
  </si>
  <si>
    <t>9332675</t>
  </si>
  <si>
    <t>536006</t>
  </si>
  <si>
    <t>HETTICH 9332675 Quadro V6 5D plnovýsuv 350mm/30kg EB21 PTO L</t>
  </si>
  <si>
    <t>9332676</t>
  </si>
  <si>
    <t>536007</t>
  </si>
  <si>
    <t>HETTICH 9332676 Quadro V6 5D plnovýsuv 350mm/30kg EB21 PTO P</t>
  </si>
  <si>
    <t>9332677</t>
  </si>
  <si>
    <t>536008</t>
  </si>
  <si>
    <t>HETTICH 9332677 Quadro V6 5D plnovýsuv 380mm/30kg EB21 PTO L</t>
  </si>
  <si>
    <t>9332678</t>
  </si>
  <si>
    <t>536009</t>
  </si>
  <si>
    <t>HETTICH 9332678 Quadro V6 5D plnovýsuv 380mm/30kg EB21 PTO P</t>
  </si>
  <si>
    <t>9332679</t>
  </si>
  <si>
    <t>536010</t>
  </si>
  <si>
    <t>HETTICH 9332679 Quadro V6 5D plnovýsuv 400mm/30kg EB21 PTO L</t>
  </si>
  <si>
    <t>9332680</t>
  </si>
  <si>
    <t>536011</t>
  </si>
  <si>
    <t>HETTICH 9332680 Quadro V6 5D plnovýsuv 400mm/30kg EB21 PTO P</t>
  </si>
  <si>
    <t>9332681</t>
  </si>
  <si>
    <t>536012</t>
  </si>
  <si>
    <t>HETTICH 9332681 Quadro V6 5D plnovýsuv 420mm/30kg EB21 PTO L</t>
  </si>
  <si>
    <t>9332682</t>
  </si>
  <si>
    <t>536013</t>
  </si>
  <si>
    <t>HETTICH 9332682 Quadro V6 5D plnovýsuv 420mm/30kg EB21 PTO P</t>
  </si>
  <si>
    <t>9332683</t>
  </si>
  <si>
    <t>536014</t>
  </si>
  <si>
    <t>HETTICH 9332683 Quadro V6 5D plnovýsuv 450mm/30kg EB21 PTO L</t>
  </si>
  <si>
    <t>9332684</t>
  </si>
  <si>
    <t>536015</t>
  </si>
  <si>
    <t>HETTICH 9332684 Quadro V6 5D plnovýsuv 450mm/30kg EB21 PTO P</t>
  </si>
  <si>
    <t>9332685</t>
  </si>
  <si>
    <t>536016</t>
  </si>
  <si>
    <t>HETTICH 9332685 Quadro V6 5D plnovýsuv 480mm/30kg EB21 PTO L</t>
  </si>
  <si>
    <t>9332686</t>
  </si>
  <si>
    <t>536017</t>
  </si>
  <si>
    <t>HETTICH 9332686 Quadro V6 5D plnovýsuv 480mm/30kg EB21 PTO P</t>
  </si>
  <si>
    <t>9332687</t>
  </si>
  <si>
    <t>536018</t>
  </si>
  <si>
    <t>HETTICH 9332687 Quadro V6 5D plnovýsuv 500mm/30kg EB21 PTO L</t>
  </si>
  <si>
    <t>9332688</t>
  </si>
  <si>
    <t>536019</t>
  </si>
  <si>
    <t>HETTICH 9332688 Quadro V6 5D plnovýsuv 500mm/30kg EB21 PTO P</t>
  </si>
  <si>
    <t>9332689</t>
  </si>
  <si>
    <t>536020</t>
  </si>
  <si>
    <t>HETTICH 9332689 Quadro V6 5D plnovýsuv 520mm/30kg EB21 PTO L</t>
  </si>
  <si>
    <t>9332690</t>
  </si>
  <si>
    <t>536021</t>
  </si>
  <si>
    <t>HETTICH 9332690 Quadro V6 5D plnovýsuv 520mm/30kg EB21 PTO P</t>
  </si>
  <si>
    <t>9332691</t>
  </si>
  <si>
    <t>536022</t>
  </si>
  <si>
    <t>HETTICH 9332691 Quadro V6 5D plnovýsuv 550mm/30kg EB21 PTO L</t>
  </si>
  <si>
    <t>9332692</t>
  </si>
  <si>
    <t>536023</t>
  </si>
  <si>
    <t>HETTICH 9332692 Quadro V6 5D plnovýsuv 550mm/30kg EB21 PTO P</t>
  </si>
  <si>
    <t>9332693</t>
  </si>
  <si>
    <t>536024</t>
  </si>
  <si>
    <t>HETTICH 9332693 Quadro V6 5D plnovýsuv 580mm/30kg EB21 PTO L</t>
  </si>
  <si>
    <t>9332694</t>
  </si>
  <si>
    <t>536025</t>
  </si>
  <si>
    <t>HETTICH 9332694 Quadro V6 5D plnovýsuv 580mm/30kg EB21 PTO P</t>
  </si>
  <si>
    <t>9332695</t>
  </si>
  <si>
    <t>536026</t>
  </si>
  <si>
    <t>HETTICH 9332695 Quadro V6 5D plnovýsuv 600mm/30kg EB21 PTO L</t>
  </si>
  <si>
    <t>9332696</t>
  </si>
  <si>
    <t>536027</t>
  </si>
  <si>
    <t>HETTICH 9332696 Quadro V6 5D plnovýsuv 600mm/30kg EB21 PTO P</t>
  </si>
  <si>
    <t>9332697</t>
  </si>
  <si>
    <t>535925</t>
  </si>
  <si>
    <t>HETTICH 9332697 Quadro V6 5D plnovýsuv 250mm/10kg EB21 SiSy L+P</t>
  </si>
  <si>
    <t>9332698</t>
  </si>
  <si>
    <t>535926</t>
  </si>
  <si>
    <t>HETTICH 9332698 Quadro V6 5D plnovýsuv 270mm/10kg EB21 SiSy L+P</t>
  </si>
  <si>
    <t>9332699</t>
  </si>
  <si>
    <t>535927</t>
  </si>
  <si>
    <t>HETTICH 9332699 Quadro V6 5D plnovýsuv 300mm/10kg EB21 SiSy L+P</t>
  </si>
  <si>
    <t>9332700</t>
  </si>
  <si>
    <t>535928</t>
  </si>
  <si>
    <t>HETTICH 9332700 Quadro V6 5D plnovýsuv 320mm/10kg EB21 SiSy L+P</t>
  </si>
  <si>
    <t>9332701</t>
  </si>
  <si>
    <t>535929</t>
  </si>
  <si>
    <t>HETTICH 9332701 Quadro V6 5D plnovýsuv 350mm/10kg EB21 SiSy L+P</t>
  </si>
  <si>
    <t>9332702</t>
  </si>
  <si>
    <t>535930</t>
  </si>
  <si>
    <t>HETTICH 9332702 Quadro V6 5D plnovýsuv 250mm/30kg EB21 SiSy L+P</t>
  </si>
  <si>
    <t>9332703</t>
  </si>
  <si>
    <t>535931</t>
  </si>
  <si>
    <t>HETTICH 9332703 Quadro V6 5D plnovýsuv 270mm/30kg EB21 SiSy L+P</t>
  </si>
  <si>
    <t>9332704</t>
  </si>
  <si>
    <t>535932</t>
  </si>
  <si>
    <t>HETTICH 9332704 Quadro V6 5D plnovýsuv 300mm/30kg EB21 SiSy L+P</t>
  </si>
  <si>
    <t>9332705</t>
  </si>
  <si>
    <t>535933</t>
  </si>
  <si>
    <t>HETTICH 9332705 Quadro V6 5D plnovýsuv 320mm/30kg EB21 SiSy L+P</t>
  </si>
  <si>
    <t>9332706</t>
  </si>
  <si>
    <t>535934</t>
  </si>
  <si>
    <t>HETTICH 9332706 Quadro V6 5D plnovýsuv 350mm/30kg EB21 SiSy L+P</t>
  </si>
  <si>
    <t>9332707</t>
  </si>
  <si>
    <t>535935</t>
  </si>
  <si>
    <t>HETTICH 9332707 Quadro V6 5D plnovýsuv 380mm/30kg EB21 SiSy L+P</t>
  </si>
  <si>
    <t>9332708</t>
  </si>
  <si>
    <t>535936</t>
  </si>
  <si>
    <t>HETTICH 9332708 Quadro V6 5D plnovýsuv 400mm/30kg EB21 SiSy L+P</t>
  </si>
  <si>
    <t>9332709</t>
  </si>
  <si>
    <t>535937</t>
  </si>
  <si>
    <t>HETTICH 9332709 Quadro V6 5D plnovýsuv 420mm/30kg EB21 SiSy L+P</t>
  </si>
  <si>
    <t>9332710</t>
  </si>
  <si>
    <t>535938</t>
  </si>
  <si>
    <t>HETTICH 9332710 Quadro V6 5D plnovýsuv 450mm/30kg EB21 SiSy L+P</t>
  </si>
  <si>
    <t>9332711</t>
  </si>
  <si>
    <t>535939</t>
  </si>
  <si>
    <t>HETTICH 9332711 Quadro V6 5D plnovýsuv 480mm/30kg EB21 SiSy L+P</t>
  </si>
  <si>
    <t>9332712</t>
  </si>
  <si>
    <t>535940</t>
  </si>
  <si>
    <t>HETTICH 9332712 Quadro V6 5D plnovýsuv 500mm/30kg EB21 SiSy L+P</t>
  </si>
  <si>
    <t>9332713</t>
  </si>
  <si>
    <t>535941</t>
  </si>
  <si>
    <t>HETTICH 9332713 Quadro V6 5D plnovýsuv 520mm/30kg EB21 SiSy L+P</t>
  </si>
  <si>
    <t>9332714</t>
  </si>
  <si>
    <t>535942</t>
  </si>
  <si>
    <t>HETTICH 9332714 Quadro V6 5D plnovýsuv 550mm/30kg EB21 SiSy L+P</t>
  </si>
  <si>
    <t>9332715</t>
  </si>
  <si>
    <t>535943</t>
  </si>
  <si>
    <t>HETTICH 9332715 Quadro V6 5D plnovýsuv 580mm/30kg EB21 SiSy L+P</t>
  </si>
  <si>
    <t>9332716</t>
  </si>
  <si>
    <t>535944</t>
  </si>
  <si>
    <t>HETTICH 9332716 Quadro V6 5D plnovýsuv 600mm/30kg EB21 SiSy L+P</t>
  </si>
  <si>
    <t>9332717</t>
  </si>
  <si>
    <t>535945</t>
  </si>
  <si>
    <t>HETTICH 9332717 Quadro V6 5D plnovýsuv 250mm/30kg EB21 PTO L+P</t>
  </si>
  <si>
    <t>9332718</t>
  </si>
  <si>
    <t>535946</t>
  </si>
  <si>
    <t>HETTICH 9332718 Quadro V6 5D plnovýsuv 300mm/30kg EB21 PTO L+P</t>
  </si>
  <si>
    <t>9332719</t>
  </si>
  <si>
    <t>535947</t>
  </si>
  <si>
    <t>HETTICH 9332719 Quadro V6 5D plnovýsuv 320mm/30kg EB21 PTO L+P</t>
  </si>
  <si>
    <t>9332720</t>
  </si>
  <si>
    <t>535948</t>
  </si>
  <si>
    <t>HETTICH 9332720 Quadro V6 5D plnovýsuv 350mm/30kg EB21 PTO L+P</t>
  </si>
  <si>
    <t>9332721</t>
  </si>
  <si>
    <t>535949</t>
  </si>
  <si>
    <t>HETTICH 9332721 Quadro V6 5D plnovýsuv 380mm/30kg EB21 PTO L+P</t>
  </si>
  <si>
    <t>9332722</t>
  </si>
  <si>
    <t>535950</t>
  </si>
  <si>
    <t>HETTICH 9332722 Quadro V6 5D plnovýsuv 400mm/30kg EB21 PTO L+P</t>
  </si>
  <si>
    <t>9332723</t>
  </si>
  <si>
    <t>535951</t>
  </si>
  <si>
    <t>HETTICH 9332723 Quadro V6 5D plnovýsuv 420mm/30kg EB21 PTO L+P</t>
  </si>
  <si>
    <t>9332724</t>
  </si>
  <si>
    <t>535952</t>
  </si>
  <si>
    <t>HETTICH 9332724 Quadro V6 5D plnovýsuv 450mm/30kg EB21 PTO L+P</t>
  </si>
  <si>
    <t>9332725</t>
  </si>
  <si>
    <t>535953</t>
  </si>
  <si>
    <t>HETTICH 9332725 Quadro V6 5D plnovýsuv 480mm/30kg EB21 PTO L+P</t>
  </si>
  <si>
    <t>9332726</t>
  </si>
  <si>
    <t>535954</t>
  </si>
  <si>
    <t>HETTICH 9332726 Quadro V6 5D plnovýsuv 500mm/30kg EB21 PTO L+P</t>
  </si>
  <si>
    <t>9332727</t>
  </si>
  <si>
    <t>535955</t>
  </si>
  <si>
    <t>HETTICH 9332727 Quadro V6 5D plnovýsuv 520mm/30kg EB21 PTO L+P</t>
  </si>
  <si>
    <t>9332728</t>
  </si>
  <si>
    <t>535956</t>
  </si>
  <si>
    <t>HETTICH 9332728 Quadro V6 5D plnovýsuv 550mm/30kg EB21 PTO L+P</t>
  </si>
  <si>
    <t>9332729</t>
  </si>
  <si>
    <t>535957</t>
  </si>
  <si>
    <t>HETTICH 9332729 Quadro V6 5D plnovýsuv 580mm/30kg EB21 PTO L+P</t>
  </si>
  <si>
    <t>9332730</t>
  </si>
  <si>
    <t>535958</t>
  </si>
  <si>
    <t>HETTICH 9332730 Quadro V6 5D plnovýsuv 600mm/30kg EB21 PTO L+P</t>
  </si>
  <si>
    <t>9333175</t>
  </si>
  <si>
    <t>536152</t>
  </si>
  <si>
    <t>HETTICH 9333175 Quadro 25 YOU částečný výsuv 270mm/25kg EB21 SiSy L+P</t>
  </si>
  <si>
    <t>9333176</t>
  </si>
  <si>
    <t>536153</t>
  </si>
  <si>
    <t>HETTICH 9333176 Quadro 25 YOU částečný výsuv 300mm/25kg EB21 SiSy L+P</t>
  </si>
  <si>
    <t>9333177</t>
  </si>
  <si>
    <t>536154</t>
  </si>
  <si>
    <t>HETTICH 9333177 Quadro 25 YOU částečný výsuv 320mm/25kg EB21 SiSy L+P</t>
  </si>
  <si>
    <t>9333178</t>
  </si>
  <si>
    <t>536155</t>
  </si>
  <si>
    <t>HETTICH 9333178 Quadro 25 YOU částečný výsuv 350mm/25kg EB21 SiSy L+P</t>
  </si>
  <si>
    <t>9333179</t>
  </si>
  <si>
    <t>536156</t>
  </si>
  <si>
    <t>HETTICH 9333179 Quadro 25 YOU částečný výsuv 380mm/25kg EB21 SiSy L+P</t>
  </si>
  <si>
    <t>9333180</t>
  </si>
  <si>
    <t>536157</t>
  </si>
  <si>
    <t>HETTICH 9333180 Quadro 25 YOU částečný výsuv 400mm/25kg EB21 SiSy L+P</t>
  </si>
  <si>
    <t>9333181</t>
  </si>
  <si>
    <t>536158</t>
  </si>
  <si>
    <t>HETTICH 9333181 Quadro 25 YOU částečný výsuv 420mm/25kg EB21 SiSy L+P</t>
  </si>
  <si>
    <t>9333182</t>
  </si>
  <si>
    <t>536159</t>
  </si>
  <si>
    <t>HETTICH 9333182 Quadro 25 YOU částečný výsuv 450mm/25kg EB21 SiSy L+P</t>
  </si>
  <si>
    <t>9333183</t>
  </si>
  <si>
    <t>536160</t>
  </si>
  <si>
    <t>HETTICH 9333183 Quadro 25 YOU částečný výsuv 480mm/25kg EB21 SiSy L+P</t>
  </si>
  <si>
    <t>9333185</t>
  </si>
  <si>
    <t>536161</t>
  </si>
  <si>
    <t>HETTICH 9333185 Quadro 25 YOU částečný výsuv 500mm/25kg EB21 SiSy L+P</t>
  </si>
  <si>
    <t>9333186</t>
  </si>
  <si>
    <t>536162</t>
  </si>
  <si>
    <t>HETTICH 9333186 Quadro 25 YOU částečný výsuv 520mm/25kg EB21 SiSy L+P</t>
  </si>
  <si>
    <t>9333187</t>
  </si>
  <si>
    <t>536163</t>
  </si>
  <si>
    <t>HETTICH 9333187 Quadro 25 YOU částečný výsuv 550mm/25kg EB21 SiSy L+P</t>
  </si>
  <si>
    <t>9333188</t>
  </si>
  <si>
    <t>536076</t>
  </si>
  <si>
    <t>HETTICH 9333188 Quadro 25 2D částečný výsuv 270mm/25kg EB21 SiSy L+P</t>
  </si>
  <si>
    <t>9333189</t>
  </si>
  <si>
    <t>536077</t>
  </si>
  <si>
    <t>HETTICH 9333189 Quadro 25 2D částečný výsuv 300mm/25kg EB21 SiSy L+P</t>
  </si>
  <si>
    <t>9333190</t>
  </si>
  <si>
    <t>536078</t>
  </si>
  <si>
    <t>HETTICH 9333190 Quadro 25 2D částečný výsuv 320mm/25kg EB21 SiSy L+P</t>
  </si>
  <si>
    <t>9333191</t>
  </si>
  <si>
    <t>536079</t>
  </si>
  <si>
    <t>HETTICH 9333191 Quadro 25 2D částečný výsuv 350mm/25kg EB21 SiSy L+P</t>
  </si>
  <si>
    <t>9333192</t>
  </si>
  <si>
    <t>536080</t>
  </si>
  <si>
    <t>HETTICH 9333192 Quadro 25 2D částečný výsuv 380mm/25kg EB21 SiSy L+P</t>
  </si>
  <si>
    <t>9333193</t>
  </si>
  <si>
    <t>536081</t>
  </si>
  <si>
    <t>HETTICH 9333193 Quadro 25 2D částečný výsuv 400mm/25kg EB21 SiSy L+P</t>
  </si>
  <si>
    <t>9333194</t>
  </si>
  <si>
    <t>536082</t>
  </si>
  <si>
    <t>HETTICH 9333194 Quadro 25 2D částečný výsuv 420mm/25kg EB21 SiSy L+P</t>
  </si>
  <si>
    <t>9333195</t>
  </si>
  <si>
    <t>536083</t>
  </si>
  <si>
    <t>HETTICH 9333195 Quadro 25 2D částečný výsuv 450mm/25kg EB21 SiSy L+P</t>
  </si>
  <si>
    <t>9333196</t>
  </si>
  <si>
    <t>536084</t>
  </si>
  <si>
    <t>HETTICH 9333196 Quadro 25 2D částečný výsuv 480mm/25kg EB21 SiSy L+P</t>
  </si>
  <si>
    <t>9333197</t>
  </si>
  <si>
    <t>536085</t>
  </si>
  <si>
    <t>HETTICH 9333197 Quadro 25 2D částečný výsuv 500mm/25kg EB21 SiSy L+P</t>
  </si>
  <si>
    <t>9333198</t>
  </si>
  <si>
    <t>536086</t>
  </si>
  <si>
    <t>HETTICH 9333198 Quadro 25 2D částečný výsuv 520mm/25kg EB21 SiSy L+P</t>
  </si>
  <si>
    <t>9333199</t>
  </si>
  <si>
    <t>536087</t>
  </si>
  <si>
    <t>HETTICH 9333199 Quadro 25 2D částečný výsuv 550mm/25kg EB21 SiSy L+P</t>
  </si>
  <si>
    <t>9333201</t>
  </si>
  <si>
    <t>536164</t>
  </si>
  <si>
    <t>HETTICH 9333201 Quadro 25 YOU částečný výsuv 270mm/25kg EB21 PTO L+P</t>
  </si>
  <si>
    <t>9333202</t>
  </si>
  <si>
    <t>536165</t>
  </si>
  <si>
    <t>HETTICH 9333202 Quadro 25 YOU částečný výsuv 300mm/25kg EB21 PTO L+P</t>
  </si>
  <si>
    <t>9333203</t>
  </si>
  <si>
    <t>536166</t>
  </si>
  <si>
    <t>HETTICH 9333203 Quadro 25 YOU částečný výsuv 320mm/25kg EB21 PTO L+P</t>
  </si>
  <si>
    <t>9333204</t>
  </si>
  <si>
    <t>536167</t>
  </si>
  <si>
    <t>HETTICH 9333204 Quadro 25 YOU částečný výsuv 350mm/25kg EB21 PTO L+P</t>
  </si>
  <si>
    <t>9333205</t>
  </si>
  <si>
    <t>536168</t>
  </si>
  <si>
    <t>HETTICH 9333205 Quadro 25 YOU částečný výsuv 380mm/25kg EB21 PTO L+P</t>
  </si>
  <si>
    <t>9333206</t>
  </si>
  <si>
    <t>536169</t>
  </si>
  <si>
    <t>HETTICH 9333206 Quadro 25 YOU částečný výsuv 400mm/25kg EB21 PTO L+P</t>
  </si>
  <si>
    <t>9333207</t>
  </si>
  <si>
    <t>536170</t>
  </si>
  <si>
    <t>HETTICH 9333207 Quadro 25 YOU částečný výsuv 420mm/25kg EB21 PTO L+P</t>
  </si>
  <si>
    <t>9333208</t>
  </si>
  <si>
    <t>536171</t>
  </si>
  <si>
    <t>HETTICH 9333208 Quadro 25 YOU částečný výsuv 450mm/25kg EB21 PTO L+P</t>
  </si>
  <si>
    <t>9333209</t>
  </si>
  <si>
    <t>536172</t>
  </si>
  <si>
    <t>HETTICH 9333209 Quadro 25 YOU částečný výsuv 480mm/25kg EB21 PTO L+P</t>
  </si>
  <si>
    <t>9333210</t>
  </si>
  <si>
    <t>536173</t>
  </si>
  <si>
    <t>HETTICH 9333210 Quadro 25 YOU částečný výsuv 500mm/25kg EB21 PTO L+P</t>
  </si>
  <si>
    <t>9333211</t>
  </si>
  <si>
    <t>536174</t>
  </si>
  <si>
    <t>HETTICH 9333211 Quadro 25 YOU částečný výsuv 520mm/25kg EB21 PTO L+P</t>
  </si>
  <si>
    <t>9333212</t>
  </si>
  <si>
    <t>536175</t>
  </si>
  <si>
    <t>HETTICH 9333212 Quadro 25 YOU částečný výsuv 550mm/25kg EB21 PTO L+P</t>
  </si>
  <si>
    <t>9333214</t>
  </si>
  <si>
    <t>536088</t>
  </si>
  <si>
    <t>HETTICH 9333214 Quadro 25 2D částečný výsuv 270mm/25kg EB21 PTO L+P</t>
  </si>
  <si>
    <t>9333215</t>
  </si>
  <si>
    <t>536089</t>
  </si>
  <si>
    <t>HETTICH 9333215 Quadro 25 2D částečný výsuv 300mm/25kg EB21 PTO L+P</t>
  </si>
  <si>
    <t>9333216</t>
  </si>
  <si>
    <t>536090</t>
  </si>
  <si>
    <t>HETTICH 9333216 Quadro 25 2D částečný výsuv 320mm/25kg EB21 PTO L+P</t>
  </si>
  <si>
    <t>9333217</t>
  </si>
  <si>
    <t>536091</t>
  </si>
  <si>
    <t>HETTICH 9333217 Quadro 25 2D částečný výsuv 350mm/25kg EB21 PTO L+P</t>
  </si>
  <si>
    <t>9333218</t>
  </si>
  <si>
    <t>536092</t>
  </si>
  <si>
    <t>HETTICH 9333218 Quadro 25 2D částečný výsuv 380mm/25kg EB21 PTO L+P</t>
  </si>
  <si>
    <t>9333219</t>
  </si>
  <si>
    <t>536093</t>
  </si>
  <si>
    <t>HETTICH 9333219 Quadro 25 2D částečný výsuv 400mm/25kg EB21 PTO L+P</t>
  </si>
  <si>
    <t>9333220</t>
  </si>
  <si>
    <t>536094</t>
  </si>
  <si>
    <t>HETTICH 9333220 Quadro 25 2D částečný výsuv 420mm/25kg EB21 PTO L+P</t>
  </si>
  <si>
    <t>9333222</t>
  </si>
  <si>
    <t>536095</t>
  </si>
  <si>
    <t>HETTICH 9333222 Quadro 25 2D částečný výsuv 450mm/25kg EB21 PTO L+P</t>
  </si>
  <si>
    <t>9333223</t>
  </si>
  <si>
    <t>536096</t>
  </si>
  <si>
    <t>HETTICH 9333223 Quadro 25 2D částečný výsuv 480mm/25kg EB21 PTO L+P</t>
  </si>
  <si>
    <t>9333225</t>
  </si>
  <si>
    <t>536097</t>
  </si>
  <si>
    <t>HETTICH 9333225 Quadro 25 2D částečný výsuv 500mm/25kg EB21 PTO L+P</t>
  </si>
  <si>
    <t>9333226</t>
  </si>
  <si>
    <t>536098</t>
  </si>
  <si>
    <t>HETTICH 9333226 Quadro 25 2D částečný výsuv 520mm/25kg EB21 PTO L+P</t>
  </si>
  <si>
    <t>9333227</t>
  </si>
  <si>
    <t>536099</t>
  </si>
  <si>
    <t>HETTICH 9333227 Quadro 25 2D částečný výsuv 550mm/25kg EB21 PTO L+P</t>
  </si>
  <si>
    <t>9334192</t>
  </si>
  <si>
    <t>555960</t>
  </si>
  <si>
    <t>HETTICH 9334192 rám AvanTech YOU Pull 500/400 antracit</t>
  </si>
  <si>
    <t>9334793</t>
  </si>
  <si>
    <t>541414</t>
  </si>
  <si>
    <t>HETTICH 9334793 odpružený doraz - L</t>
  </si>
  <si>
    <t>9334794</t>
  </si>
  <si>
    <t>541415</t>
  </si>
  <si>
    <t>HETTICH 9334794 odpružený doraz - P</t>
  </si>
  <si>
    <t>9336112</t>
  </si>
  <si>
    <t>541418</t>
  </si>
  <si>
    <t>HETTICH 9336112 krytka SAH 215/216, plast, antracit</t>
  </si>
  <si>
    <t>9336464</t>
  </si>
  <si>
    <t>541354</t>
  </si>
  <si>
    <t>HETTICH 9336464 TopLine XL sada tlumení pro 2 křídla 15-35kg černá</t>
  </si>
  <si>
    <t>9336465</t>
  </si>
  <si>
    <t>541355</t>
  </si>
  <si>
    <t>HETTICH 9336465 TopLine XL sada tlumení pro 2 křídla 30-80kg černá</t>
  </si>
  <si>
    <t>9336466</t>
  </si>
  <si>
    <t>541358</t>
  </si>
  <si>
    <t>HETTICH 9336466 TopLine XL sada tlumení pro 2 křídla 60-100kg černá</t>
  </si>
  <si>
    <t>9336467</t>
  </si>
  <si>
    <t>541359</t>
  </si>
  <si>
    <t>HETTICH 9336467 TopLine XL sada tlumení pro 3 křídla oboustranná 15-35kg černá</t>
  </si>
  <si>
    <t>9336468</t>
  </si>
  <si>
    <t>541360</t>
  </si>
  <si>
    <t>HETTICH 9336468 TopLine XL sada tlumení pro 3 křídla oboustranná 30-80kg černá</t>
  </si>
  <si>
    <t>9336469</t>
  </si>
  <si>
    <t>541361</t>
  </si>
  <si>
    <t>HETTICH 9336469 TopLine XL sada tlumení pro 3 křídla oboustranná 60-100kg černá</t>
  </si>
  <si>
    <t>9336470</t>
  </si>
  <si>
    <t>541353</t>
  </si>
  <si>
    <t>HETTICH 9336470 TopLine XL horní a spodní vedení s příchyty 4000mm černá elox</t>
  </si>
  <si>
    <t>9338328</t>
  </si>
  <si>
    <t>536692</t>
  </si>
  <si>
    <t>HETTICH 9338328 TopLine L nutné příslušenství</t>
  </si>
  <si>
    <t>9338329</t>
  </si>
  <si>
    <t>541352</t>
  </si>
  <si>
    <t>HETTICH 9338329 TopLine XL horní a spodní vedení s příchyty 2300mm černá elox</t>
  </si>
  <si>
    <t>9338462</t>
  </si>
  <si>
    <t>536177</t>
  </si>
  <si>
    <t>HETTICH 9338462 Quadro Compact BM 470mm/40kg na dno SiSy L+P venkovní použití</t>
  </si>
  <si>
    <t>9338659</t>
  </si>
  <si>
    <t>534388</t>
  </si>
  <si>
    <t>HETTICH 9338659 WingLine S new do 5 kg, vodící díl s pružinou, šedá, pravá</t>
  </si>
  <si>
    <t>9338688</t>
  </si>
  <si>
    <t>534400</t>
  </si>
  <si>
    <t>HETTICH 9338688 WingLine S new do 5 kg, vodící díl s pružinou, bílá, pravá</t>
  </si>
  <si>
    <t>9338690</t>
  </si>
  <si>
    <t>534401</t>
  </si>
  <si>
    <t>HETTICH 9338690 WingLine S new do 5 kg, vodící díl s pružinou, antracit, pravá</t>
  </si>
  <si>
    <t>9338702</t>
  </si>
  <si>
    <t>534394</t>
  </si>
  <si>
    <t>HETTICH 9338702 WingLine S new do 5 kg, vodící díl bez pružiny, šedá, pravá</t>
  </si>
  <si>
    <t>9338704</t>
  </si>
  <si>
    <t>534405</t>
  </si>
  <si>
    <t>HETTICH 9338704 WingLine S new do 5 kg, vodící díl bez pružiny, bílá, pravá</t>
  </si>
  <si>
    <t>9338706</t>
  </si>
  <si>
    <t>534406</t>
  </si>
  <si>
    <t>HETTICH 9338706 WingLine S new do 5 kg, vodící díl bez pružiny, antracit, pravá</t>
  </si>
  <si>
    <t>9338977</t>
  </si>
  <si>
    <t>534387</t>
  </si>
  <si>
    <t>HETTICH 9338977 WingLine S new do 5 kg, vodící díl s pružinou, šedá, levá</t>
  </si>
  <si>
    <t>9338979</t>
  </si>
  <si>
    <t>534396</t>
  </si>
  <si>
    <t>HETTICH 9338979 WingLine S new do 5 kg, vodící díl s pružinou, bílá, levá</t>
  </si>
  <si>
    <t>9339051</t>
  </si>
  <si>
    <t>534397</t>
  </si>
  <si>
    <t>HETTICH 9339051 WingLine S new do 5 kg, vodící díl s pružinou, antracit, levá</t>
  </si>
  <si>
    <t>9339054</t>
  </si>
  <si>
    <t>534392</t>
  </si>
  <si>
    <t>HETTICH 9339054 WingLine S new do 5 kg, vodící díl bez pružiny, šedá, levá</t>
  </si>
  <si>
    <t>9339057</t>
  </si>
  <si>
    <t>534403</t>
  </si>
  <si>
    <t>HETTICH 9339057 WingLine S new do 5 kg, vodící díl bez pružiny, bílá, levá</t>
  </si>
  <si>
    <t>9339059</t>
  </si>
  <si>
    <t>534404</t>
  </si>
  <si>
    <t>HETTICH 9339059 WingLine S new do 5 kg, vodící díl bez pružiny, antracit, levá</t>
  </si>
  <si>
    <t>533216</t>
  </si>
  <si>
    <t>HETTICH 9339344 WingLine L new do 25 kg, sada s pružinou, šedá, pravá</t>
  </si>
  <si>
    <t>534176</t>
  </si>
  <si>
    <t>HETTICH 9339346 WingLine L new do 25 kg, sada s pružinou, bílá, pravá</t>
  </si>
  <si>
    <t>534179</t>
  </si>
  <si>
    <t>HETTICH 9339347 WingLine L new do 25 kg, sada s pružinou, antracit, pravá</t>
  </si>
  <si>
    <t>533225</t>
  </si>
  <si>
    <t>HETTICH 9339348 WingLine L new do 25 kg, sada bez pružiny, šedá, pravá</t>
  </si>
  <si>
    <t>534295</t>
  </si>
  <si>
    <t>HETTICH 9339349 WingLine L new do 25 kg, sada bez pružiny, bílá, pravá</t>
  </si>
  <si>
    <t>534296</t>
  </si>
  <si>
    <t>HETTICH 9339350 WingLine L new do 25 kg, sada bez pružiny, antracit, pravá</t>
  </si>
  <si>
    <t>533204</t>
  </si>
  <si>
    <t>HETTICH 9339352 WingLine L new do 25 kg, sada s pružinou, šedá, levá</t>
  </si>
  <si>
    <t>534148</t>
  </si>
  <si>
    <t>HETTICH 9339354 WingLine L new do 25 kg, sada s pružinou, bílá, levá</t>
  </si>
  <si>
    <t>534172</t>
  </si>
  <si>
    <t>HETTICH 9339356 WingLine L new do 25 kg, sada s pružinou, antracit, levá</t>
  </si>
  <si>
    <t>533217</t>
  </si>
  <si>
    <t>HETTICH 9339357 WingLine L new do 25 kg, sada bez pružiny, šedá, levá</t>
  </si>
  <si>
    <t>534293</t>
  </si>
  <si>
    <t>HETTICH 9339363 WingLine L new do 25 kg, sada bez pružiny, bílá, levá</t>
  </si>
  <si>
    <t>534294</t>
  </si>
  <si>
    <t>HETTICH 9339364 WingLine L new do 25 kg, sada bez pružiny, antracit, levá</t>
  </si>
  <si>
    <t>533229</t>
  </si>
  <si>
    <t>HETTICH 9339366 WingLine L new do 12 kg,sada s pružinou,šedá,pravá,s vedením</t>
  </si>
  <si>
    <t>534291</t>
  </si>
  <si>
    <t>HETTICH 9339367 WingLine L new do 12 kg,sada s pružinou,bílá,pravá,s vedením</t>
  </si>
  <si>
    <t>534292</t>
  </si>
  <si>
    <t>HETTICH 9339368 WingLine L new do 12 kg,sada s pružinou,antracit,pravá,s vedením</t>
  </si>
  <si>
    <t>533768</t>
  </si>
  <si>
    <t>HETTICH 9339369 WingLine L new do 12 kg,sada bez pružiny,šedá,pravá,s vedením</t>
  </si>
  <si>
    <t>534299</t>
  </si>
  <si>
    <t>HETTICH 9339370 WingLine L new do 12 kg,sada bez pružiny,bílá,pravá,s vedením</t>
  </si>
  <si>
    <t>534300</t>
  </si>
  <si>
    <t>HETTICH 9339381 WingLine L new do 12 kg,sada bez pružiny,antraci,pravá,s vedením</t>
  </si>
  <si>
    <t>533228</t>
  </si>
  <si>
    <t>HETTICH 9339382 WingLine L new do 12 kg,sada s pružinou,šedá,levá,s vedením</t>
  </si>
  <si>
    <t>534289</t>
  </si>
  <si>
    <t>HETTICH 9339383 WingLine L new do 12 kg,sada s pružinou,bílá,levá,s vedením</t>
  </si>
  <si>
    <t>534290</t>
  </si>
  <si>
    <t>HETTICH 9339384 WingLine L new do 12 kg,sada s pružinou,antracit,levá,s vedením</t>
  </si>
  <si>
    <t>533767</t>
  </si>
  <si>
    <t>HETTICH 9339386 WingLine L new do 12 kg,sada bez pružiny,šedá,levá,s vedením</t>
  </si>
  <si>
    <t>534297</t>
  </si>
  <si>
    <t>HETTICH 9339387 WingLine L new do 12 kg,sada bez pružiny,bílá,levá,s vedením</t>
  </si>
  <si>
    <t>534298</t>
  </si>
  <si>
    <t>HETTICH 9339388 WingLine L new do 12 kg,sada bez pružiny,antracit,levá,s vedením</t>
  </si>
  <si>
    <t>533966</t>
  </si>
  <si>
    <t>HETTICH 9339389 WingLine L new do 12 kg,sada s pružinou,šedá,pravá,bez vedení</t>
  </si>
  <si>
    <t>534309</t>
  </si>
  <si>
    <t>HETTICH 9339390 WingLine L new do 12 kg,sada s pružinou,bílá,pravá,bez vedení</t>
  </si>
  <si>
    <t>534310</t>
  </si>
  <si>
    <t>HETTICH 9339391 WingLine L new do 12 kg,sada s pružinou,antraci,pravá,bez vedení</t>
  </si>
  <si>
    <t>533968</t>
  </si>
  <si>
    <t>HETTICH 9339392 WingLine L new do 12 kg,bez pružiny,šedá,pravá,bez vedení</t>
  </si>
  <si>
    <t>534316</t>
  </si>
  <si>
    <t>HETTICH 9339393 WingLine L new do 12 kg,bez pružiny,bílá,pravá,bez vedení</t>
  </si>
  <si>
    <t>534317</t>
  </si>
  <si>
    <t>HETTICH 9339394 WingLine L new do 12 kg,bez pružiny,antracit,pravá,bez vedení</t>
  </si>
  <si>
    <t>533965</t>
  </si>
  <si>
    <t>HETTICH 9339477 WingLine L new do 12 kg,sada s pružinou,šedá,levá,bez vedení</t>
  </si>
  <si>
    <t>534303</t>
  </si>
  <si>
    <t>HETTICH 9339478 WingLine L new do 12 kg,sada s pružinou,bílá,levá,bez vedení</t>
  </si>
  <si>
    <t>534308</t>
  </si>
  <si>
    <t>HETTICH 9339479 WingLine L new do 12 kg,sada s pružinou,antracit,levá,bez vedení</t>
  </si>
  <si>
    <t>534078</t>
  </si>
  <si>
    <t>HETTICH 9339480 WingLine L new středové závěsy standardní 2 ks, šedá</t>
  </si>
  <si>
    <t>533967</t>
  </si>
  <si>
    <t>HETTICH 9339481 WingLine L new do 12 kg,bez pružiny,šedá,levá,bez vedení</t>
  </si>
  <si>
    <t>534312</t>
  </si>
  <si>
    <t>HETTICH 9339482 WingLine L new do 12 kg,bez pružiny,bílá,levá,bez vedení</t>
  </si>
  <si>
    <t>534313</t>
  </si>
  <si>
    <t>HETTICH 9339483 WingLine L new do 12 kg,bez pružiny,antracit,levá,bez vedení</t>
  </si>
  <si>
    <t>534362</t>
  </si>
  <si>
    <t>HETTICH 9339484 WingLine L new středové závěsy standardní 2 ks, bílá</t>
  </si>
  <si>
    <t>534364</t>
  </si>
  <si>
    <t>HETTICH 9339485 WingLine L new středové závěsy standardní 2 ks, antracit</t>
  </si>
  <si>
    <t>534125</t>
  </si>
  <si>
    <t>HETTICH 9339486 WingLine L new středové závěsy standardní 3 ks, šedá</t>
  </si>
  <si>
    <t>534366</t>
  </si>
  <si>
    <t>HETTICH 9339487 WingLine L new středové závěsy standardní 3 ks, bílá</t>
  </si>
  <si>
    <t>534368</t>
  </si>
  <si>
    <t>HETTICH 9339491 WingLine L new středové závěsy standardní 3 ks, antracit</t>
  </si>
  <si>
    <t>534049</t>
  </si>
  <si>
    <t>HETTICH 9339492 WingLine L new středové závěsy seřiditelné 2 ks, šedá</t>
  </si>
  <si>
    <t>534323</t>
  </si>
  <si>
    <t>HETTICH 9339493 WingLine L new středové závěsy seřiditelné 2 ks, bílý</t>
  </si>
  <si>
    <t>534332</t>
  </si>
  <si>
    <t>HETTICH 9339494 WingLine L new středové závěsy seřiditelné 2 ks, antracit</t>
  </si>
  <si>
    <t>534052</t>
  </si>
  <si>
    <t>HETTICH 9339496 WingLine L new středové závěsy seřiditelné 3 ks, šedá</t>
  </si>
  <si>
    <t>534337</t>
  </si>
  <si>
    <t>HETTICH 9339498 WingLine L new středové závěsy seřiditelné 3 ks, bílý</t>
  </si>
  <si>
    <t>534342</t>
  </si>
  <si>
    <t>HETTICH 9339499 WingLine L new středové závěsy seřiditelné 3 ks, antracit</t>
  </si>
  <si>
    <t>533972</t>
  </si>
  <si>
    <t>HETTICH 9339500 WingLine L new vodící profily 1200 mm elox stříbrný</t>
  </si>
  <si>
    <t>534318</t>
  </si>
  <si>
    <t>HETTICH 9339502 WingLine L new vodící profily 1200 mm antracit</t>
  </si>
  <si>
    <t>533974</t>
  </si>
  <si>
    <t>HETTICH 9339503 WingLine L new vodící profily 2400 mm elox stříbrný</t>
  </si>
  <si>
    <t>534320</t>
  </si>
  <si>
    <t>HETTICH 9339505 WingLine L new vodící profily 2400 mm antracit</t>
  </si>
  <si>
    <t>534034</t>
  </si>
  <si>
    <t>HETTICH 9339507 WingLine L new horní vodící profil 1200 mm elox stříbrný</t>
  </si>
  <si>
    <t>534321</t>
  </si>
  <si>
    <t>HETTICH 9339509 WingLine L new horní vodící profil 1200 mm antracit</t>
  </si>
  <si>
    <t>534048</t>
  </si>
  <si>
    <t>HETTICH 9339510 WingLine L new horní vodící profil 2400 mm elox stříbrný</t>
  </si>
  <si>
    <t>534322</t>
  </si>
  <si>
    <t>HETTICH 9339512 WingLine L new horní vodící profil 2400 mm antracit</t>
  </si>
  <si>
    <t>9339513</t>
  </si>
  <si>
    <t>534407</t>
  </si>
  <si>
    <t>HETTICH 9339513 WingLine S new horní vodící profil 1200 mm antracit</t>
  </si>
  <si>
    <t>9339514</t>
  </si>
  <si>
    <t>534409</t>
  </si>
  <si>
    <t>HETTICH 9339514 WingLine S new horní vodící profil 2400 mm antracit</t>
  </si>
  <si>
    <t>534145</t>
  </si>
  <si>
    <t>HETTICH 9339516 WingLine L/S new sada Push/Pull to move, lehké dveře, šedá</t>
  </si>
  <si>
    <t>534360</t>
  </si>
  <si>
    <t>HETTICH 9339517 WingLine L/S new sada Push/Pull to move, lehké dveře, bílá</t>
  </si>
  <si>
    <t>534361</t>
  </si>
  <si>
    <t>HETTICH 9339518 WingLine L/S new sada Push/Pull to move, lehké dveře, antracit</t>
  </si>
  <si>
    <t>534135</t>
  </si>
  <si>
    <t>HETTICH 9339520 WingLine L new sada Push/Pull to move, těžké dveře, šedá</t>
  </si>
  <si>
    <t>534358</t>
  </si>
  <si>
    <t>HETTICH 9339521 WingLine L new sada Push/Pull to move, těžké dveře, bílá</t>
  </si>
  <si>
    <t>534359</t>
  </si>
  <si>
    <t>HETTICH 9339522 WingLine L new sada Push/Pull to move, těžké dveře, antracit</t>
  </si>
  <si>
    <t>534132</t>
  </si>
  <si>
    <t>HETTICH 9339523 WingLine L/S new sada Pull to move Silent, lehké dveře, šedá</t>
  </si>
  <si>
    <t>534349</t>
  </si>
  <si>
    <t>HETTICH 9339583 WingLine L/S new sada Pull to move Silent, lehké dveře, bílá</t>
  </si>
  <si>
    <t>534357</t>
  </si>
  <si>
    <t>HETTICH 9339584 WingLine L/S new sada Pull to move Silent, lehké dveře, antracit</t>
  </si>
  <si>
    <t>534130</t>
  </si>
  <si>
    <t>HETTICH 9339585 WingLine L new sada Pull to move Silent, těžké dveře, šedá</t>
  </si>
  <si>
    <t>534346</t>
  </si>
  <si>
    <t>HETTICH 9339586 WingLine L new sada Pull to move Silent, těžké dveře, bílá</t>
  </si>
  <si>
    <t>534347</t>
  </si>
  <si>
    <t>HETTICH 9339587 WingLine L new sada Pull to move Silent, těžké dveře, antracit</t>
  </si>
  <si>
    <t>9340632</t>
  </si>
  <si>
    <t>553282</t>
  </si>
  <si>
    <t>HETTICH 9340632 šroub 3.5x9.5mm DIN7982 pro široké alu rámečky, Obsidián</t>
  </si>
  <si>
    <t>9342320</t>
  </si>
  <si>
    <t>548047</t>
  </si>
  <si>
    <t>HETTICH 9342320 Bin.it Classic, 290x304x365mm, 15 l, nerezová ocel, plast černý</t>
  </si>
  <si>
    <t>9343483</t>
  </si>
  <si>
    <t>538127</t>
  </si>
  <si>
    <t>HETTICH 9343483 EviSys vodicí závěs 115° s tlumičem včetně krytky antracit</t>
  </si>
  <si>
    <t>9343486</t>
  </si>
  <si>
    <t>538128</t>
  </si>
  <si>
    <t>HETTICH 9343486 EviSys vodicí závěs 115° s tlumičem včetně krytky antracit</t>
  </si>
  <si>
    <t>544561</t>
  </si>
  <si>
    <t>HETTICH 9343677 P2O synchronizační adaptér Actro 5D P2O</t>
  </si>
  <si>
    <t>9345018</t>
  </si>
  <si>
    <t>538110</t>
  </si>
  <si>
    <t>HETTICH 9345018 Synchro Access základní sada pro vnitřní zásuvku</t>
  </si>
  <si>
    <t>9345371</t>
  </si>
  <si>
    <t>550064</t>
  </si>
  <si>
    <t>HETTICH 9345371 Knop Almus černá matná</t>
  </si>
  <si>
    <t>9345418</t>
  </si>
  <si>
    <t>553370</t>
  </si>
  <si>
    <t>HETTICH 9345418 Úchytka Nidum 192 černá matná zápustná</t>
  </si>
  <si>
    <t>9345464</t>
  </si>
  <si>
    <t>536671</t>
  </si>
  <si>
    <t>HETTICH 9345464 knobka VENUSIA L60/32 černá</t>
  </si>
  <si>
    <t>9347484</t>
  </si>
  <si>
    <t>532199</t>
  </si>
  <si>
    <t>HETTICH 9347484 AvanTech YOU dekorativní profil hybrid, 270mm, nerez</t>
  </si>
  <si>
    <t>9347485</t>
  </si>
  <si>
    <t>532200</t>
  </si>
  <si>
    <t>HETTICH 9347485 AvanTech YOU dekorativní profil hybrid, 300mm, nerez</t>
  </si>
  <si>
    <t>9347486</t>
  </si>
  <si>
    <t>532201</t>
  </si>
  <si>
    <t>HETTICH 9347486 AvanTech YOU dekorativní profil hybrid, 350mm, nerez</t>
  </si>
  <si>
    <t>9347487</t>
  </si>
  <si>
    <t>532202</t>
  </si>
  <si>
    <t>HETTICH 9347487 AvanTech YOU dekorativní profil hybrid, 400mm, nerez</t>
  </si>
  <si>
    <t>9347488</t>
  </si>
  <si>
    <t>532203</t>
  </si>
  <si>
    <t>HETTICH 9347488 AvanTech YOU dekorativní profil hybrid, 450mm, nerez</t>
  </si>
  <si>
    <t>9347489</t>
  </si>
  <si>
    <t>532204</t>
  </si>
  <si>
    <t>HETTICH 9347489 AvanTech YOU dekorativní profil hybrid, 500mm, nerez</t>
  </si>
  <si>
    <t>9347490</t>
  </si>
  <si>
    <t>532205</t>
  </si>
  <si>
    <t>HETTICH 9347490 AvanTech YOU dekorativní profil hybrid, 550mm, nerez</t>
  </si>
  <si>
    <t>9347491</t>
  </si>
  <si>
    <t>532206</t>
  </si>
  <si>
    <t>HETTICH 9347491 AvanTech YOU dekorativní profil hybrid, 600mm, nerez</t>
  </si>
  <si>
    <t>9347492</t>
  </si>
  <si>
    <t>532207</t>
  </si>
  <si>
    <t>HETTICH 9347492 AvanTech YOU dekorativní profil hybrid, 650mm, nerez</t>
  </si>
  <si>
    <t>9347502</t>
  </si>
  <si>
    <t>532174</t>
  </si>
  <si>
    <t>HETTICH 9347502 AvanTech YOU dekorativní profil hybrid, 270mm, stříbrná</t>
  </si>
  <si>
    <t>9347503</t>
  </si>
  <si>
    <t>532177</t>
  </si>
  <si>
    <t>HETTICH 9347503 AvanTech YOU dekorativní profil hybrid, 300mm, stříbrná</t>
  </si>
  <si>
    <t>9347504</t>
  </si>
  <si>
    <t>532180</t>
  </si>
  <si>
    <t>HETTICH 9347504 AvanTech YOU dekorativní profil hybrid, 350mm, stříbrná</t>
  </si>
  <si>
    <t>9347505</t>
  </si>
  <si>
    <t>532183</t>
  </si>
  <si>
    <t>HETTICH 9347505 AvanTech YOU dekorativní profil hybrid, 400mm, stříbrná</t>
  </si>
  <si>
    <t>9347506</t>
  </si>
  <si>
    <t>532186</t>
  </si>
  <si>
    <t>HETTICH 9347506 AvanTech YOU dekorativní profil hybrid, 450mm, stříbrná</t>
  </si>
  <si>
    <t>9347507</t>
  </si>
  <si>
    <t>532189</t>
  </si>
  <si>
    <t>HETTICH 9347507 AvanTech YOU dekorativní profil hybrid, 500mm, stříbrná</t>
  </si>
  <si>
    <t>9347508</t>
  </si>
  <si>
    <t>532192</t>
  </si>
  <si>
    <t>HETTICH 9347508 AvanTech YOU dekorativní profil hybrid, 550mm, stříbrná</t>
  </si>
  <si>
    <t>9347509</t>
  </si>
  <si>
    <t>532195</t>
  </si>
  <si>
    <t>HETTICH 9347509 AvanTech YOU dekorativní profil hybrid, 600mm, stříbrná</t>
  </si>
  <si>
    <t>9347510</t>
  </si>
  <si>
    <t>532198</t>
  </si>
  <si>
    <t>HETTICH 9347510 AvanTech YOU dekorativní profil hybrid, 650mm, stříbrná</t>
  </si>
  <si>
    <t>9347511</t>
  </si>
  <si>
    <t>532173</t>
  </si>
  <si>
    <t>HETTICH 9347511 AvanTech YOU dekorativní profil hybrid, 270mm, bílá</t>
  </si>
  <si>
    <t>9347512</t>
  </si>
  <si>
    <t>532176</t>
  </si>
  <si>
    <t>HETTICH 9347512 AvanTech YOU dekorativní profil hybrid, 300mm, bílá</t>
  </si>
  <si>
    <t>9347513</t>
  </si>
  <si>
    <t>532179</t>
  </si>
  <si>
    <t>HETTICH 9347513 AvanTech YOU dekorativní profil hybrid, 350mm, bílá</t>
  </si>
  <si>
    <t>9347514</t>
  </si>
  <si>
    <t>532182</t>
  </si>
  <si>
    <t>HETTICH 9347514 AvanTech YOU dekorativní profil hybrid, 400mm, bílá</t>
  </si>
  <si>
    <t>9347515</t>
  </si>
  <si>
    <t>532185</t>
  </si>
  <si>
    <t>HETTICH 9347515 AvanTech YOU dekorativní profil hybrid, 450mm, bílá</t>
  </si>
  <si>
    <t>9347516</t>
  </si>
  <si>
    <t>532188</t>
  </si>
  <si>
    <t>HETTICH 9347516 AvanTech YOU dekorativní profil hybrid, 500mm, bílá</t>
  </si>
  <si>
    <t>9347517</t>
  </si>
  <si>
    <t>532191</t>
  </si>
  <si>
    <t>HETTICH 9347517 AvanTech YOU dekorativní profil hybrid, 550mm, bílá</t>
  </si>
  <si>
    <t>9347518</t>
  </si>
  <si>
    <t>532194</t>
  </si>
  <si>
    <t>HETTICH 9347518 AvanTech YOU dekorativní profil hybrid, 600mm, bílá</t>
  </si>
  <si>
    <t>9347519</t>
  </si>
  <si>
    <t>532197</t>
  </si>
  <si>
    <t>HETTICH 9347519 AvanTech YOU dekorativní profil hybrid, 650mm, bílá</t>
  </si>
  <si>
    <t>9347520</t>
  </si>
  <si>
    <t>532172</t>
  </si>
  <si>
    <t>HETTICH 9347520 AvanTech YOU dekorativní profil hybrid, 270mm, antracit</t>
  </si>
  <si>
    <t>9347521</t>
  </si>
  <si>
    <t>532175</t>
  </si>
  <si>
    <t>HETTICH 9347521 AvanTech YOU dekorativní profil hybrid, 300mm, antracit</t>
  </si>
  <si>
    <t>9347522</t>
  </si>
  <si>
    <t>532178</t>
  </si>
  <si>
    <t>HETTICH 9347522 AvanTech YOU dekorativní profil hybrid, 350mm, antracit</t>
  </si>
  <si>
    <t>9347523</t>
  </si>
  <si>
    <t>532181</t>
  </si>
  <si>
    <t>HETTICH 9347523 AvanTech YOU dekorativní profil hybrid, 400mm, antracit</t>
  </si>
  <si>
    <t>9347524</t>
  </si>
  <si>
    <t>532184</t>
  </si>
  <si>
    <t>HETTICH 9347524 AvanTech YOU dekorativní profil hybrid, 450mm, antracit</t>
  </si>
  <si>
    <t>9347525</t>
  </si>
  <si>
    <t>532187</t>
  </si>
  <si>
    <t>HETTICH 9347525 AvanTech YOU dekorativní profil hybrid, 500mm, antracit</t>
  </si>
  <si>
    <t>9347526</t>
  </si>
  <si>
    <t>532190</t>
  </si>
  <si>
    <t>HETTICH 9347526 AvanTech YOU dekorativní profil hybrid, 550mm, antracit</t>
  </si>
  <si>
    <t>9347527</t>
  </si>
  <si>
    <t>532193</t>
  </si>
  <si>
    <t>HETTICH 9347527 AvanTech YOU dekorativní profil hybrid, 600mm, antracit</t>
  </si>
  <si>
    <t>9347528</t>
  </si>
  <si>
    <t>532196</t>
  </si>
  <si>
    <t>HETTICH 9347528 AvanTech YOU dekorativní profil hybrid, 650mm, antracit</t>
  </si>
  <si>
    <t>9347581</t>
  </si>
  <si>
    <t>543009</t>
  </si>
  <si>
    <t>HETTICH 9347581 Úchytka Genzone 134 černá matná</t>
  </si>
  <si>
    <t>9347582</t>
  </si>
  <si>
    <t>548785</t>
  </si>
  <si>
    <t>HETTICH 9347582 Úchytka SPIRA L2000 černá matná zápustná</t>
  </si>
  <si>
    <t>9347583</t>
  </si>
  <si>
    <t>548786</t>
  </si>
  <si>
    <t>HETTICH 9347583 Sada koncovek SPIRA černá matná</t>
  </si>
  <si>
    <t>9347594</t>
  </si>
  <si>
    <t>543580</t>
  </si>
  <si>
    <t>HETTICH 9347594 Příchytka se závitem M4 pro kožené úchytky černá matná</t>
  </si>
  <si>
    <t>9348242</t>
  </si>
  <si>
    <t>541708</t>
  </si>
  <si>
    <t>HETTICH 9348242 Úchytka Tribano 96 mosaz finiš antik</t>
  </si>
  <si>
    <t>9348263</t>
  </si>
  <si>
    <t>541254</t>
  </si>
  <si>
    <t>HETTICH 9348263 Knop Olvera buk</t>
  </si>
  <si>
    <t>9348278</t>
  </si>
  <si>
    <t>544918</t>
  </si>
  <si>
    <t>HETTICH 9348278 Úchytka Lariano 128 černá matná</t>
  </si>
  <si>
    <t>9349281</t>
  </si>
  <si>
    <t>544990</t>
  </si>
  <si>
    <t>HETTICH 9349281 FurnSpin S SiSy levá</t>
  </si>
  <si>
    <t>9349282</t>
  </si>
  <si>
    <t>544991</t>
  </si>
  <si>
    <t>HETTICH 9349282 FurnSpin S SiSy pravá</t>
  </si>
  <si>
    <t>9349283</t>
  </si>
  <si>
    <t>544996</t>
  </si>
  <si>
    <t>HETTICH 9349283 FurnSpin S PTOs levá, nahoře</t>
  </si>
  <si>
    <t>9349284</t>
  </si>
  <si>
    <t>544997</t>
  </si>
  <si>
    <t>HETTICH 9349284 FurnSpin S PTOs pravá, nahoře</t>
  </si>
  <si>
    <t>9349285</t>
  </si>
  <si>
    <t>544998</t>
  </si>
  <si>
    <t>HETTICH 9349285 FurnSpin S PTOs levá, dole</t>
  </si>
  <si>
    <t>9349286</t>
  </si>
  <si>
    <t>544999</t>
  </si>
  <si>
    <t>HETTICH 9349286 FurnSpin S PTOs pravá, dole</t>
  </si>
  <si>
    <t>9349287</t>
  </si>
  <si>
    <t>544992</t>
  </si>
  <si>
    <t>HETTICH 9349287 FurnSpin M SiSy levá</t>
  </si>
  <si>
    <t>9349288</t>
  </si>
  <si>
    <t>544993</t>
  </si>
  <si>
    <t>HETTICH 9349288 FurnSpin M SiSy pravá</t>
  </si>
  <si>
    <t>9349289</t>
  </si>
  <si>
    <t>545000</t>
  </si>
  <si>
    <t>HETTICH 9349289 FurnSpin M PTOs levá, nahoře</t>
  </si>
  <si>
    <t>9349290</t>
  </si>
  <si>
    <t>545001</t>
  </si>
  <si>
    <t>HETTICH 9349290 FurnSpin M PTOs pravá, nahoře</t>
  </si>
  <si>
    <t>9349301</t>
  </si>
  <si>
    <t>545002</t>
  </si>
  <si>
    <t>HETTICH 9349301 FurnSpin M PTOs levá, dole</t>
  </si>
  <si>
    <t>9349302</t>
  </si>
  <si>
    <t>545003</t>
  </si>
  <si>
    <t>HETTICH 9349302 FurnSpin M PTOs pravá, dole</t>
  </si>
  <si>
    <t>9349303</t>
  </si>
  <si>
    <t>544994</t>
  </si>
  <si>
    <t>HETTICH 9349303 FurnSpin XL SiSy levá</t>
  </si>
  <si>
    <t>9349304</t>
  </si>
  <si>
    <t>544995</t>
  </si>
  <si>
    <t>HETTICH 9349304 FurnSpin XL SiSy pravá</t>
  </si>
  <si>
    <t>9349305</t>
  </si>
  <si>
    <t>545004</t>
  </si>
  <si>
    <t>HETTICH 9349305 FurnSpin XL PTOs levá, nahoře</t>
  </si>
  <si>
    <t>9349306</t>
  </si>
  <si>
    <t>545005</t>
  </si>
  <si>
    <t>HETTICH 9349306 FurnSpin XL PTOs pravá, nahoře</t>
  </si>
  <si>
    <t>9349307</t>
  </si>
  <si>
    <t>545006</t>
  </si>
  <si>
    <t>HETTICH 9349307 FurnSpin XL PTOs levá, dole</t>
  </si>
  <si>
    <t>9349308</t>
  </si>
  <si>
    <t>545007</t>
  </si>
  <si>
    <t>HETTICH 9349308 FurnSpin XL PTOs pravá, dole</t>
  </si>
  <si>
    <t>9351287</t>
  </si>
  <si>
    <t>561355</t>
  </si>
  <si>
    <t>HETTICH 9351287 Veosys omezovač úhlu otevření 105°&gt;90°</t>
  </si>
  <si>
    <t>9352251</t>
  </si>
  <si>
    <t>547337</t>
  </si>
  <si>
    <t>HETTICH 9352251 FurnSpin Cadro adaptér černá</t>
  </si>
  <si>
    <t>9352252</t>
  </si>
  <si>
    <t>547336</t>
  </si>
  <si>
    <t>HETTICH 9352252 FurnSpin Cadro adaptér bílá</t>
  </si>
  <si>
    <t>9352253</t>
  </si>
  <si>
    <t>547345</t>
  </si>
  <si>
    <t>HETTICH 9352253 FurnSpin Cadro klip pro krycí profil černá</t>
  </si>
  <si>
    <t>9352255</t>
  </si>
  <si>
    <t>547351</t>
  </si>
  <si>
    <t>HETTICH 9352255 FurnSpin Cadro koncovka pro kryt kování levá černá</t>
  </si>
  <si>
    <t>9352256</t>
  </si>
  <si>
    <t>547350</t>
  </si>
  <si>
    <t>HETTICH 9352256 FurnSpin Cadro koncovka pro kryt kování levá bílá</t>
  </si>
  <si>
    <t>9352257</t>
  </si>
  <si>
    <t>547353</t>
  </si>
  <si>
    <t>HETTICH 9352257 FurnSpin Cadro koncovka pro kryt kování pravá černá</t>
  </si>
  <si>
    <t>9352258</t>
  </si>
  <si>
    <t>547352</t>
  </si>
  <si>
    <t>HETTICH 9352258 FurnSpin Cadro koncovka pro kryt kování pravá bílá</t>
  </si>
  <si>
    <t>9352259</t>
  </si>
  <si>
    <t>547361</t>
  </si>
  <si>
    <t>HETTICH 9352259 FurnSpin Cadro rohový uzel horizontální + vertikální černá</t>
  </si>
  <si>
    <t>9352260</t>
  </si>
  <si>
    <t>547360</t>
  </si>
  <si>
    <t>HETTICH 9352260 FurnSpin Cadro rohový uzel horizontální + vertikální bílá</t>
  </si>
  <si>
    <t>9352261</t>
  </si>
  <si>
    <t>547357</t>
  </si>
  <si>
    <t>HETTICH 9352261 FurnSpin Cadro rohový uzel horizontální černá</t>
  </si>
  <si>
    <t>9352262</t>
  </si>
  <si>
    <t>547356</t>
  </si>
  <si>
    <t>HETTICH 9352262 FurnSpin Cadro rohový uzel horizontální bílá</t>
  </si>
  <si>
    <t>9352263</t>
  </si>
  <si>
    <t>547349</t>
  </si>
  <si>
    <t>HETTICH 9352263 FurnSpin Cadro adaptér pro kryt kování černá</t>
  </si>
  <si>
    <t>9352264</t>
  </si>
  <si>
    <t>547348</t>
  </si>
  <si>
    <t>HETTICH 9352264 FurnSpin Cadro adaptér pro kryt kování bílá</t>
  </si>
  <si>
    <t>9352267</t>
  </si>
  <si>
    <t>547347</t>
  </si>
  <si>
    <t>HETTICH 9352267 FurnSpin Cadro koncovka pro krycí profil černá</t>
  </si>
  <si>
    <t>9352268</t>
  </si>
  <si>
    <t>547346</t>
  </si>
  <si>
    <t>HETTICH 9352268 FurnSpin Cadro koncovka pro krycí profil bílá</t>
  </si>
  <si>
    <t>9352269</t>
  </si>
  <si>
    <t>547355</t>
  </si>
  <si>
    <t>HETTICH 9352269 FurnSpin Cadro kryt kování černá 3000 mm</t>
  </si>
  <si>
    <t>9352270</t>
  </si>
  <si>
    <t>547354</t>
  </si>
  <si>
    <t>HETTICH 9352270 FurnSpin Cadro kryt kování bílá 3000 mm</t>
  </si>
  <si>
    <t>9352281</t>
  </si>
  <si>
    <t>547339</t>
  </si>
  <si>
    <t>HETTICH 9352281 FurnSpin Cadro krycí profil černá 3000 mm</t>
  </si>
  <si>
    <t>9352282</t>
  </si>
  <si>
    <t>547338</t>
  </si>
  <si>
    <t>HETTICH 9352282 FurnSpin Cadro krycí profil bílá 3000 mm</t>
  </si>
  <si>
    <t>9352285</t>
  </si>
  <si>
    <t>547340</t>
  </si>
  <si>
    <t>HETTICH 9352285 FurnSpin Cadro rohový profil bílá 3000 mm</t>
  </si>
  <si>
    <t>9352287</t>
  </si>
  <si>
    <t>547358</t>
  </si>
  <si>
    <t>HETTICH 9352287 FurnSpin Cadro krytka pro závitový kolík m5 bílá</t>
  </si>
  <si>
    <t>9352459</t>
  </si>
  <si>
    <t>542182</t>
  </si>
  <si>
    <t>HETTICH 9352459 Insertflex 500 pro Arcitech/Innotech Atira, 500mm, antracit</t>
  </si>
  <si>
    <t>9352508</t>
  </si>
  <si>
    <t>537702</t>
  </si>
  <si>
    <t>HETTICH 9352508 elektromechanický systém otvírání Libero</t>
  </si>
  <si>
    <t>9353283</t>
  </si>
  <si>
    <t>530109</t>
  </si>
  <si>
    <t>HETTICH 9353283 AvanTech YOU sada bočnic inlay, 187/350mm, stříbrná (ver.2025)</t>
  </si>
  <si>
    <t>9353284</t>
  </si>
  <si>
    <t>530110</t>
  </si>
  <si>
    <t>HETTICH 9353284 AvanTech YOU sada bočnic inlay, 187/400mm, stříbrná (ver.2025)</t>
  </si>
  <si>
    <t>9353285</t>
  </si>
  <si>
    <t>530111</t>
  </si>
  <si>
    <t>HETTICH 9353285 AvanTech YOU sada bočnic inlay, 187/450mm, stříbrná (ver.2025)</t>
  </si>
  <si>
    <t>9353286</t>
  </si>
  <si>
    <t>530112</t>
  </si>
  <si>
    <t>HETTICH 9353286 AvanTech YOU sada bočnic inlay, 187/500mm, stříbrná (ver.2025)</t>
  </si>
  <si>
    <t>9353287</t>
  </si>
  <si>
    <t>530113</t>
  </si>
  <si>
    <t>HETTICH 9353287 AvanTech YOU sada bočnic inlay H187/550 stříbrná (ver.2025)</t>
  </si>
  <si>
    <t>9353288</t>
  </si>
  <si>
    <t>530114</t>
  </si>
  <si>
    <t>HETTICH 9353288 AvanTech YOU sada bočnic inlay H187/600 stříbrná (ver.2025)</t>
  </si>
  <si>
    <t>9353289</t>
  </si>
  <si>
    <t>530115</t>
  </si>
  <si>
    <t>HETTICH 9353289 AvanTech YOU sada bočnic inlay H187/650 stříbrná (ver.2025)</t>
  </si>
  <si>
    <t>9353290</t>
  </si>
  <si>
    <t>530116</t>
  </si>
  <si>
    <t>HETTICH 9353290 AvanTech YOU sada bočnic inlay, 187/350mm, bílá (ver.2025)</t>
  </si>
  <si>
    <t>9353291</t>
  </si>
  <si>
    <t>530117</t>
  </si>
  <si>
    <t>HETTICH 9353291 AvanTech YOU sada bočnic inlay, 187/400mm, bílá (ver.2025)</t>
  </si>
  <si>
    <t>9353292</t>
  </si>
  <si>
    <t>530118</t>
  </si>
  <si>
    <t>HETTICH 9353292 AvanTech YOU sada bočnic inlay, 187/450mm, bílá (ver.2025)</t>
  </si>
  <si>
    <t>9353293</t>
  </si>
  <si>
    <t>530119</t>
  </si>
  <si>
    <t>HETTICH 9353293 AvanTech YOU sada bočnic inlay, 187/500mm, bílá (ver.2025)</t>
  </si>
  <si>
    <t>9353294</t>
  </si>
  <si>
    <t>530120</t>
  </si>
  <si>
    <t>HETTICH 9353294 AvanTech YOU sada bočnic inlay, 187/550mm, bílá (ver.2025)</t>
  </si>
  <si>
    <t>9353295</t>
  </si>
  <si>
    <t>530121</t>
  </si>
  <si>
    <t>HETTICH 9353295 AvanTech YOU sada bočnic inlay, 187/600mm, bílá (ver.2025)</t>
  </si>
  <si>
    <t>9353296</t>
  </si>
  <si>
    <t>530122</t>
  </si>
  <si>
    <t>HETTICH 9353296 AvanTech YOU sada bočnic inlay, 187/650mm, bílá (ver.2025)</t>
  </si>
  <si>
    <t>9353297</t>
  </si>
  <si>
    <t>530123</t>
  </si>
  <si>
    <t>HETTICH 9353297 AvanTech YOU sada bočnic inlay, 187/350mm, antracit (ver.2025)</t>
  </si>
  <si>
    <t>9353298</t>
  </si>
  <si>
    <t>530124</t>
  </si>
  <si>
    <t>HETTICH 9353298 AvanTech YOU sada bočnic inlay, 187/400mm, antracit (ver.2025)</t>
  </si>
  <si>
    <t>9353299</t>
  </si>
  <si>
    <t>530125</t>
  </si>
  <si>
    <t>HETTICH 9353299 AvanTech YOU sada bočnic inlay, 187/450mm, antracit (ver.2025)</t>
  </si>
  <si>
    <t>9353300</t>
  </si>
  <si>
    <t>530126</t>
  </si>
  <si>
    <t>HETTICH 9353300 AvanTech YOU sada bočnic inlay, 187/500mm, antracit (ver.2025)</t>
  </si>
  <si>
    <t>9353301</t>
  </si>
  <si>
    <t>530127</t>
  </si>
  <si>
    <t>HETTICH 9353301 AvanTech YOU sada bočnic inlay H187/550 antracit (ver.2025)</t>
  </si>
  <si>
    <t>9353302</t>
  </si>
  <si>
    <t>530128</t>
  </si>
  <si>
    <t>HETTICH 9353302 AvanTech YOU sada bočnic inlay H187/600 antracit (ver.2025)</t>
  </si>
  <si>
    <t>9353303</t>
  </si>
  <si>
    <t>530129</t>
  </si>
  <si>
    <t>HETTICH 9353303 AvanTech YOU sada bočnic inlay H187/650 antracit (ver.2025)</t>
  </si>
  <si>
    <t>9353331</t>
  </si>
  <si>
    <t>529995</t>
  </si>
  <si>
    <t>HETTICH 9353331 AvanTech YOU sada bočnic, 77/400mm, stříbrná (ver.2025)</t>
  </si>
  <si>
    <t>9353332</t>
  </si>
  <si>
    <t>529996</t>
  </si>
  <si>
    <t>HETTICH 9353332 AvanTech YOU sada bočnic, 77/450mm, stříbrná (ver.2025)</t>
  </si>
  <si>
    <t>9353333</t>
  </si>
  <si>
    <t>529997</t>
  </si>
  <si>
    <t>HETTICH 9353333 AvanTech YOU sada bočnic, 77/500mm, stříbrná (ver.2025)</t>
  </si>
  <si>
    <t>9353334</t>
  </si>
  <si>
    <t>529998</t>
  </si>
  <si>
    <t>HETTICH 9353334 AvanTech YOU sada bočnic, 77/550mm, stříbrná (ver.2025)</t>
  </si>
  <si>
    <t>9353335</t>
  </si>
  <si>
    <t>530007</t>
  </si>
  <si>
    <t>HETTICH 9353335 AvanTech YOU sada bočnic, 101/270mm, stříbrná (ver.2025)</t>
  </si>
  <si>
    <t>9353336</t>
  </si>
  <si>
    <t>530008</t>
  </si>
  <si>
    <t>HETTICH 9353336 AvanTech YOU sada bočnic, 101/300mm, stříbrná (ver.2025)</t>
  </si>
  <si>
    <t>9353337</t>
  </si>
  <si>
    <t>530009</t>
  </si>
  <si>
    <t>HETTICH 9353337 AvanTech YOU sada bočnic, 101/350mm, stříbrná (ver.2025)</t>
  </si>
  <si>
    <t>9353338</t>
  </si>
  <si>
    <t>530010</t>
  </si>
  <si>
    <t>HETTICH 9353338 AvanTech YOU sada bočnic, 101/400mm, stříbrná (ver.2025)</t>
  </si>
  <si>
    <t>9353339</t>
  </si>
  <si>
    <t>530011</t>
  </si>
  <si>
    <t>HETTICH 9353339 AvanTech YOU sada bočnic, 101/450mm, stříbrná (ver.2025)</t>
  </si>
  <si>
    <t>9353340</t>
  </si>
  <si>
    <t>530012</t>
  </si>
  <si>
    <t>HETTICH 9353340 AvanTech YOU sada bočnic, 101/500mm, stříbrná (ver.2025)</t>
  </si>
  <si>
    <t>9353341</t>
  </si>
  <si>
    <t>530013</t>
  </si>
  <si>
    <t>HETTICH 9353341 AvanTech YOU sada bočnic, 101/550mm, stříbrná (ver.2025)</t>
  </si>
  <si>
    <t>9353342</t>
  </si>
  <si>
    <t>530014</t>
  </si>
  <si>
    <t>HETTICH 9353342 AvanTech YOU sada bočnic, 101/600mm, stříbrná (ver.2025)</t>
  </si>
  <si>
    <t>9353343</t>
  </si>
  <si>
    <t>530015</t>
  </si>
  <si>
    <t>HETTICH 9353343 AvanTech YOU sada bočnic, 101/650mm, stříbrná (ver.2025)</t>
  </si>
  <si>
    <t>9353344</t>
  </si>
  <si>
    <t>530034</t>
  </si>
  <si>
    <t>HETTICH 9353344 AvanTech YOU sada bočnic, 139/270mm, stříbrná (ver.2025)</t>
  </si>
  <si>
    <t>9353345</t>
  </si>
  <si>
    <t>530035</t>
  </si>
  <si>
    <t>HETTICH 9353345 AvanTech YOU sada bočnic H139/300 stříbrná (ver.2025)</t>
  </si>
  <si>
    <t>9353346</t>
  </si>
  <si>
    <t>530036</t>
  </si>
  <si>
    <t>HETTICH 9353346 AvanTech YOU sada bočnic H139/350 stříbrná (ver.2025)</t>
  </si>
  <si>
    <t>9353347</t>
  </si>
  <si>
    <t>530037</t>
  </si>
  <si>
    <t>HETTICH 9353347 AvanTech YOU sada bočnic H139/400 stříbrná (ver.2025)</t>
  </si>
  <si>
    <t>9353348</t>
  </si>
  <si>
    <t>530038</t>
  </si>
  <si>
    <t>HETTICH 9353348 AvanTech YOU sada bočnic H139/450 stříbrná (ver.2025)</t>
  </si>
  <si>
    <t>9353349</t>
  </si>
  <si>
    <t>530039</t>
  </si>
  <si>
    <t>HETTICH 9353349 AvanTech YOU sada bočnic H139/500 stříbrná (ver.2025)</t>
  </si>
  <si>
    <t>9353350</t>
  </si>
  <si>
    <t>530040</t>
  </si>
  <si>
    <t>HETTICH 9353350 AvanTech YOU sada bočnic H139/550 stříbrná (ver.2025)</t>
  </si>
  <si>
    <t>9353351</t>
  </si>
  <si>
    <t>530041</t>
  </si>
  <si>
    <t>HETTICH 9353351 AvanTech YOU sada bočnic H139/600 stříbrná (ver.2025)</t>
  </si>
  <si>
    <t>9353352</t>
  </si>
  <si>
    <t>530042</t>
  </si>
  <si>
    <t>HETTICH 9353352 AvanTech YOU sada bočnic, 139/650mm, stříbrná (ver.2025)</t>
  </si>
  <si>
    <t>9353353</t>
  </si>
  <si>
    <t>530061</t>
  </si>
  <si>
    <t>HETTICH 9353353 AvanTech YOU sada bočnic H187/270 stříbrná (ver.2025)</t>
  </si>
  <si>
    <t>9353354</t>
  </si>
  <si>
    <t>530062</t>
  </si>
  <si>
    <t>HETTICH 9353354 AvanTech YOU sada bočnic H187/300 stříbrná (ver.2025)</t>
  </si>
  <si>
    <t>9353355</t>
  </si>
  <si>
    <t>530063</t>
  </si>
  <si>
    <t>HETTICH 9353355 AvanTech YOU sada bočnic H187/350 stříbrná (ver.2025)</t>
  </si>
  <si>
    <t>9353356</t>
  </si>
  <si>
    <t>530064</t>
  </si>
  <si>
    <t>HETTICH 9353356 AvanTech YOU sada bočnic H187/400 stříbrná (ver.2025)</t>
  </si>
  <si>
    <t>9353357</t>
  </si>
  <si>
    <t>530065</t>
  </si>
  <si>
    <t>HETTICH 9353357 AvanTech YOU sada bočnic H187/450 stříbrná (ver.2025)</t>
  </si>
  <si>
    <t>9353358</t>
  </si>
  <si>
    <t>530066</t>
  </si>
  <si>
    <t>HETTICH 9353358 AvanTech YOU sada bočnic H187/500 stříbrná (ver.2025)</t>
  </si>
  <si>
    <t>9353359</t>
  </si>
  <si>
    <t>530067</t>
  </si>
  <si>
    <t>HETTICH 9353359 AvanTech YOU sada bočnic H187/550 stříbrná (ver.2025)</t>
  </si>
  <si>
    <t>9353360</t>
  </si>
  <si>
    <t>530068</t>
  </si>
  <si>
    <t>HETTICH 9353360 AvanTech YOU sada bočnic H187/600 stříbrná (ver.2025)</t>
  </si>
  <si>
    <t>9353371</t>
  </si>
  <si>
    <t>530069</t>
  </si>
  <si>
    <t>HETTICH 9353371 AvanTech YOU sada bočnic H187/650 stříbrná (ver.2025)</t>
  </si>
  <si>
    <t>9353372</t>
  </si>
  <si>
    <t>530088</t>
  </si>
  <si>
    <t>HETTICH 9353372 AvanTech YOU sada bočnic H251/350 stříbrná (ver.2025)</t>
  </si>
  <si>
    <t>9353373</t>
  </si>
  <si>
    <t>530089</t>
  </si>
  <si>
    <t>HETTICH 9353373 AvanTech YOU sada bočnic H251/400 stříbrná (ver.2025)</t>
  </si>
  <si>
    <t>9353374</t>
  </si>
  <si>
    <t>530090</t>
  </si>
  <si>
    <t>HETTICH 9353374 AvanTech YOU sada bočnic H251/450 stříbrná (ver.2025)</t>
  </si>
  <si>
    <t>9353375</t>
  </si>
  <si>
    <t>530091</t>
  </si>
  <si>
    <t>HETTICH 9353375 AvanTech YOU sada bočnic H251/500 stříbrná (ver.2025)</t>
  </si>
  <si>
    <t>9353376</t>
  </si>
  <si>
    <t>530092</t>
  </si>
  <si>
    <t>HETTICH 9353376 AvanTech YOU sada bočnic H251/550 stříbrná (ver.2025)</t>
  </si>
  <si>
    <t>9353377</t>
  </si>
  <si>
    <t>530093</t>
  </si>
  <si>
    <t>HETTICH 9353377 AvanTech YOU sada bočnic H251/600 stříbrná (ver.2025)</t>
  </si>
  <si>
    <t>9353378</t>
  </si>
  <si>
    <t>530094</t>
  </si>
  <si>
    <t>HETTICH 9353378 AvanTech YOU sada bočnic H251/650 stříbrná (ver.2025)</t>
  </si>
  <si>
    <t>9353379</t>
  </si>
  <si>
    <t>529999</t>
  </si>
  <si>
    <t>HETTICH 9353379 AvanTech YOU sada bočnic, 77/400mm, bílá (ver.2025)</t>
  </si>
  <si>
    <t>9353380</t>
  </si>
  <si>
    <t>530000</t>
  </si>
  <si>
    <t>HETTICH 9353380 AvanTech YOU sada bočnic, 77/450mm, bílá (ver.2025)</t>
  </si>
  <si>
    <t>9353381</t>
  </si>
  <si>
    <t>530001</t>
  </si>
  <si>
    <t>HETTICH 9353381 AvanTech YOU sada bočnic, 77/500mm, bílá (ver.2025)</t>
  </si>
  <si>
    <t>9353382</t>
  </si>
  <si>
    <t>530002</t>
  </si>
  <si>
    <t>HETTICH 9353382 AvanTech YOU sada bočnic, 77/550mm, bílá (ver.2025)</t>
  </si>
  <si>
    <t>9353383</t>
  </si>
  <si>
    <t>530016</t>
  </si>
  <si>
    <t>HETTICH 9353383 AvanTech YOU sada bočnic, 101/270mm, bílá (ver.2025)</t>
  </si>
  <si>
    <t>9353384</t>
  </si>
  <si>
    <t>530017</t>
  </si>
  <si>
    <t>HETTICH 9353384 AvanTech YOU sada bočnic, 101/300mm, bílá (ver.2025)</t>
  </si>
  <si>
    <t>9353385</t>
  </si>
  <si>
    <t>530018</t>
  </si>
  <si>
    <t>HETTICH 9353385 AvanTech YOU sada bočnic, 101/350mm, bílá (ver.2025)</t>
  </si>
  <si>
    <t>9353386</t>
  </si>
  <si>
    <t>530019</t>
  </si>
  <si>
    <t>HETTICH 9353386 AvanTech YOU sada bočnic, 101/400mm, bílá (ver.2025)</t>
  </si>
  <si>
    <t>9353387</t>
  </si>
  <si>
    <t>530020</t>
  </si>
  <si>
    <t>HETTICH 9353387 AvanTech YOU sada bočnic, 101/450mm, bílá (ver.2025)</t>
  </si>
  <si>
    <t>9353388</t>
  </si>
  <si>
    <t>530021</t>
  </si>
  <si>
    <t>HETTICH 9353388 AvanTech YOU sada bočnic, 101/500mm, bílá (ver.2025)</t>
  </si>
  <si>
    <t>9353389</t>
  </si>
  <si>
    <t>530022</t>
  </si>
  <si>
    <t>HETTICH 9353389 AvanTech YOU sada bočnic, 101/550mm, bílá (ver.2025)</t>
  </si>
  <si>
    <t>9353390</t>
  </si>
  <si>
    <t>530023</t>
  </si>
  <si>
    <t>HETTICH 9353390 AvanTech YOU sada bočnic, 101/600mm, bílá (ver.2025)</t>
  </si>
  <si>
    <t>9353391</t>
  </si>
  <si>
    <t>530024</t>
  </si>
  <si>
    <t>HETTICH 9353391 AvanTech YOU sada bočnic, 101/650mm, bílá (ver.2025)</t>
  </si>
  <si>
    <t>9353392</t>
  </si>
  <si>
    <t>530043</t>
  </si>
  <si>
    <t>HETTICH 9353392 AvanTech YOU sada bočnic, 139/270mm, bílá (ver.2025)</t>
  </si>
  <si>
    <t>9353393</t>
  </si>
  <si>
    <t>530044</t>
  </si>
  <si>
    <t>HETTICH 9353393 AvanTech YOU sada bočnic, 139/300mm, bílá (ver.2025)</t>
  </si>
  <si>
    <t>9353394</t>
  </si>
  <si>
    <t>530045</t>
  </si>
  <si>
    <t>HETTICH 9353394 AvanTech YOU sada bočnic, 139/350mm, bílá (ver.2025)</t>
  </si>
  <si>
    <t>9353395</t>
  </si>
  <si>
    <t>530046</t>
  </si>
  <si>
    <t>HETTICH 9353395 AvanTech YOU sada bočnic, 139/400mm, bílá (ver.2025)</t>
  </si>
  <si>
    <t>9353396</t>
  </si>
  <si>
    <t>530047</t>
  </si>
  <si>
    <t>HETTICH 9353396 AvanTech YOU sada bočnic, 139/450mm, bílá (ver.2025)</t>
  </si>
  <si>
    <t>9353397</t>
  </si>
  <si>
    <t>530048</t>
  </si>
  <si>
    <t>HETTICH 9353397 AvanTech YOU sada bočnic, 139/500mm, bílá (ver.2025)</t>
  </si>
  <si>
    <t>9353398</t>
  </si>
  <si>
    <t>530049</t>
  </si>
  <si>
    <t>HETTICH 9353398 AvanTech YOU sada bočnic, 139/550mm, bílá (ver.2025)</t>
  </si>
  <si>
    <t>9353399</t>
  </si>
  <si>
    <t>530050</t>
  </si>
  <si>
    <t>HETTICH 9353399 AvanTech YOU sada bočnic, 139/600mm, bílá (ver.2025)</t>
  </si>
  <si>
    <t>9353400</t>
  </si>
  <si>
    <t>530051</t>
  </si>
  <si>
    <t>HETTICH 9353400 AvanTech YOU sada bočnic, 139/650mm, bílá (ver.2025)</t>
  </si>
  <si>
    <t>9353401</t>
  </si>
  <si>
    <t>530070</t>
  </si>
  <si>
    <t>HETTICH 9353401 AvanTech YOU sada bočnic, 187/270mm, bílá (ver.2025)</t>
  </si>
  <si>
    <t>9353402</t>
  </si>
  <si>
    <t>530071</t>
  </si>
  <si>
    <t>HETTICH 9353402 AvanTech YOU sada bočnic, 187/300mm, bílá (ver.2025)</t>
  </si>
  <si>
    <t>9353403</t>
  </si>
  <si>
    <t>530072</t>
  </si>
  <si>
    <t>HETTICH 9353403 AvanTech YOU sada bočnic, 187/350mm, bílá (ver.2025)</t>
  </si>
  <si>
    <t>9353404</t>
  </si>
  <si>
    <t>530073</t>
  </si>
  <si>
    <t>HETTICH 9353404 AvanTech YOU sada bočnic, 187/400mm, bílá (ver.2025)</t>
  </si>
  <si>
    <t>9353405</t>
  </si>
  <si>
    <t>530074</t>
  </si>
  <si>
    <t>HETTICH 9353405 AvanTech YOU sada bočnic, 187/450mm, bílá (ver.2025)</t>
  </si>
  <si>
    <t>9353406</t>
  </si>
  <si>
    <t>530075</t>
  </si>
  <si>
    <t>HETTICH 9353406 AvanTech YOU sada bočnic, 187/500mm, bílá (ver.2025)</t>
  </si>
  <si>
    <t>9353407</t>
  </si>
  <si>
    <t>530076</t>
  </si>
  <si>
    <t>HETTICH 9353407 AvanTech YOU sada bočnic, 187/550mm, bílá (ver.2025)</t>
  </si>
  <si>
    <t>9353408</t>
  </si>
  <si>
    <t>530077</t>
  </si>
  <si>
    <t>HETTICH 9353408 AvanTech YOU sada bočnic, 187/600mm, bílá (ver.2025)</t>
  </si>
  <si>
    <t>9353409</t>
  </si>
  <si>
    <t>530078</t>
  </si>
  <si>
    <t>HETTICH 9353409 AvanTech YOU sada bočnic, 187/650mm, bílá (ver.2025)</t>
  </si>
  <si>
    <t>9353410</t>
  </si>
  <si>
    <t>530095</t>
  </si>
  <si>
    <t>HETTICH 9353410 AvanTech YOU sada bočnic, 251/350mm, bílá (ver.2025)</t>
  </si>
  <si>
    <t>9353411</t>
  </si>
  <si>
    <t>530096</t>
  </si>
  <si>
    <t>HETTICH 9353411 AvanTech YOU sada bočnic, 251/400mm, bílá (ver.2025)</t>
  </si>
  <si>
    <t>9353412</t>
  </si>
  <si>
    <t>530097</t>
  </si>
  <si>
    <t>HETTICH 9353412 AvanTech YOU sada bočnic, 251/450mm, bílá (ver.2025)</t>
  </si>
  <si>
    <t>9353413</t>
  </si>
  <si>
    <t>530098</t>
  </si>
  <si>
    <t>HETTICH 9353413 AvanTech YOU sada bočnic, 251/500mm, bílá (ver.2025)</t>
  </si>
  <si>
    <t>9353414</t>
  </si>
  <si>
    <t>530099</t>
  </si>
  <si>
    <t>HETTICH 9353414 AvanTech YOU sada bočnic, 251/550mm, bílá (ver.2025)</t>
  </si>
  <si>
    <t>9353415</t>
  </si>
  <si>
    <t>530100</t>
  </si>
  <si>
    <t>HETTICH 9353415 AvanTech YOU sada bočnic, 251/600mm, bílá (ver.2025)</t>
  </si>
  <si>
    <t>9353416</t>
  </si>
  <si>
    <t>530101</t>
  </si>
  <si>
    <t>HETTICH 9353416 AvanTech YOU sada bočnic, 251/650mm, bílá (ver.2025)</t>
  </si>
  <si>
    <t>9353417</t>
  </si>
  <si>
    <t>530003</t>
  </si>
  <si>
    <t>HETTICH 9353417 AvanTech YOU sada bočnic, 77/400mm, antracit (ver.2025)</t>
  </si>
  <si>
    <t>9353418</t>
  </si>
  <si>
    <t>530004</t>
  </si>
  <si>
    <t>HETTICH 9353418 AvanTech YOU sada bočnic, 77/450mm, antracit (ver.2025)</t>
  </si>
  <si>
    <t>9353419</t>
  </si>
  <si>
    <t>530005</t>
  </si>
  <si>
    <t>HETTICH 9353419 AvanTech YOU sada bočnic, 77/500mm, antracit (ver.2025)</t>
  </si>
  <si>
    <t>9353420</t>
  </si>
  <si>
    <t>530006</t>
  </si>
  <si>
    <t>HETTICH 9353420 AvanTech YOU sada bočnic, 77/550mm, antracit (ver.2025)</t>
  </si>
  <si>
    <t>9353421</t>
  </si>
  <si>
    <t>530025</t>
  </si>
  <si>
    <t>HETTICH 9353421 AvanTech YOU sada bočnic, 101/270mm, antracit (ver.2025)</t>
  </si>
  <si>
    <t>9353422</t>
  </si>
  <si>
    <t>530026</t>
  </si>
  <si>
    <t>HETTICH 9353422 AvanTech YOU sada bočnic, 101/300mm, antracit (ver.2025)</t>
  </si>
  <si>
    <t>9353423</t>
  </si>
  <si>
    <t>530027</t>
  </si>
  <si>
    <t>HETTICH 9353423 AvanTech YOU sada bočnic, 101/350mm, antracit (ver.2025)</t>
  </si>
  <si>
    <t>9353424</t>
  </si>
  <si>
    <t>530028</t>
  </si>
  <si>
    <t>HETTICH 9353424 AvanTech YOU sada bočnic, 101/400mm, antracit (ver.2025)</t>
  </si>
  <si>
    <t>9353425</t>
  </si>
  <si>
    <t>530029</t>
  </si>
  <si>
    <t>HETTICH 9353425 AvanTech YOU sada bočnic, 101/450mm, antracit (ver.2025)</t>
  </si>
  <si>
    <t>9353426</t>
  </si>
  <si>
    <t>530030</t>
  </si>
  <si>
    <t>HETTICH 9353426 AvanTech YOU sada bočnic, 101/500mm, antracit (ver.2025)</t>
  </si>
  <si>
    <t>9353427</t>
  </si>
  <si>
    <t>530031</t>
  </si>
  <si>
    <t>HETTICH 9353427 AvanTech YOU sada bočnic, 101/550mm, antracit (ver.2025)</t>
  </si>
  <si>
    <t>9353428</t>
  </si>
  <si>
    <t>530032</t>
  </si>
  <si>
    <t>HETTICH 9353428 AvanTech YOU sada bočnic, 101/600mm, antracit (ver.2025)</t>
  </si>
  <si>
    <t>9353429</t>
  </si>
  <si>
    <t>530033</t>
  </si>
  <si>
    <t>HETTICH 9353429 AvanTech YOU sada bočnic, 101/650mm, antracit (ver.2025)</t>
  </si>
  <si>
    <t>9353430</t>
  </si>
  <si>
    <t>530052</t>
  </si>
  <si>
    <t>HETTICH 9353430 AvanTech YOU sada bočnic, 139/270mm, antracit (ver.2025)</t>
  </si>
  <si>
    <t>9353431</t>
  </si>
  <si>
    <t>530053</t>
  </si>
  <si>
    <t>HETTICH 9353431 AvanTech YOU sada bočnic, 139/300mm, antracit (ver.2025)</t>
  </si>
  <si>
    <t>9353432</t>
  </si>
  <si>
    <t>530054</t>
  </si>
  <si>
    <t>HETTICH 9353432 AvanTech YOU sada bočnic, 139/350mm, antracit (ver.2025)</t>
  </si>
  <si>
    <t>9353433</t>
  </si>
  <si>
    <t>530055</t>
  </si>
  <si>
    <t>HETTICH 9353433 AvanTech YOU sada bočnic, 139/400mm, antracit (ver.2025)</t>
  </si>
  <si>
    <t>9353434</t>
  </si>
  <si>
    <t>530056</t>
  </si>
  <si>
    <t>HETTICH 9353434 AvanTech YOU sada bočnic, 139/450mm, antracit (ver.2025)</t>
  </si>
  <si>
    <t>9353435</t>
  </si>
  <si>
    <t>530057</t>
  </si>
  <si>
    <t>HETTICH 9353435 AvanTech YOU sada bočnic, 139/500mm, antracit (ver.2025)</t>
  </si>
  <si>
    <t>9353436</t>
  </si>
  <si>
    <t>530058</t>
  </si>
  <si>
    <t>HETTICH 9353436 AvanTech YOU sada bočnic, 139/550mm, antracit (ver.2025)</t>
  </si>
  <si>
    <t>9353437</t>
  </si>
  <si>
    <t>530059</t>
  </si>
  <si>
    <t>HETTICH 9353437 AvanTech YOU sada bočnic, 139/600mm, antracit (ver.2025)</t>
  </si>
  <si>
    <t>9353438</t>
  </si>
  <si>
    <t>530060</t>
  </si>
  <si>
    <t>HETTICH 9353438 AvanTech YOU sada bočnic, 139/650mm, antracit (ver.2025)</t>
  </si>
  <si>
    <t>9353439</t>
  </si>
  <si>
    <t>530079</t>
  </si>
  <si>
    <t>HETTICH 9353439 AvanTech YOU sada bočnic, 187/270mm, antracit (ver.2025)</t>
  </si>
  <si>
    <t>9353440</t>
  </si>
  <si>
    <t>530080</t>
  </si>
  <si>
    <t>HETTICH 9353440 AvanTech YOU sada bočnic, 187/300mm, antracit (ver.2025)</t>
  </si>
  <si>
    <t>9353441</t>
  </si>
  <si>
    <t>530081</t>
  </si>
  <si>
    <t>HETTICH 9353441 AvanTech YOU sada bočnic, 187/350mm, antracit (ver.2025)</t>
  </si>
  <si>
    <t>9353442</t>
  </si>
  <si>
    <t>530082</t>
  </si>
  <si>
    <t>HETTICH 9353442 AvanTech YOU sada bočnic, 187/400mm, antracit (ver.2025)</t>
  </si>
  <si>
    <t>9353443</t>
  </si>
  <si>
    <t>530083</t>
  </si>
  <si>
    <t>HETTICH 9353443 AvanTech YOU sada bočnic, 187/450mm, antracit (ver.2025)</t>
  </si>
  <si>
    <t>9353444</t>
  </si>
  <si>
    <t>530084</t>
  </si>
  <si>
    <t>HETTICH 9353444 AvanTech YOU sada bočnic, 187/500mm, antracit (ver.2025)</t>
  </si>
  <si>
    <t>9353445</t>
  </si>
  <si>
    <t>530085</t>
  </si>
  <si>
    <t>HETTICH 9353445 AvanTech YOU sada bočnic, 187/550mm, antracit (ver.2025)</t>
  </si>
  <si>
    <t>9353446</t>
  </si>
  <si>
    <t>530086</t>
  </si>
  <si>
    <t>HETTICH 9353446 AvanTech YOU sada bočnic, 187/600mm, antracit (ver.2025)</t>
  </si>
  <si>
    <t>9353447</t>
  </si>
  <si>
    <t>530087</t>
  </si>
  <si>
    <t>HETTICH 9353447 AvanTech YOU sada bočnic, 187/650mm, antracit (ver.2025)</t>
  </si>
  <si>
    <t>9353448</t>
  </si>
  <si>
    <t>530102</t>
  </si>
  <si>
    <t>HETTICH 9353448 AvanTech YOU sada bočnic, 251/350mm, antracit (ver.2025)</t>
  </si>
  <si>
    <t>9353449</t>
  </si>
  <si>
    <t>530103</t>
  </si>
  <si>
    <t>HETTICH 9353449 AvanTech YOU sada bočnic, 251/400mm, antracit (ver.2025)</t>
  </si>
  <si>
    <t>9353450</t>
  </si>
  <si>
    <t>530104</t>
  </si>
  <si>
    <t>HETTICH 9353450 AvanTech YOU sada bočnic, 251/450mm, antracit (ver.2025)</t>
  </si>
  <si>
    <t>9353451</t>
  </si>
  <si>
    <t>530105</t>
  </si>
  <si>
    <t>HETTICH 9353451 AvanTech YOU sada bočnic, 251/500mm, antracit (ver.2025)</t>
  </si>
  <si>
    <t>9353452</t>
  </si>
  <si>
    <t>530106</t>
  </si>
  <si>
    <t>HETTICH 9353452 AvanTech YOU sada bočnic, 251/550mm, antracit (ver.2025)</t>
  </si>
  <si>
    <t>9353453</t>
  </si>
  <si>
    <t>530107</t>
  </si>
  <si>
    <t>HETTICH 9353453 AvanTech YOU sada bočnic, 251/600mm, antracit (ver.2025)</t>
  </si>
  <si>
    <t>9353454</t>
  </si>
  <si>
    <t>530108</t>
  </si>
  <si>
    <t>HETTICH 9353454 AvanTech YOU sada bočnic, 251/650mm, antracit (ver.2025)</t>
  </si>
  <si>
    <t>538088</t>
  </si>
  <si>
    <t>HETTICH 9359507 AvanTech You sada příchytů čela H251 vč stabilizátorů vrut</t>
  </si>
  <si>
    <t>538089</t>
  </si>
  <si>
    <t>HETTICH 9359508 AvanTech You sada příchytů čela H251 vč stabilizátorů zalisování</t>
  </si>
  <si>
    <t>9360710</t>
  </si>
  <si>
    <t>547341</t>
  </si>
  <si>
    <t>HETTICH 9360710 FurnSpin Cadro rohový profil černá 3000 mm</t>
  </si>
  <si>
    <t>9360714</t>
  </si>
  <si>
    <t>547359</t>
  </si>
  <si>
    <t>HETTICH 9360714 FurnSpin Cadro krytka pro závitový kolík m5 černá</t>
  </si>
  <si>
    <t>9360715</t>
  </si>
  <si>
    <t>547363</t>
  </si>
  <si>
    <t>HETTICH 9360715 FurnSpin Cadro samořezný závitový kolík m5 x 4 mm černá</t>
  </si>
  <si>
    <t>9360729</t>
  </si>
  <si>
    <t>547325</t>
  </si>
  <si>
    <t>HETTICH 9360729 FurnSpin Cadro bez profilů sada černá</t>
  </si>
  <si>
    <t>9360730</t>
  </si>
  <si>
    <t>547324</t>
  </si>
  <si>
    <t>HETTICH 9360730 FurnSpin Cadro bez profilů sada bílá</t>
  </si>
  <si>
    <t>9360731</t>
  </si>
  <si>
    <t>547343</t>
  </si>
  <si>
    <t>HETTICH 9360731 FurnSpin Cadro vertikální profily sada černá 3000 mm</t>
  </si>
  <si>
    <t>9360732</t>
  </si>
  <si>
    <t>547342</t>
  </si>
  <si>
    <t>HETTICH 9360732 FurnSpin Cadro vertikální profily sada bílá 3000 mm</t>
  </si>
  <si>
    <t>9360733</t>
  </si>
  <si>
    <t>547365</t>
  </si>
  <si>
    <t>HETTICH 9360733 FurnSpin Cadro pro polici sada černá</t>
  </si>
  <si>
    <t>9360734</t>
  </si>
  <si>
    <t>547364</t>
  </si>
  <si>
    <t>HETTICH 9360734 FurnSpin Cadro pro polici sada bílá</t>
  </si>
  <si>
    <t>9360735</t>
  </si>
  <si>
    <t>547329</t>
  </si>
  <si>
    <t>HETTICH 9360735 FurnSpin Cadro hybrid vertikální bez profilů sada černá</t>
  </si>
  <si>
    <t>9360736</t>
  </si>
  <si>
    <t>547328</t>
  </si>
  <si>
    <t>HETTICH 9360736 FurnSpin Cadro hybrid vertikální bez profilů sada bílá</t>
  </si>
  <si>
    <t>9360738</t>
  </si>
  <si>
    <t>547333</t>
  </si>
  <si>
    <t>HETTICH 9360738 FurnSpin Cadro hybrid horizontální bez profilů sada černá</t>
  </si>
  <si>
    <t>9360739</t>
  </si>
  <si>
    <t>547332</t>
  </si>
  <si>
    <t>HETTICH 9360739 FurnSpin Cadro hybrid horizontální bez profilů sada bílá</t>
  </si>
  <si>
    <t>9360943</t>
  </si>
  <si>
    <t>547327</t>
  </si>
  <si>
    <t>HETTICH 9360943 FurnSpin Cadro komplet sada černá</t>
  </si>
  <si>
    <t>9360944</t>
  </si>
  <si>
    <t>547326</t>
  </si>
  <si>
    <t>HETTICH 9360944 FurnSpin Cadro komplet sada bílá</t>
  </si>
  <si>
    <t>9360945</t>
  </si>
  <si>
    <t>547331</t>
  </si>
  <si>
    <t>HETTICH 9360945 FurnSpin Cadro hybrid vertikální komplet sada černá</t>
  </si>
  <si>
    <t>9360946</t>
  </si>
  <si>
    <t>547330</t>
  </si>
  <si>
    <t>HETTICH 9360946 FurnSpin Cadro hybrid vertikální komplet sada bílá</t>
  </si>
  <si>
    <t>9360947</t>
  </si>
  <si>
    <t>547335</t>
  </si>
  <si>
    <t>HETTICH 9360947 FurnSpin Cadro hybrid horizontální komplet sada černá</t>
  </si>
  <si>
    <t>9360948</t>
  </si>
  <si>
    <t>547334</t>
  </si>
  <si>
    <t>HETTICH 9360948 FurnSpin Cadro hybrid horizontální komplet sada bílá</t>
  </si>
  <si>
    <t>9364998</t>
  </si>
  <si>
    <t>559339</t>
  </si>
  <si>
    <t>HETTICH 9364998 Quadro výsuvný věšák 350 mm</t>
  </si>
  <si>
    <t>9364999</t>
  </si>
  <si>
    <t>559586</t>
  </si>
  <si>
    <t>HETTICH 9364999 výsuvný věšák na ramínka, 400 mm, stříbrná</t>
  </si>
  <si>
    <t>9375887</t>
  </si>
  <si>
    <t>549382</t>
  </si>
  <si>
    <t>HETTICH 9375887 pístek PTO s čočkou, krátký, s adaptérem, bílá</t>
  </si>
  <si>
    <t>9375889</t>
  </si>
  <si>
    <t>549383</t>
  </si>
  <si>
    <t>HETTICH 9375889 pístek PTO s čočkou, krátký, s adaptérem, antracit</t>
  </si>
  <si>
    <t>9375900</t>
  </si>
  <si>
    <t>549373</t>
  </si>
  <si>
    <t>HETTICH 9375900 pístek PTO s čočkou, krátký, s adaptérem, šedá</t>
  </si>
  <si>
    <t>9375901</t>
  </si>
  <si>
    <t>549384</t>
  </si>
  <si>
    <t>HETTICH 9375901 pístek PTO s čočkou, dlouhý, s adaptérem, bílá</t>
  </si>
  <si>
    <t>9375902</t>
  </si>
  <si>
    <t>549385</t>
  </si>
  <si>
    <t>HETTICH 9375902 pístek PTO s čočkou, dlouhý, s adaptérem, antracit</t>
  </si>
  <si>
    <t>9375904</t>
  </si>
  <si>
    <t>549374</t>
  </si>
  <si>
    <t>HETTICH 9375904 pístek PTO s čočkou, dlouhý, s adaptérem, šedá</t>
  </si>
  <si>
    <t>9375906</t>
  </si>
  <si>
    <t>549386</t>
  </si>
  <si>
    <t>HETTICH 9375906 pístek PTO s čočkou, krátký, k zavrtání, bílá</t>
  </si>
  <si>
    <t>9375907</t>
  </si>
  <si>
    <t>549387</t>
  </si>
  <si>
    <t>HETTICH 9375907 pístek PTO s čočkou, krátký, k zavrtání, antracit</t>
  </si>
  <si>
    <t>9375908</t>
  </si>
  <si>
    <t>549375</t>
  </si>
  <si>
    <t>HETTICH 9375908 pístek PTO s čočkou, krátký, k zavrtání, šedá</t>
  </si>
  <si>
    <t>9375920</t>
  </si>
  <si>
    <t>549388</t>
  </si>
  <si>
    <t>HETTICH 9375920 pístek PTO s čočkou, dlouhý, k zavrtání, bílá</t>
  </si>
  <si>
    <t>9375922</t>
  </si>
  <si>
    <t>549389</t>
  </si>
  <si>
    <t>HETTICH 9375922 pístek PTO s čočkou, dlouhý, k zavrtání, antracit</t>
  </si>
  <si>
    <t>9375925</t>
  </si>
  <si>
    <t>549376</t>
  </si>
  <si>
    <t>HETTICH 9375925 pístek PTO s čočkou, dlouhý, k zavrtání, šedá</t>
  </si>
  <si>
    <t>9375927</t>
  </si>
  <si>
    <t>549390</t>
  </si>
  <si>
    <t>HETTICH 9375927 pístek PTO s čočkou, krátký, extra silný, s adaptérem, bílá</t>
  </si>
  <si>
    <t>9375930</t>
  </si>
  <si>
    <t>549391</t>
  </si>
  <si>
    <t>HETTICH 9375930 pístek PTO s čočkou, krátký, extra silný, s adaptérem, antracit</t>
  </si>
  <si>
    <t>9375931</t>
  </si>
  <si>
    <t>549392</t>
  </si>
  <si>
    <t>HETTICH 9375931 pístek PTO s čočkou, krátký, extra silný, s adaptérem, šedá</t>
  </si>
  <si>
    <t>9375932</t>
  </si>
  <si>
    <t>549393</t>
  </si>
  <si>
    <t>HETTICH 9375932 pístek PTO s čočkou, dlouhý, extra silný, s adaptérem, bílá</t>
  </si>
  <si>
    <t>9375933</t>
  </si>
  <si>
    <t>549394</t>
  </si>
  <si>
    <t>HETTICH 9375933 pístek PTO s čočkou, dlouhý, extra silný, s adaptérem, antracit</t>
  </si>
  <si>
    <t>9375934</t>
  </si>
  <si>
    <t>548419</t>
  </si>
  <si>
    <t>HETTICH 9375934 pístek PTO s čočkou, dlouhý, extra silný, s adaptérem, šedá</t>
  </si>
  <si>
    <t>9375935</t>
  </si>
  <si>
    <t>549395</t>
  </si>
  <si>
    <t>HETTICH 9375935 pístek PTO s čočkou, krátký, extra silný, k zavrtání, bílá</t>
  </si>
  <si>
    <t>9375936</t>
  </si>
  <si>
    <t>549396</t>
  </si>
  <si>
    <t>HETTICH 9375936 pístek PTO s čočkou, krátký, extra silný, k zavrtání, antracit</t>
  </si>
  <si>
    <t>9375962</t>
  </si>
  <si>
    <t>549397</t>
  </si>
  <si>
    <t>HETTICH 9375962 pístek PTO s čočkou, dlouhý, extra silný, k zavrtání, šedá</t>
  </si>
  <si>
    <t>9375963</t>
  </si>
  <si>
    <t>549398</t>
  </si>
  <si>
    <t>HETTICH 9375963 pístek PTO s čočkou, dlouhý, extra silný, k zavrtání, bílá</t>
  </si>
  <si>
    <t>9375964</t>
  </si>
  <si>
    <t>549399</t>
  </si>
  <si>
    <t>HETTICH 9375964 pístek PTO s čočkou, dlouhý, extra silný, k zavrtání, antracit</t>
  </si>
  <si>
    <t>9375965</t>
  </si>
  <si>
    <t>549377</t>
  </si>
  <si>
    <t>HETTICH 9375965 pístek PTO s čočkou, dlouhý, extra silný, k zavrtání, šedá</t>
  </si>
  <si>
    <t>9375966</t>
  </si>
  <si>
    <t>549400</t>
  </si>
  <si>
    <t>HETTICH 9375966 pístek PTO s magnetem, krátký, s adaptérem, bílá</t>
  </si>
  <si>
    <t>9375967</t>
  </si>
  <si>
    <t>549401</t>
  </si>
  <si>
    <t>HETTICH 9375967 pístek PTO s magnetem, krátký, s adaptérem, antracit</t>
  </si>
  <si>
    <t>9375968</t>
  </si>
  <si>
    <t>546607</t>
  </si>
  <si>
    <t>HETTICH 9375968 pístek PTO s magnetem, krátký, s adaptérem, šedá</t>
  </si>
  <si>
    <t>9375969</t>
  </si>
  <si>
    <t>549276</t>
  </si>
  <si>
    <t>HETTICH 9375969 pístek PTO s magnetem, dlouhý, s adaptérem, bílá</t>
  </si>
  <si>
    <t>9375980</t>
  </si>
  <si>
    <t>549402</t>
  </si>
  <si>
    <t>HETTICH 9375980 pístek PTO s magnetem, dlouhý, s adaptérem, antracit</t>
  </si>
  <si>
    <t>9375981</t>
  </si>
  <si>
    <t>549378</t>
  </si>
  <si>
    <t>HETTICH 9375981 pístek PTO s magnetem, dlouhý, s adaptérem, šedá</t>
  </si>
  <si>
    <t>9375982</t>
  </si>
  <si>
    <t>549403</t>
  </si>
  <si>
    <t>HETTICH 9375982 pístek PTO s magnetem, krátký, k zavrtání, bílá</t>
  </si>
  <si>
    <t>9375983</t>
  </si>
  <si>
    <t>549404</t>
  </si>
  <si>
    <t>HETTICH 9375983 pístek PTO s magnetem, krátký, k zavrtání, antracit</t>
  </si>
  <si>
    <t>9375984</t>
  </si>
  <si>
    <t>549379</t>
  </si>
  <si>
    <t>HETTICH 9375984 pístek PTO s magnetem, krátký, k zavrtání, šedá</t>
  </si>
  <si>
    <t>9375985</t>
  </si>
  <si>
    <t>549405</t>
  </si>
  <si>
    <t>HETTICH 9375985 pístek PTO s magnetem, dlouhý, k zavrtání, bílá</t>
  </si>
  <si>
    <t>9375986</t>
  </si>
  <si>
    <t>549406</t>
  </si>
  <si>
    <t>HETTICH 9375986 pístek PTO s magnetem, dlouhý, k zavrtání, antracit</t>
  </si>
  <si>
    <t>9375988</t>
  </si>
  <si>
    <t>549380</t>
  </si>
  <si>
    <t>HETTICH 9375988 pístek PTO s magnetem, dlouhý, k zavrtání, šedá</t>
  </si>
  <si>
    <t>9378751</t>
  </si>
  <si>
    <t>548327</t>
  </si>
  <si>
    <t>HETTICH 9378751 Arcitech příčný reling KB1200, L=1103mm, stříbrná</t>
  </si>
  <si>
    <t>9378752</t>
  </si>
  <si>
    <t>548329</t>
  </si>
  <si>
    <t>HETTICH 9378752 Arcitech příčný reling KB1200, L=1103mm, antracit</t>
  </si>
  <si>
    <t>9378763</t>
  </si>
  <si>
    <t>548328</t>
  </si>
  <si>
    <t>HETTICH 9378763 Arcitech příčný reling KB1200, L=1103mm, bílá</t>
  </si>
  <si>
    <t>9378766</t>
  </si>
  <si>
    <t>548321</t>
  </si>
  <si>
    <t>HETTICH 9378766 Atira příčný reling KB1200, L=1102mm, stříbrná</t>
  </si>
  <si>
    <t>9378767</t>
  </si>
  <si>
    <t>548322</t>
  </si>
  <si>
    <t>HETTICH 9378767 Atira příčný reling KB1200, L=1102mm, bílá</t>
  </si>
  <si>
    <t>9378768</t>
  </si>
  <si>
    <t>548323</t>
  </si>
  <si>
    <t>HETTICH 9378768 Atira příčný reling KB1200, L=1102mm, antracit</t>
  </si>
  <si>
    <t>9380308</t>
  </si>
  <si>
    <t>549407</t>
  </si>
  <si>
    <t>HETTICH 9380308 magnet PTO Lock, k zavrtání, bílá</t>
  </si>
  <si>
    <t>9381335</t>
  </si>
  <si>
    <t>549408</t>
  </si>
  <si>
    <t>HETTICH 9381335 magnet PTO Lock, k zavrtání, šedá</t>
  </si>
  <si>
    <t>9381336</t>
  </si>
  <si>
    <t>549409</t>
  </si>
  <si>
    <t>HETTICH 9381336 magnet PTO Lock, k zavrtání, antracit</t>
  </si>
  <si>
    <t>9381496</t>
  </si>
  <si>
    <t>549410</t>
  </si>
  <si>
    <t>HETTICH 9381496 magnet PTO Lock, s adaptérem, bílá</t>
  </si>
  <si>
    <t>9381498</t>
  </si>
  <si>
    <t>549411</t>
  </si>
  <si>
    <t>HETTICH 9381498 magnet PTO Lock, s adaptérem, antracit</t>
  </si>
  <si>
    <t>9381499</t>
  </si>
  <si>
    <t>549412</t>
  </si>
  <si>
    <t>HETTICH 9381499 magnet PTO Lock, s adaptérem, šedá</t>
  </si>
  <si>
    <t>9382726</t>
  </si>
  <si>
    <t>547320</t>
  </si>
  <si>
    <t>HETTICH 9382726 FurnSpin náhradní nástroj pro seřízení</t>
  </si>
  <si>
    <t>9384316</t>
  </si>
  <si>
    <t>547322</t>
  </si>
  <si>
    <t>HETTICH 9384316 FurnSpin S vedení kabelů</t>
  </si>
  <si>
    <t>9384317</t>
  </si>
  <si>
    <t>547321</t>
  </si>
  <si>
    <t>HETTICH 9384317 FurnSpin M vedení kabelů</t>
  </si>
  <si>
    <t>9384318</t>
  </si>
  <si>
    <t>547323</t>
  </si>
  <si>
    <t>HETTICH 9384318 FurnSpin XL vedení kabelů</t>
  </si>
  <si>
    <t>544872</t>
  </si>
  <si>
    <t>HETTICH 9384899 AvanTech YOU dekorativní profil hybrid, 270mm, bronz</t>
  </si>
  <si>
    <t>544873</t>
  </si>
  <si>
    <t>HETTICH 9384900 AvanTech YOU dekorativní profil hybrid, 300mm, bronz</t>
  </si>
  <si>
    <t>544874</t>
  </si>
  <si>
    <t>HETTICH 9384901 AvanTech YOU dekorativní profil hybrid, 350mm, bronz</t>
  </si>
  <si>
    <t>544875</t>
  </si>
  <si>
    <t>HETTICH 9384902 AvanTech YOU dekorativní profil hybrid, 400mm, bronz</t>
  </si>
  <si>
    <t>544876</t>
  </si>
  <si>
    <t>HETTICH 9384903 AvanTech YOU dekorativní profil hybrid, 450mm, bronz</t>
  </si>
  <si>
    <t>544877</t>
  </si>
  <si>
    <t>HETTICH 9384904 AvanTech YOU dekorativní profil hybrid, 500mm, bronz</t>
  </si>
  <si>
    <t>544878</t>
  </si>
  <si>
    <t>HETTICH 9384905 AvanTech YOU dekorativní profil hybrid, 550mm, bronz</t>
  </si>
  <si>
    <t>544879</t>
  </si>
  <si>
    <t>HETTICH 9384906 AvanTech YOU dekorativní profil hybrid, 600mm, bronz</t>
  </si>
  <si>
    <t>544880</t>
  </si>
  <si>
    <t>HETTICH 9384917 AvanTech YOU dekorativní profil hybrid, 650mm, bronz</t>
  </si>
  <si>
    <t>9386065</t>
  </si>
  <si>
    <t>549413</t>
  </si>
  <si>
    <t>HETTICH 9386065 protikus PTO k nalepení, D15x0,5mm</t>
  </si>
  <si>
    <t>9386067</t>
  </si>
  <si>
    <t>549414</t>
  </si>
  <si>
    <t>HETTICH 9386067 protikus PTO k zalisování, D10x0,8mm, vrtání D5x12mm</t>
  </si>
  <si>
    <t>9386068</t>
  </si>
  <si>
    <t>549381</t>
  </si>
  <si>
    <t>HETTICH 9386068 protikus PTO k našroubování, D10x1mm, vrtání D2,5x10mm</t>
  </si>
  <si>
    <t>9395536</t>
  </si>
  <si>
    <t>547362</t>
  </si>
  <si>
    <t>HETTICH 9395536 FurnSpin Cadro samořezný závitový kolík m5 x 10 mm černá</t>
  </si>
  <si>
    <t>9398844</t>
  </si>
  <si>
    <t>555737</t>
  </si>
  <si>
    <t>HETTICH 9398844 krytka SAH 500 bílá L+P</t>
  </si>
  <si>
    <t>555738</t>
  </si>
  <si>
    <t>HETTICH 9398848 krytka SAH 500 šedá L+P</t>
  </si>
  <si>
    <t>9398862</t>
  </si>
  <si>
    <t>549584</t>
  </si>
  <si>
    <t>HETTICH 9398862 závěsné kování SAH 500 s pojistkou proti vyvěšení</t>
  </si>
  <si>
    <t>555739</t>
  </si>
  <si>
    <t>HETTICH 9398867 krytka SAH 500 černá L+P</t>
  </si>
  <si>
    <t>9995122</t>
  </si>
  <si>
    <t>188420</t>
  </si>
  <si>
    <t>HETTICH 9995122 Úchytka SEVESO 2400 mm eloxovaný hliník</t>
  </si>
  <si>
    <t>9995123</t>
  </si>
  <si>
    <t>170930</t>
  </si>
  <si>
    <t>HETTICH 9995123 Úchytka SEVESO 2400 mm eloxovaný hliník</t>
  </si>
  <si>
    <t>9995437</t>
  </si>
  <si>
    <t>162763</t>
  </si>
  <si>
    <t>HETTICH 9995437 Úchytka TRANI 52/32 mm eloxovaný hliník</t>
  </si>
  <si>
    <t>9995438</t>
  </si>
  <si>
    <t>146744</t>
  </si>
  <si>
    <t>HETTICH 9995438 Úchytka TRANI 84/64 mm eloxovaný hliník</t>
  </si>
  <si>
    <t>9995439</t>
  </si>
  <si>
    <t>146745</t>
  </si>
  <si>
    <t>HETTICH 9995439 Úchytka TRANI 116/96 mm eloxovaný hliník</t>
  </si>
  <si>
    <t>9995440</t>
  </si>
  <si>
    <t>180261</t>
  </si>
  <si>
    <t>HETTICH 9995440 Úchytka TRANI 148/128 mm eloxovaný hliník</t>
  </si>
  <si>
    <t>9995480</t>
  </si>
  <si>
    <t>188424</t>
  </si>
  <si>
    <t>HETTICH 9995480 Úchytka BALDONE 134/128 mm chrom matný</t>
  </si>
  <si>
    <t>9995481</t>
  </si>
  <si>
    <t>181747</t>
  </si>
  <si>
    <t>HETTICH 9995481 Úchytka BALDONE 134/128 mm imitace nerezi</t>
  </si>
  <si>
    <t>9995483</t>
  </si>
  <si>
    <t>160197</t>
  </si>
  <si>
    <t>HETTICH 9995483 Úchytka BALDONE 102/96 mm imitace nerezi</t>
  </si>
  <si>
    <t>9995484</t>
  </si>
  <si>
    <t>188426</t>
  </si>
  <si>
    <t>HETTICH 9995484 Úchytka BALDONE 262/256 mm chrom matný</t>
  </si>
  <si>
    <t>9995485</t>
  </si>
  <si>
    <t>135846</t>
  </si>
  <si>
    <t>HETTICH 9995485 Úchytka Baldone 256 imitace nerezi</t>
  </si>
  <si>
    <t>9995497</t>
  </si>
  <si>
    <t>167459</t>
  </si>
  <si>
    <t>HETTICH 9995497 Úchytka VIESTE 120/96 mm imitace nerezi</t>
  </si>
  <si>
    <t>9995499</t>
  </si>
  <si>
    <t>188427</t>
  </si>
  <si>
    <t>HETTICH 9995499 Úchytka VIESTE 160 imitace nerezi</t>
  </si>
  <si>
    <t>9995501</t>
  </si>
  <si>
    <t>130766</t>
  </si>
  <si>
    <t>HETTICH 9995501 Úchytka VIESTE 248/224 mm imitace nerezi</t>
  </si>
  <si>
    <t>9995540</t>
  </si>
  <si>
    <t>133474</t>
  </si>
  <si>
    <t>HETTICH 9995540 Úchytový profil Empoli 25/38 chrom matný</t>
  </si>
  <si>
    <t>9995541</t>
  </si>
  <si>
    <t>131685</t>
  </si>
  <si>
    <t>HETTICH 9995541 Úchytový profil Empoli 25/38 chrom lesklý</t>
  </si>
  <si>
    <t>9995542</t>
  </si>
  <si>
    <t>142100</t>
  </si>
  <si>
    <t>HETTICH 9995542 Úchytový profil Empoli 25/38 imitace nerezi</t>
  </si>
  <si>
    <t>9995546</t>
  </si>
  <si>
    <t>188430</t>
  </si>
  <si>
    <t>HETTICH 9995546 Úchytka BALDONE 102/96 mm chrom lesklý</t>
  </si>
  <si>
    <t>9995547</t>
  </si>
  <si>
    <t>188431</t>
  </si>
  <si>
    <t>HETTICH 9995547 Úchytka BALDONE 134/128 mm chrom lesklý</t>
  </si>
  <si>
    <t>9995548</t>
  </si>
  <si>
    <t>188432</t>
  </si>
  <si>
    <t>HETTICH 9995548 Úchytka BALDONE 262/256 mm chrom lesklý</t>
  </si>
  <si>
    <t>9995574</t>
  </si>
  <si>
    <t>134538</t>
  </si>
  <si>
    <t>HETTICH 9995574 Úchytový profil Narni 20/30 nerez broušený</t>
  </si>
  <si>
    <t>9995586</t>
  </si>
  <si>
    <t>132099</t>
  </si>
  <si>
    <t>HETTICH 9995586 Úchytka IMPERIA 252/224 mm imitace nerezi</t>
  </si>
  <si>
    <t>9995587</t>
  </si>
  <si>
    <t>129993</t>
  </si>
  <si>
    <t>HETTICH 9995587 Úchytka IMPERIA 348/320 mm imitace nerezi</t>
  </si>
  <si>
    <t>9995588</t>
  </si>
  <si>
    <t>130144</t>
  </si>
  <si>
    <t>HETTICH 9995588 Úchytka IMPERIA 476/448 mm imitace nerezi</t>
  </si>
  <si>
    <t>9995589</t>
  </si>
  <si>
    <t>188433</t>
  </si>
  <si>
    <t>HETTICH 9995589 Úchytka IMPERIA 569/541 mm imitace nerezi</t>
  </si>
  <si>
    <t>9995590</t>
  </si>
  <si>
    <t>135346</t>
  </si>
  <si>
    <t>HETTICH 9995590 Úchytka IMPERIA 588/560 mm imitace nerezi</t>
  </si>
  <si>
    <t>9995771</t>
  </si>
  <si>
    <t>165949</t>
  </si>
  <si>
    <t>HETTICH 9995771 Úchytka BELLUNO 130/96 mm imitace nerezi</t>
  </si>
  <si>
    <t>9995772</t>
  </si>
  <si>
    <t>159330</t>
  </si>
  <si>
    <t>HETTICH 9995772 Úchytka BELLUNO 200/192 nebo 160 mm imitace nerezi</t>
  </si>
  <si>
    <t>9995773</t>
  </si>
  <si>
    <t>160037</t>
  </si>
  <si>
    <t>HETTICH 9995773 Úchytka BELLUNO 267/256 nebo 224 mm imitace nerezi</t>
  </si>
  <si>
    <t>9995780</t>
  </si>
  <si>
    <t>170579</t>
  </si>
  <si>
    <t>HETTICH 9995780 Úchytka BALDONE 166/160 mm chrom lesklý</t>
  </si>
  <si>
    <t>9995781</t>
  </si>
  <si>
    <t>135847</t>
  </si>
  <si>
    <t>HETTICH 9995781 Úchytka BALDONE 166/160 mm imitace nerezi</t>
  </si>
  <si>
    <t>9995782</t>
  </si>
  <si>
    <t>169793</t>
  </si>
  <si>
    <t>HETTICH 9995782 Úchytka BALDONE 166/160 mm chrom matný</t>
  </si>
  <si>
    <t>532741</t>
  </si>
  <si>
    <t>HETTICH Actro 5D celovýsuv 380mm 40kg SiSy INVENTORY sada</t>
  </si>
  <si>
    <t>532742</t>
  </si>
  <si>
    <t>HETTICH Actro 5D celovýsuv 480mm 40kg SiSy INVENTORY sada</t>
  </si>
  <si>
    <t>532743</t>
  </si>
  <si>
    <t>HETTICH Actro 5D celovýsuv 520mm 40kg SiSy INVENTORY sada</t>
  </si>
  <si>
    <t>532744</t>
  </si>
  <si>
    <t>HETTICH Actro 5D celovýsuv 520mm 70kg SiSy INVENTORY sada</t>
  </si>
  <si>
    <t>532745</t>
  </si>
  <si>
    <t>HETTICH Actro 5D celovýsuv 550mm 70kg SiSy INVENTORY sada</t>
  </si>
  <si>
    <t>532747</t>
  </si>
  <si>
    <t>HETTICH Actro 5D celovýsuv 650mm 70kg SiSy INVENTORY sada</t>
  </si>
  <si>
    <t>INTERNÍ SADA</t>
  </si>
  <si>
    <t>348778</t>
  </si>
  <si>
    <t>HETTICH Atira zásuvka 144, 470mm/30kg, antracit, SiSy</t>
  </si>
  <si>
    <t>348776</t>
  </si>
  <si>
    <t>HETTICH Atira zásuvka 144, 470mm/30kg, bílá, SiSy</t>
  </si>
  <si>
    <t>348780</t>
  </si>
  <si>
    <t>HETTICH Atira zásuvka 144, 470mm/30kg, stříbrná, SiSy</t>
  </si>
  <si>
    <t>348777</t>
  </si>
  <si>
    <t>HETTICH Atira zásuvka 70, 470mm/30kg, antracit, SiSy</t>
  </si>
  <si>
    <t>348775</t>
  </si>
  <si>
    <t>HETTICH Atira zásuvka 70, 470mm/30kg, bílá, SiSy</t>
  </si>
  <si>
    <t>348779</t>
  </si>
  <si>
    <t>HETTICH Atira zásuvka 70, 470mm/30kg, stříbrná, SiSy</t>
  </si>
  <si>
    <t>475028</t>
  </si>
  <si>
    <t>HETTICH BlueMax Mini Modular Plus s příslušenstvím - Kadlec František</t>
  </si>
  <si>
    <t>378872</t>
  </si>
  <si>
    <t>HETTICH Innotech sada Atira stříbrná +závěsy Sensys balíček 2 PL</t>
  </si>
  <si>
    <t>366833</t>
  </si>
  <si>
    <t>HETTICH Karta pro registrace celoživotní záruky Hettich - SK</t>
  </si>
  <si>
    <t>179676</t>
  </si>
  <si>
    <t>HETTICH Karta pro registraci celoživotní záruky</t>
  </si>
  <si>
    <t>9208071</t>
  </si>
  <si>
    <t>409612</t>
  </si>
  <si>
    <t>HETTICH knop 9208071 Arnum 10/10 nerez</t>
  </si>
  <si>
    <t>9208072</t>
  </si>
  <si>
    <t>409613</t>
  </si>
  <si>
    <t>HETTICH knop 9208072 Arnum 12/12 nerez</t>
  </si>
  <si>
    <t>9266141</t>
  </si>
  <si>
    <t>409641</t>
  </si>
  <si>
    <t>HETTICH knop 9266141 Tardiano 60 imitace nerezi</t>
  </si>
  <si>
    <t>9266142</t>
  </si>
  <si>
    <t>409642</t>
  </si>
  <si>
    <t>HETTICH knop 9266142 Tardiano 60 černá matná</t>
  </si>
  <si>
    <t>1005796</t>
  </si>
  <si>
    <t>153478</t>
  </si>
  <si>
    <t>HETTICH ND 1005796 TopLine 25, 27 - vozík</t>
  </si>
  <si>
    <t>503169</t>
  </si>
  <si>
    <t>HETTICH PK_088_2023 vzorkovna ALIN nábytek (NV23030142)</t>
  </si>
  <si>
    <t>491020</t>
  </si>
  <si>
    <t>HETTICH sada Atira zásuvka 144, 300mm/30kg, antracit, SiSy</t>
  </si>
  <si>
    <t>491021</t>
  </si>
  <si>
    <t>HETTICH sada Atira zásuvka 144, 350mm/30kg, antracit, SiSy</t>
  </si>
  <si>
    <t>491015</t>
  </si>
  <si>
    <t>HETTICH sada Atira zásuvka 144, 350mm/30kg, bílá, SiSy</t>
  </si>
  <si>
    <t>491027</t>
  </si>
  <si>
    <t>HETTICH sada Atira zásuvka 144, 350mm/30kg, stříbrná, SiSy</t>
  </si>
  <si>
    <t>491022</t>
  </si>
  <si>
    <t>HETTICH sada Atira zásuvka 144, 420mm/30kg, antracit, SiSy</t>
  </si>
  <si>
    <t>491016</t>
  </si>
  <si>
    <t>HETTICH sada Atira zásuvka 144, 420mm/30kg, bílá, SiSy</t>
  </si>
  <si>
    <t>491028</t>
  </si>
  <si>
    <t>HETTICH sada Atira zásuvka 144, 420mm/30kg, stříbrná, SiSy</t>
  </si>
  <si>
    <t>491023</t>
  </si>
  <si>
    <t>HETTICH sada Atira zásuvka 144, 520mm/30kg, antracit, SiSy</t>
  </si>
  <si>
    <t>491017</t>
  </si>
  <si>
    <t>HETTICH sada Atira zásuvka 144, 520mm/30kg, bílá, SiSy</t>
  </si>
  <si>
    <t>491002</t>
  </si>
  <si>
    <t>HETTICH sada Atira zásuvka 70, 300mm/30kg, antracit, SiSy</t>
  </si>
  <si>
    <t>490996</t>
  </si>
  <si>
    <t>HETTICH sada Atira zásuvka 70, 300mm/30kg, bílá, SiSy</t>
  </si>
  <si>
    <t>491008</t>
  </si>
  <si>
    <t>HETTICH sada Atira zásuvka 70, 300mm/30kg, stříbrná, SiSy</t>
  </si>
  <si>
    <t>490997</t>
  </si>
  <si>
    <t>HETTICH sada Atira zásuvka 70, 350mm/30kg, bílá, SiSy</t>
  </si>
  <si>
    <t>491009</t>
  </si>
  <si>
    <t>HETTICH sada Atira zásuvka 70, 350mm/30kg, stříbrná, SiSy</t>
  </si>
  <si>
    <t>491004</t>
  </si>
  <si>
    <t>HETTICH sada Atira zásuvka 70, 420mm/30kg, antracit, SiSy</t>
  </si>
  <si>
    <t>490998</t>
  </si>
  <si>
    <t>HETTICH sada Atira zásuvka 70, 420mm/30kg, bílá, SiSy</t>
  </si>
  <si>
    <t>491010</t>
  </si>
  <si>
    <t>HETTICH sada Atira zásuvka 70, 420mm/30kg, stříbrná, SiSy</t>
  </si>
  <si>
    <t>491005</t>
  </si>
  <si>
    <t>HETTICH sada Atira zásuvka 70, 520mm/30kg, antracit, SiSy</t>
  </si>
  <si>
    <t>490999</t>
  </si>
  <si>
    <t>HETTICH sada Atira zásuvka 70, 520mm/30kg, bílá, SiSy</t>
  </si>
  <si>
    <t>469186</t>
  </si>
  <si>
    <t>HETTICH sada AvanTech YOU zásuvka, 101/270mm, 30kg, Quadro, antracit, SiSy</t>
  </si>
  <si>
    <t>468877</t>
  </si>
  <si>
    <t>HETTICH sada AvanTech YOU zásuvka, 101/270mm, 30kg, Quadro, bílá, SiSy</t>
  </si>
  <si>
    <t>469152</t>
  </si>
  <si>
    <t>HETTICH sada AvanTech YOU zásuvka, 101/270mm, 30kg, Quadro, stříbrná, SiSy</t>
  </si>
  <si>
    <t>469187</t>
  </si>
  <si>
    <t>HETTICH sada AvanTech YOU zásuvka, 101/300mm, 30kg, Quadro, antracit, SiSy</t>
  </si>
  <si>
    <t>468879</t>
  </si>
  <si>
    <t>HETTICH sada AvanTech YOU zásuvka, 101/300mm, 30kg, Quadro, bílá, SiSy</t>
  </si>
  <si>
    <t>469153</t>
  </si>
  <si>
    <t>HETTICH sada AvanTech YOU zásuvka, 101/300mm, 30kg, Quadro, stříbrná, SiSy</t>
  </si>
  <si>
    <t>469188</t>
  </si>
  <si>
    <t>HETTICH sada AvanTech YOU zásuvka, 101/350mm, 30kg, Quadro, antracit, SiSy</t>
  </si>
  <si>
    <t>468880</t>
  </si>
  <si>
    <t>HETTICH sada AvanTech YOU zásuvka, 101/350mm, 30kg, Quadro, bílá, SiSy</t>
  </si>
  <si>
    <t>469154</t>
  </si>
  <si>
    <t>HETTICH sada AvanTech YOU zásuvka, 101/350mm, 30kg, Quadro, stříbrná, SiSy</t>
  </si>
  <si>
    <t>469189</t>
  </si>
  <si>
    <t>HETTICH sada AvanTech YOU zásuvka, 101/400mm, 30kg, Quadro, antracit, SiSy</t>
  </si>
  <si>
    <t>468881</t>
  </si>
  <si>
    <t>HETTICH sada AvanTech YOU zásuvka, 101/400mm, 30kg, Quadro, bílá, SiSy</t>
  </si>
  <si>
    <t>469155</t>
  </si>
  <si>
    <t>HETTICH sada AvanTech YOU zásuvka, 101/400mm, 30kg, Quadro, stříbrná, SiSy</t>
  </si>
  <si>
    <t>413542</t>
  </si>
  <si>
    <t>HETTICH sada AvanTech YOU zásuvka, 101/450mm, 30kg, Quadro, antracit, SiSy</t>
  </si>
  <si>
    <t>413540</t>
  </si>
  <si>
    <t>HETTICH sada AvanTech YOU zásuvka, 101/450mm, 30kg, Quadro, bílá, SiSy</t>
  </si>
  <si>
    <t>413544</t>
  </si>
  <si>
    <t>HETTICH sada AvanTech YOU zásuvka, 101/450mm, 30kg, Quadro, stříbrná, SiSy</t>
  </si>
  <si>
    <t>413548</t>
  </si>
  <si>
    <t>HETTICH sada AvanTech YOU zásuvka, 101/500mm, 30kg, Quadro, antracit, SiSy</t>
  </si>
  <si>
    <t>413546</t>
  </si>
  <si>
    <t>HETTICH sada AvanTech YOU zásuvka, 101/500mm, 30kg, Quadro, bílá, SiSy</t>
  </si>
  <si>
    <t>413550</t>
  </si>
  <si>
    <t>HETTICH sada AvanTech YOU zásuvka, 101/500mm, 30kg, Quadro, stříbrná, SiSy</t>
  </si>
  <si>
    <t>469190</t>
  </si>
  <si>
    <t>HETTICH sada AvanTech YOU zásuvka, 101/550mm, 30kg, Quadro, antracit, SiSy</t>
  </si>
  <si>
    <t>469156</t>
  </si>
  <si>
    <t>HETTICH sada AvanTech YOU zásuvka, 101/550mm, 30kg, Quadro, stříbrná, SiSy</t>
  </si>
  <si>
    <t>469191</t>
  </si>
  <si>
    <t>HETTICH sada AvanTech YOU zásuvka, 101/600mm, 30kg, Quadro, antracit, SiSy</t>
  </si>
  <si>
    <t>468883</t>
  </si>
  <si>
    <t>HETTICH sada AvanTech YOU zásuvka, 101/600mm, 30kg, Quadro, bílá, SiSy</t>
  </si>
  <si>
    <t>469157</t>
  </si>
  <si>
    <t>HETTICH sada AvanTech YOU zásuvka, 101/600mm, 30kg, Quadro, stříbrná, SiSy</t>
  </si>
  <si>
    <t>469192</t>
  </si>
  <si>
    <t>HETTICH sada AvanTech YOU zásuvka, 101/650mm, 70kg, Actro, antracit, SiSy</t>
  </si>
  <si>
    <t>468886</t>
  </si>
  <si>
    <t>HETTICH sada AvanTech YOU zásuvka, 101/650mm, 70kg, Actro, bílá, SiSy</t>
  </si>
  <si>
    <t>469158</t>
  </si>
  <si>
    <t>HETTICH sada AvanTech YOU zásuvka, 101/650mm, 70kg, Actro, stříbrná, SiSy</t>
  </si>
  <si>
    <t>469193</t>
  </si>
  <si>
    <t>HETTICH sada AvanTech YOU zásuvka, 139/300mm, 30kg, Quadro, antracit, SiSy</t>
  </si>
  <si>
    <t>469160</t>
  </si>
  <si>
    <t>HETTICH sada AvanTech YOU zásuvka, 139/300mm, 30kg, Quadro, stříbrná, SiSy</t>
  </si>
  <si>
    <t>469125</t>
  </si>
  <si>
    <t>HETTICH sada AvanTech YOU zásuvka, 139/350mm, 30kg, Quadro, bílá, SiSy</t>
  </si>
  <si>
    <t>469161</t>
  </si>
  <si>
    <t>HETTICH sada AvanTech YOU zásuvka, 139/350mm, 30kg, Quadro, stříbrná, SiSy</t>
  </si>
  <si>
    <t>469195</t>
  </si>
  <si>
    <t>HETTICH sada AvanTech YOU zásuvka, 139/400mm, 30kg, Quadro, antracit, SiSy</t>
  </si>
  <si>
    <t>469126</t>
  </si>
  <si>
    <t>HETTICH sada AvanTech YOU zásuvka, 139/400mm, 30kg, Quadro, bílá, SiSy</t>
  </si>
  <si>
    <t>469162</t>
  </si>
  <si>
    <t>HETTICH sada AvanTech YOU zásuvka, 139/400mm, 30kg, Quadro, stříbrná, SiSy</t>
  </si>
  <si>
    <t>469196</t>
  </si>
  <si>
    <t>HETTICH sada AvanTech YOU zásuvka, 139/450mm, 30kg, Quadro, antracit, SiSy</t>
  </si>
  <si>
    <t>469127</t>
  </si>
  <si>
    <t>HETTICH sada AvanTech YOU zásuvka, 139/450mm, 30kg, Quadro, bílá, SiSy</t>
  </si>
  <si>
    <t>469163</t>
  </si>
  <si>
    <t>HETTICH sada AvanTech YOU zásuvka, 139/450mm, 30kg, Quadro, stříbrná, SiSy</t>
  </si>
  <si>
    <t>469197</t>
  </si>
  <si>
    <t>HETTICH sada AvanTech YOU zásuvka, 139/500mm, 30kg, Quadro, antracit, SiSy</t>
  </si>
  <si>
    <t>469128</t>
  </si>
  <si>
    <t>HETTICH sada AvanTech YOU zásuvka, 139/500mm, 30kg, Quadro, bílá, SiSy</t>
  </si>
  <si>
    <t>469198</t>
  </si>
  <si>
    <t>HETTICH sada AvanTech YOU zásuvka, 139/550mm, 30kg, Quadro, antracit, SiSy</t>
  </si>
  <si>
    <t>469165</t>
  </si>
  <si>
    <t>HETTICH sada AvanTech YOU zásuvka, 139/550mm, 30kg, Quadro, stříbrná, SiSy</t>
  </si>
  <si>
    <t>469199</t>
  </si>
  <si>
    <t>HETTICH sada AvanTech YOU zásuvka, 139/600mm, 30kg, Quadro, antracit, SiSy</t>
  </si>
  <si>
    <t>469130</t>
  </si>
  <si>
    <t>HETTICH sada AvanTech YOU zásuvka, 139/600mm, 30kg, Quadro, bílá, SiSy</t>
  </si>
  <si>
    <t>469166</t>
  </si>
  <si>
    <t>HETTICH sada AvanTech YOU zásuvka, 139/600mm, 30kg, Quadro, stříbrná, SiSy</t>
  </si>
  <si>
    <t>469200</t>
  </si>
  <si>
    <t>HETTICH sada AvanTech YOU zásuvka, 139/650mm, 70kg, Actro, antracit, SiSy</t>
  </si>
  <si>
    <t>469167</t>
  </si>
  <si>
    <t>HETTICH sada AvanTech YOU zásuvka, 139/650mm, 70kg, Actro, stříbrná, SiSy</t>
  </si>
  <si>
    <t>469201</t>
  </si>
  <si>
    <t>HETTICH sada AvanTech YOU zásuvka, 187/270mm, 30kg, Quadro, antracit, SiSy</t>
  </si>
  <si>
    <t>468888</t>
  </si>
  <si>
    <t>HETTICH sada AvanTech YOU zásuvka, 187/270mm, 30kg, Quadro, bílá, SiSy</t>
  </si>
  <si>
    <t>469168</t>
  </si>
  <si>
    <t>HETTICH sada AvanTech YOU zásuvka, 187/270mm, 30kg, Quadro, stříbrná, SiSy</t>
  </si>
  <si>
    <t>469202</t>
  </si>
  <si>
    <t>HETTICH sada AvanTech YOU zásuvka, 187/300mm, 30kg, Quadro, antracit, SiSy</t>
  </si>
  <si>
    <t>468889</t>
  </si>
  <si>
    <t>HETTICH sada AvanTech YOU zásuvka, 187/300mm, 30kg, Quadro, bílá, SiSy</t>
  </si>
  <si>
    <t>469169</t>
  </si>
  <si>
    <t>HETTICH sada AvanTech YOU zásuvka, 187/300mm, 30kg, Quadro, stříbrná, SiSy</t>
  </si>
  <si>
    <t>469203</t>
  </si>
  <si>
    <t>HETTICH sada AvanTech YOU zásuvka, 187/350mm, 30kg, Quadro, antracit, SiSy</t>
  </si>
  <si>
    <t>468890</t>
  </si>
  <si>
    <t>HETTICH sada AvanTech YOU zásuvka, 187/350mm, 30kg, Quadro, bílá, SiSy</t>
  </si>
  <si>
    <t>469170</t>
  </si>
  <si>
    <t>HETTICH sada AvanTech YOU zásuvka, 187/350mm, 30kg, Quadro, stříbrná, SiSy</t>
  </si>
  <si>
    <t>469204</t>
  </si>
  <si>
    <t>HETTICH sada AvanTech YOU zásuvka, 187/400mm, 30kg, Quadro, antracit, SiSy</t>
  </si>
  <si>
    <t>468891</t>
  </si>
  <si>
    <t>HETTICH sada AvanTech YOU zásuvka, 187/400mm, 30kg, Quadro, bílá, SiSy</t>
  </si>
  <si>
    <t>469171</t>
  </si>
  <si>
    <t>HETTICH sada AvanTech YOU zásuvka, 187/400mm, 30kg, Quadro, stříbrná, SiSy</t>
  </si>
  <si>
    <t>413541</t>
  </si>
  <si>
    <t>HETTICH sada AvanTech YOU zásuvka, 187/450mm, 30kg, Quadro, bílá, SiSy</t>
  </si>
  <si>
    <t>413545</t>
  </si>
  <si>
    <t>HETTICH sada AvanTech YOU zásuvka, 187/450mm, 30kg, Quadro, stříbrná, SiSy</t>
  </si>
  <si>
    <t>413549</t>
  </si>
  <si>
    <t>HETTICH sada AvanTech YOU zásuvka, 187/500mm, 30kg, Quadro, antracit, SiSy</t>
  </si>
  <si>
    <t>413547</t>
  </si>
  <si>
    <t>HETTICH sada AvanTech YOU zásuvka, 187/500mm, 30kg, Quadro, bílá, SiSy</t>
  </si>
  <si>
    <t>413551</t>
  </si>
  <si>
    <t>HETTICH sada AvanTech YOU zásuvka, 187/500mm, 30kg, Quadro, stříbrná, SiSy</t>
  </si>
  <si>
    <t>469205</t>
  </si>
  <si>
    <t>HETTICH sada AvanTech YOU zásuvka, 187/550mm, 30kg, Quadro, antracit, SiSy</t>
  </si>
  <si>
    <t>468892</t>
  </si>
  <si>
    <t>HETTICH sada AvanTech YOU zásuvka, 187/550mm, 30kg, Quadro, bílá, SiSy</t>
  </si>
  <si>
    <t>469172</t>
  </si>
  <si>
    <t>HETTICH sada AvanTech YOU zásuvka, 187/550mm, 30kg, Quadro, stříbrná, SiSy</t>
  </si>
  <si>
    <t>469206</t>
  </si>
  <si>
    <t>HETTICH sada AvanTech YOU zásuvka, 187/600mm, 30kg, Quadro, antracit, SiSy</t>
  </si>
  <si>
    <t>468893</t>
  </si>
  <si>
    <t>HETTICH sada AvanTech YOU zásuvka, 187/600mm, 30kg, Quadro, bílá, SiSy</t>
  </si>
  <si>
    <t>469173</t>
  </si>
  <si>
    <t>HETTICH sada AvanTech YOU zásuvka, 187/600mm, 30kg, Quadro, stříbrná, SiSy</t>
  </si>
  <si>
    <t>469207</t>
  </si>
  <si>
    <t>HETTICH sada AvanTech YOU zásuvka, 187/650mm, 70kg, Actro, antracit, SiSy</t>
  </si>
  <si>
    <t>468894</t>
  </si>
  <si>
    <t>HETTICH sada AvanTech YOU zásuvka, 187/650mm, 70kg, Actro, bílá, SiSy</t>
  </si>
  <si>
    <t>469174</t>
  </si>
  <si>
    <t>HETTICH sada AvanTech YOU zásuvka, 187/650mm, 70kg, Actro, stříbrná, SiSy</t>
  </si>
  <si>
    <t>469208</t>
  </si>
  <si>
    <t>HETTICH sada AvanTech YOU zásuvka, 251/350mm, 30kg, Quadro, antracit, SiSy</t>
  </si>
  <si>
    <t>469132</t>
  </si>
  <si>
    <t>HETTICH sada AvanTech YOU zásuvka, 251/350mm, 30kg, Quadro, bílá, SiSy</t>
  </si>
  <si>
    <t>469175</t>
  </si>
  <si>
    <t>HETTICH sada AvanTech YOU zásuvka, 251/350mm, 30kg, Quadro, stříbrná, SiSy</t>
  </si>
  <si>
    <t>469209</t>
  </si>
  <si>
    <t>HETTICH sada AvanTech YOU zásuvka, 251/400mm, 30kg, Quadro, antracit, SiSy</t>
  </si>
  <si>
    <t>469133</t>
  </si>
  <si>
    <t>HETTICH sada AvanTech YOU zásuvka, 251/400mm, 30kg, Quadro, bílá, SiSy</t>
  </si>
  <si>
    <t>469176</t>
  </si>
  <si>
    <t>HETTICH sada AvanTech YOU zásuvka, 251/400mm, 30kg, Quadro, stříbrná, SiSy</t>
  </si>
  <si>
    <t>469210</t>
  </si>
  <si>
    <t>HETTICH sada AvanTech YOU zásuvka, 251/450mm, 30kg, Quadro, antracit, SiSy</t>
  </si>
  <si>
    <t>469134</t>
  </si>
  <si>
    <t>HETTICH sada AvanTech YOU zásuvka, 251/450mm, 30kg, Quadro, bílá, SiSy</t>
  </si>
  <si>
    <t>469177</t>
  </si>
  <si>
    <t>HETTICH sada AvanTech YOU zásuvka, 251/450mm, 30kg, Quadro, stříbrná, SiSy</t>
  </si>
  <si>
    <t>469178</t>
  </si>
  <si>
    <t>HETTICH sada AvanTech YOU zásuvka, 251/500mm, 30kg, Quadro, stříbrná, SiSy</t>
  </si>
  <si>
    <t>469212</t>
  </si>
  <si>
    <t>HETTICH sada AvanTech YOU zásuvka, 251/550mm, 30kg, Quadro, antracit, SiSy</t>
  </si>
  <si>
    <t>469136</t>
  </si>
  <si>
    <t>HETTICH sada AvanTech YOU zásuvka, 251/550mm, 30kg, Quadro, bílá, SiSy</t>
  </si>
  <si>
    <t>469179</t>
  </si>
  <si>
    <t>HETTICH sada AvanTech YOU zásuvka, 251/550mm, 30kg, Quadro, stříbrná, SiSy</t>
  </si>
  <si>
    <t>469213</t>
  </si>
  <si>
    <t>HETTICH sada AvanTech YOU zásuvka, 251/600mm, 30kg, Quadro, antracit, SiSy</t>
  </si>
  <si>
    <t>469137</t>
  </si>
  <si>
    <t>HETTICH sada AvanTech YOU zásuvka, 251/600mm, 30kg, Quadro, bílá, SiSy</t>
  </si>
  <si>
    <t>469180</t>
  </si>
  <si>
    <t>HETTICH sada AvanTech YOU zásuvka, 251/600mm, 30kg, Quadro, stříbrná, SiSy</t>
  </si>
  <si>
    <t>469214</t>
  </si>
  <si>
    <t>HETTICH sada AvanTech YOU zásuvka, 251/650mm, 70kg, Actro, antracit, SiSy</t>
  </si>
  <si>
    <t>469138</t>
  </si>
  <si>
    <t>HETTICH sada AvanTech YOU zásuvka, 251/650mm, 70kg, Actro, bílá, SiSy</t>
  </si>
  <si>
    <t>469181</t>
  </si>
  <si>
    <t>HETTICH sada AvanTech YOU zásuvka, 251/650mm, 70kg, Actro, stříbrná, SiSy</t>
  </si>
  <si>
    <t>469184</t>
  </si>
  <si>
    <t>HETTICH sada AvanTech YOU zásuvka, 77/500mm, 30kg, Quadro, antracit, SiSy</t>
  </si>
  <si>
    <t>468874</t>
  </si>
  <si>
    <t>HETTICH sada AvanTech YOU zásuvka, 77/500mm, 30kg, Quadro, bílá, SiSy</t>
  </si>
  <si>
    <t>469150</t>
  </si>
  <si>
    <t>HETTICH sada AvanTech YOU zásuvka, 77/500mm, 30kg, Quadro, stříbrná, SiSy</t>
  </si>
  <si>
    <t>491007</t>
  </si>
  <si>
    <t>HETTICH sada Innotech Atira 260/70 stříbrná, 30 kg, SiSy</t>
  </si>
  <si>
    <t>491006</t>
  </si>
  <si>
    <t>HETTICH sada Innotech Atira 620/70 antracit, 30 kg, SiSy</t>
  </si>
  <si>
    <t>488166</t>
  </si>
  <si>
    <t>HETTICH sada šablon Practica pro AvanTech YOU akce PL</t>
  </si>
  <si>
    <t>9285170</t>
  </si>
  <si>
    <t>546251</t>
  </si>
  <si>
    <t>HETTICH TopLine L 9285170 aktivátor předních dveří pro dvoje dveře</t>
  </si>
  <si>
    <t>9190430</t>
  </si>
  <si>
    <t>409625</t>
  </si>
  <si>
    <t>HETTICH úchytka 9190430 Naila 135/128 hnědá metalická</t>
  </si>
  <si>
    <t>9190431</t>
  </si>
  <si>
    <t>409626</t>
  </si>
  <si>
    <t>HETTICH úchytka 9190431 Naila 167/160 hnědá metalická</t>
  </si>
  <si>
    <t>9208073</t>
  </si>
  <si>
    <t>409611</t>
  </si>
  <si>
    <t>HETTICH úchytka 9208073 Bermeo 109/96  imitace nerezi</t>
  </si>
  <si>
    <t>9208074</t>
  </si>
  <si>
    <t>409601</t>
  </si>
  <si>
    <t>HETTICH úchytka 9208074 Bermeo 141/128  imitace nerezi</t>
  </si>
  <si>
    <t>9208075</t>
  </si>
  <si>
    <t>409603</t>
  </si>
  <si>
    <t>HETTICH úchytka 9208075 Bermeo 173/160  imitace nerezi</t>
  </si>
  <si>
    <t>9208077</t>
  </si>
  <si>
    <t>409605</t>
  </si>
  <si>
    <t>HETTICH úchytka 9208077 Bermeo 237/224  imitace nerezi</t>
  </si>
  <si>
    <t>9208078</t>
  </si>
  <si>
    <t>409607</t>
  </si>
  <si>
    <t>HETTICH úchytka 9208078 Bermeo 269/256  imitace nerezi</t>
  </si>
  <si>
    <t>9208081</t>
  </si>
  <si>
    <t>409610</t>
  </si>
  <si>
    <t>HETTICH úchytka 9208081 Bermeo 109/96  černá/imitace nerezi</t>
  </si>
  <si>
    <t>9208082</t>
  </si>
  <si>
    <t>409602</t>
  </si>
  <si>
    <t>HETTICH úchytka 9208082 Bermeo 141/128 černá/imitace nerezi</t>
  </si>
  <si>
    <t>9208084</t>
  </si>
  <si>
    <t>409604</t>
  </si>
  <si>
    <t>HETTICH úchytka 9208084 Bermeo 205/192 černá/imitace nerezi</t>
  </si>
  <si>
    <t>9208085</t>
  </si>
  <si>
    <t>409606</t>
  </si>
  <si>
    <t>HETTICH úchytka 9208085 Bermeo 237/224 černá/imitace nerezi</t>
  </si>
  <si>
    <t>9208088</t>
  </si>
  <si>
    <t>409609</t>
  </si>
  <si>
    <t>HETTICH úchytka 9208088 Bermeo 333/320 černá/imitace nerezi</t>
  </si>
  <si>
    <t>9264082</t>
  </si>
  <si>
    <t>409622</t>
  </si>
  <si>
    <t>HETTICH úchytka 9264082 Brema 428/416 černá matná/imitace nerezi</t>
  </si>
  <si>
    <t>9266420</t>
  </si>
  <si>
    <t>459796</t>
  </si>
  <si>
    <t>HETTICH úchytka 9266420 Topeka 128 mm, černá matná</t>
  </si>
  <si>
    <t>9270230</t>
  </si>
  <si>
    <t>412080</t>
  </si>
  <si>
    <t>HETTICH úchytka 9270230 Topeka 160 mm, černá matná</t>
  </si>
  <si>
    <t>185178</t>
  </si>
  <si>
    <t>HETTICH/78091 raznice pro fixaci boků a dna Atira</t>
  </si>
  <si>
    <t>78097</t>
  </si>
  <si>
    <t>107415</t>
  </si>
  <si>
    <t>HETTICH/78097 Šablona BlueJig IT</t>
  </si>
  <si>
    <t>78987</t>
  </si>
  <si>
    <t>185199</t>
  </si>
  <si>
    <t>HETTICH/78987 BlueMax mini PNS 230 50 1 0,8</t>
  </si>
  <si>
    <t>1040926</t>
  </si>
  <si>
    <t>185341</t>
  </si>
  <si>
    <t>HETTICH-1040926 opěrka A5 naležato černá</t>
  </si>
  <si>
    <t>13121</t>
  </si>
  <si>
    <t>199033</t>
  </si>
  <si>
    <t>HETTICH-13121 kolík DU 643</t>
  </si>
  <si>
    <t>25066</t>
  </si>
  <si>
    <t>104428</t>
  </si>
  <si>
    <t>HT-25066 RASTEX 15/22 bez osazení Ni</t>
  </si>
  <si>
    <t>184363</t>
  </si>
  <si>
    <t>HT-45198 VYROVNÁVACÍ KOVÁNÍ (73347)</t>
  </si>
  <si>
    <t>104636</t>
  </si>
  <si>
    <t>HT-48574 ROZPĚRNÁ HMOŽDINKA 42/9,5</t>
  </si>
  <si>
    <t>346656</t>
  </si>
  <si>
    <t>InnoTech mocowanie frontu-przykrecane</t>
  </si>
  <si>
    <t>346654</t>
  </si>
  <si>
    <t>IT MT ELEMENT MOCUJACY relingU</t>
  </si>
  <si>
    <t>533040</t>
  </si>
  <si>
    <t>K HETTICH 9353339 AvanTech You sada bočnic 101/450 stříbrná (ver.2025 z průmysl)</t>
  </si>
  <si>
    <t>533043</t>
  </si>
  <si>
    <t>K HETTICH 9353340 AvanTech You sada bočnic 101/500 stříbrná (ver.2025 z průmysl)</t>
  </si>
  <si>
    <t>533045</t>
  </si>
  <si>
    <t>K HETTICH 9353349 AvanTech You sada bočnic 139/500 stříbrná (ver.2025 z průmysl)</t>
  </si>
  <si>
    <t>533047</t>
  </si>
  <si>
    <t>K HETTICH 9353357 AvanTech You sada bočnic 187/450 stříbrná (ver.2025 z průmysl)</t>
  </si>
  <si>
    <t>533039</t>
  </si>
  <si>
    <t>K HETTICH 9353387 AvanTech You sada bočnic 101/450 bílá (ver.2025 z průmyslu)</t>
  </si>
  <si>
    <t>533046</t>
  </si>
  <si>
    <t>K HETTICH 9353388 AvanTech You sada bočnic 101/500 bílá (ver.2025 z průmyslu)</t>
  </si>
  <si>
    <t>533044</t>
  </si>
  <si>
    <t>K HETTICH 9353397 AvanTech You sada bočnic 139/500 bílá (ver.2025 z průmyslu)</t>
  </si>
  <si>
    <t>533042</t>
  </si>
  <si>
    <t>K HETTICH 9353405 AvanTech You sada bočnic 187/450 bílá (ver.2025 z průmyslu)</t>
  </si>
  <si>
    <t>533041</t>
  </si>
  <si>
    <t>K HETTICH 9353425 AvanTech You sada bočnic 101/450 antracit (ver.2025 z průmysl)</t>
  </si>
  <si>
    <t>533049</t>
  </si>
  <si>
    <t>K HETTICH 9353435 AvanTech You sada bočnic 139/500 antracit (ver.2025 z průmysl)</t>
  </si>
  <si>
    <t>533048</t>
  </si>
  <si>
    <t>K HETTICH 9353443 AvanTech You sada bočnic 187/450 antracit (ver.2025 z průmysl)</t>
  </si>
  <si>
    <t>533010</t>
  </si>
  <si>
    <t>K HETTICH sada AvanTech YOU 101/270, antracit, 30 kg, Q/SiSy, vrut</t>
  </si>
  <si>
    <t>532944</t>
  </si>
  <si>
    <t>K HETTICH sada AvanTech YOU 101/270, bílá, 30 kg, Q/SiSy, vrut</t>
  </si>
  <si>
    <t>532977</t>
  </si>
  <si>
    <t>K HETTICH sada AvanTech YOU 101/270, stříbrný, 30 kg, Q/SiSy, vrut</t>
  </si>
  <si>
    <t>533011</t>
  </si>
  <si>
    <t>K HETTICH sada AvanTech YOU 101/300, antracit, 30 kg, Q/SiSy, vrut</t>
  </si>
  <si>
    <t>532945</t>
  </si>
  <si>
    <t>K HETTICH sada AvanTech YOU 101/300, bílá, 30 kg, Q/SiSy, vrut</t>
  </si>
  <si>
    <t>532978</t>
  </si>
  <si>
    <t>K HETTICH sada AvanTech YOU 101/300, stříbrný, 30 kg, Q/SiSy, vrut</t>
  </si>
  <si>
    <t>533012</t>
  </si>
  <si>
    <t>K HETTICH sada AvanTech YOU 101/350, antracit, 30 kg, Q/SiSy, vrut</t>
  </si>
  <si>
    <t>532946</t>
  </si>
  <si>
    <t>K HETTICH sada AvanTech YOU 101/350, bílá, 30 kg, Q/SiSy, vrut</t>
  </si>
  <si>
    <t>532979</t>
  </si>
  <si>
    <t>K HETTICH sada AvanTech YOU 101/350, stříbrný, 30 kg, Q/SiSy, vrut</t>
  </si>
  <si>
    <t>533013</t>
  </si>
  <si>
    <t>K HETTICH sada AvanTech YOU 101/400, antracit, 30 kg, Q/SiSy, vrut</t>
  </si>
  <si>
    <t>532947</t>
  </si>
  <si>
    <t>K HETTICH sada AvanTech YOU 101/400, bílá, 30 kg, Q/SiSy, vrut</t>
  </si>
  <si>
    <t>532980</t>
  </si>
  <si>
    <t>K HETTICH sada AvanTech YOU 101/400, stříbrný, 30 kg, Q/SiSy, vrut</t>
  </si>
  <si>
    <t>532932</t>
  </si>
  <si>
    <t>K HETTICH sada AvanTech YOU 101/450, antracit, 30 kg, Q/SiSy, vrut</t>
  </si>
  <si>
    <t>532928</t>
  </si>
  <si>
    <t>K HETTICH sada AvanTech YOU 101/450, bílá, 30 kg, Q/SiSy, vrut</t>
  </si>
  <si>
    <t>532936</t>
  </si>
  <si>
    <t>K HETTICH sada AvanTech YOU 101/450, stříbrný, 30 kg, Q/SiSy, vrut</t>
  </si>
  <si>
    <t>532934</t>
  </si>
  <si>
    <t>K HETTICH sada AvanTech YOU 101/500, antracit, 30 kg, Q/SiSy, vrut</t>
  </si>
  <si>
    <t>532930</t>
  </si>
  <si>
    <t>K HETTICH sada AvanTech YOU 101/500, bílá, 30 kg, Q/SiSy, vrut</t>
  </si>
  <si>
    <t>532938</t>
  </si>
  <si>
    <t>K HETTICH sada AvanTech YOU 101/500, stříbrný, 30 kg, Q/SiSy, vrut</t>
  </si>
  <si>
    <t>533014</t>
  </si>
  <si>
    <t>K HETTICH sada AvanTech YOU 101/550, antracit, 30 kg, Q/SiSy, vrut</t>
  </si>
  <si>
    <t>532948</t>
  </si>
  <si>
    <t>K HETTICH sada AvanTech YOU 101/550, bílá, 30 kg, Q/SiSy, vrut</t>
  </si>
  <si>
    <t>532981</t>
  </si>
  <si>
    <t>K HETTICH sada AvanTech YOU 101/550, stříbrný, 30 kg, Q/SiSy, vrut</t>
  </si>
  <si>
    <t>533015</t>
  </si>
  <si>
    <t>K HETTICH sada AvanTech YOU 101/600, antracit, 30 kg, Q/SiSy, vrut</t>
  </si>
  <si>
    <t>532949</t>
  </si>
  <si>
    <t>K HETTICH sada AvanTech YOU 101/600, bílá, 30 kg, Q/SiSy, vrut</t>
  </si>
  <si>
    <t>532982</t>
  </si>
  <si>
    <t>K HETTICH sada AvanTech YOU 101/600, stříbrný, 30 kg, Q/SiSy, vrut</t>
  </si>
  <si>
    <t>533016</t>
  </si>
  <si>
    <t>K HETTICH sada AvanTech YOU 101/650, antracit, 70 kg, A/SiSy, vrut</t>
  </si>
  <si>
    <t>532950</t>
  </si>
  <si>
    <t>K HETTICH sada AvanTech YOU 101/650, bílá, 70 kg, A/SiSy, vrut</t>
  </si>
  <si>
    <t>532983</t>
  </si>
  <si>
    <t>K HETTICH sada AvanTech YOU 101/650, stříbrný, 70 kg, A/SiSy, vrut</t>
  </si>
  <si>
    <t>533017</t>
  </si>
  <si>
    <t>K HETTICH sada AvanTech YOU 139/300, antracit, 30 kg, Q/SiSy, vrut</t>
  </si>
  <si>
    <t>532958</t>
  </si>
  <si>
    <t>K HETTICH sada AvanTech YOU 139/300, bílá, 30 kg, Q/SiSy, vrut</t>
  </si>
  <si>
    <t>532984</t>
  </si>
  <si>
    <t>K HETTICH sada AvanTech YOU 139/300, stříbrný, 30 kg, Q/SiSy, vrut</t>
  </si>
  <si>
    <t>533018</t>
  </si>
  <si>
    <t>K HETTICH sada AvanTech YOU 139/350, antracit, 30 kg, Q/SiSy, vrut</t>
  </si>
  <si>
    <t>532959</t>
  </si>
  <si>
    <t>K HETTICH sada AvanTech YOU 139/350, bílá, 30 kg, Q/SiSy, vrut</t>
  </si>
  <si>
    <t>532985</t>
  </si>
  <si>
    <t>K HETTICH sada AvanTech YOU 139/350, stříbrný, 30 kg, Q/SiSy, vrut</t>
  </si>
  <si>
    <t>533019</t>
  </si>
  <si>
    <t>K HETTICH sada AvanTech YOU 139/400, antracit, 30 kg, Q/SiSy, vrut</t>
  </si>
  <si>
    <t>532960</t>
  </si>
  <si>
    <t>K HETTICH sada AvanTech YOU 139/400, bílá, 30 kg, Q/SiSy, vrut</t>
  </si>
  <si>
    <t>532986</t>
  </si>
  <si>
    <t>K HETTICH sada AvanTech YOU 139/400, stříbrný, 30 kg, Q/SiSy, vrut</t>
  </si>
  <si>
    <t>533020</t>
  </si>
  <si>
    <t>K HETTICH sada AvanTech YOU 139/450, antracit, 30 kg, Q/SiSy, vrut</t>
  </si>
  <si>
    <t>532961</t>
  </si>
  <si>
    <t>K HETTICH sada AvanTech YOU 139/450, bílá, 30 kg, Q/SiSy, vrut</t>
  </si>
  <si>
    <t>532987</t>
  </si>
  <si>
    <t>K HETTICH sada AvanTech YOU 139/450, stříbrný, 30 kg, Q/SiSy, vrut</t>
  </si>
  <si>
    <t>533021</t>
  </si>
  <si>
    <t>K HETTICH sada AvanTech YOU 139/500, antracit, 30 kg, Q/SiSy, vrut</t>
  </si>
  <si>
    <t>532962</t>
  </si>
  <si>
    <t>K HETTICH sada AvanTech YOU 139/500, bílá, 30 kg, Q/SiSy, vrut</t>
  </si>
  <si>
    <t>532988</t>
  </si>
  <si>
    <t>K HETTICH sada AvanTech YOU 139/500, stříbrný, 30 kg, Q/SiSy, vrut</t>
  </si>
  <si>
    <t>533022</t>
  </si>
  <si>
    <t>K HETTICH sada AvanTech YOU 139/550, antracit, 30 kg, Q/SiSy, vrut</t>
  </si>
  <si>
    <t>532963</t>
  </si>
  <si>
    <t>K HETTICH sada AvanTech YOU 139/550, bílá, 30 kg, Q/SiSy, vrut</t>
  </si>
  <si>
    <t>532989</t>
  </si>
  <si>
    <t>K HETTICH sada AvanTech YOU 139/550, stříbrný, 30 kg, Q/SiSy, vrut</t>
  </si>
  <si>
    <t>533023</t>
  </si>
  <si>
    <t>K HETTICH sada AvanTech YOU 139/600, antracit, 30 kg, Q/SiSy, vrut</t>
  </si>
  <si>
    <t>532964</t>
  </si>
  <si>
    <t>K HETTICH sada AvanTech YOU 139/600, bílá, 30 kg, Q/SiSy, vrut</t>
  </si>
  <si>
    <t>532990</t>
  </si>
  <si>
    <t>K HETTICH sada AvanTech YOU 139/600, stříbrný, 30 kg, Q/SiSy, vrut</t>
  </si>
  <si>
    <t>533024</t>
  </si>
  <si>
    <t>K HETTICH sada AvanTech YOU 139/650, antracit, 70 kg, A/SiSy, vrut</t>
  </si>
  <si>
    <t>532965</t>
  </si>
  <si>
    <t>K HETTICH sada AvanTech YOU 139/650, bílá, 70 kg, A/SiSy, vrut</t>
  </si>
  <si>
    <t>532991</t>
  </si>
  <si>
    <t>K HETTICH sada AvanTech YOU 139/650, stříbrný, 70 kg, A/SiSy, vrut</t>
  </si>
  <si>
    <t>533025</t>
  </si>
  <si>
    <t>K HETTICH sada AvanTech YOU 187/270, antracit, 30 kg, Q/SiSy, vrut</t>
  </si>
  <si>
    <t>532951</t>
  </si>
  <si>
    <t>K HETTICH sada AvanTech YOU 187/270, bílá, 30 kg, Q/SiSy, vrut</t>
  </si>
  <si>
    <t>532992</t>
  </si>
  <si>
    <t>K HETTICH sada AvanTech YOU 187/270, stříbrný, 30 kg, Q/SiSy, vrut</t>
  </si>
  <si>
    <t>533026</t>
  </si>
  <si>
    <t>K HETTICH sada AvanTech YOU 187/300, antracit, 30 kg, Q/SiSy, vrut</t>
  </si>
  <si>
    <t>532952</t>
  </si>
  <si>
    <t>K HETTICH sada AvanTech YOU 187/300, bílá, 30 kg, Q/SiSy, vrut</t>
  </si>
  <si>
    <t>532993</t>
  </si>
  <si>
    <t>K HETTICH sada AvanTech YOU 187/300, stříbrný, 30 kg, Q/SiSy, vrut</t>
  </si>
  <si>
    <t>533027</t>
  </si>
  <si>
    <t>K HETTICH sada AvanTech YOU 187/350, antracit, 30 kg, Q/SiSy, vrut</t>
  </si>
  <si>
    <t>532953</t>
  </si>
  <si>
    <t>K HETTICH sada AvanTech YOU 187/350, bílá, 30 kg, Q/SiSy, vrut</t>
  </si>
  <si>
    <t>532994</t>
  </si>
  <si>
    <t>K HETTICH sada AvanTech YOU 187/350, stříbrný, 30 kg, Q/SiSy, vrut</t>
  </si>
  <si>
    <t>533028</t>
  </si>
  <si>
    <t>K HETTICH sada AvanTech YOU 187/400, antracit, 30 kg, Q/SiSy, vrut</t>
  </si>
  <si>
    <t>532954</t>
  </si>
  <si>
    <t>K HETTICH sada AvanTech YOU 187/400, bílá, 30 kg, Q/SiSy, vrut</t>
  </si>
  <si>
    <t>532995</t>
  </si>
  <si>
    <t>K HETTICH sada AvanTech YOU 187/400, stříbrný, 30 kg, Q/SiSy, vrut</t>
  </si>
  <si>
    <t>532933</t>
  </si>
  <si>
    <t>K HETTICH sada AvanTech YOU 187/450, antracit, 30 kg, Q/SiSy, vrut</t>
  </si>
  <si>
    <t>532929</t>
  </si>
  <si>
    <t>K HETTICH sada AvanTech YOU 187/450, bílá, 30 kg, Q/SiSy, vrut</t>
  </si>
  <si>
    <t>532937</t>
  </si>
  <si>
    <t>K HETTICH sada AvanTech YOU 187/450, stříbrný, 30 kg, Q/SiSy, vrut</t>
  </si>
  <si>
    <t>532935</t>
  </si>
  <si>
    <t>K HETTICH sada AvanTech YOU 187/500, antracit, 30 kg, Q/SiSy, vrut</t>
  </si>
  <si>
    <t>532931</t>
  </si>
  <si>
    <t>K HETTICH sada AvanTech YOU 187/500, bílá, 30 kg, Q/SiSy, vrut</t>
  </si>
  <si>
    <t>532939</t>
  </si>
  <si>
    <t>K HETTICH sada AvanTech YOU 187/500, stříbrný, 30 kg, Q/SiSy, vrut</t>
  </si>
  <si>
    <t>533029</t>
  </si>
  <si>
    <t>K HETTICH sada AvanTech YOU 187/550, antracit, 30 kg, Q/SiSy, vrut</t>
  </si>
  <si>
    <t>532955</t>
  </si>
  <si>
    <t>K HETTICH sada AvanTech YOU 187/550, bílá, 30 kg, Q/SiSy, vrut</t>
  </si>
  <si>
    <t>532996</t>
  </si>
  <si>
    <t>K HETTICH sada AvanTech YOU 187/550, stříbrný, 30 kg, Q/SiSy, vrut</t>
  </si>
  <si>
    <t>533030</t>
  </si>
  <si>
    <t>K HETTICH sada AvanTech YOU 187/600, antracit, 30 kg, Q/SiSy, vrut</t>
  </si>
  <si>
    <t>532956</t>
  </si>
  <si>
    <t>K HETTICH sada AvanTech YOU 187/600, bílá, 30 kg, Q/SiSy, vrut</t>
  </si>
  <si>
    <t>532997</t>
  </si>
  <si>
    <t>K HETTICH sada AvanTech YOU 187/600, stříbrný, 30 kg, Q/SiSy, vrut</t>
  </si>
  <si>
    <t>533031</t>
  </si>
  <si>
    <t>K HETTICH sada AvanTech YOU 187/650, antracit, 70 kg, A/SiSy, vrut</t>
  </si>
  <si>
    <t>532957</t>
  </si>
  <si>
    <t>K HETTICH sada AvanTech YOU 187/650, bílá, 70 kg, A/SiSy, vrut</t>
  </si>
  <si>
    <t>532998</t>
  </si>
  <si>
    <t>K HETTICH sada AvanTech YOU 187/650, stříbrný, 70 kg, A/SiSy, vrut</t>
  </si>
  <si>
    <t>533032</t>
  </si>
  <si>
    <t>K HETTICH sada AvanTech YOU 251/350, antracit, 30 kg, Q/SiSy, vrut</t>
  </si>
  <si>
    <t>532966</t>
  </si>
  <si>
    <t>K HETTICH sada AvanTech YOU 251/350, bílá, 30 kg, Q/SiSy, vrut</t>
  </si>
  <si>
    <t>532999</t>
  </si>
  <si>
    <t>K HETTICH sada AvanTech YOU 251/350, stříbrný, 30 kg, Q/SiSy, vrut</t>
  </si>
  <si>
    <t>533033</t>
  </si>
  <si>
    <t>K HETTICH sada AvanTech YOU 251/400, antracit, 30 kg, Q/SiSy, vrut</t>
  </si>
  <si>
    <t>532967</t>
  </si>
  <si>
    <t>K HETTICH sada AvanTech YOU 251/400, bílá, 30 kg, Q/SiSy, vrut</t>
  </si>
  <si>
    <t>533000</t>
  </si>
  <si>
    <t>K HETTICH sada AvanTech YOU 251/400, stříbrný, 30 kg, Q/SiSy, vrut</t>
  </si>
  <si>
    <t>533034</t>
  </si>
  <si>
    <t>K HETTICH sada AvanTech YOU 251/450, antracit, 30 kg, Q/SiSy, vrut</t>
  </si>
  <si>
    <t>532968</t>
  </si>
  <si>
    <t>K HETTICH sada AvanTech YOU 251/450, bílá, 30 kg, Q/SiSy, vrut</t>
  </si>
  <si>
    <t>533001</t>
  </si>
  <si>
    <t>K HETTICH sada AvanTech YOU 251/450, stříbrný, 30 kg, Q/SiSy, vrut</t>
  </si>
  <si>
    <t>533035</t>
  </si>
  <si>
    <t>K HETTICH sada AvanTech YOU 251/500, antracit, 30 kg, Q/SiSy, vrut</t>
  </si>
  <si>
    <t>532969</t>
  </si>
  <si>
    <t>K HETTICH sada AvanTech YOU 251/500, bílá, 30 kg, Q/SiSy, vrut</t>
  </si>
  <si>
    <t>533002</t>
  </si>
  <si>
    <t>K HETTICH sada AvanTech YOU 251/500, stříbrný, 30 kg, Q/SiSy, vrut</t>
  </si>
  <si>
    <t>533036</t>
  </si>
  <si>
    <t>K HETTICH sada AvanTech YOU 251/550, antracit, 30 kg, Q/SiSy, vrut</t>
  </si>
  <si>
    <t>532970</t>
  </si>
  <si>
    <t>K HETTICH sada AvanTech YOU 251/550, bílá, 30 kg, Q/SiSy, vrut</t>
  </si>
  <si>
    <t>533003</t>
  </si>
  <si>
    <t>K HETTICH sada AvanTech YOU 251/550, stříbrný, 30 kg, Q/SiSy, vrut</t>
  </si>
  <si>
    <t>533037</t>
  </si>
  <si>
    <t>K HETTICH sada AvanTech YOU 251/600, antracit, 30 kg, Q/SiSy, vrut</t>
  </si>
  <si>
    <t>532971</t>
  </si>
  <si>
    <t>K HETTICH sada AvanTech YOU 251/600, bílá, 30 kg, Q/SiSy, vrut</t>
  </si>
  <si>
    <t>533004</t>
  </si>
  <si>
    <t>K HETTICH sada AvanTech YOU 251/600, stříbrný, 30 kg, Q/SiSy, vrut</t>
  </si>
  <si>
    <t>533038</t>
  </si>
  <si>
    <t>K HETTICH sada AvanTech YOU 251/650, antracit, 70 kg, A/SiSy, vrut</t>
  </si>
  <si>
    <t>532972</t>
  </si>
  <si>
    <t>K HETTICH sada AvanTech YOU 251/650, bílá, 70 kg, A/SiSy, vrut</t>
  </si>
  <si>
    <t>533005</t>
  </si>
  <si>
    <t>K HETTICH sada AvanTech YOU 251/650, stříbrný, 70 kg, A/SiSy, vrut</t>
  </si>
  <si>
    <t>533006</t>
  </si>
  <si>
    <t>K HETTICH sada AvanTech YOU 77/400, antracit, 30 kg, Q/SiSy, vrut</t>
  </si>
  <si>
    <t>532940</t>
  </si>
  <si>
    <t>K HETTICH sada AvanTech YOU 77/400, bílá, 30 kg, Q/SiSy, vrut</t>
  </si>
  <si>
    <t>532973</t>
  </si>
  <si>
    <t>K HETTICH sada AvanTech YOU 77/400, stříbrný, 30 kg, Q/SiSy, vrut</t>
  </si>
  <si>
    <t>533007</t>
  </si>
  <si>
    <t>K HETTICH sada AvanTech YOU 77/450, antracit, 30 kg, Q/SiSy, vrut</t>
  </si>
  <si>
    <t>532941</t>
  </si>
  <si>
    <t>K HETTICH sada AvanTech YOU 77/450, bílá, 30 kg, Q/SiSy, vrut</t>
  </si>
  <si>
    <t>532974</t>
  </si>
  <si>
    <t>K HETTICH sada AvanTech YOU 77/450, stříbrný, 30 kg, Q/SiSy, vrut</t>
  </si>
  <si>
    <t>533008</t>
  </si>
  <si>
    <t>K HETTICH sada AvanTech YOU 77/500, antracit, 30 kg, Q/SiSy, vrut</t>
  </si>
  <si>
    <t>532942</t>
  </si>
  <si>
    <t>K HETTICH sada AvanTech YOU 77/500, bílá, 30 kg, Q/SiSy, vrut</t>
  </si>
  <si>
    <t>532975</t>
  </si>
  <si>
    <t>K HETTICH sada AvanTech YOU 77/500, stříbrný, 30 kg, Q/SiSy, vrut</t>
  </si>
  <si>
    <t>533009</t>
  </si>
  <si>
    <t>K HETTICH sada AvanTech YOU 77/550, antracit, 30 kg, Q/SiSy, vrut</t>
  </si>
  <si>
    <t>532943</t>
  </si>
  <si>
    <t>K HETTICH sada AvanTech YOU 77/550, bílá, 30 kg, Q/SiSy, vrut</t>
  </si>
  <si>
    <t>532976</t>
  </si>
  <si>
    <t>K HETTICH sada AvanTech YOU 77/550, stříbrný, 30 kg, Q/SiSy, vrut</t>
  </si>
  <si>
    <t>409494</t>
  </si>
  <si>
    <t>K-HETTICH 44763 Accura vrtací šablona pro úchytky</t>
  </si>
  <si>
    <t>454867</t>
  </si>
  <si>
    <t>K-Hettich 9071223 Sensys + 071576 Podložka 50x bity SPAX</t>
  </si>
  <si>
    <t>454844</t>
  </si>
  <si>
    <t>K-Hettich 9071223 Sensys + 071576 Podložka 50x fréza 35mm</t>
  </si>
  <si>
    <t>514212</t>
  </si>
  <si>
    <t>K-HETTICH 9255248 AvanTech YOU sada bočnic H101/450 stříbrná (ver.2025) z průmys</t>
  </si>
  <si>
    <t>514215</t>
  </si>
  <si>
    <t>K-HETTICH 9255249 AvanTech YOU sada bočnic H101/500 stříbrná (ver.2025) z průmys</t>
  </si>
  <si>
    <t>514217</t>
  </si>
  <si>
    <t>K-HETTICH 9255258 AvanTech YOU sada bočnic H139/500 stříbrná (ver.2025) z průmys</t>
  </si>
  <si>
    <t>525035</t>
  </si>
  <si>
    <t>K-HETTICH 9255266 AvanTech YOU sada bočnic H187/450 stříbrná (ver.2025) z průmys</t>
  </si>
  <si>
    <t>525036</t>
  </si>
  <si>
    <t>K-HETTICH 9255267 AvanTech YOU sada bočnic H187/500 stříbrná (ver.2025) z průmys</t>
  </si>
  <si>
    <t>514211</t>
  </si>
  <si>
    <t>K-HETTICH 9255288 AvanTech YOU sada bočnic H101/450 bílá (ver.2025) z průmyslu</t>
  </si>
  <si>
    <t>525034</t>
  </si>
  <si>
    <t>K-HETTICH 9255289 AvanTech YOU sada bočnic H101/500 bílá (ver.2025) z průmyslu</t>
  </si>
  <si>
    <t>514216</t>
  </si>
  <si>
    <t>K-HETTICH 9255298 AvanTech YOU sada bočnic H139/500 bílá (ver.2025) z průmyslu</t>
  </si>
  <si>
    <t>514214</t>
  </si>
  <si>
    <t>K-HETTICH 9255306 AvanTech YOU sada bočnic H187/450 bílá (ver.2025) z průmyslu</t>
  </si>
  <si>
    <t>514213</t>
  </si>
  <si>
    <t>K-HETTICH 9255328 AvanTech YOU sada bočnic H101/450 antracit (ver.2025) z průmys</t>
  </si>
  <si>
    <t>525038</t>
  </si>
  <si>
    <t>K-HETTICH 9255338 AvanTech YOU sada bočnic H139/500 antracit (ver.2025) z průmys</t>
  </si>
  <si>
    <t>525037</t>
  </si>
  <si>
    <t>K-HETTICH 9255346 AvanTech YOU sada bočnic H187/450 antracit (ver.2025) z průmys</t>
  </si>
  <si>
    <t>401597</t>
  </si>
  <si>
    <t>K-HETTICH Actro 5D skrytý celovýsuv, 250mm/10kg, sada pro 16mm, spojky, SiSy</t>
  </si>
  <si>
    <t>401602</t>
  </si>
  <si>
    <t>K-HETTICH Actro 5D skrytý celovýsuv, 250mm/40kg, sada pro 16mm, spojky, SiSy</t>
  </si>
  <si>
    <t>401598</t>
  </si>
  <si>
    <t>K-HETTICH Actro 5D skrytý celovýsuv, 270mm/10kg, sada pro 16mm, spojky, SiSy</t>
  </si>
  <si>
    <t>401603</t>
  </si>
  <si>
    <t>K-HETTICH Actro 5D skrytý celovýsuv, 270mm/40kg, sada pro 16mm, spojky, SiSy</t>
  </si>
  <si>
    <t>401599</t>
  </si>
  <si>
    <t>K-HETTICH Actro 5D skrytý celovýsuv, 300mm/10kg, sada pro 16mm, spojky, SiSy</t>
  </si>
  <si>
    <t>401604</t>
  </si>
  <si>
    <t>K-HETTICH Actro 5D skrytý celovýsuv, 300mm/40kg, sada pro 16mm, spojky, SiSy</t>
  </si>
  <si>
    <t>401600</t>
  </si>
  <si>
    <t>K-HETTICH Actro 5D skrytý celovýsuv, 320mm/10kg, sada pro 16mm, spojky, SiSy</t>
  </si>
  <si>
    <t>401605</t>
  </si>
  <si>
    <t>K-HETTICH Actro 5D skrytý celovýsuv, 320mm/40kg, sada pro 16mm, spojky, SiSy</t>
  </si>
  <si>
    <t>401601</t>
  </si>
  <si>
    <t>K-HETTICH Actro 5D skrytý celovýsuv, 350mm/10kg, sada pro 16mm, spojky, SiSy</t>
  </si>
  <si>
    <t>401606</t>
  </si>
  <si>
    <t>K-HETTICH Actro 5D skrytý celovýsuv, 350mm/40kg, sada pro 16mm, spojky, SiSy</t>
  </si>
  <si>
    <t>401607</t>
  </si>
  <si>
    <t>K-HETTICH Actro 5D skrytý celovýsuv, 380mm/40kg, sada pro 16mm, spojky, SiSy</t>
  </si>
  <si>
    <t>401608</t>
  </si>
  <si>
    <t>K-HETTICH Actro 5D skrytý celovýsuv, 400mm/40kg, sada pro 16mm, spojky, SiSy</t>
  </si>
  <si>
    <t>401609</t>
  </si>
  <si>
    <t>K-HETTICH Actro 5D skrytý celovýsuv, 420mm/40kg, sada pro 16mm, spojky, SiSy</t>
  </si>
  <si>
    <t>401610</t>
  </si>
  <si>
    <t>K-HETTICH Actro 5D skrytý celovýsuv, 450mm/40kg, sada pro 16mm, spojky, SiSy</t>
  </si>
  <si>
    <t>401616</t>
  </si>
  <si>
    <t>K-HETTICH Actro 5D skrytý celovýsuv, 450mm/70kg, sada pro 16mm, spojky, SiSy</t>
  </si>
  <si>
    <t>401611</t>
  </si>
  <si>
    <t>K-HETTICH Actro 5D skrytý celovýsuv, 480mm/40kg, sada pro 16mm, spojky, SiSy</t>
  </si>
  <si>
    <t>401612</t>
  </si>
  <si>
    <t>K-HETTICH Actro 5D skrytý celovýsuv, 500mm/40kg, sada pro 16mm, spojky, SiSy</t>
  </si>
  <si>
    <t>401617</t>
  </si>
  <si>
    <t>K-HETTICH Actro 5D skrytý celovýsuv, 500mm/70kg, sada pro 16mm, spojky, SiSy</t>
  </si>
  <si>
    <t>401613</t>
  </si>
  <si>
    <t>K-HETTICH Actro 5D skrytý celovýsuv, 520mm/40kg, sada pro 16mm, spojky, SiSy</t>
  </si>
  <si>
    <t>401618</t>
  </si>
  <si>
    <t>K-HETTICH Actro 5D skrytý celovýsuv, 520mm/70kg, sada pro 16mm, spojky, SiSy</t>
  </si>
  <si>
    <t>401614</t>
  </si>
  <si>
    <t>K-HETTICH Actro 5D skrytý celovýsuv, 550mm/40kg, sada pro 16mm, spojky, SiSy</t>
  </si>
  <si>
    <t>401619</t>
  </si>
  <si>
    <t>K-HETTICH Actro 5D skrytý celovýsuv, 550mm/70kg, sada pro 16mm, spojky, SiSy</t>
  </si>
  <si>
    <t>401620</t>
  </si>
  <si>
    <t>K-HETTICH Actro 5D skrytý celovýsuv, 580mm/70kg, sada pro 16mm, spojky, SiSy</t>
  </si>
  <si>
    <t>401615</t>
  </si>
  <si>
    <t>K-HETTICH Actro 5D skrytý celovýsuv, 600mm/40kg, sada pro 16mm, spojky, SiSy</t>
  </si>
  <si>
    <t>401621</t>
  </si>
  <si>
    <t>K-HETTICH Actro 5D skrytý celovýsuv, 600mm/70kg, sada pro 16mm, spojky, SiSy</t>
  </si>
  <si>
    <t>401622</t>
  </si>
  <si>
    <t>K-HETTICH Actro 5D skrytý celovýsuv, 650mm/70kg, sada pro 16mm, spojky, SiSy</t>
  </si>
  <si>
    <t>401623</t>
  </si>
  <si>
    <t>K-HETTICH Actro 5D skrytý celovýsuv, 700mm/70kg, sada pro 16mm, spojky, SiSy</t>
  </si>
  <si>
    <t>401624</t>
  </si>
  <si>
    <t>K-HETTICH Actro 5D skrytý celovýsuv, 750mm/70kg, sada pro 16mm, spojky, SiSy</t>
  </si>
  <si>
    <t>369799</t>
  </si>
  <si>
    <t>K-HETTICH akce Atira 470 antracit 1+2+Bosch</t>
  </si>
  <si>
    <t>369798</t>
  </si>
  <si>
    <t>K-HETTICH akce Atira 470 bílá 1+2+Bosch</t>
  </si>
  <si>
    <t>369797</t>
  </si>
  <si>
    <t>K-HETTICH akce Atira 470 stříbrná 1+2+Bosch</t>
  </si>
  <si>
    <t>390913</t>
  </si>
  <si>
    <t>K-HETTICH akce Korrekt + klíč pro seřízení (400+1) výška 80</t>
  </si>
  <si>
    <t>360208</t>
  </si>
  <si>
    <t>K-HETTICH ArciTech horní reling, 300mm, pár, hmoždinka, bílá</t>
  </si>
  <si>
    <t>360210</t>
  </si>
  <si>
    <t>K-HETTICH ArciTech horní reling, 350mm, pár, hmoždinka, bílá</t>
  </si>
  <si>
    <t>360211</t>
  </si>
  <si>
    <t>K-HETTICH ArciTech horní reling, 400mm, pár, hmoždinka, bílá</t>
  </si>
  <si>
    <t>360220</t>
  </si>
  <si>
    <t>K-HETTICH ArciTech horní reling, 450mm, pár, hmoždinka, antracit</t>
  </si>
  <si>
    <t>360212</t>
  </si>
  <si>
    <t>K-HETTICH ArciTech horní reling, 450mm, pár, hmoždinka, bílá</t>
  </si>
  <si>
    <t>360222</t>
  </si>
  <si>
    <t>K-HETTICH ArciTech horní reling, 500mm, pár, hmoždinka, antracit</t>
  </si>
  <si>
    <t>360213</t>
  </si>
  <si>
    <t>K-HETTICH ArciTech horní reling, 500mm, pár, hmoždinka, bílá</t>
  </si>
  <si>
    <t>360214</t>
  </si>
  <si>
    <t>K-HETTICH ArciTech horní reling, 550mm, pár, hmoždinka, bílá</t>
  </si>
  <si>
    <t>360216</t>
  </si>
  <si>
    <t>K-HETTICH ArciTech podélný reling 270 mm antracit, hmoždinka</t>
  </si>
  <si>
    <t>360207</t>
  </si>
  <si>
    <t>K-HETTICH ArciTech podélný reling 270 mm bílý, hmoždinka</t>
  </si>
  <si>
    <t>360226</t>
  </si>
  <si>
    <t>K-HETTICH Arcitech podélný reling 300 stříbrný L+P</t>
  </si>
  <si>
    <t>360227</t>
  </si>
  <si>
    <t>K-HETTICH Arcitech podélný reling 350 stříbrný L+P</t>
  </si>
  <si>
    <t>360218</t>
  </si>
  <si>
    <t>K-HETTICH ArciTech podélný reling 350, antracit, hmoždinka</t>
  </si>
  <si>
    <t>360228</t>
  </si>
  <si>
    <t>K-HETTICH Arcitech podélný reling 400 stříbrný L+P</t>
  </si>
  <si>
    <t>360219</t>
  </si>
  <si>
    <t>K-HETTICH ArciTech podélný reling 400, antracit, hmoždinka</t>
  </si>
  <si>
    <t>360229</t>
  </si>
  <si>
    <t>K-HETTICH Arcitech podélný reling 450 stříbrný L+P</t>
  </si>
  <si>
    <t>360230</t>
  </si>
  <si>
    <t>K-HETTICH Arcitech podélný reling 500 stříbrný L+P</t>
  </si>
  <si>
    <t>360231</t>
  </si>
  <si>
    <t>K-HETTICH Arcitech podélný reling 550 stříbrný L+P</t>
  </si>
  <si>
    <t>360224</t>
  </si>
  <si>
    <t>K-HETTICH ArciTech podélný reling 650 mm antracit, hmoždinka</t>
  </si>
  <si>
    <t>360215</t>
  </si>
  <si>
    <t>K-HETTICH ArciTech podélný reling 650 mm bílý, hmoždinka</t>
  </si>
  <si>
    <t>360225</t>
  </si>
  <si>
    <t>K-HETTICH ArciTech reling 270 mm stříbrný L+P</t>
  </si>
  <si>
    <t>360217</t>
  </si>
  <si>
    <t>K-HETTICH ArciTech reling 300 mm antracit L+P</t>
  </si>
  <si>
    <t>360223</t>
  </si>
  <si>
    <t>K-HETTICH ArciTech reling 550 mm antracit L+P</t>
  </si>
  <si>
    <t>360232</t>
  </si>
  <si>
    <t>K-HETTICH ArciTech reling 650 mm stříbrný L+P</t>
  </si>
  <si>
    <t>354508</t>
  </si>
  <si>
    <t>K-HETTICH ArciTech vnitřní zásuvka 186, 300mm/40kg, bílá, SiSy</t>
  </si>
  <si>
    <t>354516</t>
  </si>
  <si>
    <t>K-HETTICH ArciTech vnitřní zásuvka 186, 350mm/40kg, bílá, SiSy</t>
  </si>
  <si>
    <t>354523</t>
  </si>
  <si>
    <t>K-HETTICH ArciTech vnitřní zásuvka 186, 400mm/40kg, bílá, SiSy</t>
  </si>
  <si>
    <t>354815</t>
  </si>
  <si>
    <t>K-HETTICH ArciTech vnitřní zásuvka 186, 450mm/40kg, antracit, SiSy</t>
  </si>
  <si>
    <t>354535</t>
  </si>
  <si>
    <t>K-HETTICH ArciTech vnitřní zásuvka 186, 450mm/40kg, bílá, SiSy</t>
  </si>
  <si>
    <t>354827</t>
  </si>
  <si>
    <t>K-HETTICH ArciTech vnitřní zásuvka 186, 500mm/40kg, antracit, SiSy</t>
  </si>
  <si>
    <t>354547</t>
  </si>
  <si>
    <t>K-HETTICH ArciTech vnitřní zásuvka 186, 500mm/40kg, bílá, SiSy</t>
  </si>
  <si>
    <t>354833</t>
  </si>
  <si>
    <t>K-HETTICH ArciTech vnitřní zásuvka 186, 500mm/60kg, antracit, SiSy</t>
  </si>
  <si>
    <t>354553</t>
  </si>
  <si>
    <t>K-HETTICH ArciTech vnitřní zásuvka 186, 500mm/60kg, bílá, SiSy</t>
  </si>
  <si>
    <t>354565</t>
  </si>
  <si>
    <t>K-HETTICH ArciTech vnitřní zásuvka 186, 550mm/40kg, bílá, SiSy</t>
  </si>
  <si>
    <t>354509</t>
  </si>
  <si>
    <t>K-HETTICH ArciTech vnitřní zásuvka 218, 300mm/40kg, bílá, SiSy</t>
  </si>
  <si>
    <t>354517</t>
  </si>
  <si>
    <t>K-HETTICH ArciTech vnitřní zásuvka 218, 350mm/40kg, bílá, SiSy</t>
  </si>
  <si>
    <t>354524</t>
  </si>
  <si>
    <t>K-HETTICH ArciTech vnitřní zásuvka 218, 400mm/40kg, bílá, SiSy</t>
  </si>
  <si>
    <t>354816</t>
  </si>
  <si>
    <t>K-HETTICH ArciTech vnitřní zásuvka 218, 450mm/40kg, antracit, SiSy</t>
  </si>
  <si>
    <t>354536</t>
  </si>
  <si>
    <t>K-HETTICH ArciTech vnitřní zásuvka 218, 450mm/40kg, bílá, SiSy</t>
  </si>
  <si>
    <t>354828</t>
  </si>
  <si>
    <t>K-HETTICH ArciTech vnitřní zásuvka 218, 500mm/40kg, antracit, SiSy</t>
  </si>
  <si>
    <t>354548</t>
  </si>
  <si>
    <t>K-HETTICH ArciTech vnitřní zásuvka 218, 500mm/40kg, bílá, SiSy</t>
  </si>
  <si>
    <t>354834</t>
  </si>
  <si>
    <t>K-HETTICH ArciTech vnitřní zásuvka 218, 500mm/60kg, antracit, SiSy</t>
  </si>
  <si>
    <t>354554</t>
  </si>
  <si>
    <t>K-HETTICH ArciTech vnitřní zásuvka 218, 500mm/60kg, bílá, SiSy</t>
  </si>
  <si>
    <t>354566</t>
  </si>
  <si>
    <t>K-HETTICH ArciTech vnitřní zásuvka 218, 550mm/40kg, bílá, SiSy</t>
  </si>
  <si>
    <t>354507</t>
  </si>
  <si>
    <t>K-HETTICH ArciTech vnitřní zásuvka 94, 300mm/40kg, bílá, SiSy</t>
  </si>
  <si>
    <t>354515</t>
  </si>
  <si>
    <t>K-HETTICH ArciTech vnitřní zásuvka 94, 350mm/40kg, bílá, SiSy</t>
  </si>
  <si>
    <t>354522</t>
  </si>
  <si>
    <t>K-HETTICH ArciTech vnitřní zásuvka 94, 400mm/40kg, bílá, SiSy</t>
  </si>
  <si>
    <t>354814</t>
  </si>
  <si>
    <t>K-HETTICH ArciTech vnitřní zásuvka 94, 450mm/40kg, antracit, SiSy</t>
  </si>
  <si>
    <t>354534</t>
  </si>
  <si>
    <t>K-HETTICH ArciTech vnitřní zásuvka 94, 450mm/40kg, bílá, SiSy</t>
  </si>
  <si>
    <t>354826</t>
  </si>
  <si>
    <t>K-HETTICH ArciTech vnitřní zásuvka 94, 500mm/40kg, antracit, SiSy</t>
  </si>
  <si>
    <t>354546</t>
  </si>
  <si>
    <t>K-HETTICH ArciTech vnitřní zásuvka 94, 500mm/40kg, bílá, SiSy</t>
  </si>
  <si>
    <t>354832</t>
  </si>
  <si>
    <t>K-HETTICH ArciTech vnitřní zásuvka 94, 500mm/60kg, antracit, SiSy</t>
  </si>
  <si>
    <t>354552</t>
  </si>
  <si>
    <t>K-HETTICH ArciTech vnitřní zásuvka 94, 500mm/60kg, bílá, SiSy</t>
  </si>
  <si>
    <t>354564</t>
  </si>
  <si>
    <t>K-HETTICH ArciTech vnitřní zásuvka 94, 550mm/40kg, bílá, SiSy</t>
  </si>
  <si>
    <t>354346</t>
  </si>
  <si>
    <t>K-HETTICH ArciTech zásuvka 186, 300mm/40kg, bílá, SiSy</t>
  </si>
  <si>
    <t>354358</t>
  </si>
  <si>
    <t>K-HETTICH ArciTech zásuvka 186, 350mm/40kg, bílá, SiSy</t>
  </si>
  <si>
    <t>354369</t>
  </si>
  <si>
    <t>K-HETTICH ArciTech zásuvka 186, 400mm/40kg, bílá, SiSy</t>
  </si>
  <si>
    <t>354669</t>
  </si>
  <si>
    <t>K-HETTICH ArciTech zásuvka 186, 450mm/40kg, antracit, SiSy</t>
  </si>
  <si>
    <t>354389</t>
  </si>
  <si>
    <t>K-HETTICH ArciTech zásuvka 186, 450mm/40kg, bílá, SiSy</t>
  </si>
  <si>
    <t>354689</t>
  </si>
  <si>
    <t>K-HETTICH ArciTech zásuvka 186, 500mm/40kg, antracit, SiSy</t>
  </si>
  <si>
    <t>354409</t>
  </si>
  <si>
    <t>K-HETTICH ArciTech zásuvka 186, 500mm/40kg, bílá, SiSy</t>
  </si>
  <si>
    <t>354439</t>
  </si>
  <si>
    <t>K-HETTICH ArciTech zásuvka 186, 550mm/40kg, bílá, SiSy</t>
  </si>
  <si>
    <t>354347</t>
  </si>
  <si>
    <t>K-HETTICH ArciTech zásuvka 218, 300mm/40kg, bílá, SiSy</t>
  </si>
  <si>
    <t>354359</t>
  </si>
  <si>
    <t>K-HETTICH ArciTech zásuvka 218, 350mm/40kg, bílá, SiSy</t>
  </si>
  <si>
    <t>354370</t>
  </si>
  <si>
    <t>K-HETTICH ArciTech zásuvka 218, 400mm/40kg, bílá, SiSy</t>
  </si>
  <si>
    <t>354670</t>
  </si>
  <si>
    <t>K-HETTICH ArciTech zásuvka 218, 450mm/40kg, antracit, SiSy</t>
  </si>
  <si>
    <t>354390</t>
  </si>
  <si>
    <t>K-HETTICH ArciTech zásuvka 218, 450mm/40kg, bílá, SiSy</t>
  </si>
  <si>
    <t>354690</t>
  </si>
  <si>
    <t>K-HETTICH ArciTech zásuvka 218, 500mm/40kg, antracit, SiSy</t>
  </si>
  <si>
    <t>354410</t>
  </si>
  <si>
    <t>K-HETTICH ArciTech zásuvka 218, 500mm/40kg, bílá, SiSy</t>
  </si>
  <si>
    <t>354440</t>
  </si>
  <si>
    <t>K-HETTICH ArciTech zásuvka 218, 550mm/40kg, bílá, SiSy</t>
  </si>
  <si>
    <t>354348</t>
  </si>
  <si>
    <t>K-HETTICH ArciTech zásuvka 250, 300mm/40kg, bílá, SiSy</t>
  </si>
  <si>
    <t>354360</t>
  </si>
  <si>
    <t>K-HETTICH ArciTech zásuvka 250, 350mm/40kg, bílá, SiSy</t>
  </si>
  <si>
    <t>354371</t>
  </si>
  <si>
    <t>K-HETTICH ArciTech zásuvka 250, 400mm/40kg, bílá, SiSy</t>
  </si>
  <si>
    <t>354671</t>
  </si>
  <si>
    <t>K-HETTICH ArciTech zásuvka 250, 450mm/40kg, antracit, SiSy</t>
  </si>
  <si>
    <t>354391</t>
  </si>
  <si>
    <t>K-HETTICH ArciTech zásuvka 250, 450mm/40kg, bílá, SiSy</t>
  </si>
  <si>
    <t>354691</t>
  </si>
  <si>
    <t>K-HETTICH ArciTech zásuvka 250, 500mm/40kg, antracit, SiSy</t>
  </si>
  <si>
    <t>354411</t>
  </si>
  <si>
    <t>K-HETTICH ArciTech zásuvka 250, 500mm/40kg, bílá, SiSy</t>
  </si>
  <si>
    <t>354441</t>
  </si>
  <si>
    <t>K-HETTICH ArciTech zásuvka 250, 550mm/40kg, bílá, SiSy</t>
  </si>
  <si>
    <t>354672</t>
  </si>
  <si>
    <t>K-HETTICH ArciTech zásuvka 282, 450mm/40kg, antracit, SiSy</t>
  </si>
  <si>
    <t>354692</t>
  </si>
  <si>
    <t>K-HETTICH ArciTech zásuvka 282, 500mm/40kg, antracit, SiSy</t>
  </si>
  <si>
    <t>354345</t>
  </si>
  <si>
    <t>K-HETTICH ArciTech zásuvka 94, 300mm/40kg, bílá, SiSy</t>
  </si>
  <si>
    <t>354357</t>
  </si>
  <si>
    <t>K-HETTICH ArciTech zásuvka 94, 350mm/40kg, bílá, SiSy</t>
  </si>
  <si>
    <t>354368</t>
  </si>
  <si>
    <t>K-HETTICH ArciTech zásuvka 94, 400mm/40kg, bílá, SiSy</t>
  </si>
  <si>
    <t>354668</t>
  </si>
  <si>
    <t>K-HETTICH ArciTech zásuvka 94, 450mm/40kg, antracit, SiSy</t>
  </si>
  <si>
    <t>354388</t>
  </si>
  <si>
    <t>K-HETTICH ArciTech zásuvka 94, 450mm/40kg, bílá, SiSy</t>
  </si>
  <si>
    <t>354688</t>
  </si>
  <si>
    <t>K-HETTICH ArciTech zásuvka 94, 500mm/40kg, antracit, SiSy</t>
  </si>
  <si>
    <t>354408</t>
  </si>
  <si>
    <t>K-HETTICH ArciTech zásuvka 94, 500mm/40kg, bílá, SiSy</t>
  </si>
  <si>
    <t>354438</t>
  </si>
  <si>
    <t>K-HETTICH ArciTech zásuvka 94, 550mm/40kg, bílá, SiSy</t>
  </si>
  <si>
    <t>354617</t>
  </si>
  <si>
    <t>K-HETTICH ArciTech, čelní, antracit, 270/126, 10kg, SiSy</t>
  </si>
  <si>
    <t>354618</t>
  </si>
  <si>
    <t>K-HETTICH ArciTech, čelní, antracit, 270/126, 40kg, SiSy</t>
  </si>
  <si>
    <t>354619</t>
  </si>
  <si>
    <t>K-HETTICH ArciTech, čelní, antracit, 270/126/186, 40kg, SiSy</t>
  </si>
  <si>
    <t>354620</t>
  </si>
  <si>
    <t>K-HETTICH ArciTech, čelní, antracit, 270/126/218, 40kg, SiSy</t>
  </si>
  <si>
    <t>354621</t>
  </si>
  <si>
    <t>K-HETTICH ArciTech, čelní, antracit, 270/126/250, 40kg, SiSy</t>
  </si>
  <si>
    <t>354622</t>
  </si>
  <si>
    <t>K-HETTICH ArciTech, čelní, antracit, 270/126/282, 40kg, SiSy</t>
  </si>
  <si>
    <t>354616</t>
  </si>
  <si>
    <t>K-HETTICH ArciTech, čelní, antracit, 270/94/282, 40kg, SiSy</t>
  </si>
  <si>
    <t>354629</t>
  </si>
  <si>
    <t>K-HETTICH ArciTech, čelní, antracit, 300/126, 10kg, SiSy</t>
  </si>
  <si>
    <t>354630</t>
  </si>
  <si>
    <t>K-HETTICH ArciTech, čelní, antracit, 300/126, 40kg, SiSy</t>
  </si>
  <si>
    <t>354631</t>
  </si>
  <si>
    <t>K-HETTICH ArciTech, čelní, antracit, 300/126/186, 40kg, SiSy</t>
  </si>
  <si>
    <t>354632</t>
  </si>
  <si>
    <t>K-HETTICH ArciTech, čelní, antracit, 300/126/218, 40kg, SiSy</t>
  </si>
  <si>
    <t>354633</t>
  </si>
  <si>
    <t>K-HETTICH ArciTech, čelní, antracit, 300/126/250, 40kg, SiSy</t>
  </si>
  <si>
    <t>354634</t>
  </si>
  <si>
    <t>K-HETTICH ArciTech, čelní, antracit, 300/126/282, 40kg, SiSy</t>
  </si>
  <si>
    <t>354642</t>
  </si>
  <si>
    <t>K-HETTICH ArciTech, čelní, antracit, 350/126, 10kg, SiSy</t>
  </si>
  <si>
    <t>354643</t>
  </si>
  <si>
    <t>K-HETTICH ArciTech, čelní, antracit, 350/126, 40kg, SiSy</t>
  </si>
  <si>
    <t>354644</t>
  </si>
  <si>
    <t>K-HETTICH ArciTech, čelní, antracit, 350/126/186, 40kg, SiSy</t>
  </si>
  <si>
    <t>354645</t>
  </si>
  <si>
    <t>K-HETTICH ArciTech, čelní, antracit, 350/126/218, 40kg, SiSy</t>
  </si>
  <si>
    <t>354646</t>
  </si>
  <si>
    <t>K-HETTICH ArciTech, čelní, antracit, 350/126/250, 40kg, SiSy</t>
  </si>
  <si>
    <t>354647</t>
  </si>
  <si>
    <t>K-HETTICH ArciTech, čelní, antracit, 350/126/282, 40kg, SiSy</t>
  </si>
  <si>
    <t>354653</t>
  </si>
  <si>
    <t>K-HETTICH ArciTech, čelní, antracit, 400/126, 40kg, SiSy</t>
  </si>
  <si>
    <t>354663</t>
  </si>
  <si>
    <t>K-HETTICH ArciTech, čelní, antracit, 400/126, 60kg, SiSy</t>
  </si>
  <si>
    <t>354654</t>
  </si>
  <si>
    <t>K-HETTICH ArciTech, čelní, antracit, 400/126/186, 40kg, SiSy</t>
  </si>
  <si>
    <t>354664</t>
  </si>
  <si>
    <t>K-HETTICH ArciTech, čelní, antracit, 400/126/186, 60kg, SiSy</t>
  </si>
  <si>
    <t>354655</t>
  </si>
  <si>
    <t>K-HETTICH ArciTech, čelní, antracit, 400/126/218, 40kg, SiSy</t>
  </si>
  <si>
    <t>354665</t>
  </si>
  <si>
    <t>K-HETTICH ArciTech, čelní, antracit, 400/126/218, 60kg, SiSy</t>
  </si>
  <si>
    <t>354656</t>
  </si>
  <si>
    <t>K-HETTICH ArciTech, čelní, antracit, 400/126/250, 40kg, SiSy</t>
  </si>
  <si>
    <t>354666</t>
  </si>
  <si>
    <t>K-HETTICH ArciTech, čelní, antracit, 400/126/250, 60kg, SiSy</t>
  </si>
  <si>
    <t>354657</t>
  </si>
  <si>
    <t>K-HETTICH ArciTech, čelní, antracit, 400/126/282, 40kg, SiSy</t>
  </si>
  <si>
    <t>354667</t>
  </si>
  <si>
    <t>K-HETTICH ArciTech, čelní, antracit, 400/126/282, 60kg, SiSy</t>
  </si>
  <si>
    <t>354673</t>
  </si>
  <si>
    <t>K-HETTICH ArciTech, čelní, antracit, 450/126, 40kg, SiSy</t>
  </si>
  <si>
    <t>354683</t>
  </si>
  <si>
    <t>K-HETTICH ArciTech, čelní, antracit, 450/126, 60kg, SiSy</t>
  </si>
  <si>
    <t>354674</t>
  </si>
  <si>
    <t>K-HETTICH ArciTech, čelní, antracit, 450/126/186, 40kg, SiSy</t>
  </si>
  <si>
    <t>354684</t>
  </si>
  <si>
    <t>K-HETTICH ArciTech, čelní, antracit, 450/126/186, 60kg, SiSy</t>
  </si>
  <si>
    <t>354675</t>
  </si>
  <si>
    <t>K-HETTICH ArciTech, čelní, antracit, 450/126/218, 40kg, SiSy</t>
  </si>
  <si>
    <t>354685</t>
  </si>
  <si>
    <t>K-HETTICH ArciTech, čelní, antracit, 450/126/218, 60kg, SiSy</t>
  </si>
  <si>
    <t>354676</t>
  </si>
  <si>
    <t>K-HETTICH ArciTech, čelní, antracit, 450/126/250, 40kg, SiSy</t>
  </si>
  <si>
    <t>354686</t>
  </si>
  <si>
    <t>K-HETTICH ArciTech, čelní, antracit, 450/126/250, 60kg, SiSy</t>
  </si>
  <si>
    <t>354677</t>
  </si>
  <si>
    <t>K-HETTICH ArciTech, čelní, antracit, 450/126/282, 40kg, SiSy</t>
  </si>
  <si>
    <t>354687</t>
  </si>
  <si>
    <t>K-HETTICH ArciTech, čelní, antracit, 450/126/282, 60kg, SiSy</t>
  </si>
  <si>
    <t>354693</t>
  </si>
  <si>
    <t>K-HETTICH Arcitech, čelní, antracit, 500/126, 40kg, SiSy</t>
  </si>
  <si>
    <t>354703</t>
  </si>
  <si>
    <t>K-HETTICH ArciTech, čelní, antracit, 500/126, 60kg, SiSy</t>
  </si>
  <si>
    <t>354713</t>
  </si>
  <si>
    <t>K-HETTICH ArciTech, čelní, antracit, 500/126, 80kg, SiSy</t>
  </si>
  <si>
    <t>354694</t>
  </si>
  <si>
    <t>K-HETTICH Arcitech, čelní, antracit, 500/126/186, 40kg, SiSy</t>
  </si>
  <si>
    <t>354704</t>
  </si>
  <si>
    <t>K-HETTICH ArciTech, čelní, antracit, 500/126/186, 60kg, SiSy</t>
  </si>
  <si>
    <t>354714</t>
  </si>
  <si>
    <t>K-HETTICH ArciTech, čelní, antracit, 500/126/186, 80kg, SiSy</t>
  </si>
  <si>
    <t>354695</t>
  </si>
  <si>
    <t>K-HETTICH Arcitech, čelní, antracit, 500/126/218, 40kg, SiSy</t>
  </si>
  <si>
    <t>354705</t>
  </si>
  <si>
    <t>K-HETTICH ArciTech, čelní, antracit, 500/126/218, 60kg, SiSy</t>
  </si>
  <si>
    <t>354715</t>
  </si>
  <si>
    <t>K-HETTICH ArciTech, čelní, antracit, 500/126/218, 80kg, SiSy</t>
  </si>
  <si>
    <t>354696</t>
  </si>
  <si>
    <t>K-HETTICH Arcitech, čelní, antracit, 500/126/250, 40kg, SiSy</t>
  </si>
  <si>
    <t>354706</t>
  </si>
  <si>
    <t>K-HETTICH ArciTech, čelní, antracit, 500/126/250, 60kg, SiSy</t>
  </si>
  <si>
    <t>354716</t>
  </si>
  <si>
    <t>K-HETTICH ArciTech, čelní, antracit, 500/126/250, 80kg, SiSy</t>
  </si>
  <si>
    <t>354697</t>
  </si>
  <si>
    <t>K-HETTICH Arcitech, čelní, antracit, 500/126/282, 40kg, SiSy</t>
  </si>
  <si>
    <t>354707</t>
  </si>
  <si>
    <t>K-HETTICH ArciTech, čelní, antracit, 500/126/282, 60kg, SiSy</t>
  </si>
  <si>
    <t>354717</t>
  </si>
  <si>
    <t>K-HETTICH ArciTech, čelní, antracit, 500/126/282, 80kg, SiSy</t>
  </si>
  <si>
    <t>354608</t>
  </si>
  <si>
    <t>K-HETTICH ArciTech, čelní, antracit, 500/78, 40kg, SiSy</t>
  </si>
  <si>
    <t>354708</t>
  </si>
  <si>
    <t>K-HETTICH ArciTech, čelní, antracit, 500/94, 80kg, SiSy</t>
  </si>
  <si>
    <t>354709</t>
  </si>
  <si>
    <t>K-HETTICH ArciTech, čelní, antracit, 500/94/186, 80kg, SiSy</t>
  </si>
  <si>
    <t>354710</t>
  </si>
  <si>
    <t>K-HETTICH ArciTech, čelní, antracit, 500/94/218, 80kg, SiSy</t>
  </si>
  <si>
    <t>354711</t>
  </si>
  <si>
    <t>K-HETTICH ArciTech, čelní, antracit, 500/94/250, 80kg, SiSy</t>
  </si>
  <si>
    <t>354712</t>
  </si>
  <si>
    <t>K-HETTICH ArciTech, čelní, antracit, 500/94/282, 80kg, SiSy</t>
  </si>
  <si>
    <t>354723</t>
  </si>
  <si>
    <t>K-HETTICH ArciTech, čelní, antracit, 550/126, 40kg, SiSy</t>
  </si>
  <si>
    <t>354733</t>
  </si>
  <si>
    <t>K-HETTICH ArciTech, čelní, antracit, 550/126, 60kg, SiSy</t>
  </si>
  <si>
    <t>354743</t>
  </si>
  <si>
    <t>K-HETTICH ArciTech, čelní, antracit, 550/126, 80kg, SiSy</t>
  </si>
  <si>
    <t>354724</t>
  </si>
  <si>
    <t>K-HETTICH ArciTech, čelní, antracit, 550/126/186, 40kg, SiSy</t>
  </si>
  <si>
    <t>354734</t>
  </si>
  <si>
    <t>K-HETTICH ArciTech, čelní, antracit, 550/126/186, 60kg, SiSy</t>
  </si>
  <si>
    <t>354744</t>
  </si>
  <si>
    <t>K-HETTICH ArciTech, čelní, antracit, 550/126/186, 80kg, SiSy</t>
  </si>
  <si>
    <t>354725</t>
  </si>
  <si>
    <t>K-HETTICH ArciTech, čelní, antracit, 550/126/218, 40kg, SiSy</t>
  </si>
  <si>
    <t>354735</t>
  </si>
  <si>
    <t>K-HETTICH ArciTech, čelní, antracit, 550/126/218, 60kg, SiSy</t>
  </si>
  <si>
    <t>354745</t>
  </si>
  <si>
    <t>K-HETTICH ArciTech, čelní, antracit, 550/126/218, 80kg, SiSy</t>
  </si>
  <si>
    <t>354726</t>
  </si>
  <si>
    <t>K-HETTICH ArciTech, čelní, antracit, 550/126/250, 40kg, SiSy</t>
  </si>
  <si>
    <t>354736</t>
  </si>
  <si>
    <t>K-HETTICH ArciTech, čelní, antracit, 550/126/250, 60kg, SiSy</t>
  </si>
  <si>
    <t>354746</t>
  </si>
  <si>
    <t>K-HETTICH ArciTech, čelní, antracit, 550/126/250, 80kg, SiSy</t>
  </si>
  <si>
    <t>354727</t>
  </si>
  <si>
    <t>K-HETTICH ArciTech, čelní, antracit, 550/126/282, 40kg, SiSy</t>
  </si>
  <si>
    <t>354737</t>
  </si>
  <si>
    <t>K-HETTICH ArciTech, čelní, antracit, 550/126/282, 60kg, SiSy</t>
  </si>
  <si>
    <t>354747</t>
  </si>
  <si>
    <t>K-HETTICH ArciTech, čelní, antracit, 550/126/282, 80kg, SiSy</t>
  </si>
  <si>
    <t>354738</t>
  </si>
  <si>
    <t>K-HETTICH ArciTech, čelní, antracit, 550/94, 80kg, SiSy</t>
  </si>
  <si>
    <t>354739</t>
  </si>
  <si>
    <t>K-HETTICH ArciTech, čelní, antracit, 550/94/186, 80kg, SiSy</t>
  </si>
  <si>
    <t>354740</t>
  </si>
  <si>
    <t>K-HETTICH ArciTech, čelní, antracit, 550/94/218, 80kg, SiSy</t>
  </si>
  <si>
    <t>354741</t>
  </si>
  <si>
    <t>K-HETTICH ArciTech, čelní, antracit, 550/94/250, 80kg, SiSy</t>
  </si>
  <si>
    <t>354722</t>
  </si>
  <si>
    <t>K-HETTICH ArciTech, čelní, antracit, 550/94/282, 40kg, SiSy</t>
  </si>
  <si>
    <t>354742</t>
  </si>
  <si>
    <t>K-HETTICH ArciTech, čelní, antracit, 550/94/282, 80kg, SiSy</t>
  </si>
  <si>
    <t>354753</t>
  </si>
  <si>
    <t>K-HETTICH ArciTech, čelní, antracit, 650/126, 40kg, SiSy</t>
  </si>
  <si>
    <t>354763</t>
  </si>
  <si>
    <t>K-HETTICH ArciTech, čelní, antracit, 650/126, 60kg, SiSy</t>
  </si>
  <si>
    <t>354773</t>
  </si>
  <si>
    <t>K-HETTICH ArciTech, čelní, antracit, 650/126, 80kg, SiSy</t>
  </si>
  <si>
    <t>354754</t>
  </si>
  <si>
    <t>K-HETTICH ArciTech, čelní, antracit, 650/126/186, 40kg, SiSy</t>
  </si>
  <si>
    <t>354764</t>
  </si>
  <si>
    <t>K-HETTICH ArciTech, čelní, antracit, 650/126/186, 60kg, SiSy</t>
  </si>
  <si>
    <t>354774</t>
  </si>
  <si>
    <t>K-HETTICH ArciTech, čelní, antracit, 650/126/186, 80kg, SiSy</t>
  </si>
  <si>
    <t>354755</t>
  </si>
  <si>
    <t>K-HETTICH ArciTech, čelní, antracit, 650/126/218, 40kg, SiSy</t>
  </si>
  <si>
    <t>354765</t>
  </si>
  <si>
    <t>K-HETTICH ArciTech, čelní, antracit, 650/126/218, 60kg, SiSy</t>
  </si>
  <si>
    <t>354775</t>
  </si>
  <si>
    <t>K-HETTICH ArciTech, čelní, antracit, 650/126/218, 80kg, SiSy</t>
  </si>
  <si>
    <t>354756</t>
  </si>
  <si>
    <t>K-HETTICH ArciTech, čelní, antracit, 650/126/250, 40kg, SiSy</t>
  </si>
  <si>
    <t>354766</t>
  </si>
  <si>
    <t>K-HETTICH ArciTech, čelní, antracit, 650/126/250, 60kg, SiSy</t>
  </si>
  <si>
    <t>354776</t>
  </si>
  <si>
    <t>K-HETTICH ArciTech, čelní, antracit, 650/126/250, 80kg, SiSy</t>
  </si>
  <si>
    <t>354757</t>
  </si>
  <si>
    <t>K-HETTICH ArciTech, čelní, antracit, 650/126/282, 40kg, SiSy</t>
  </si>
  <si>
    <t>354767</t>
  </si>
  <si>
    <t>K-HETTICH ArciTech, čelní, antracit, 650/126/282, 60kg, SiSy</t>
  </si>
  <si>
    <t>354777</t>
  </si>
  <si>
    <t>K-HETTICH ArciTech, čelní, antracit, 650/126/282, 80kg, SiSy</t>
  </si>
  <si>
    <t>354768</t>
  </si>
  <si>
    <t>K-HETTICH ArciTech, čelní, antracit, 650/94, 80kg, SiSy</t>
  </si>
  <si>
    <t>354769</t>
  </si>
  <si>
    <t>K-HETTICH ArciTech, čelní, antracit, 650/94/186, 80kg, SiSy</t>
  </si>
  <si>
    <t>354770</t>
  </si>
  <si>
    <t>K-HETTICH ArciTech, čelní, antracit, 650/94/218, 80kg, SiSy</t>
  </si>
  <si>
    <t>354771</t>
  </si>
  <si>
    <t>K-HETTICH ArciTech, čelní, antracit, 650/94/250, 80kg, SiSy</t>
  </si>
  <si>
    <t>354772</t>
  </si>
  <si>
    <t>K-HETTICH ArciTech, čelní, antracit, 650/94/282, 80kg, SiSy</t>
  </si>
  <si>
    <t>354337</t>
  </si>
  <si>
    <t>K-HETTICH ArciTech, čelní, bílý, 270/126, 10kg, SiSy</t>
  </si>
  <si>
    <t>354339</t>
  </si>
  <si>
    <t>K-HETTICH ArciTech, čelní, bílý, 270/126, 40kg, SiSy</t>
  </si>
  <si>
    <t>354340</t>
  </si>
  <si>
    <t>K-HETTICH ArciTech, čelní, bílý, 270/126/186, 40kg, SiSy</t>
  </si>
  <si>
    <t>354341</t>
  </si>
  <si>
    <t>K-HETTICH ArciTech, čelní, bílý, 270/126/218, 40kg, SiSy</t>
  </si>
  <si>
    <t>354342</t>
  </si>
  <si>
    <t>K-HETTICH ArciTech, čelní, bílý, 270/126/250, 40kg, SiSy</t>
  </si>
  <si>
    <t>354343</t>
  </si>
  <si>
    <t>K-HETTICH ArciTech, čelní, bílý, 270/126/282, 40kg, SiSy</t>
  </si>
  <si>
    <t>354331</t>
  </si>
  <si>
    <t>K-HETTICH ArciTech, čelní, bílý, 270/94, 10kg, SiSy</t>
  </si>
  <si>
    <t>354332</t>
  </si>
  <si>
    <t>K-HETTICH ArciTech, čelní, bílý, 270/94, 40kg, SiSy</t>
  </si>
  <si>
    <t>354333</t>
  </si>
  <si>
    <t>K-HETTICH ArciTech, čelní, bílý, 270/94/186, 40kg, SiSy</t>
  </si>
  <si>
    <t>354335</t>
  </si>
  <si>
    <t>K-HETTICH ArciTech, čelní, bílý, 270/94/250, 40kg, SiSy</t>
  </si>
  <si>
    <t>354336</t>
  </si>
  <si>
    <t>K-HETTICH ArciTech, čelní, bílý, 270/94/282, 40kg, SiSy</t>
  </si>
  <si>
    <t>354350</t>
  </si>
  <si>
    <t>K-HETTICH ArciTech, čelní, bílý, 300/126, 10kg, SiSy</t>
  </si>
  <si>
    <t>354351</t>
  </si>
  <si>
    <t>K-HETTICH ArciTech, čelní, bílý, 300/126, 40kg, SiSy</t>
  </si>
  <si>
    <t>354352</t>
  </si>
  <si>
    <t>K-HETTICH ArciTech, čelní, bílý, 300/126/186, 40kg, SiSy</t>
  </si>
  <si>
    <t>354353</t>
  </si>
  <si>
    <t>K-HETTICH ArciTech, čelní, bílý, 300/126/218, 40kg, SiSy</t>
  </si>
  <si>
    <t>354354</t>
  </si>
  <si>
    <t>K-HETTICH ArciTech, čelní, bílý, 300/126/250, 40kg, SiSy</t>
  </si>
  <si>
    <t>354355</t>
  </si>
  <si>
    <t>K-HETTICH Arcitech, čelní, bílý, 300/126/282, 40kg, SiSy</t>
  </si>
  <si>
    <t>354344</t>
  </si>
  <si>
    <t>K-HETTICH ArciTech, čelní, bílý, 300/94, 10kg, SiSy</t>
  </si>
  <si>
    <t>354362</t>
  </si>
  <si>
    <t>K-HETTICH ArciTech, čelní, bílý, 350/126, 10kg, SiSy</t>
  </si>
  <si>
    <t>354363</t>
  </si>
  <si>
    <t>K-HETTICH ArciTech, čelní, bílý, 350/126, 40kg, SiSy</t>
  </si>
  <si>
    <t>354364</t>
  </si>
  <si>
    <t>K-HETTICH ArciTech, čelní, bílý, 350/126/186, 40kg, SiSy</t>
  </si>
  <si>
    <t>354365</t>
  </si>
  <si>
    <t>K-HETTICH ArciTech, čelní, bílý, 350/126/218, 40kg, SiSy</t>
  </si>
  <si>
    <t>354366</t>
  </si>
  <si>
    <t>K-HETTICH ArciTech, čelní, bílý, 350/126/250, 40kg, SiSy</t>
  </si>
  <si>
    <t>354367</t>
  </si>
  <si>
    <t>K-HETTICH ArciTech, čelní, bílý, 350/126/282, 40kg, SiSy</t>
  </si>
  <si>
    <t>354373</t>
  </si>
  <si>
    <t>K-HETTICH ArciTech, čelní, bílý, 400/126, 40kg, SiSy</t>
  </si>
  <si>
    <t>354383</t>
  </si>
  <si>
    <t>K-HETTICH ArciTech, čelní, bílý, 400/126, 60kg, SiSy</t>
  </si>
  <si>
    <t>354374</t>
  </si>
  <si>
    <t>K-HETTICH ArciTech, čelní, bílý, 400/126/186, 40kg, SiSy</t>
  </si>
  <si>
    <t>354384</t>
  </si>
  <si>
    <t>K-HETTICH ArciTech, čelní, bílý, 400/126/186, 60kg, SiSy</t>
  </si>
  <si>
    <t>354375</t>
  </si>
  <si>
    <t>K-HETTICH ArciTech, čelní, bílý, 400/126/218, 40kg, SiSy</t>
  </si>
  <si>
    <t>354385</t>
  </si>
  <si>
    <t>K-HETTICH ArciTech, čelní, bílý, 400/126/218, 60kg, SiSy</t>
  </si>
  <si>
    <t>354376</t>
  </si>
  <si>
    <t>K-HETTICH ArciTech, čelní, bílý, 400/126/250, 40kg, SiSy</t>
  </si>
  <si>
    <t>354386</t>
  </si>
  <si>
    <t>K-HETTICH ArciTech, čelní, bílý, 400/126/250, 60kg, SiSy</t>
  </si>
  <si>
    <t>354377</t>
  </si>
  <si>
    <t>K-HETTICH ArciTech, čelní, bílý, 400/126/282, 40kg, SiSy</t>
  </si>
  <si>
    <t>354387</t>
  </si>
  <si>
    <t>K-HETTICH ArciTech, čelní, bílý, 400/126/282, 60kg, SiSy</t>
  </si>
  <si>
    <t>354378</t>
  </si>
  <si>
    <t>K-HETTICH ArciTech, čelní, bílý, 400/94, 60kg, SiSy</t>
  </si>
  <si>
    <t>354379</t>
  </si>
  <si>
    <t>K-HETTICH ArciTech, čelní, bílý, 400/94/186, 60kg, SiSy</t>
  </si>
  <si>
    <t>354380</t>
  </si>
  <si>
    <t>K-HETTICH ArciTech, čelní, bílý, 400/94/218, 60kg, SiSy</t>
  </si>
  <si>
    <t>354381</t>
  </si>
  <si>
    <t>K-HETTICH ArciTech, čelní, bílý, 400/94/250, 60kg, SiSy</t>
  </si>
  <si>
    <t>354382</t>
  </si>
  <si>
    <t>K-HETTICH ArciTech, čelní, bílý, 400/94/282, 60kg, SiSy</t>
  </si>
  <si>
    <t>354393</t>
  </si>
  <si>
    <t>K-HETTICH ArciTech, čelní, bílý, 450/126, 40kg, SiSy</t>
  </si>
  <si>
    <t>354403</t>
  </si>
  <si>
    <t>K-HETTICH ArciTech, čelní, bílý, 450/126, 60kg, SiSy</t>
  </si>
  <si>
    <t>354394</t>
  </si>
  <si>
    <t>K-HETTICH ArciTech, čelní, bílý, 450/126/186, 40kg, SiSy</t>
  </si>
  <si>
    <t>354404</t>
  </si>
  <si>
    <t>K-HETTICH ArciTech, čelní, bílý, 450/126/186, 60kg, SiSy</t>
  </si>
  <si>
    <t>354395</t>
  </si>
  <si>
    <t>K-HETTICH ArciTech, čelní, bílý, 450/126/218, 40kg, SiSy</t>
  </si>
  <si>
    <t>354405</t>
  </si>
  <si>
    <t>K-HETTICH ArciTech, čelní, bílý, 450/126/218, 60kg, SiSy</t>
  </si>
  <si>
    <t>354396</t>
  </si>
  <si>
    <t>K-HETTICH ArciTech, čelní, bílý, 450/126/250, 40kg, SiSy</t>
  </si>
  <si>
    <t>354406</t>
  </si>
  <si>
    <t>K-HETTICH ArciTech, čelní, bílý, 450/126/250, 60kg, SiSy</t>
  </si>
  <si>
    <t>354397</t>
  </si>
  <si>
    <t>K-HETTICH ArciTech, čelní, bílý, 450/126/282, 40kg, SiSy</t>
  </si>
  <si>
    <t>354407</t>
  </si>
  <si>
    <t>K-HETTICH ArciTech, čelní, bílý, 450/126/282, 60kg, SiSy</t>
  </si>
  <si>
    <t>354398</t>
  </si>
  <si>
    <t>K-HETTICH ArciTech, čelní, bílý, 450/94, 60kg, SiSy</t>
  </si>
  <si>
    <t>354399</t>
  </si>
  <si>
    <t>K-HETTICH ArciTech, čelní, bílý, 450/94/186, 60kg, SiSy</t>
  </si>
  <si>
    <t>354400</t>
  </si>
  <si>
    <t>K-HETTICH ArciTech, čelní, bílý, 450/94/218, 60kg, SiSy</t>
  </si>
  <si>
    <t>354401</t>
  </si>
  <si>
    <t>K-HETTICH ArciTech, čelní, bílý, 450/94/250, 60kg, SiSy</t>
  </si>
  <si>
    <t>354402</t>
  </si>
  <si>
    <t>K-HETTICH ArciTech, čelní, bílý, 450/94/282, 60kg, SiSy</t>
  </si>
  <si>
    <t>354413</t>
  </si>
  <si>
    <t>K-HETTICH ArciTech, čelní, bílý, 500/126, 40kg, SiSy</t>
  </si>
  <si>
    <t>354423</t>
  </si>
  <si>
    <t>K-HETTICH ArciTech, čelní, bílý, 500/126, 60kg, SiSy</t>
  </si>
  <si>
    <t>354433</t>
  </si>
  <si>
    <t>K-HETTICH ArciTech, čelní, bílý, 500/126, 80kg, SiSy</t>
  </si>
  <si>
    <t>354414</t>
  </si>
  <si>
    <t>K-HETTICH ArciTech, čelní, bílý, 500/126/186, 40kg, SiSy</t>
  </si>
  <si>
    <t>354424</t>
  </si>
  <si>
    <t>K-HETTICH ArciTech, čelní, bílý, 500/126/186, 60kg, SiSy</t>
  </si>
  <si>
    <t>354434</t>
  </si>
  <si>
    <t>K-HETTICH ArciTech, čelní, bílý, 500/126/186, 80kg, SiSy</t>
  </si>
  <si>
    <t>354415</t>
  </si>
  <si>
    <t>K-HETTICH ArciTech, čelní, bílý, 500/126/218, 40kg, SiSy</t>
  </si>
  <si>
    <t>354425</t>
  </si>
  <si>
    <t>K-HETTICH ArciTech, čelní, bílý, 500/126/218, 60kg, SiSy</t>
  </si>
  <si>
    <t>354435</t>
  </si>
  <si>
    <t>K-HETTICH ArciTech, čelní, bílý, 500/126/218, 80kg, SiSy</t>
  </si>
  <si>
    <t>354416</t>
  </si>
  <si>
    <t>K-HETTICH ArciTech, čelní, bílý, 500/126/250, 40kg, SiSy</t>
  </si>
  <si>
    <t>354426</t>
  </si>
  <si>
    <t>K-HETTICH ArciTech, čelní, bílý, 500/126/250, 60kg, SiSy</t>
  </si>
  <si>
    <t>354436</t>
  </si>
  <si>
    <t>K-HETTICH ArciTech, čelní, bílý, 500/126/250, 80kg, SiSy</t>
  </si>
  <si>
    <t>354417</t>
  </si>
  <si>
    <t>K-HETTICH ArciTech, čelní, bílý, 500/126/282, 40kg, SiSy</t>
  </si>
  <si>
    <t>354427</t>
  </si>
  <si>
    <t>K-HETTICH ArciTech, čelní, bílý, 500/126/282, 60kg, SiSy</t>
  </si>
  <si>
    <t>354437</t>
  </si>
  <si>
    <t>K-HETTICH ArciTech, čelní, bílý, 500/126/282, 80kg, SiSy</t>
  </si>
  <si>
    <t>354328</t>
  </si>
  <si>
    <t>K-HETTICH ArciTech, čelní, bílý, 500/78, 40kg, SiSy</t>
  </si>
  <si>
    <t>354418</t>
  </si>
  <si>
    <t>K-HETTICH ArciTech, čelní, bílý, 500/94, 60kg, SiSy</t>
  </si>
  <si>
    <t>354428</t>
  </si>
  <si>
    <t>K-HETTICH ArciTech, čelní, bílý, 500/94, 80kg, SiSy</t>
  </si>
  <si>
    <t>354419</t>
  </si>
  <si>
    <t>K-HETTICH ArciTech, čelní, bílý, 500/94/186, 60kg, SiSy</t>
  </si>
  <si>
    <t>354429</t>
  </si>
  <si>
    <t>K-HETTICH ArciTech, čelní, bílý, 500/94/186, 80kg, SiSy</t>
  </si>
  <si>
    <t>354420</t>
  </si>
  <si>
    <t>K-HETTICH ArciTech, čelní, bílý, 500/94/218, 60kg, SiSy</t>
  </si>
  <si>
    <t>354430</t>
  </si>
  <si>
    <t>K-HETTICH ArciTech, čelní, bílý, 500/94/218, 80kg, SiSy</t>
  </si>
  <si>
    <t>354421</t>
  </si>
  <si>
    <t>K-HETTICH ArciTech, čelní, bílý, 500/94/250, 60kg, SiSy</t>
  </si>
  <si>
    <t>354431</t>
  </si>
  <si>
    <t>K-HETTICH ArciTech, čelní, bílý, 500/94/250, 80kg, SiSy</t>
  </si>
  <si>
    <t>354422</t>
  </si>
  <si>
    <t>K-HETTICH ArciTech, čelní, bílý, 500/94/282, 60kg, SiSy</t>
  </si>
  <si>
    <t>354432</t>
  </si>
  <si>
    <t>K-HETTICH ArciTech, čelní, bílý, 500/94/282, 80kg, SiSy</t>
  </si>
  <si>
    <t>354443</t>
  </si>
  <si>
    <t>K-HETTICH ArciTech, čelní, bílý, 550/126, 40kg, SiSy</t>
  </si>
  <si>
    <t>354453</t>
  </si>
  <si>
    <t>K-HETTICH ArciTech, čelní, bílý, 550/126, 60kg, SiSy</t>
  </si>
  <si>
    <t>354463</t>
  </si>
  <si>
    <t>K-HETTICH ArciTech, čelní, bílý, 550/126, 80kg, SiSy</t>
  </si>
  <si>
    <t>354444</t>
  </si>
  <si>
    <t>K-HETTICH ArciTech, čelní, bílý, 550/126/186, 40kg, SiSy</t>
  </si>
  <si>
    <t>354454</t>
  </si>
  <si>
    <t>K-HETTICH ArciTech, čelní, bílý, 550/126/186, 60kg, SiSy</t>
  </si>
  <si>
    <t>354464</t>
  </si>
  <si>
    <t>K-HETTICH ArciTech, čelní, bílý, 550/126/186, 80kg, SiSy</t>
  </si>
  <si>
    <t>354445</t>
  </si>
  <si>
    <t>K-HETTICH ArciTech, čelní, bílý, 550/126/218, 40kg, SiSy</t>
  </si>
  <si>
    <t>354455</t>
  </si>
  <si>
    <t>K-HETTICH ArciTech, čelní, bílý, 550/126/218, 60kg, SiSy</t>
  </si>
  <si>
    <t>354465</t>
  </si>
  <si>
    <t>K-HETTICH ArciTech, čelní, bílý, 550/126/218, 80kg, SiSy</t>
  </si>
  <si>
    <t>354446</t>
  </si>
  <si>
    <t>K-HETTICH ArciTech, čelní, bílý, 550/126/250, 40kg, SiSy</t>
  </si>
  <si>
    <t>354456</t>
  </si>
  <si>
    <t>K-HETTICH ArciTech, čelní, bílý, 550/126/250, 60kg, SiSy</t>
  </si>
  <si>
    <t>354466</t>
  </si>
  <si>
    <t>K-HETTICH ArciTech, čelní, bílý, 550/126/250, 80kg, SiSy</t>
  </si>
  <si>
    <t>354447</t>
  </si>
  <si>
    <t>K-HETTICH ArciTech, čelní, bílý, 550/126/282, 40kg, SiSy</t>
  </si>
  <si>
    <t>354457</t>
  </si>
  <si>
    <t>K-HETTICH ArciTech, čelní, bílý, 550/126/282, 60kg, SiSy</t>
  </si>
  <si>
    <t>354467</t>
  </si>
  <si>
    <t>K-HETTICH ArciTech, čelní, bílý, 550/126/282, 80kg, SiSy</t>
  </si>
  <si>
    <t>354448</t>
  </si>
  <si>
    <t>K-HETTICH ArciTech, čelní, bílý, 550/94, 60kg, SiSy</t>
  </si>
  <si>
    <t>354458</t>
  </si>
  <si>
    <t>K-HETTICH ArciTech, čelní, bílý, 550/94, 80kg, SiSy</t>
  </si>
  <si>
    <t>354449</t>
  </si>
  <si>
    <t>K-HETTICH ArciTech, čelní, bílý, 550/94/186, 60kg, SiSy</t>
  </si>
  <si>
    <t>354459</t>
  </si>
  <si>
    <t>K-HETTICH ArciTech, čelní, bílý, 550/94/186, 80kg, SiSy</t>
  </si>
  <si>
    <t>354450</t>
  </si>
  <si>
    <t>K-HETTICH ArciTech, čelní, bílý, 550/94/218, 60kg, SiSy</t>
  </si>
  <si>
    <t>354460</t>
  </si>
  <si>
    <t>K-HETTICH ArciTech, čelní, bílý, 550/94/218, 80kg, SiSy</t>
  </si>
  <si>
    <t>354451</t>
  </si>
  <si>
    <t>K-HETTICH ArciTech, čelní, bílý, 550/94/250, 60kg, SiSy</t>
  </si>
  <si>
    <t>354461</t>
  </si>
  <si>
    <t>K-HETTICH ArciTech, čelní, bílý, 550/94/250, 80kg, SiSy</t>
  </si>
  <si>
    <t>354452</t>
  </si>
  <si>
    <t>K-HETTICH ArciTech, čelní, bílý, 550/94/282, 60kg, SiSy</t>
  </si>
  <si>
    <t>354462</t>
  </si>
  <si>
    <t>K-HETTICH ArciTech, čelní, bílý, 550/94/282, 80kg, SiSy</t>
  </si>
  <si>
    <t>354473</t>
  </si>
  <si>
    <t>K-HETTICH ArciTech, čelní, bílý, 650/126, 40kg, SiSy</t>
  </si>
  <si>
    <t>354483</t>
  </si>
  <si>
    <t>K-HETTICH ArciTech, čelní, bílý, 650/126, 60kg, SiSy</t>
  </si>
  <si>
    <t>354493</t>
  </si>
  <si>
    <t>K-HETTICH ArciTech, čelní, bílý, 650/126, 80kg, SiSy</t>
  </si>
  <si>
    <t>354474</t>
  </si>
  <si>
    <t>K-HETTICH ArciTech, čelní, bílý, 650/126/186, 40kg, SiSy</t>
  </si>
  <si>
    <t>354484</t>
  </si>
  <si>
    <t>K-HETTICH ArciTech, čelní, bílý, 650/126/186, 60kg, SiSy</t>
  </si>
  <si>
    <t>354494</t>
  </si>
  <si>
    <t>K-HETTICH ArciTech, čelní, bílý, 650/126/186, 80kg, SiSy</t>
  </si>
  <si>
    <t>354475</t>
  </si>
  <si>
    <t>K-HETTICH ArciTech, čelní, bílý, 650/126/218, 40kg, SiSy</t>
  </si>
  <si>
    <t>354485</t>
  </si>
  <si>
    <t>K-HETTICH ArciTech, čelní, bílý, 650/126/218, 60kg, SiSy</t>
  </si>
  <si>
    <t>354495</t>
  </si>
  <si>
    <t>K-HETTICH ArciTech, čelní, bílý, 650/126/218, 80kg, SiSy</t>
  </si>
  <si>
    <t>354476</t>
  </si>
  <si>
    <t>K-HETTICH ArciTech, čelní, bílý, 650/126/250, 40kg, SiSy</t>
  </si>
  <si>
    <t>354486</t>
  </si>
  <si>
    <t>K-HETTICH ArciTech, čelní, bílý, 650/126/250, 60kg, SiSy</t>
  </si>
  <si>
    <t>354496</t>
  </si>
  <si>
    <t>K-HETTICH ArciTech, čelní, bílý, 650/126/250, 80kg, SiSy</t>
  </si>
  <si>
    <t>354477</t>
  </si>
  <si>
    <t>K-HETTICH ArciTech, čelní, bílý, 650/126/282, 40kg, SiSy</t>
  </si>
  <si>
    <t>354487</t>
  </si>
  <si>
    <t>K-HETTICH ArciTech, čelní, bílý, 650/126/282, 60kg, SiSy</t>
  </si>
  <si>
    <t>354497</t>
  </si>
  <si>
    <t>K-HETTICH ArciTech, čelní, bílý, 650/126/282, 80kg, SiSy</t>
  </si>
  <si>
    <t>354468</t>
  </si>
  <si>
    <t>K-HETTICH ArciTech, čelní, bílý, 650/94, 40kg, SiSy</t>
  </si>
  <si>
    <t>354478</t>
  </si>
  <si>
    <t>K-HETTICH ArciTech, čelní, bílý, 650/94, 60kg, SiSy</t>
  </si>
  <si>
    <t>354488</t>
  </si>
  <si>
    <t>K-HETTICH ArciTech, čelní, bílý, 650/94, 80kg, SiSy</t>
  </si>
  <si>
    <t>354469</t>
  </si>
  <si>
    <t>K-HETTICH ArciTech, čelní, bílý, 650/94/186, 40kg, SiSy</t>
  </si>
  <si>
    <t>354479</t>
  </si>
  <si>
    <t>K-HETTICH ArciTech, čelní, bílý, 650/94/186, 60kg, SiSy</t>
  </si>
  <si>
    <t>354489</t>
  </si>
  <si>
    <t>K-HETTICH ArciTech, čelní, bílý, 650/94/186, 80kg, SiSy</t>
  </si>
  <si>
    <t>354470</t>
  </si>
  <si>
    <t>K-HETTICH ArciTech, čelní, bílý, 650/94/218, 40kg, SiSy</t>
  </si>
  <si>
    <t>354480</t>
  </si>
  <si>
    <t>K-HETTICH ArciTech, čelní, bílý, 650/94/218, 60kg, SiSy</t>
  </si>
  <si>
    <t>354490</t>
  </si>
  <si>
    <t>K-HETTICH ArciTech, čelní, bílý, 650/94/218, 80kg, SiSy</t>
  </si>
  <si>
    <t>354471</t>
  </si>
  <si>
    <t>K-HETTICH ArciTech, čelní, bílý, 650/94/250, 40kg, SiSy</t>
  </si>
  <si>
    <t>354481</t>
  </si>
  <si>
    <t>K-HETTICH ArciTech, čelní, bílý, 650/94/250, 60kg, SiSy</t>
  </si>
  <si>
    <t>354491</t>
  </si>
  <si>
    <t>K-HETTICH ArciTech, čelní, bílý, 650/94/250, 80kg, SiSy</t>
  </si>
  <si>
    <t>354472</t>
  </si>
  <si>
    <t>K-HETTICH ArciTech, čelní, bílý, 650/94/282, 40kg, SiSy</t>
  </si>
  <si>
    <t>354482</t>
  </si>
  <si>
    <t>K-HETTICH ArciTech, čelní, bílý, 650/94/282, 60kg, SiSy</t>
  </si>
  <si>
    <t>354492</t>
  </si>
  <si>
    <t>K-HETTICH ArciTech, čelní, bílý, 650/94/282, 80kg, SiSy</t>
  </si>
  <si>
    <t>354899</t>
  </si>
  <si>
    <t>K-HETTICH ArciTech, čelní, stříbrný, 270/126, 10kg, SiSy</t>
  </si>
  <si>
    <t>354900</t>
  </si>
  <si>
    <t>K-HETTICH ArciTech, čelní, stříbrný, 270/126, 40kg, SiSy</t>
  </si>
  <si>
    <t>354901</t>
  </si>
  <si>
    <t>K-HETTICH ArciTech, čelní, stříbrný, 270/126/186, 40kg, SiSy</t>
  </si>
  <si>
    <t>354902</t>
  </si>
  <si>
    <t>K-HETTICH ArciTech, čelní, stříbrný, 270/126/218, 40kg, SiSy</t>
  </si>
  <si>
    <t>354903</t>
  </si>
  <si>
    <t>K-HETTICH ArciTech, čelní, stříbrný, 270/126/250, 40kg, SiSy</t>
  </si>
  <si>
    <t>354904</t>
  </si>
  <si>
    <t>K-HETTICH ArciTech, čelní, stříbrný, 270/126/282, 40kg, SiSy</t>
  </si>
  <si>
    <t>354893</t>
  </si>
  <si>
    <t>K-HETTICH ArciTech, čelní, stříbrný, 270/94, 10kg, SiSy</t>
  </si>
  <si>
    <t>354894</t>
  </si>
  <si>
    <t>K-HETTICH ArciTech, čelní, stříbrný, 270/94, 40kg, SiSy</t>
  </si>
  <si>
    <t>354895</t>
  </si>
  <si>
    <t>K-HETTICH ArciTech, čelní, stříbrný, 270/94/186, 40kg, SiSy</t>
  </si>
  <si>
    <t>354896</t>
  </si>
  <si>
    <t>K-HETTICH ArciTech, čelní, stříbrný, 270/94/218, 40kg, SiSy</t>
  </si>
  <si>
    <t>354897</t>
  </si>
  <si>
    <t>K-HETTICH ArciTech, čelní, stříbrný, 270/94/250, 40kg, SiSy</t>
  </si>
  <si>
    <t>354898</t>
  </si>
  <si>
    <t>K-HETTICH ArciTech, čelní, stříbrný, 270/94/282, 40kg, SiSy</t>
  </si>
  <si>
    <t>354911</t>
  </si>
  <si>
    <t>K-HETTICH ArciTech, čelní, stříbrný, 300/126, 10kg, SiSy</t>
  </si>
  <si>
    <t>354912</t>
  </si>
  <si>
    <t>K-HETTICH ArciTech, čelní, stříbrný, 300/126, 40kg, SiSy</t>
  </si>
  <si>
    <t>354913</t>
  </si>
  <si>
    <t>K-HETTICH ArciTech, čelní, stříbrný, 300/126/186, 40kg, SiSy</t>
  </si>
  <si>
    <t>354914</t>
  </si>
  <si>
    <t>K-HETTICH ArciTech, čelní, stříbrný, 300/126/218, 40kg, SiSy</t>
  </si>
  <si>
    <t>354915</t>
  </si>
  <si>
    <t>K-HETTICH ArciTech, čelní, stříbrný, 300/126/250, 40kg, SiSy</t>
  </si>
  <si>
    <t>354916</t>
  </si>
  <si>
    <t>K-HETTICH ArciTech, čelní, stříbrný, 300/126/282, 40kg, SiSy</t>
  </si>
  <si>
    <t>354905</t>
  </si>
  <si>
    <t>K-HETTICH ArciTech, čelní, stříbrný, 300/94, 10kg, SiSy</t>
  </si>
  <si>
    <t>354906</t>
  </si>
  <si>
    <t>K-HETTICH Arcitech, čelní, stříbrný, 300/94, 40kg, SiSy</t>
  </si>
  <si>
    <t>354907</t>
  </si>
  <si>
    <t>K-HETTICH Arcitech, čelní, stříbrný, 300/94/186, 40kg, SiSy</t>
  </si>
  <si>
    <t>354908</t>
  </si>
  <si>
    <t>K-HETTICH Arcitech, čelní, stříbrný, 300/94/218, 40kg, SiSy</t>
  </si>
  <si>
    <t>354909</t>
  </si>
  <si>
    <t>K-HETTICH Arcitech, čelní, stříbrný, 300/94/250, 40kg, SiSy</t>
  </si>
  <si>
    <t>354910</t>
  </si>
  <si>
    <t>K-HETTICH Arcitech, čelní, stříbrný, 300/94/282, 40kg, SiSy</t>
  </si>
  <si>
    <t>354923</t>
  </si>
  <si>
    <t>K-HETTICH ArciTech, čelní, stříbrný, 350/126, 10kg, SiSy</t>
  </si>
  <si>
    <t>354924</t>
  </si>
  <si>
    <t>K-HETTICH ArciTech, čelní, stříbrný, 350/126, 40kg, SiSy</t>
  </si>
  <si>
    <t>354925</t>
  </si>
  <si>
    <t>K-HETTICH ArciTech, čelní, stříbrný, 350/126/186, 40kg, SiSy</t>
  </si>
  <si>
    <t>354926</t>
  </si>
  <si>
    <t>K-HETTICH ArciTech, čelní, stříbrný, 350/126/218, 40kg, SiSy</t>
  </si>
  <si>
    <t>354927</t>
  </si>
  <si>
    <t>K-HETTICH ArciTech, čelní, stříbrný, 350/126/250, 40kg, SiSy</t>
  </si>
  <si>
    <t>354928</t>
  </si>
  <si>
    <t>K-HETTICH ArciTech, čelní, stříbrný, 350/126/282, 40kg, SiSy</t>
  </si>
  <si>
    <t>354917</t>
  </si>
  <si>
    <t>K-HETTICH ArciTech, čelní, stříbrný, 350/94, 10kg, SiSy</t>
  </si>
  <si>
    <t>354918</t>
  </si>
  <si>
    <t>K-HETTICH Arcitech, čelní, stříbrný, 350/94, 40kg, SiSy</t>
  </si>
  <si>
    <t>354919</t>
  </si>
  <si>
    <t>K-HETTICH Arcitech, čelní, stříbrný, 350/94/186, 40kg, SiSy</t>
  </si>
  <si>
    <t>354920</t>
  </si>
  <si>
    <t>K-HETTICH Arcitech, čelní, stříbrný, 350/94/218, 40kg, SiSy</t>
  </si>
  <si>
    <t>354921</t>
  </si>
  <si>
    <t>K-HETTICH Arcitech, čelní, stříbrný, 350/94/250, 40kg, SiSy</t>
  </si>
  <si>
    <t>354922</t>
  </si>
  <si>
    <t>K-HETTICH Arcitech, čelní, stříbrný, 350/94/282, 40kg, SiSy</t>
  </si>
  <si>
    <t>354934</t>
  </si>
  <si>
    <t>K-HETTICH ArciTech, čelní, stříbrný, 400/126, 40kg, SiSy</t>
  </si>
  <si>
    <t>354944</t>
  </si>
  <si>
    <t>K-HETTICH ArciTech, čelní, stříbrný, 400/126, 60kg, SiSy</t>
  </si>
  <si>
    <t>354935</t>
  </si>
  <si>
    <t>K-HETTICH ArciTech, čelní, stříbrný, 400/126/186, 40kg, SiSy</t>
  </si>
  <si>
    <t>354945</t>
  </si>
  <si>
    <t>K-HETTICH ArciTech, čelní, stříbrný, 400/126/186, 60kg, SiSy</t>
  </si>
  <si>
    <t>354936</t>
  </si>
  <si>
    <t>K-HETTICH ArciTech, čelní, stříbrný, 400/126/218, 40kg, SiSy</t>
  </si>
  <si>
    <t>354946</t>
  </si>
  <si>
    <t>K-HETTICH ArciTech, čelní, stříbrný, 400/126/218, 60kg, SiSy</t>
  </si>
  <si>
    <t>354937</t>
  </si>
  <si>
    <t>K-HETTICH ArciTech, čelní, stříbrný, 400/126/250, 40kg, SiSy</t>
  </si>
  <si>
    <t>354947</t>
  </si>
  <si>
    <t>K-HETTICH ArciTech, čelní, stříbrný, 400/126/250, 60kg, SiSy</t>
  </si>
  <si>
    <t>354938</t>
  </si>
  <si>
    <t>K-HETTICH ArciTech, čelní, stříbrný, 400/126/282, 40kg, SiSy</t>
  </si>
  <si>
    <t>354948</t>
  </si>
  <si>
    <t>K-HETTICH ArciTech, čelní, stříbrný, 400/126/282, 60kg, SiSy</t>
  </si>
  <si>
    <t>354929</t>
  </si>
  <si>
    <t>K-HETTICH Arcitech, čelní, stříbrný, 400/94, 40kg, SiSy</t>
  </si>
  <si>
    <t>354939</t>
  </si>
  <si>
    <t>K-HETTICH ArciTech, čelní, stříbrný, 400/94, 60kg, SiSy</t>
  </si>
  <si>
    <t>354930</t>
  </si>
  <si>
    <t>K-HETTICH Arcitech, čelní, stříbrný, 400/94/186, 40kg, SiSy</t>
  </si>
  <si>
    <t>354940</t>
  </si>
  <si>
    <t>K-HETTICH ArciTech, čelní, stříbrný, 400/94/186, 60kg, SiSy</t>
  </si>
  <si>
    <t>354931</t>
  </si>
  <si>
    <t>K-HETTICH Arcitech, čelní, stříbrný, 400/94/218, 40kg, SiSy</t>
  </si>
  <si>
    <t>354941</t>
  </si>
  <si>
    <t>K-HETTICH ArciTech, čelní, stříbrný, 400/94/218, 60kg, SiSy</t>
  </si>
  <si>
    <t>354932</t>
  </si>
  <si>
    <t>K-HETTICH Arcitech, čelní, stříbrný, 400/94/250, 40kg, SiSy</t>
  </si>
  <si>
    <t>354942</t>
  </si>
  <si>
    <t>K-HETTICH ArciTech, čelní, stříbrný, 400/94/250, 60kg, SiSy</t>
  </si>
  <si>
    <t>354933</t>
  </si>
  <si>
    <t>K-HETTICH Arcitech, čelní, stříbrný, 400/94/282, 40kg, SiSy</t>
  </si>
  <si>
    <t>354943</t>
  </si>
  <si>
    <t>K-HETTICH ArciTech, čelní, stříbrný, 400/94/282, 60kg, SiSy</t>
  </si>
  <si>
    <t>354954</t>
  </si>
  <si>
    <t>K-HETTICH ArciTech, čelní, stříbrný, 450/126, 40kg, SiSy</t>
  </si>
  <si>
    <t>354964</t>
  </si>
  <si>
    <t>K-HETTICH ArciTech, čelní, stříbrný, 450/126, 60kg, SiSy</t>
  </si>
  <si>
    <t>354955</t>
  </si>
  <si>
    <t>K-HETTICH ArciTech, čelní, stříbrný, 450/126/186, 40kg, SiSy</t>
  </si>
  <si>
    <t>354965</t>
  </si>
  <si>
    <t>K-HETTICH ArciTech, čelní, stříbrný, 450/126/186, 60kg, SiSy</t>
  </si>
  <si>
    <t>354956</t>
  </si>
  <si>
    <t>K-HETTICH ArciTech, čelní, stříbrný, 450/126/218, 40kg, SiSy</t>
  </si>
  <si>
    <t>354966</t>
  </si>
  <si>
    <t>K-HETTICH ArciTech, čelní, stříbrný, 450/126/218, 60kg, SiSy</t>
  </si>
  <si>
    <t>354957</t>
  </si>
  <si>
    <t>K-HETTICH ArciTech, čelní, stříbrný, 450/126/250, 40kg, SiSy</t>
  </si>
  <si>
    <t>354967</t>
  </si>
  <si>
    <t>K-HETTICH ArciTech, čelní, stříbrný, 450/126/250, 60kg, SiSy</t>
  </si>
  <si>
    <t>354958</t>
  </si>
  <si>
    <t>K-HETTICH ArciTech, čelní, stříbrný, 450/126/282, 40kg, SiSy</t>
  </si>
  <si>
    <t>354968</t>
  </si>
  <si>
    <t>K-HETTICH ArciTech, čelní, stříbrný, 450/126/282, 60kg, SiSy</t>
  </si>
  <si>
    <t>354949</t>
  </si>
  <si>
    <t>K-HETTICH Arcitech, čelní, stříbrný, 450/94, 40kg, SiSy</t>
  </si>
  <si>
    <t>354959</t>
  </si>
  <si>
    <t>K-HETTICH ArciTech, čelní, stříbrný, 450/94, 60kg, SiSy</t>
  </si>
  <si>
    <t>354950</t>
  </si>
  <si>
    <t>K-HETTICH Arcitech, čelní, stříbrný, 450/94/186, 40kg, SiSy</t>
  </si>
  <si>
    <t>354960</t>
  </si>
  <si>
    <t>K-HETTICH ArciTech, čelní, stříbrný, 450/94/186, 60kg, SiSy</t>
  </si>
  <si>
    <t>354951</t>
  </si>
  <si>
    <t>K-HETTICH Arcitech, čelní, stříbrný, 450/94/218, 40kg, SiSy</t>
  </si>
  <si>
    <t>354961</t>
  </si>
  <si>
    <t>K-HETTICH ArciTech, čelní, stříbrný, 450/94/218, 60kg, SiSy</t>
  </si>
  <si>
    <t>354952</t>
  </si>
  <si>
    <t>K-HETTICH Arcitech, čelní, stříbrný, 450/94/250, 40kg, SiSy</t>
  </si>
  <si>
    <t>354962</t>
  </si>
  <si>
    <t>K-HETTICH ArciTech, čelní, stříbrný, 450/94/250, 60kg, SiSy</t>
  </si>
  <si>
    <t>354953</t>
  </si>
  <si>
    <t>K-HETTICH Arcitech, čelní, stříbrný, 450/94/282, 40kg, SiSy</t>
  </si>
  <si>
    <t>354963</t>
  </si>
  <si>
    <t>K-HETTICH ArciTech, čelní, stříbrný, 450/94/282, 60kg, SiSy</t>
  </si>
  <si>
    <t>354974</t>
  </si>
  <si>
    <t>K-HETTICH ArciTech, čelní, stříbrný, 500/126, 40kg, SiSy</t>
  </si>
  <si>
    <t>354984</t>
  </si>
  <si>
    <t>K-HETTICH ArciTech, čelní, stříbrný, 500/126, 60kg, SiSy</t>
  </si>
  <si>
    <t>354994</t>
  </si>
  <si>
    <t>K-HETTICH ArciTech, čelní, stříbrný, 500/126, 80kg, SiSy</t>
  </si>
  <si>
    <t>354975</t>
  </si>
  <si>
    <t>K-HETTICH ArciTech, čelní, stříbrný, 500/126/186, 40kg, SiSy</t>
  </si>
  <si>
    <t>354985</t>
  </si>
  <si>
    <t>K-HETTICH ArciTech, čelní, stříbrný, 500/126/186, 60kg, SiSy</t>
  </si>
  <si>
    <t>354995</t>
  </si>
  <si>
    <t>K-HETTICH ArciTech, čelní, stříbrný, 500/126/186, 80kg, SiSy</t>
  </si>
  <si>
    <t>354976</t>
  </si>
  <si>
    <t>K-HETTICH ArciTech, čelní, stříbrný, 500/126/218, 40kg, SiSy</t>
  </si>
  <si>
    <t>354986</t>
  </si>
  <si>
    <t>K-HETTICH ArciTech, čelní, stříbrný, 500/126/218, 60kg, SiSy</t>
  </si>
  <si>
    <t>354996</t>
  </si>
  <si>
    <t>K-HETTICH ArciTech, čelní, stříbrný, 500/126/218, 80kg, SiSy</t>
  </si>
  <si>
    <t>354977</t>
  </si>
  <si>
    <t>K-HETTICH ArciTech, čelní, stříbrný, 500/126/250, 40kg, SiSy</t>
  </si>
  <si>
    <t>354987</t>
  </si>
  <si>
    <t>K-HETTICH ArciTech, čelní, stříbrný, 500/126/250, 60kg, SiSy</t>
  </si>
  <si>
    <t>354997</t>
  </si>
  <si>
    <t>K-HETTICH ArciTech, čelní, stříbrný, 500/126/250, 80kg, SiSy</t>
  </si>
  <si>
    <t>354978</t>
  </si>
  <si>
    <t>K-HETTICH ArciTech, čelní, stříbrný, 500/126/282, 40kg, SiSy</t>
  </si>
  <si>
    <t>354988</t>
  </si>
  <si>
    <t>K-HETTICH ArciTech, čelní, stříbrný, 500/126/282, 60kg, SiSy</t>
  </si>
  <si>
    <t>354998</t>
  </si>
  <si>
    <t>K-HETTICH ArciTech, čelní, stříbrný, 500/126/282, 80kg, SiSy</t>
  </si>
  <si>
    <t>354890</t>
  </si>
  <si>
    <t>K-HETTICH ArciTech, čelní, stříbrný, 500/78, 40kg, SiSy</t>
  </si>
  <si>
    <t>354969</t>
  </si>
  <si>
    <t>K-HETTICH Arcitech, čelní, stříbrný, 500/94, 40kg, SiSy</t>
  </si>
  <si>
    <t>354979</t>
  </si>
  <si>
    <t>K-HETTICH Arcitech, čelní, stříbrný, 500/94, 60kg, SiSy</t>
  </si>
  <si>
    <t>354989</t>
  </si>
  <si>
    <t>K-HETTICH ArciTech, čelní, stříbrný, 500/94, 80kg, SiSy</t>
  </si>
  <si>
    <t>354970</t>
  </si>
  <si>
    <t>K-HETTICH Arcitech, čelní, stříbrný, 500/94/186, 40kg, SiSy</t>
  </si>
  <si>
    <t>354980</t>
  </si>
  <si>
    <t>K-HETTICH Arcitech, čelní, stříbrný, 500/94/186, 60kg, SiSy</t>
  </si>
  <si>
    <t>354990</t>
  </si>
  <si>
    <t>K-HETTICH ArciTech, čelní, stříbrný, 500/94/186, 80kg, SiSy</t>
  </si>
  <si>
    <t>354971</t>
  </si>
  <si>
    <t>K-HETTICH Arcitech, čelní, stříbrný, 500/94/218, 40kg, SiSy</t>
  </si>
  <si>
    <t>354981</t>
  </si>
  <si>
    <t>K-HETTICH Arcitech, čelní, stříbrný, 500/94/218, 60kg, SiSy</t>
  </si>
  <si>
    <t>354991</t>
  </si>
  <si>
    <t>K-HETTICH ArciTech, čelní, stříbrný, 500/94/218, 80kg, SiSy</t>
  </si>
  <si>
    <t>354972</t>
  </si>
  <si>
    <t>K-HETTICH Arcitech, čelní, stříbrný, 500/94/250, 40kg, SiSy</t>
  </si>
  <si>
    <t>354982</t>
  </si>
  <si>
    <t>K-HETTICH Arcitech, čelní, stříbrný, 500/94/250, 60kg, SiSy</t>
  </si>
  <si>
    <t>354992</t>
  </si>
  <si>
    <t>K-HETTICH ArciTech, čelní, stříbrný, 500/94/250, 80kg, SiSy</t>
  </si>
  <si>
    <t>354973</t>
  </si>
  <si>
    <t>K-HETTICH Arcitech, čelní, stříbrný, 500/94/282, 40kg, SiSy</t>
  </si>
  <si>
    <t>354983</t>
  </si>
  <si>
    <t>K-HETTICH Arcitech, čelní, stříbrný, 500/94/282, 60kg, SiSy</t>
  </si>
  <si>
    <t>354993</t>
  </si>
  <si>
    <t>K-HETTICH ArciTech, čelní, stříbrný, 500/94/282, 80kg, SiSy</t>
  </si>
  <si>
    <t>355004</t>
  </si>
  <si>
    <t>K-HETTICH ArciTech, čelní, stříbrný, 550/126, 40kg, SiSy</t>
  </si>
  <si>
    <t>355014</t>
  </si>
  <si>
    <t>K-HETTICH ArciTech, čelní, stříbrný, 550/126, 60kg, SiSy</t>
  </si>
  <si>
    <t>355024</t>
  </si>
  <si>
    <t>K-HETTICH ArciTech, čelní, stříbrný, 550/126, 80kg, SiSy</t>
  </si>
  <si>
    <t>355005</t>
  </si>
  <si>
    <t>K-HETTICH ArciTech, čelní, stříbrný, 550/126/186, 40kg, SiSy</t>
  </si>
  <si>
    <t>355015</t>
  </si>
  <si>
    <t>K-HETTICH ArciTech, čelní, stříbrný, 550/126/186, 60kg, SiSy</t>
  </si>
  <si>
    <t>355025</t>
  </si>
  <si>
    <t>K-HETTICH ArciTech, čelní, stříbrný, 550/126/186, 80kg, SiSy</t>
  </si>
  <si>
    <t>355006</t>
  </si>
  <si>
    <t>K-HETTICH ArciTech, čelní, stříbrný, 550/126/218, 40kg, SiSy</t>
  </si>
  <si>
    <t>355016</t>
  </si>
  <si>
    <t>K-HETTICH ArciTech, čelní, stříbrný, 550/126/218, 60kg, SiSy</t>
  </si>
  <si>
    <t>355026</t>
  </si>
  <si>
    <t>K-HETTICH ArciTech, čelní, stříbrný, 550/126/218, 80kg, SiSy</t>
  </si>
  <si>
    <t>355007</t>
  </si>
  <si>
    <t>K-HETTICH ArciTech, čelní, stříbrný, 550/126/250, 40kg, SiSy</t>
  </si>
  <si>
    <t>355017</t>
  </si>
  <si>
    <t>K-HETTICH ArciTech, čelní, stříbrný, 550/126/250, 60kg, SiSy</t>
  </si>
  <si>
    <t>355027</t>
  </si>
  <si>
    <t>K-HETTICH ArciTech, čelní, stříbrný, 550/126/250, 80kg, SiSy</t>
  </si>
  <si>
    <t>355008</t>
  </si>
  <si>
    <t>K-HETTICH ArciTech, čelní, stříbrný, 550/126/282, 40kg, SiSy</t>
  </si>
  <si>
    <t>355018</t>
  </si>
  <si>
    <t>K-HETTICH ArciTech, čelní, stříbrný, 550/126/282, 60kg, SiSy</t>
  </si>
  <si>
    <t>355028</t>
  </si>
  <si>
    <t>K-HETTICH ArciTech, čelní, stříbrný, 550/126/282, 80kg, SiSy</t>
  </si>
  <si>
    <t>354999</t>
  </si>
  <si>
    <t>K-HETTICH Arcitech, čelní, stříbrný, 550/94, 40kg, SiSy</t>
  </si>
  <si>
    <t>355009</t>
  </si>
  <si>
    <t>K-HETTICH ArciTech, čelní, stříbrný, 550/94, 60kg, SiSy</t>
  </si>
  <si>
    <t>355019</t>
  </si>
  <si>
    <t>K-HETTICH ArciTech, čelní, stříbrný, 550/94, 80kg, SiSy</t>
  </si>
  <si>
    <t>355000</t>
  </si>
  <si>
    <t>K-HETTICH Arcitech, čelní, stříbrný, 550/94/186, 40kg, SiSy</t>
  </si>
  <si>
    <t>355010</t>
  </si>
  <si>
    <t>K-HETTICH ArciTech, čelní, stříbrný, 550/94/186, 60kg, SiSy</t>
  </si>
  <si>
    <t>355020</t>
  </si>
  <si>
    <t>K-HETTICH ArciTech, čelní, stříbrný, 550/94/186, 80kg, SiSy</t>
  </si>
  <si>
    <t>355001</t>
  </si>
  <si>
    <t>K-HETTICH Arcitech, čelní, stříbrný, 550/94/218, 40kg, SiSy</t>
  </si>
  <si>
    <t>355011</t>
  </si>
  <si>
    <t>K-HETTICH ArciTech, čelní, stříbrný, 550/94/218, 60kg, SiSy</t>
  </si>
  <si>
    <t>355021</t>
  </si>
  <si>
    <t>K-HETTICH ArciTech, čelní, stříbrný, 550/94/218, 80kg, SiSy</t>
  </si>
  <si>
    <t>355002</t>
  </si>
  <si>
    <t>K-HETTICH Arcitech, čelní, stříbrný, 550/94/250, 40kg, SiSy</t>
  </si>
  <si>
    <t>355012</t>
  </si>
  <si>
    <t>K-HETTICH ArciTech, čelní, stříbrný, 550/94/250, 60kg, SiSy</t>
  </si>
  <si>
    <t>355022</t>
  </si>
  <si>
    <t>K-HETTICH ArciTech, čelní, stříbrný, 550/94/250, 80kg, SiSy</t>
  </si>
  <si>
    <t>355003</t>
  </si>
  <si>
    <t>K-HETTICH Arcitech, čelní, stříbrný, 550/94/282, 40kg, SiSy</t>
  </si>
  <si>
    <t>355013</t>
  </si>
  <si>
    <t>K-HETTICH ArciTech, čelní, stříbrný, 550/94/282, 60kg, SiSy</t>
  </si>
  <si>
    <t>355023</t>
  </si>
  <si>
    <t>K-HETTICH ArciTech, čelní, stříbrný, 550/94/282, 80kg, SiSy</t>
  </si>
  <si>
    <t>355035</t>
  </si>
  <si>
    <t>K-HETTICH ArciTech, čelní, stříbrný, 650/126, 40kg, SiSy</t>
  </si>
  <si>
    <t>355045</t>
  </si>
  <si>
    <t>K-HETTICH ArciTech, čelní, stříbrný, 650/126, 60kg, SiSy</t>
  </si>
  <si>
    <t>355055</t>
  </si>
  <si>
    <t>K-HETTICH ArciTech, čelní, stříbrný, 650/126, 80kg, SiSy</t>
  </si>
  <si>
    <t>355036</t>
  </si>
  <si>
    <t>K-HETTICH ArciTech, čelní, stříbrný, 650/126/186, 40kg, SiSy</t>
  </si>
  <si>
    <t>355046</t>
  </si>
  <si>
    <t>K-HETTICH ArciTech, čelní, stříbrný, 650/126/186, 60kg, SiSy</t>
  </si>
  <si>
    <t>355056</t>
  </si>
  <si>
    <t>K-HETTICH ArciTech, čelní, stříbrný, 650/126/186, 80kg, SiSy</t>
  </si>
  <si>
    <t>355037</t>
  </si>
  <si>
    <t>K-HETTICH ArciTech, čelní, stříbrný, 650/126/218, 40kg, SiSy</t>
  </si>
  <si>
    <t>355047</t>
  </si>
  <si>
    <t>K-HETTICH ArciTech, čelní, stříbrný, 650/126/218, 60kg, SiSy</t>
  </si>
  <si>
    <t>355057</t>
  </si>
  <si>
    <t>K-HETTICH ArciTech, čelní, stříbrný, 650/126/218, 80kg, SiSy</t>
  </si>
  <si>
    <t>355038</t>
  </si>
  <si>
    <t>K-HETTICH ArciTech, čelní, stříbrný, 650/126/250, 40kg, SiSy</t>
  </si>
  <si>
    <t>355048</t>
  </si>
  <si>
    <t>K-HETTICH ArciTech, čelní, stříbrný, 650/126/250, 60kg, SiSy</t>
  </si>
  <si>
    <t>355058</t>
  </si>
  <si>
    <t>K-HETTICH ArciTech, čelní, stříbrný, 650/126/250, 80kg, SiSy</t>
  </si>
  <si>
    <t>355039</t>
  </si>
  <si>
    <t>K-HETTICH ArciTech, čelní, stříbrný, 650/126/282, 40kg, SiSy</t>
  </si>
  <si>
    <t>355049</t>
  </si>
  <si>
    <t>K-HETTICH ArciTech, čelní, stříbrný, 650/126/282, 60kg, SiSy</t>
  </si>
  <si>
    <t>355059</t>
  </si>
  <si>
    <t>K-HETTICH ArciTech, čelní, stříbrný, 650/126/282, 80kg, SiSy</t>
  </si>
  <si>
    <t>355029</t>
  </si>
  <si>
    <t>K-HETTICH ArciTech, čelní, stříbrný, 650/94, 40kg, SiSy</t>
  </si>
  <si>
    <t>355040</t>
  </si>
  <si>
    <t>K-HETTICH ArciTech, čelní, stříbrný, 650/94, 60kg, SiSy</t>
  </si>
  <si>
    <t>355050</t>
  </si>
  <si>
    <t>K-HETTICH ArciTech, čelní, stříbrný, 650/94, 80kg, SiSy</t>
  </si>
  <si>
    <t>355031</t>
  </si>
  <si>
    <t>K-HETTICH ArciTech, čelní, stříbrný, 650/94/186, 40kg, SiSy</t>
  </si>
  <si>
    <t>355041</t>
  </si>
  <si>
    <t>K-HETTICH ArciTech, čelní, stříbrný, 650/94/186, 60kg, SiSy</t>
  </si>
  <si>
    <t>355051</t>
  </si>
  <si>
    <t>K-HETTICH ArciTech, čelní, stříbrný, 650/94/186, 80kg, SiSy</t>
  </si>
  <si>
    <t>355032</t>
  </si>
  <si>
    <t>K-HETTICH ArciTech, čelní, stříbrný, 650/94/218, 40kg, SiSy</t>
  </si>
  <si>
    <t>355042</t>
  </si>
  <si>
    <t>K-HETTICH ArciTech, čelní, stříbrný, 650/94/218, 60kg, SiSy</t>
  </si>
  <si>
    <t>355052</t>
  </si>
  <si>
    <t>K-HETTICH ArciTech, čelní, stříbrný, 650/94/218, 80kg, SiSy</t>
  </si>
  <si>
    <t>355033</t>
  </si>
  <si>
    <t>K-HETTICH ArciTech, čelní, stříbrný, 650/94/250, 40kg, SiSy</t>
  </si>
  <si>
    <t>355043</t>
  </si>
  <si>
    <t>K-HETTICH ArciTech, čelní, stříbrný, 650/94/250, 60kg, SiSy</t>
  </si>
  <si>
    <t>355053</t>
  </si>
  <si>
    <t>K-HETTICH ArciTech, čelní, stříbrný, 650/94/250, 80kg, SiSy</t>
  </si>
  <si>
    <t>355034</t>
  </si>
  <si>
    <t>K-HETTICH ArciTech, čelní, stříbrný, 650/94/282, 40kg, SiSy</t>
  </si>
  <si>
    <t>355044</t>
  </si>
  <si>
    <t>K-HETTICH ArciTech, čelní, stříbrný, 650/94/282, 60kg, SiSy</t>
  </si>
  <si>
    <t>355054</t>
  </si>
  <si>
    <t>K-HETTICH ArciTech, čelní, stříbrný, 650/94/282, 80kg, SiSy</t>
  </si>
  <si>
    <t>354782</t>
  </si>
  <si>
    <t>K-HETTICH ArciTech, vnitřní, antracit, 270/126, 10kg, SiSy</t>
  </si>
  <si>
    <t>354783</t>
  </si>
  <si>
    <t>K-HETTICH ArciTech, vnitřní, antracit, 270/126, 40kg, SiSy</t>
  </si>
  <si>
    <t>354784</t>
  </si>
  <si>
    <t>K-HETTICH ArciTech, vnitřní, antracit, 270/126/186, 40kg, SiSy</t>
  </si>
  <si>
    <t>354785</t>
  </si>
  <si>
    <t>K-HETTICH ArciTech, vnitřní, antracit, 270/126/218, 40kg, SiSy</t>
  </si>
  <si>
    <t>354778</t>
  </si>
  <si>
    <t>K-HETTICH ArciTech, vnitřní, antracit, 270/94, 10kg, SiSy</t>
  </si>
  <si>
    <t>354779</t>
  </si>
  <si>
    <t>K-HETTICH ArciTech, vnitřní, antracit, 270/94, 40kg, SiSy</t>
  </si>
  <si>
    <t>354780</t>
  </si>
  <si>
    <t>K-HETTICH ArciTech, vnitřní, antracit, 270/94/186, 40kg, SiSy</t>
  </si>
  <si>
    <t>354781</t>
  </si>
  <si>
    <t>K-HETTICH ArciTech, vnitřní, antracit, 270/94/218, 40kg, SiSy</t>
  </si>
  <si>
    <t>354790</t>
  </si>
  <si>
    <t>K-HETTICH ArciTech, vnitřní, antracit, 300/126, 10kg, SiSy</t>
  </si>
  <si>
    <t>354791</t>
  </si>
  <si>
    <t>K-HETTICH ArciTech, vnitřní, antracit, 300/126, 40kg, SiSy</t>
  </si>
  <si>
    <t>354792</t>
  </si>
  <si>
    <t>K-HETTICH ArciTech, vnitřní, antracit, 300/126/186, 40kg, SiSy</t>
  </si>
  <si>
    <t>354793</t>
  </si>
  <si>
    <t>K-HETTICH ArciTech, vnitřní, antracit, 300/126/218, 40kg, SiSy</t>
  </si>
  <si>
    <t>354786</t>
  </si>
  <si>
    <t>K-HETTICH ArciTech, vnitřní, antracit, 300/94, 10kg, SiSy</t>
  </si>
  <si>
    <t>354787</t>
  </si>
  <si>
    <t>K-HETTICH ArciTech, vnitřní, antracit, 300/94, 40kg, SiSy</t>
  </si>
  <si>
    <t>354788</t>
  </si>
  <si>
    <t>K-HETTICH ArciTech, vnitřní, antracit, 300/94/186, 40kg, SiSy</t>
  </si>
  <si>
    <t>354789</t>
  </si>
  <si>
    <t>K-HETTICH ArciTech, vnitřní, antracit, 300/94/218, 40kg, SiSy</t>
  </si>
  <si>
    <t>354798</t>
  </si>
  <si>
    <t>K-HETTICH ArciTech, vnitřní, antracit, 350/126, 10kg, SiSy</t>
  </si>
  <si>
    <t>354799</t>
  </si>
  <si>
    <t>K-HETTICH ArciTech, vnitřní, antracit, 350/126, 40kg, SiSy</t>
  </si>
  <si>
    <t>354800</t>
  </si>
  <si>
    <t>K-HETTICH ArciTech, vnitřní, antracit, 350/126/186, 40kg, SiSy</t>
  </si>
  <si>
    <t>354801</t>
  </si>
  <si>
    <t>K-HETTICH ArciTech, vnitřní, antracit, 350/126/218, 40kg, SiSy</t>
  </si>
  <si>
    <t>354794</t>
  </si>
  <si>
    <t>K-HETTICH ArciTech, vnitřní, antracit, 350/94, 10kg, SiSy</t>
  </si>
  <si>
    <t>354795</t>
  </si>
  <si>
    <t>K-HETTICH ArciTech, vnitřní, antracit, 350/94, 40kg, SiSy</t>
  </si>
  <si>
    <t>354796</t>
  </si>
  <si>
    <t>K-HETTICH ArciTech, vnitřní, antracit, 350/94/186, 40kg, SiSy</t>
  </si>
  <si>
    <t>354797</t>
  </si>
  <si>
    <t>K-HETTICH ArciTech, vnitřní, antracit, 350/94/218, 40kg, SiSy</t>
  </si>
  <si>
    <t>354805</t>
  </si>
  <si>
    <t>K-HETTICH ArciTech, vnitřní, antracit, 400/126, 40kg, SiSy</t>
  </si>
  <si>
    <t>354811</t>
  </si>
  <si>
    <t>K-HETTICH ArciTech, vnitřní, antracit, 400/126, 60kg, SiSy</t>
  </si>
  <si>
    <t>354806</t>
  </si>
  <si>
    <t>K-HETTICH ArciTech, vnitřní, antracit, 400/126/186, 40kg, SiSy</t>
  </si>
  <si>
    <t>354812</t>
  </si>
  <si>
    <t>K-HETTICH ArciTech, vnitřní, antracit, 400/126/186, 60kg, SiSy</t>
  </si>
  <si>
    <t>354807</t>
  </si>
  <si>
    <t>K-HETTICH ArciTech, vnitřní, antracit, 400/126/218, 40kg, SiSy</t>
  </si>
  <si>
    <t>354813</t>
  </si>
  <si>
    <t>K-HETTICH ArciTech, vnitřní, antracit, 400/126/218, 60kg, SiSy</t>
  </si>
  <si>
    <t>354802</t>
  </si>
  <si>
    <t>K-HETTICH ArciTech, vnitřní, antracit, 400/94, 40kg, SiSy</t>
  </si>
  <si>
    <t>354808</t>
  </si>
  <si>
    <t>K-HETTICH ArciTech, vnitřní, antracit, 400/94, 60kg, SiSy</t>
  </si>
  <si>
    <t>354803</t>
  </si>
  <si>
    <t>K-HETTICH ArciTech, vnitřní, antracit, 400/94/186, 40kg, SiSy</t>
  </si>
  <si>
    <t>354809</t>
  </si>
  <si>
    <t>K-HETTICH ArciTech, vnitřní, antracit, 400/94/186, 60kg, SiSy</t>
  </si>
  <si>
    <t>354804</t>
  </si>
  <si>
    <t>K-HETTICH ArciTech, vnitřní, antracit, 400/94/218, 40kg, SiSy</t>
  </si>
  <si>
    <t>354810</t>
  </si>
  <si>
    <t>K-HETTICH ArciTech, vnitřní, antracit, 400/94/218, 60kg, SiSy</t>
  </si>
  <si>
    <t>354817</t>
  </si>
  <si>
    <t>K-HETTICH Arcitech, vnitřní, antracit, 450/126, 40kg, SiSy</t>
  </si>
  <si>
    <t>354823</t>
  </si>
  <si>
    <t>K-HETTICH ArciTech, vnitřní, antracit, 450/126, 60kg, SiSy</t>
  </si>
  <si>
    <t>354818</t>
  </si>
  <si>
    <t>K-HETTICH ArciTech, vnitřní, antracit, 450/126/186, 40kg, SiSy</t>
  </si>
  <si>
    <t>354824</t>
  </si>
  <si>
    <t>K-HETTICH ArciTech, vnitřní, antracit, 450/126/186, 60kg, SiSy</t>
  </si>
  <si>
    <t>354819</t>
  </si>
  <si>
    <t>K-HETTICH ArciTech, vnitřní, antracit, 450/126/218, 40kg, SiSy</t>
  </si>
  <si>
    <t>354825</t>
  </si>
  <si>
    <t>K-HETTICH ArciTech, vnitřní, antracit, 450/126/218, 60kg, SiSy</t>
  </si>
  <si>
    <t>354820</t>
  </si>
  <si>
    <t>K-HETTICH ArciTech, vnitřní, antracit, 450/94, 60kg, SiSy</t>
  </si>
  <si>
    <t>354821</t>
  </si>
  <si>
    <t>K-HETTICH ArciTech, vnitřní, antracit, 450/94/186, 60kg, SiSy</t>
  </si>
  <si>
    <t>354822</t>
  </si>
  <si>
    <t>K-HETTICH ArciTech, vnitřní, antracit, 450/94/218, 60kg, SiSy</t>
  </si>
  <si>
    <t>354829</t>
  </si>
  <si>
    <t>K-HETTICH ArciTech, vnitřní, antracit, 500/126, 40kg, SiSy</t>
  </si>
  <si>
    <t>354835</t>
  </si>
  <si>
    <t>K-HETTICH ArciTech, vnitřní, antracit, 500/126, 60kg, SiSy</t>
  </si>
  <si>
    <t>354841</t>
  </si>
  <si>
    <t>K-HETTICH ArciTech, vnitřní, antracit, 500/126, 80kg, SiSy</t>
  </si>
  <si>
    <t>354830</t>
  </si>
  <si>
    <t>K-HETTICH ArciTech, vnitřní, antracit, 500/126/186, 40kg, SiSy</t>
  </si>
  <si>
    <t>354836</t>
  </si>
  <si>
    <t>K-HETTICH ArciTech, vnitřní, antracit, 500/126/186, 60kg, SiSy</t>
  </si>
  <si>
    <t>354842</t>
  </si>
  <si>
    <t>K-HETTICH ArciTech, vnitřní, antracit, 500/126/186, 80kg, SiSy</t>
  </si>
  <si>
    <t>354831</t>
  </si>
  <si>
    <t>K-HETTICH ArciTech, vnitřní, antracit, 500/126/218, 40kg, SiSy</t>
  </si>
  <si>
    <t>354837</t>
  </si>
  <si>
    <t>K-HETTICH ArciTech, vnitřní, antracit, 500/126/218, 60kg, SiSy</t>
  </si>
  <si>
    <t>354843</t>
  </si>
  <si>
    <t>K-HETTICH ArciTech, vnitřní, antracit, 500/126/218, 80kg, SiSy</t>
  </si>
  <si>
    <t>354838</t>
  </si>
  <si>
    <t>K-HETTICH ArciTech, vnitřní, antracit, 500/94, 80kg, SiSy</t>
  </si>
  <si>
    <t>354839</t>
  </si>
  <si>
    <t>K-HETTICH ArciTech, vnitřní, antracit, 500/94/186, 80kg, SiSy</t>
  </si>
  <si>
    <t>354840</t>
  </si>
  <si>
    <t>K-HETTICH ArciTech, vnitřní, antracit, 500/94/218, 80kg, SiSy</t>
  </si>
  <si>
    <t>354847</t>
  </si>
  <si>
    <t>K-HETTICH ArciTech, vnitřní, antracit, 550/126, 40kg, SiSy</t>
  </si>
  <si>
    <t>354853</t>
  </si>
  <si>
    <t>K-HETTICH ArciTech, vnitřní, antracit, 550/126, 60kg, SiSy</t>
  </si>
  <si>
    <t>354860</t>
  </si>
  <si>
    <t>K-HETTICH ArciTech, vnitřní, antracit, 550/126, 80kg, SiSy</t>
  </si>
  <si>
    <t>354848</t>
  </si>
  <si>
    <t>K-HETTICH ArciTech, vnitřní, antracit, 550/126/186, 40kg, SiSy</t>
  </si>
  <si>
    <t>354854</t>
  </si>
  <si>
    <t>K-HETTICH ArciTech, vnitřní, antracit, 550/126/186, 60kg, SiSy</t>
  </si>
  <si>
    <t>354861</t>
  </si>
  <si>
    <t>K-HETTICH ArciTech, vnitřní, antracit, 550/126/186, 80kg, SiSy</t>
  </si>
  <si>
    <t>354849</t>
  </si>
  <si>
    <t>K-HETTICH ArciTech, vnitřní, antracit, 550/126/218, 40kg, SiSy</t>
  </si>
  <si>
    <t>354855</t>
  </si>
  <si>
    <t>K-HETTICH ArciTech, vnitřní, antracit, 550/126/218, 60kg, SiSy</t>
  </si>
  <si>
    <t>354862</t>
  </si>
  <si>
    <t>K-HETTICH ArciTech, vnitřní, antracit, 550/126/218, 80kg, SiSy</t>
  </si>
  <si>
    <t>354844</t>
  </si>
  <si>
    <t>K-HETTICH ArciTech, vnitřní, antracit, 550/94, 40kg, SiSy</t>
  </si>
  <si>
    <t>354850</t>
  </si>
  <si>
    <t>K-HETTICH ArciTech, vnitřní, antracit, 550/94, 60kg, SiSy</t>
  </si>
  <si>
    <t>354856</t>
  </si>
  <si>
    <t>K-HETTICH ArciTech, vnitřní, antracit, 550/94, 80kg, SiSy</t>
  </si>
  <si>
    <t>354845</t>
  </si>
  <si>
    <t>K-HETTICH ArciTech, vnitřní, antracit, 550/94/186, 40kg, SiSy</t>
  </si>
  <si>
    <t>354851</t>
  </si>
  <si>
    <t>K-HETTICH ArciTech, vnitřní, antracit, 550/94/186, 60kg, SiSy</t>
  </si>
  <si>
    <t>354857</t>
  </si>
  <si>
    <t>K-HETTICH ArciTech, vnitřní, antracit, 550/94/186, 80kg, SiSy</t>
  </si>
  <si>
    <t>354846</t>
  </si>
  <si>
    <t>K-HETTICH ArciTech, vnitřní, antracit, 550/94/218, 40kg, SiSy</t>
  </si>
  <si>
    <t>354852</t>
  </si>
  <si>
    <t>K-HETTICH ArciTech, vnitřní, antracit, 550/94/218, 60kg, SiSy</t>
  </si>
  <si>
    <t>354858</t>
  </si>
  <si>
    <t>K-HETTICH ArciTech, vnitřní, antracit, 550/94/218, 80kg, SiSy</t>
  </si>
  <si>
    <t>354866</t>
  </si>
  <si>
    <t>K-HETTICH ArciTech, vnitřní, antracit, 650/126, 40kg, SiSy</t>
  </si>
  <si>
    <t>354872</t>
  </si>
  <si>
    <t>K-HETTICH ArciTech, vnitřní, antracit, 650/126, 60kg, SiSy</t>
  </si>
  <si>
    <t>354879</t>
  </si>
  <si>
    <t>K-HETTICH ArciTech, vnitřní, antracit, 650/126, 80kg, SiSy</t>
  </si>
  <si>
    <t>354867</t>
  </si>
  <si>
    <t>K-HETTICH ArciTech, vnitřní, antracit, 650/126/186, 40kg, SiSy</t>
  </si>
  <si>
    <t>354873</t>
  </si>
  <si>
    <t>K-HETTICH ArciTech, vnitřní, antracit, 650/126/186, 60kg, SiSy</t>
  </si>
  <si>
    <t>354880</t>
  </si>
  <si>
    <t>K-HETTICH ArciTech, vnitřní, antracit, 650/126/186, 80kg, SiSy</t>
  </si>
  <si>
    <t>354868</t>
  </si>
  <si>
    <t>K-HETTICH ArciTech, vnitřní, antracit, 650/126/218, 40kg, SiSy</t>
  </si>
  <si>
    <t>354875</t>
  </si>
  <si>
    <t>K-HETTICH ArciTech, vnitřní, antracit, 650/126/218, 60kg, SiSy</t>
  </si>
  <si>
    <t>354881</t>
  </si>
  <si>
    <t>K-HETTICH ArciTech, vnitřní, antracit, 650/126/218, 80kg, SiSy</t>
  </si>
  <si>
    <t>354863</t>
  </si>
  <si>
    <t>K-HETTICH ArciTech, vnitřní, antracit, 650/94, 40kg, SiSy</t>
  </si>
  <si>
    <t>354869</t>
  </si>
  <si>
    <t>K-HETTICH ArciTech, vnitřní, antracit, 650/94, 60kg, SiSy</t>
  </si>
  <si>
    <t>354876</t>
  </si>
  <si>
    <t>K-HETTICH ArciTech, vnitřní, antracit, 650/94, 80kg, SiSy</t>
  </si>
  <si>
    <t>354864</t>
  </si>
  <si>
    <t>K-HETTICH ArciTech, vnitřní, antracit, 650/94/186, 40kg, SiSy</t>
  </si>
  <si>
    <t>354870</t>
  </si>
  <si>
    <t>K-HETTICH ArciTech, vnitřní, antracit, 650/94/186, 60kg, SiSy</t>
  </si>
  <si>
    <t>354877</t>
  </si>
  <si>
    <t>K-HETTICH ArciTech, vnitřní, antracit, 650/94/186, 80kg, SiSy</t>
  </si>
  <si>
    <t>354865</t>
  </si>
  <si>
    <t>K-HETTICH ArciTech, vnitřní, antracit, 650/94/218, 40kg, SiSy</t>
  </si>
  <si>
    <t>354871</t>
  </si>
  <si>
    <t>K-HETTICH ArciTech, vnitřní, antracit, 650/94/218, 60kg, SiSy</t>
  </si>
  <si>
    <t>354878</t>
  </si>
  <si>
    <t>K-HETTICH ArciTech, vnitřní, antracit, 650/94/218, 80kg, SiSy</t>
  </si>
  <si>
    <t>354502</t>
  </si>
  <si>
    <t>K-HETTICH ArciTech, vnitřní, bílý, 270/126, 10kg, SiSy</t>
  </si>
  <si>
    <t>354503</t>
  </si>
  <si>
    <t>K-HETTICH ArciTech, vnitřní, bílý, 270/126, 40kg, SiSy</t>
  </si>
  <si>
    <t>354504</t>
  </si>
  <si>
    <t>K-HETTICH ArciTech, vnitřní, bílý, 270/126/186, 40kg, SiSy</t>
  </si>
  <si>
    <t>354505</t>
  </si>
  <si>
    <t>K-HETTICH ArciTech, vnitřní, bílý, 270/126/218, 40kg, SiSy</t>
  </si>
  <si>
    <t>354498</t>
  </si>
  <si>
    <t>K-HETTICH ArciTech, vnitřní, bílý, 270/94, 10kg, SiSy</t>
  </si>
  <si>
    <t>354499</t>
  </si>
  <si>
    <t>K-HETTICH ArciTech, vnitřní, bílý, 270/94, 40kg, SiSy</t>
  </si>
  <si>
    <t>354500</t>
  </si>
  <si>
    <t>K-HETTICH ArciTech, vnitřní, bílý, 270/94/186, 40kg, SiSy</t>
  </si>
  <si>
    <t>354501</t>
  </si>
  <si>
    <t>K-HETTICH ArciTech, vnitřní, bílý, 270/94/218, 40kg, SiSy</t>
  </si>
  <si>
    <t>354510</t>
  </si>
  <si>
    <t>K-HETTICH ArciTech, vnitřní, bílý, 300/126, 10kg, SiSy</t>
  </si>
  <si>
    <t>354511</t>
  </si>
  <si>
    <t>K-HETTICH ArciTech, vnitřní, bílý, 300/126, 40kg, SiSy</t>
  </si>
  <si>
    <t>354512</t>
  </si>
  <si>
    <t>K-HETTICH ArciTech, vnitřní, bílý, 300/126/186, 40kg, SiSy</t>
  </si>
  <si>
    <t>354513</t>
  </si>
  <si>
    <t>K-HETTICH ArciTech, vnitřní, bílý, 300/126/218, 40kg, SiSy</t>
  </si>
  <si>
    <t>354506</t>
  </si>
  <si>
    <t>K-HETTICH ArciTech, vnitřní, bílý, 300/94, 10kg, SiSy</t>
  </si>
  <si>
    <t>354518</t>
  </si>
  <si>
    <t>K-HETTICH ArciTech, vnitřní, bílý, 350/126, 10kg, SiSy</t>
  </si>
  <si>
    <t>354519</t>
  </si>
  <si>
    <t>K-HETTICH ArciTech, vnitřní, bílý, 350/126, 40kg, SiSy</t>
  </si>
  <si>
    <t>354520</t>
  </si>
  <si>
    <t>K-HETTICH ArciTech, vnitřní, bílý, 350/126/186, 40kg, SiSy</t>
  </si>
  <si>
    <t>354521</t>
  </si>
  <si>
    <t>K-HETTICH ArciTech, vnitřní, bílý, 350/126/218, 40kg, SiSy</t>
  </si>
  <si>
    <t>354514</t>
  </si>
  <si>
    <t>K-HETTICH ArciTech, vnitřní, bílý, 350/94, 10kg, SiSy</t>
  </si>
  <si>
    <t>354525</t>
  </si>
  <si>
    <t>K-HETTICH ArciTech, vnitřní, bílý, 400/126, 40kg, SiSy</t>
  </si>
  <si>
    <t>354531</t>
  </si>
  <si>
    <t>K-HETTICH ArciTech, vnitřní, bílý, 400/126, 60kg, SiSy</t>
  </si>
  <si>
    <t>354526</t>
  </si>
  <si>
    <t>K-HETTICH ArciTech, vnitřní, bílý, 400/126/186, 40kg, SiSy</t>
  </si>
  <si>
    <t>354532</t>
  </si>
  <si>
    <t>K-HETTICH ArciTech, vnitřní, bílý, 400/126/186, 60kg, SiSy</t>
  </si>
  <si>
    <t>354527</t>
  </si>
  <si>
    <t>K-HETTICH ArciTech, vnitřní, bílý, 400/126/218, 40kg, SiSy</t>
  </si>
  <si>
    <t>354533</t>
  </si>
  <si>
    <t>K-HETTICH ArciTech, vnitřní, bílý, 400/126/218, 60kg, SiSy</t>
  </si>
  <si>
    <t>354528</t>
  </si>
  <si>
    <t>K-HETTICH ArciTech, vnitřní, bílý, 400/94, 60kg, SiSy</t>
  </si>
  <si>
    <t>354529</t>
  </si>
  <si>
    <t>K-HETTICH ArciTech, vnitřní, bílý, 400/94/186, 60kg, SiSy</t>
  </si>
  <si>
    <t>354530</t>
  </si>
  <si>
    <t>K-HETTICH ArciTech, vnitřní, bílý, 400/94/218, 60kg, SiSy</t>
  </si>
  <si>
    <t>354537</t>
  </si>
  <si>
    <t>K-HETTICH ArciTech, vnitřní, bílý, 450/126, 40kg, SiSy</t>
  </si>
  <si>
    <t>354543</t>
  </si>
  <si>
    <t>K-HETTICH ArciTech, vnitřní, bílý, 450/126, 60kg, SiSy</t>
  </si>
  <si>
    <t>354538</t>
  </si>
  <si>
    <t>K-HETTICH ArciTech, vnitřní, bílý, 450/126/186, 40kg, SiSy</t>
  </si>
  <si>
    <t>354544</t>
  </si>
  <si>
    <t>K-HETTICH ArciTech, vnitřní, bílý, 450/126/186, 60kg, SiSy</t>
  </si>
  <si>
    <t>354539</t>
  </si>
  <si>
    <t>K-HETTICH ArciTech, vnitřní, bílý, 450/126/218, 40kg, SiSy</t>
  </si>
  <si>
    <t>354545</t>
  </si>
  <si>
    <t>K-HETTICH ArciTech, vnitřní, bílý, 450/126/218, 60kg, SiSy</t>
  </si>
  <si>
    <t>354540</t>
  </si>
  <si>
    <t>K-HETTICH ArciTech, vnitřní, bílý, 450/94, 60kg, SiSy</t>
  </si>
  <si>
    <t>354541</t>
  </si>
  <si>
    <t>K-HETTICH ArciTech, vnitřní, bílý, 450/94/186, 60kg, SiSy</t>
  </si>
  <si>
    <t>354542</t>
  </si>
  <si>
    <t>K-HETTICH ArciTech, vnitřní, bílý, 450/94/218, 60kg, SiSy</t>
  </si>
  <si>
    <t>354549</t>
  </si>
  <si>
    <t>K-HETTICH ArciTech, vnitřní, bílý, 500/126, 40kg, SiSy</t>
  </si>
  <si>
    <t>354555</t>
  </si>
  <si>
    <t>K-HETTICH ArciTech, vnitřní, bílý, 500/126, 60kg, SiSy</t>
  </si>
  <si>
    <t>354561</t>
  </si>
  <si>
    <t>K-HETTICH ArciTech, vnitřní, bílý, 500/126, 80kg, SiSy</t>
  </si>
  <si>
    <t>354550</t>
  </si>
  <si>
    <t>K-HETTICH ArciTech, vnitřní, bílý, 500/126/186, 40kg, SiSy</t>
  </si>
  <si>
    <t>354556</t>
  </si>
  <si>
    <t>K-HETTICH ArciTech, vnitřní, bílý, 500/126/186, 60kg, SiSy</t>
  </si>
  <si>
    <t>354562</t>
  </si>
  <si>
    <t>K-HETTICH ArciTech, vnitřní, bílý, 500/126/186, 80kg, SiSy</t>
  </si>
  <si>
    <t>354551</t>
  </si>
  <si>
    <t>K-HETTICH ArciTech, vnitřní, bílý, 500/126/218, 40kg, SiSy</t>
  </si>
  <si>
    <t>354557</t>
  </si>
  <si>
    <t>K-HETTICH ArciTech, vnitřní, bílý, 500/126/218, 60kg, SiSy</t>
  </si>
  <si>
    <t>354563</t>
  </si>
  <si>
    <t>K-HETTICH ArciTech, vnitřní, bílý, 500/126/218, 80kg, SiSy</t>
  </si>
  <si>
    <t>354558</t>
  </si>
  <si>
    <t>K-HETTICH ArciTech, vnitřní, bílý, 500/94, 80kg, SiSy</t>
  </si>
  <si>
    <t>354559</t>
  </si>
  <si>
    <t>K-HETTICH ArciTech, vnitřní, bílý, 500/94/186, 80kg, SiSy</t>
  </si>
  <si>
    <t>354560</t>
  </si>
  <si>
    <t>K-HETTICH ArciTech, vnitřní, bílý, 500/94/218, 80kg, SiSy</t>
  </si>
  <si>
    <t>354567</t>
  </si>
  <si>
    <t>K-HETTICH ArciTech, vnitřní, bílý, 550/126, 40kg, SiSy</t>
  </si>
  <si>
    <t>354573</t>
  </si>
  <si>
    <t>K-HETTICH ArciTech, vnitřní, bílý, 550/126, 60kg, SiSy</t>
  </si>
  <si>
    <t>354579</t>
  </si>
  <si>
    <t>K-HETTICH ArciTech, vnitřní, bílý, 550/126, 80kg, SiSy</t>
  </si>
  <si>
    <t>354568</t>
  </si>
  <si>
    <t>K-HETTICH ArciTech, vnitřní, bílý, 550/126/186, 40kg, SiSy</t>
  </si>
  <si>
    <t>354574</t>
  </si>
  <si>
    <t>K-HETTICH ArciTech, vnitřní, bílý, 550/126/186, 60kg, SiSy</t>
  </si>
  <si>
    <t>354580</t>
  </si>
  <si>
    <t>K-HETTICH ArciTech, vnitřní, bílý, 550/126/186, 80kg, SiSy</t>
  </si>
  <si>
    <t>354569</t>
  </si>
  <si>
    <t>K-HETTICH ArciTech, vnitřní, bílý, 550/126/218, 40kg, SiSy</t>
  </si>
  <si>
    <t>354575</t>
  </si>
  <si>
    <t>K-HETTICH ArciTech, vnitřní, bílý, 550/126/218, 60kg, SiSy</t>
  </si>
  <si>
    <t>354581</t>
  </si>
  <si>
    <t>K-HETTICH ArciTech, vnitřní, bílý, 550/126/218, 80kg, SiSy</t>
  </si>
  <si>
    <t>354570</t>
  </si>
  <si>
    <t>K-HETTICH ArciTech, vnitřní, bílý, 550/94, 60kg, SiSy</t>
  </si>
  <si>
    <t>354576</t>
  </si>
  <si>
    <t>K-HETTICH ArciTech, vnitřní, bílý, 550/94, 80kg, SiSy</t>
  </si>
  <si>
    <t>354571</t>
  </si>
  <si>
    <t>K-HETTICH ArciTech, vnitřní, bílý, 550/94/186, 60kg, SiSy</t>
  </si>
  <si>
    <t>354577</t>
  </si>
  <si>
    <t>K-HETTICH ArciTech, vnitřní, bílý, 550/94/186, 80kg, SiSy</t>
  </si>
  <si>
    <t>354572</t>
  </si>
  <si>
    <t>K-HETTICH ArciTech, vnitřní, bílý, 550/94/218, 60kg, SiSy</t>
  </si>
  <si>
    <t>354578</t>
  </si>
  <si>
    <t>K-HETTICH ArciTech, vnitřní, bílý, 550/94/218, 80kg, SiSy</t>
  </si>
  <si>
    <t>354585</t>
  </si>
  <si>
    <t>K-HETTICH ArciTech, vnitřní, bílý, 650/126, 40kg, SiSy</t>
  </si>
  <si>
    <t>354591</t>
  </si>
  <si>
    <t>K-HETTICH ArciTech, vnitřní, bílý, 650/126, 60kg, SiSy</t>
  </si>
  <si>
    <t>354597</t>
  </si>
  <si>
    <t>K-HETTICH ArciTech, vnitřní, bílý, 650/126, 80kg, SiSy</t>
  </si>
  <si>
    <t>354586</t>
  </si>
  <si>
    <t>K-HETTICH ArciTech, vnitřní, bílý, 650/126/186, 40kg, SiSy</t>
  </si>
  <si>
    <t>354592</t>
  </si>
  <si>
    <t>K-HETTICH ArciTech, vnitřní, bílý, 650/126/186, 60kg, SiSy</t>
  </si>
  <si>
    <t>354598</t>
  </si>
  <si>
    <t>K-HETTICH ArciTech, vnitřní, bílý, 650/126/186, 80kg, SiSy</t>
  </si>
  <si>
    <t>354587</t>
  </si>
  <si>
    <t>K-HETTICH ArciTech, vnitřní, bílý, 650/126/218, 40kg, SiSy</t>
  </si>
  <si>
    <t>354593</t>
  </si>
  <si>
    <t>K-HETTICH ArciTech, vnitřní, bílý, 650/126/218, 60kg, SiSy</t>
  </si>
  <si>
    <t>354599</t>
  </si>
  <si>
    <t>K-HETTICH ArciTech, vnitřní, bílý, 650/126/218, 80kg, SiSy</t>
  </si>
  <si>
    <t>354582</t>
  </si>
  <si>
    <t>K-HETTICH ArciTech, vnitřní, bílý, 650/94, 40kg, SiSy</t>
  </si>
  <si>
    <t>354588</t>
  </si>
  <si>
    <t>K-HETTICH ArciTech, vnitřní, bílý, 650/94, 60kg, SiSy</t>
  </si>
  <si>
    <t>354594</t>
  </si>
  <si>
    <t>K-HETTICH ArciTech, vnitřní, bílý, 650/94, 80kg, SiSy</t>
  </si>
  <si>
    <t>354583</t>
  </si>
  <si>
    <t>K-HETTICH ArciTech, vnitřní, bílý, 650/94/186, 40kg, SiSy</t>
  </si>
  <si>
    <t>354589</t>
  </si>
  <si>
    <t>K-HETTICH ArciTech, vnitřní, bílý, 650/94/186, 60kg, SiSy</t>
  </si>
  <si>
    <t>354595</t>
  </si>
  <si>
    <t>K-HETTICH ArciTech, vnitřní, bílý, 650/94/186, 80kg, SiSy</t>
  </si>
  <si>
    <t>354584</t>
  </si>
  <si>
    <t>K-HETTICH ArciTech, vnitřní, bílý, 650/94/218, 40kg, SiSy</t>
  </si>
  <si>
    <t>354590</t>
  </si>
  <si>
    <t>K-HETTICH ArciTech, vnitřní, bílý, 650/94/218, 60kg, SiSy</t>
  </si>
  <si>
    <t>354596</t>
  </si>
  <si>
    <t>K-HETTICH ArciTech, vnitřní, bílý, 650/94/218, 80kg, SiSy</t>
  </si>
  <si>
    <t>355064</t>
  </si>
  <si>
    <t>K-HETTICH ArciTech, vnitřní, stříbrný, 270/126, 10kg, SiSy</t>
  </si>
  <si>
    <t>355065</t>
  </si>
  <si>
    <t>K-HETTICH ArciTech, vnitřní, stříbrný, 270/126, 40kg, SiSy</t>
  </si>
  <si>
    <t>355066</t>
  </si>
  <si>
    <t>K-HETTICH ArciTech, vnitřní, stříbrný, 270/126/186, 40kg, SiSy</t>
  </si>
  <si>
    <t>355067</t>
  </si>
  <si>
    <t>K-HETTICH ArciTech, vnitřní, stříbrný, 270/126/218, 40kg, SiSy</t>
  </si>
  <si>
    <t>355060</t>
  </si>
  <si>
    <t>K-HETTICH ArciTech, vnitřní, stříbrný, 270/94, 10kg, SiSy</t>
  </si>
  <si>
    <t>355061</t>
  </si>
  <si>
    <t>K-HETTICH ArciTech, vnitřní, stříbrný, 270/94, 40kg, SiSy</t>
  </si>
  <si>
    <t>355062</t>
  </si>
  <si>
    <t>K-HETTICH ArciTech, vnitřní, stříbrný, 270/94/186, 40kg, SiSy</t>
  </si>
  <si>
    <t>355063</t>
  </si>
  <si>
    <t>K-HETTICH ArciTech, vnitřní, stříbrný, 270/94/218, 40kg, SiSy</t>
  </si>
  <si>
    <t>355072</t>
  </si>
  <si>
    <t>K-HETTICH ArciTech, vnitřní, stříbrný, 300/126, 10kg, SiSy</t>
  </si>
  <si>
    <t>355073</t>
  </si>
  <si>
    <t>K-HETTICH ArciTech, vnitřní, stříbrný, 300/126, 40kg, SiSy</t>
  </si>
  <si>
    <t>355074</t>
  </si>
  <si>
    <t>K-HETTICH ArciTech, vnitřní, stříbrný, 300/126/186, 40kg, SiSy</t>
  </si>
  <si>
    <t>355075</t>
  </si>
  <si>
    <t>K-HETTICH ArciTech, vnitřní, stříbrný, 300/126/218, 40kg, SiSy</t>
  </si>
  <si>
    <t>355068</t>
  </si>
  <si>
    <t>K-HETTICH ArciTech, vnitřní, stříbrný, 300/94, 10kg, SiSy</t>
  </si>
  <si>
    <t>355069</t>
  </si>
  <si>
    <t>K-HETTICH Arcitech, vnitřní, stříbrný, 300/94, 40kg, SiSy</t>
  </si>
  <si>
    <t>355070</t>
  </si>
  <si>
    <t>K-HETTICH Arcitech, vnitřní, stříbrný, 300/94/186, 40kg, SiSy</t>
  </si>
  <si>
    <t>355071</t>
  </si>
  <si>
    <t>K-HETTICH Arcitech, vnitřní, stříbrný, 300/94/218, 40kg, SiSy</t>
  </si>
  <si>
    <t>355080</t>
  </si>
  <si>
    <t>K-HETTICH ArciTech, vnitřní, stříbrný, 350/126, 10kg, SiSy</t>
  </si>
  <si>
    <t>355081</t>
  </si>
  <si>
    <t>K-HETTICH ArciTech, vnitřní, stříbrný, 350/126, 40kg, SiSy</t>
  </si>
  <si>
    <t>355082</t>
  </si>
  <si>
    <t>K-HETTICH ArciTech, vnitřní, stříbrný, 350/126/186, 40kg, SiSy</t>
  </si>
  <si>
    <t>355083</t>
  </si>
  <si>
    <t>K-HETTICH ArciTech, vnitřní, stříbrný, 350/126/218, 40kg, SiSy</t>
  </si>
  <si>
    <t>355076</t>
  </si>
  <si>
    <t>K-HETTICH ArciTech, vnitřní, stříbrný, 350/94, 10kg, SiSy</t>
  </si>
  <si>
    <t>355077</t>
  </si>
  <si>
    <t>K-HETTICH Arcitech, vnitřní, stříbrný, 350/94, 40kg, SiSy</t>
  </si>
  <si>
    <t>355078</t>
  </si>
  <si>
    <t>K-HETTICH Arcitech, vnitřní, stříbrný, 350/94/186, 40kg, SiSy</t>
  </si>
  <si>
    <t>355079</t>
  </si>
  <si>
    <t>K-HETTICH Arcitech, vnitřní, stříbrný, 350/94/218, 40kg, SiSy</t>
  </si>
  <si>
    <t>355087</t>
  </si>
  <si>
    <t>K-HETTICH ArciTech, vnitřní, stříbrný, 400/126, 40kg, SiSy</t>
  </si>
  <si>
    <t>355093</t>
  </si>
  <si>
    <t>K-HETTICH ArciTech, vnitřní, stříbrný, 400/126, 60kg, SiSy</t>
  </si>
  <si>
    <t>355088</t>
  </si>
  <si>
    <t>K-HETTICH ArciTech, vnitřní, stříbrný, 400/126/186, 40kg, SiSy</t>
  </si>
  <si>
    <t>355094</t>
  </si>
  <si>
    <t>K-HETTICH ArciTech, vnitřní, stříbrný, 400/126/186, 60kg, SiSy</t>
  </si>
  <si>
    <t>355089</t>
  </si>
  <si>
    <t>K-HETTICH ArciTech, vnitřní, stříbrný, 400/126/218, 40kg, SiSy</t>
  </si>
  <si>
    <t>355095</t>
  </si>
  <si>
    <t>K-HETTICH ArciTech, vnitřní, stříbrný, 400/126/218, 60kg, SiSy</t>
  </si>
  <si>
    <t>355084</t>
  </si>
  <si>
    <t>K-HETTICH Arcitech, vnitřní, stříbrný, 400/94, 40kg, SiSy</t>
  </si>
  <si>
    <t>355090</t>
  </si>
  <si>
    <t>K-HETTICH ArciTech, vnitřní, stříbrný, 400/94, 60kg, SiSy</t>
  </si>
  <si>
    <t>355085</t>
  </si>
  <si>
    <t>K-HETTICH Arcitech, vnitřní, stříbrný, 400/94/186, 40kg, SiSy</t>
  </si>
  <si>
    <t>355091</t>
  </si>
  <si>
    <t>K-HETTICH ArciTech, vnitřní, stříbrný, 400/94/186, 60kg, SiSy</t>
  </si>
  <si>
    <t>355086</t>
  </si>
  <si>
    <t>K-HETTICH Arcitech, vnitřní, stříbrný, 400/94/218, 40kg, SiSy</t>
  </si>
  <si>
    <t>355092</t>
  </si>
  <si>
    <t>K-HETTICH ArciTech, vnitřní, stříbrný, 400/94/218, 60kg, SiSy</t>
  </si>
  <si>
    <t>355099</t>
  </si>
  <si>
    <t>K-HETTICH ArciTech, vnitřní, stříbrný, 450/126, 40kg, SiSy</t>
  </si>
  <si>
    <t>355105</t>
  </si>
  <si>
    <t>K-HETTICH ArciTech, vnitřní, stříbrný, 450/126, 60kg, SiSy</t>
  </si>
  <si>
    <t>355100</t>
  </si>
  <si>
    <t>K-HETTICH ArciTech, vnitřní, stříbrný, 450/126/186, 40kg, SiSy</t>
  </si>
  <si>
    <t>355106</t>
  </si>
  <si>
    <t>K-HETTICH ArciTech, vnitřní, stříbrný, 450/126/186, 60kg, SiSy</t>
  </si>
  <si>
    <t>355101</t>
  </si>
  <si>
    <t>K-HETTICH ArciTech, vnitřní, stříbrný, 450/126/218, 40kg, SiSy</t>
  </si>
  <si>
    <t>355107</t>
  </si>
  <si>
    <t>K-HETTICH ArciTech, vnitřní, stříbrný, 450/126/218, 60kg, SiSy</t>
  </si>
  <si>
    <t>355096</t>
  </si>
  <si>
    <t>K-HETTICH Arcitech, vnitřní, stříbrný, 450/94, 40kg, SiSy</t>
  </si>
  <si>
    <t>355102</t>
  </si>
  <si>
    <t>K-HETTICH ArciTech, vnitřní, stříbrný, 450/94, 60kg, SiSy</t>
  </si>
  <si>
    <t>355097</t>
  </si>
  <si>
    <t>K-HETTICH Arcitech, vnitřní, stříbrný, 450/94/186, 40kg, SiSy</t>
  </si>
  <si>
    <t>355103</t>
  </si>
  <si>
    <t>K-HETTICH ArciTech, vnitřní, stříbrný, 450/94/186, 60kg, SiSy</t>
  </si>
  <si>
    <t>355098</t>
  </si>
  <si>
    <t>K-HETTICH Arcitech, vnitřní, stříbrný, 450/94/218, 40kg, SiSy</t>
  </si>
  <si>
    <t>355104</t>
  </si>
  <si>
    <t>K-HETTICH ArciTech, vnitřní, stříbrný, 450/94/218, 60kg, SiSy</t>
  </si>
  <si>
    <t>355111</t>
  </si>
  <si>
    <t>K-HETTICH ArciTech, vnitřní, stříbrný, 500/126, 40kg, SiSy</t>
  </si>
  <si>
    <t>355117</t>
  </si>
  <si>
    <t>K-HETTICH ArciTech, vnitřní, stříbrný, 500/126, 60kg, SiSy</t>
  </si>
  <si>
    <t>355123</t>
  </si>
  <si>
    <t>K-HETTICH ArciTech, vnitřní, stříbrný, 500/126, 80kg, SiSy</t>
  </si>
  <si>
    <t>355112</t>
  </si>
  <si>
    <t>K-HETTICH ArciTech, vnitřní, stříbrný, 500/126/186, 40kg, SiSy</t>
  </si>
  <si>
    <t>355118</t>
  </si>
  <si>
    <t>K-HETTICH ArciTech, vnitřní, stříbrný, 500/126/186, 60kg, SiSy</t>
  </si>
  <si>
    <t>355124</t>
  </si>
  <si>
    <t>K-HETTICH ArciTech, vnitřní, stříbrný, 500/126/186, 80kg, SiSy</t>
  </si>
  <si>
    <t>355113</t>
  </si>
  <si>
    <t>K-HETTICH ArciTech, vnitřní, stříbrný, 500/126/218, 40kg, SiSy</t>
  </si>
  <si>
    <t>355119</t>
  </si>
  <si>
    <t>K-HETTICH ArciTech, vnitřní, stříbrný, 500/126/218, 60kg, SiSy</t>
  </si>
  <si>
    <t>355125</t>
  </si>
  <si>
    <t>K-HETTICH ArciTech, vnitřní, stříbrný, 500/126/218, 80kg, SiSy</t>
  </si>
  <si>
    <t>355108</t>
  </si>
  <si>
    <t>K-HETTICH Arcitech, vnitřní, stříbrný, 500/94, 40kg, SiSy</t>
  </si>
  <si>
    <t>355114</t>
  </si>
  <si>
    <t>K-HETTICH Arcitech, vnitřní, stříbrný, 500/94, 60kg, SiSy</t>
  </si>
  <si>
    <t>355120</t>
  </si>
  <si>
    <t>K-HETTICH ArciTech, vnitřní, stříbrný, 500/94, 80kg, SiSy</t>
  </si>
  <si>
    <t>355109</t>
  </si>
  <si>
    <t>K-HETTICH Arcitech, vnitřní, stříbrný, 500/94/186, 40kg, SiSy</t>
  </si>
  <si>
    <t>355115</t>
  </si>
  <si>
    <t>K-HETTICH Arcitech, vnitřní, stříbrný, 500/94/186, 60kg, SiSy</t>
  </si>
  <si>
    <t>355121</t>
  </si>
  <si>
    <t>K-HETTICH ArciTech, vnitřní, stříbrný, 500/94/186, 80kg, SiSy</t>
  </si>
  <si>
    <t>355110</t>
  </si>
  <si>
    <t>K-HETTICH Arcitech, vnitřní, stříbrný, 500/94/218, 40kg, SiSy</t>
  </si>
  <si>
    <t>355116</t>
  </si>
  <si>
    <t>K-HETTICH Arcitech, vnitřní, stříbrný, 500/94/218, 60kg, SiSy</t>
  </si>
  <si>
    <t>355122</t>
  </si>
  <si>
    <t>K-HETTICH ArciTech, vnitřní, stříbrný, 500/94/218, 80kg, SiSy</t>
  </si>
  <si>
    <t>355129</t>
  </si>
  <si>
    <t>K-HETTICH ArciTech, vnitřní, stříbrný, 550/126, 40kg, SiSy</t>
  </si>
  <si>
    <t>355135</t>
  </si>
  <si>
    <t>K-HETTICH ArciTech, vnitřní, stříbrný, 550/126, 60kg, SiSy</t>
  </si>
  <si>
    <t>355141</t>
  </si>
  <si>
    <t>K-HETTICH ArciTech, vnitřní, stříbrný, 550/126, 80kg, SiSy</t>
  </si>
  <si>
    <t>355130</t>
  </si>
  <si>
    <t>K-HETTICH ArciTech, vnitřní, stříbrný, 550/126/186, 40kg, SiSy</t>
  </si>
  <si>
    <t>355136</t>
  </si>
  <si>
    <t>K-HETTICH ArciTech, vnitřní, stříbrný, 550/126/186, 60kg, SiSy</t>
  </si>
  <si>
    <t>355142</t>
  </si>
  <si>
    <t>K-HETTICH ArciTech, vnitřní, stříbrný, 550/126/186, 80kg, SiSy</t>
  </si>
  <si>
    <t>355131</t>
  </si>
  <si>
    <t>K-HETTICH ArciTech, vnitřní, stříbrný, 550/126/218, 40kg, SiSy</t>
  </si>
  <si>
    <t>355137</t>
  </si>
  <si>
    <t>K-HETTICH ArciTech, vnitřní, stříbrný, 550/126/218, 60kg, SiSy</t>
  </si>
  <si>
    <t>355143</t>
  </si>
  <si>
    <t>K-HETTICH ArciTech, vnitřní, stříbrný, 550/126/218, 80kg, SiSy</t>
  </si>
  <si>
    <t>355126</t>
  </si>
  <si>
    <t>K-HETTICH Arcitech, vnitřní, stříbrný, 550/94, 40kg, SiSy</t>
  </si>
  <si>
    <t>355132</t>
  </si>
  <si>
    <t>K-HETTICH ArciTech, vnitřní, stříbrný, 550/94, 60kg, SiSy</t>
  </si>
  <si>
    <t>355138</t>
  </si>
  <si>
    <t>K-HETTICH ArciTech, vnitřní, stříbrný, 550/94, 80kg, SiSy</t>
  </si>
  <si>
    <t>355127</t>
  </si>
  <si>
    <t>K-HETTICH Arcitech, vnitřní, stříbrný, 550/94/186, 40kg, SiSy</t>
  </si>
  <si>
    <t>355133</t>
  </si>
  <si>
    <t>K-HETTICH ArciTech, vnitřní, stříbrný, 550/94/186, 60kg, SiSy</t>
  </si>
  <si>
    <t>355139</t>
  </si>
  <si>
    <t>K-HETTICH ArciTech, vnitřní, stříbrný, 550/94/186, 80kg, SiSy</t>
  </si>
  <si>
    <t>355128</t>
  </si>
  <si>
    <t>K-HETTICH Arcitech, vnitřní, stříbrný, 550/94/218, 40kg, SiSy</t>
  </si>
  <si>
    <t>355134</t>
  </si>
  <si>
    <t>K-HETTICH ArciTech, vnitřní, stříbrný, 550/94/218, 60kg, SiSy</t>
  </si>
  <si>
    <t>355140</t>
  </si>
  <si>
    <t>K-HETTICH ArciTech, vnitřní, stříbrný, 550/94/218, 80kg, SiSy</t>
  </si>
  <si>
    <t>355147</t>
  </si>
  <si>
    <t>K-HETTICH ArciTech, vnitřní, stříbrný, 650/126, 40kg, SiSy</t>
  </si>
  <si>
    <t>355153</t>
  </si>
  <si>
    <t>K-HETTICH ArciTech, vnitřní, stříbrný, 650/126, 60kg, SiSy</t>
  </si>
  <si>
    <t>355159</t>
  </si>
  <si>
    <t>K-HETTICH ArciTech, vnitřní, stříbrný, 650/126, 80kg, SiSy</t>
  </si>
  <si>
    <t>355148</t>
  </si>
  <si>
    <t>K-HETTICH ArciTech, vnitřní, stříbrný, 650/126/186, 40kg, SiSy</t>
  </si>
  <si>
    <t>355154</t>
  </si>
  <si>
    <t>K-HETTICH ArciTech, vnitřní, stříbrný, 650/126/186, 60kg, SiSy</t>
  </si>
  <si>
    <t>355160</t>
  </si>
  <si>
    <t>K-HETTICH ArciTech, vnitřní, stříbrný, 650/126/186, 80kg, SiSy</t>
  </si>
  <si>
    <t>355149</t>
  </si>
  <si>
    <t>K-HETTICH ArciTech, vnitřní, stříbrný, 650/126/218, 40kg, SiSy</t>
  </si>
  <si>
    <t>355155</t>
  </si>
  <si>
    <t>K-HETTICH ArciTech, vnitřní, stříbrný, 650/126/218, 60kg, SiSy</t>
  </si>
  <si>
    <t>355161</t>
  </si>
  <si>
    <t>K-HETTICH ArciTech, vnitřní, stříbrný, 650/126/218, 80kg, SiSy</t>
  </si>
  <si>
    <t>355144</t>
  </si>
  <si>
    <t>K-HETTICH ArciTech, vnitřní, stříbrný, 650/94, 40kg, SiSy</t>
  </si>
  <si>
    <t>355150</t>
  </si>
  <si>
    <t>K-HETTICH ArciTech, vnitřní, stříbrný, 650/94, 60kg, SiSy</t>
  </si>
  <si>
    <t>355156</t>
  </si>
  <si>
    <t>K-HETTICH ArciTech, vnitřní, stříbrný, 650/94, 80kg, SiSy</t>
  </si>
  <si>
    <t>355145</t>
  </si>
  <si>
    <t>K-HETTICH ArciTech, vnitřní, stříbrný, 650/94/186, 40kg, SiSy</t>
  </si>
  <si>
    <t>355151</t>
  </si>
  <si>
    <t>K-HETTICH ArciTech, vnitřní, stříbrný, 650/94/186, 60kg, SiSy</t>
  </si>
  <si>
    <t>355157</t>
  </si>
  <si>
    <t>K-HETTICH ArciTech, vnitřní, stříbrný, 650/94/186, 80kg, SiSy</t>
  </si>
  <si>
    <t>355146</t>
  </si>
  <si>
    <t>K-HETTICH ArciTech, vnitřní, stříbrný, 650/94/218, 40kg, SiSy</t>
  </si>
  <si>
    <t>355152</t>
  </si>
  <si>
    <t>K-HETTICH ArciTech, vnitřní, stříbrný, 650/94/218, 60kg, SiSy</t>
  </si>
  <si>
    <t>355158</t>
  </si>
  <si>
    <t>K-HETTICH ArciTech, vnitřní, stříbrný, 650/94/218, 80kg, SiSy</t>
  </si>
  <si>
    <t>454405</t>
  </si>
  <si>
    <t>K-HETTICH Atira 470/70 antracit + příborník OrgaTray 590 600 antracit</t>
  </si>
  <si>
    <t>454406</t>
  </si>
  <si>
    <t>K-HETTICH Atira 470/70 antracit + příborník OrgaTray 590 800 antracit</t>
  </si>
  <si>
    <t>454407</t>
  </si>
  <si>
    <t>K-HETTICH Atira 470/70 antracit + příborník OrgaTray 590 900 antracit</t>
  </si>
  <si>
    <t>454402</t>
  </si>
  <si>
    <t>K-HETTICH Atira 470/70 bílá + příborník OrgaTray 590 600 bílá</t>
  </si>
  <si>
    <t>454403</t>
  </si>
  <si>
    <t>K-HETTICH Atira 470/70 bílá + příborník OrgaTray 590 800 bílá</t>
  </si>
  <si>
    <t>454404</t>
  </si>
  <si>
    <t>K-HETTICH Atira 470/70 bílá + příborník OrgaTray 590 900 bílá</t>
  </si>
  <si>
    <t>454399</t>
  </si>
  <si>
    <t>K-HETTICH Atira 470/70 stříbrná + příborník OrgaTray 590 600 stříbrná</t>
  </si>
  <si>
    <t>454400</t>
  </si>
  <si>
    <t>K-HETTICH Atira 470/70 stříbrná + příborník OrgaTray 590 800 stříbrná</t>
  </si>
  <si>
    <t>454401</t>
  </si>
  <si>
    <t>K-HETTICH Atira 470/70 stříbrná + příborník OrgaTray 590 900 stříbrná</t>
  </si>
  <si>
    <t>514207</t>
  </si>
  <si>
    <t>K-HETTICH Atira 8x70 + 10x144 bílá + 1x Bosch GSR 120-Li</t>
  </si>
  <si>
    <t>514947</t>
  </si>
  <si>
    <t>514134</t>
  </si>
  <si>
    <t>K-HETTICH Atira 8x70 + 10x144 stříbrná + 1x Bosch GSR 120-Li</t>
  </si>
  <si>
    <t>510787</t>
  </si>
  <si>
    <t>K-HETTICH Atira 8x70 + 10x176 antracit + 100x nohy AP001 + 40x příchyty soklů</t>
  </si>
  <si>
    <t>510409</t>
  </si>
  <si>
    <t>K-HETTICH Atira 8x70 + 10x176 antracit + 1x Bosch GSR 120-Li</t>
  </si>
  <si>
    <t>510786</t>
  </si>
  <si>
    <t>K-HETTICH Atira 8x70 + 10x176 bílá + 100x nohy AP001 + 40x příchyty soklů</t>
  </si>
  <si>
    <t>510408</t>
  </si>
  <si>
    <t>K-HETTICH Atira 8x70 + 10x176 bílá + 1x Bosch GSR 120-Li</t>
  </si>
  <si>
    <t>514946</t>
  </si>
  <si>
    <t>510785</t>
  </si>
  <si>
    <t>K-HETTICH Atira 8x70 + 10x176 stříbrná + 100x nohy AP001 + 40x příchyty soklů</t>
  </si>
  <si>
    <t>510407</t>
  </si>
  <si>
    <t>K-HETTICH Atira 8x70 + 10x176 stříbrná + 1x Bosch GSR 120-Li</t>
  </si>
  <si>
    <t>341615</t>
  </si>
  <si>
    <t>K-HETTICH Atira bočnice 70, 420mm, hmoždinka, pár, antracit</t>
  </si>
  <si>
    <t>341600</t>
  </si>
  <si>
    <t>K-HETTICH Atira bočnice 70, 420mm, hmoždinka, pár, bílá</t>
  </si>
  <si>
    <t>360248</t>
  </si>
  <si>
    <t>K-HETTICH Atira horní reling, 260mm, pár, hmoždinka, antracit</t>
  </si>
  <si>
    <t>360241</t>
  </si>
  <si>
    <t>K-HETTICH Atira horní reling, 260mm, pár, hmoždinka, bílá</t>
  </si>
  <si>
    <t>360249</t>
  </si>
  <si>
    <t>K-HETTICH Atira horní reling, 300mm, pár, hmoždinka, antracit</t>
  </si>
  <si>
    <t>360242</t>
  </si>
  <si>
    <t>K-HETTICH Atira horní reling, 300mm, pár, hmoždinka, bílá</t>
  </si>
  <si>
    <t>360256</t>
  </si>
  <si>
    <t>K-HETTICH Atira horní reling, 300mm, pár, hmoždinka, stříbrná</t>
  </si>
  <si>
    <t>360250</t>
  </si>
  <si>
    <t>K-HETTICH Atira horní reling, 350mm, pár, hmoždinka, antracit</t>
  </si>
  <si>
    <t>360243</t>
  </si>
  <si>
    <t>K-HETTICH Atira horní reling, 350mm, pár, hmoždinka, bílá</t>
  </si>
  <si>
    <t>360257</t>
  </si>
  <si>
    <t>K-HETTICH Atira horní reling, 350mm, pár, hmoždinka, stříbrná</t>
  </si>
  <si>
    <t>360251</t>
  </si>
  <si>
    <t>K-HETTICH Atira horní reling, 420mm, pár, hmoždinka, antracit</t>
  </si>
  <si>
    <t>360244</t>
  </si>
  <si>
    <t>K-HETTICH Atira horní reling, 420mm, pár, hmoždinka, bílá</t>
  </si>
  <si>
    <t>360258</t>
  </si>
  <si>
    <t>K-HETTICH Atira horní reling, 420mm, pár, hmoždinka, stříbrná</t>
  </si>
  <si>
    <t>360252</t>
  </si>
  <si>
    <t>K-HETTICH Atira horní reling, 470mm, pár, hmoždinka, antracit</t>
  </si>
  <si>
    <t>360245</t>
  </si>
  <si>
    <t>K-HETTICH Atira horní reling, 470mm, pár, hmoždinka, bílá</t>
  </si>
  <si>
    <t>360259</t>
  </si>
  <si>
    <t>K-HETTICH Atira horní reling, 470mm, pár, hmoždinka, stříbrná</t>
  </si>
  <si>
    <t>360253</t>
  </si>
  <si>
    <t>K-HETTICH Atira horní reling, 520mm, pár, hmoždinka, antracit</t>
  </si>
  <si>
    <t>360246</t>
  </si>
  <si>
    <t>K-HETTICH Atira horní reling, 520mm, pár, hmoždinka, bílá</t>
  </si>
  <si>
    <t>360260</t>
  </si>
  <si>
    <t>K-HETTICH Atira horní reling, 520mm, pár, hmoždinka, stříbrná</t>
  </si>
  <si>
    <t>360254</t>
  </si>
  <si>
    <t>K-HETTICH Atira horní reling, 620mm, pár, hmoždinka, antracit</t>
  </si>
  <si>
    <t>360247</t>
  </si>
  <si>
    <t>K-HETTICH Atira horní reling, 620mm, pár, hmoždinka, bílá</t>
  </si>
  <si>
    <t>360261</t>
  </si>
  <si>
    <t>K-HETTICH Atira horní reling, 620mm, pár, hmoždinka, stříbrná</t>
  </si>
  <si>
    <t>360266</t>
  </si>
  <si>
    <t>K-HETTICH Atira středový reling, 470mm, pár, hmoždinka, antracit</t>
  </si>
  <si>
    <t>360264</t>
  </si>
  <si>
    <t>K-HETTICH Atira středový reling, 470mm, pár, hmoždinka, bílá</t>
  </si>
  <si>
    <t>360268</t>
  </si>
  <si>
    <t>K-HETTICH Atira středový reling, 470mm, pár, hmoždinka, stříbrná</t>
  </si>
  <si>
    <t>360267</t>
  </si>
  <si>
    <t>K-HETTICH Atira středový reling, 520mm, pár, hmoždinka, antracit</t>
  </si>
  <si>
    <t>360265</t>
  </si>
  <si>
    <t>K-HETTICH Atira středový reling, 520mm, pár, hmoždinka, bílá</t>
  </si>
  <si>
    <t>360269</t>
  </si>
  <si>
    <t>K-HETTICH Atira středový reling, 520mm, pár, hmoždinka, stříbrná</t>
  </si>
  <si>
    <t>358063</t>
  </si>
  <si>
    <t>K-HETTICH Atira vnitřní zásuvka 144, 350mm/10kg, relingy, antracit, PTOs</t>
  </si>
  <si>
    <t>357872</t>
  </si>
  <si>
    <t>K-HETTICH Atira vnitřní zásuvka 144, 350mm/10kg, relingy, bílá, PTOs</t>
  </si>
  <si>
    <t>358251</t>
  </si>
  <si>
    <t>K-HETTICH Atira vnitřní zásuvka 144, 350mm/10kg, relingy, stříbrná, PTOs</t>
  </si>
  <si>
    <t>358054</t>
  </si>
  <si>
    <t>K-HETTICH Atira vnitřní zásuvka 144, 350mm/30kg, relingy, antracit, PTO</t>
  </si>
  <si>
    <t>358064</t>
  </si>
  <si>
    <t>K-HETTICH Atira vnitřní zásuvka 144, 350mm/30kg, relingy, antracit, PTOs</t>
  </si>
  <si>
    <t>358045</t>
  </si>
  <si>
    <t>K-HETTICH Atira vnitřní zásuvka 144, 350mm/30kg, relingy, antracit, SiSy</t>
  </si>
  <si>
    <t>357863</t>
  </si>
  <si>
    <t>K-HETTICH Atira vnitřní zásuvka 144, 350mm/30kg, relingy, bílá, PTO</t>
  </si>
  <si>
    <t>357873</t>
  </si>
  <si>
    <t>K-HETTICH Atira vnitřní zásuvka 144, 350mm/30kg, relingy, bílá, PTOs</t>
  </si>
  <si>
    <t>357854</t>
  </si>
  <si>
    <t>K-HETTICH Atira vnitřní zásuvka 144, 350mm/30kg, relingy, bílá, SiSy</t>
  </si>
  <si>
    <t>358242</t>
  </si>
  <si>
    <t>K-HETTICH Atira vnitřní zásuvka 144, 350mm/30kg, relingy, stříbrná, PTO</t>
  </si>
  <si>
    <t>358252</t>
  </si>
  <si>
    <t>K-HETTICH Atira vnitřní zásuvka 144, 350mm/30kg, relingy, stříbrná, PTOs</t>
  </si>
  <si>
    <t>358233</t>
  </si>
  <si>
    <t>K-HETTICH Atira vnitřní zásuvka 144, 350mm/30kg, relingy, stříbrná, SiSy</t>
  </si>
  <si>
    <t>358058</t>
  </si>
  <si>
    <t>K-HETTICH Atira vnitřní zásuvka 144, 350mm/50kg, relingy, antracit, PTO</t>
  </si>
  <si>
    <t>358068</t>
  </si>
  <si>
    <t>K-HETTICH Atira vnitřní zásuvka 144, 350mm/50kg, relingy, antracit, PTOs</t>
  </si>
  <si>
    <t>358049</t>
  </si>
  <si>
    <t>K-HETTICH Atira vnitřní zásuvka 144, 350mm/50kg, relingy, antracit, SiSy</t>
  </si>
  <si>
    <t>357867</t>
  </si>
  <si>
    <t>K-HETTICH Atira vnitřní zásuvka 144, 350mm/50kg, relingy, bílá, PTO</t>
  </si>
  <si>
    <t>357877</t>
  </si>
  <si>
    <t>K-HETTICH Atira vnitřní zásuvka 144, 350mm/50kg, relingy, bílá, PTOs</t>
  </si>
  <si>
    <t>357858</t>
  </si>
  <si>
    <t>K-HETTICH Atira vnitřní zásuvka 144, 350mm/50kg, relingy, bílá, SiSy</t>
  </si>
  <si>
    <t>358246</t>
  </si>
  <si>
    <t>K-HETTICH Atira vnitřní zásuvka 144, 350mm/50kg, relingy, stříbrná, PTO</t>
  </si>
  <si>
    <t>358256</t>
  </si>
  <si>
    <t>K-HETTICH Atira vnitřní zásuvka 144, 350mm/50kg, relingy, stříbrná, PTOs</t>
  </si>
  <si>
    <t>358237</t>
  </si>
  <si>
    <t>K-HETTICH Atira vnitřní zásuvka 144, 350mm/50kg, relingy, stříbrná, SiSy</t>
  </si>
  <si>
    <t>358055</t>
  </si>
  <si>
    <t>K-HETTICH Atira vnitřní zásuvka 144, 420mm/30kg, relingy, antracit, PTO</t>
  </si>
  <si>
    <t>358065</t>
  </si>
  <si>
    <t>K-HETTICH Atira vnitřní zásuvka 144, 420mm/30kg, relingy, antracit, PTOs</t>
  </si>
  <si>
    <t>358046</t>
  </si>
  <si>
    <t>K-HETTICH Atira vnitřní zásuvka 144, 420mm/30kg, relingy, antracit, SiSy</t>
  </si>
  <si>
    <t>357864</t>
  </si>
  <si>
    <t>K-HETTICH Atira vnitřní zásuvka 144, 420mm/30kg, relingy, bílá, PTO</t>
  </si>
  <si>
    <t>357874</t>
  </si>
  <si>
    <t>K-HETTICH Atira vnitřní zásuvka 144, 420mm/30kg, relingy, bílá, PTOs</t>
  </si>
  <si>
    <t>357855</t>
  </si>
  <si>
    <t>K-HETTICH Atira vnitřní zásuvka 144, 420mm/30kg, relingy, bílá, SiSy</t>
  </si>
  <si>
    <t>358243</t>
  </si>
  <si>
    <t>K-HETTICH Atira vnitřní zásuvka 144, 420mm/30kg, relingy, stříbrná, PTO</t>
  </si>
  <si>
    <t>358253</t>
  </si>
  <si>
    <t>K-HETTICH Atira vnitřní zásuvka 144, 420mm/30kg, relingy, stříbrná, PTOs</t>
  </si>
  <si>
    <t>358234</t>
  </si>
  <si>
    <t>K-HETTICH Atira vnitřní zásuvka 144, 420mm/30kg, relingy, stříbrná, SiSy</t>
  </si>
  <si>
    <t>358059</t>
  </si>
  <si>
    <t>K-HETTICH Atira vnitřní zásuvka 144, 420mm/50kg, relingy, antracit, PTO</t>
  </si>
  <si>
    <t>358069</t>
  </si>
  <si>
    <t>K-HETTICH Atira vnitřní zásuvka 144, 420mm/50kg, relingy, antracit, PTOs</t>
  </si>
  <si>
    <t>358050</t>
  </si>
  <si>
    <t>K-HETTICH Atira vnitřní zásuvka 144, 420mm/50kg, relingy, antracit, SiSy</t>
  </si>
  <si>
    <t>357868</t>
  </si>
  <si>
    <t>K-HETTICH Atira vnitřní zásuvka 144, 420mm/50kg, relingy, bílá, PTO</t>
  </si>
  <si>
    <t>357878</t>
  </si>
  <si>
    <t>K-HETTICH Atira vnitřní zásuvka 144, 420mm/50kg, relingy, bílá, PTOs</t>
  </si>
  <si>
    <t>357859</t>
  </si>
  <si>
    <t>K-HETTICH Atira vnitřní zásuvka 144, 420mm/50kg, relingy, bílá, SiSy</t>
  </si>
  <si>
    <t>358247</t>
  </si>
  <si>
    <t>K-HETTICH Atira vnitřní zásuvka 144, 420mm/50kg, relingy, stříbrná, PTO</t>
  </si>
  <si>
    <t>358257</t>
  </si>
  <si>
    <t>K-HETTICH Atira vnitřní zásuvka 144, 420mm/50kg, relingy, stříbrná, PTOs</t>
  </si>
  <si>
    <t>358238</t>
  </si>
  <si>
    <t>K-HETTICH Atira vnitřní zásuvka 144, 420mm/50kg, relingy, stříbrná, SiSy</t>
  </si>
  <si>
    <t>358056</t>
  </si>
  <si>
    <t>K-HETTICH Atira vnitřní zásuvka 144, 470mm/30kg, relingy, antracit, PTO</t>
  </si>
  <si>
    <t>358066</t>
  </si>
  <si>
    <t>K-HETTICH Atira vnitřní zásuvka 144, 470mm/30kg, relingy, antracit, PTOs</t>
  </si>
  <si>
    <t>358047</t>
  </si>
  <si>
    <t>K-HETTICH Atira vnitřní zásuvka 144, 470mm/30kg, relingy, antracit, SiSy</t>
  </si>
  <si>
    <t>357865</t>
  </si>
  <si>
    <t>K-HETTICH Atira vnitřní zásuvka 144, 470mm/30kg, relingy, bílá, PTO</t>
  </si>
  <si>
    <t>357875</t>
  </si>
  <si>
    <t>K-HETTICH Atira vnitřní zásuvka 144, 470mm/30kg, relingy, bílá, PTOs</t>
  </si>
  <si>
    <t>357856</t>
  </si>
  <si>
    <t>K-HETTICH Atira vnitřní zásuvka 144, 470mm/30kg, relingy, bílá, SiSy</t>
  </si>
  <si>
    <t>358244</t>
  </si>
  <si>
    <t>K-HETTICH Atira vnitřní zásuvka 144, 470mm/30kg, relingy, stříbrná, PTO</t>
  </si>
  <si>
    <t>358254</t>
  </si>
  <si>
    <t>K-HETTICH Atira vnitřní zásuvka 144, 470mm/30kg, relingy, stříbrná, PTOs</t>
  </si>
  <si>
    <t>358235</t>
  </si>
  <si>
    <t>K-HETTICH Atira vnitřní zásuvka 144, 470mm/30kg, relingy, stříbrná, SiSy</t>
  </si>
  <si>
    <t>358060</t>
  </si>
  <si>
    <t>K-HETTICH Atira vnitřní zásuvka 144, 470mm/50kg, relingy, antracit, PTO</t>
  </si>
  <si>
    <t>358070</t>
  </si>
  <si>
    <t>K-HETTICH Atira vnitřní zásuvka 144, 470mm/50kg, relingy, antracit, PTOs</t>
  </si>
  <si>
    <t>358051</t>
  </si>
  <si>
    <t>K-HETTICH Atira vnitřní zásuvka 144, 470mm/50kg, relingy, antracit, SiSy</t>
  </si>
  <si>
    <t>357869</t>
  </si>
  <si>
    <t>K-HETTICH Atira vnitřní zásuvka 144, 470mm/50kg, relingy, bílá, PTO</t>
  </si>
  <si>
    <t>357879</t>
  </si>
  <si>
    <t>K-HETTICH Atira vnitřní zásuvka 144, 470mm/50kg, relingy, bílá, PTOs</t>
  </si>
  <si>
    <t>357860</t>
  </si>
  <si>
    <t>K-HETTICH Atira vnitřní zásuvka 144, 470mm/50kg, relingy, bílá, SiSy</t>
  </si>
  <si>
    <t>358248</t>
  </si>
  <si>
    <t>K-HETTICH Atira vnitřní zásuvka 144, 470mm/50kg, relingy, stříbrná, PTO</t>
  </si>
  <si>
    <t>358258</t>
  </si>
  <si>
    <t>K-HETTICH Atira vnitřní zásuvka 144, 470mm/50kg, relingy, stříbrná, PTOs</t>
  </si>
  <si>
    <t>358239</t>
  </si>
  <si>
    <t>K-HETTICH Atira vnitřní zásuvka 144, 470mm/50kg, relingy, stříbrná, SiSy</t>
  </si>
  <si>
    <t>358057</t>
  </si>
  <si>
    <t>K-HETTICH Atira vnitřní zásuvka 144, 520mm/30kg, relingy, antracit, PTO</t>
  </si>
  <si>
    <t>358067</t>
  </si>
  <si>
    <t>K-HETTICH Atira vnitřní zásuvka 144, 520mm/30kg, relingy, antracit, PTOs</t>
  </si>
  <si>
    <t>358048</t>
  </si>
  <si>
    <t>K-HETTICH Atira vnitřní zásuvka 144, 520mm/30kg, relingy, antracit, SiSy</t>
  </si>
  <si>
    <t>357866</t>
  </si>
  <si>
    <t>K-HETTICH Atira vnitřní zásuvka 144, 520mm/30kg, relingy, bílá, PTO</t>
  </si>
  <si>
    <t>357876</t>
  </si>
  <si>
    <t>K-HETTICH Atira vnitřní zásuvka 144, 520mm/30kg, relingy, bílá, PTOs</t>
  </si>
  <si>
    <t>357857</t>
  </si>
  <si>
    <t>K-HETTICH Atira vnitřní zásuvka 144, 520mm/30kg, relingy, bílá, SiSy</t>
  </si>
  <si>
    <t>358245</t>
  </si>
  <si>
    <t>K-HETTICH Atira vnitřní zásuvka 144, 520mm/30kg, relingy, stříbrná, PTO</t>
  </si>
  <si>
    <t>358255</t>
  </si>
  <si>
    <t>K-HETTICH Atira vnitřní zásuvka 144, 520mm/30kg, relingy, stříbrná, PTOs</t>
  </si>
  <si>
    <t>358236</t>
  </si>
  <si>
    <t>K-HETTICH Atira vnitřní zásuvka 144, 520mm/30kg, relingy, stříbrná, SiSy</t>
  </si>
  <si>
    <t>358061</t>
  </si>
  <si>
    <t>K-HETTICH Atira vnitřní zásuvka 144, 520mm/50kg, relingy, antracit, PTO</t>
  </si>
  <si>
    <t>358071</t>
  </si>
  <si>
    <t>K-HETTICH Atira vnitřní zásuvka 144, 520mm/50kg, relingy, antracit, PTOs</t>
  </si>
  <si>
    <t>358052</t>
  </si>
  <si>
    <t>K-HETTICH Atira vnitřní zásuvka 144, 520mm/50kg, relingy, antracit, SiSy</t>
  </si>
  <si>
    <t>357870</t>
  </si>
  <si>
    <t>K-HETTICH Atira vnitřní zásuvka 144, 520mm/50kg, relingy, bílá, PTO</t>
  </si>
  <si>
    <t>357880</t>
  </si>
  <si>
    <t>K-HETTICH Atira vnitřní zásuvka 144, 520mm/50kg, relingy, bílá, PTOs</t>
  </si>
  <si>
    <t>357861</t>
  </si>
  <si>
    <t>K-HETTICH Atira vnitřní zásuvka 144, 520mm/50kg, relingy, bílá, SiSy</t>
  </si>
  <si>
    <t>358249</t>
  </si>
  <si>
    <t>K-HETTICH Atira vnitřní zásuvka 144, 520mm/50kg, relingy, stříbrná, PTO</t>
  </si>
  <si>
    <t>358259</t>
  </si>
  <si>
    <t>K-HETTICH Atira vnitřní zásuvka 144, 520mm/50kg, relingy, stříbrná, PTOs</t>
  </si>
  <si>
    <t>358240</t>
  </si>
  <si>
    <t>K-HETTICH Atira vnitřní zásuvka 144, 520mm/50kg, relingy, stříbrná, SiSy</t>
  </si>
  <si>
    <t>358062</t>
  </si>
  <si>
    <t>K-HETTICH Atira vnitřní zásuvka 144, 620mm/50kg, relingy, antracit, PTO</t>
  </si>
  <si>
    <t>358072</t>
  </si>
  <si>
    <t>K-HETTICH Atira vnitřní zásuvka 144, 620mm/50kg, relingy, antracit, PTOs</t>
  </si>
  <si>
    <t>358053</t>
  </si>
  <si>
    <t>K-HETTICH Atira vnitřní zásuvka 144, 620mm/50kg, relingy, antracit, SiSy</t>
  </si>
  <si>
    <t>357871</t>
  </si>
  <si>
    <t>K-HETTICH Atira vnitřní zásuvka 144, 620mm/50kg, relingy, bílá, PTO</t>
  </si>
  <si>
    <t>357881</t>
  </si>
  <si>
    <t>K-HETTICH Atira vnitřní zásuvka 144, 620mm/50kg, relingy, bílá, PTOs</t>
  </si>
  <si>
    <t>357862</t>
  </si>
  <si>
    <t>K-HETTICH Atira vnitřní zásuvka 144, 620mm/50kg, relingy, bílá, SiSy</t>
  </si>
  <si>
    <t>358250</t>
  </si>
  <si>
    <t>K-HETTICH Atira vnitřní zásuvka 144, 620mm/50kg, relingy, stříbrná, PTO</t>
  </si>
  <si>
    <t>358260</t>
  </si>
  <si>
    <t>K-HETTICH Atira vnitřní zásuvka 144, 620mm/50kg, relingy, stříbrná, PTOs</t>
  </si>
  <si>
    <t>358241</t>
  </si>
  <si>
    <t>K-HETTICH Atira vnitřní zásuvka 144, 620mm/50kg, relingy, stříbrná, SiSy</t>
  </si>
  <si>
    <t>358030</t>
  </si>
  <si>
    <t>K-HETTICH Atira vnitřní zásuvka 70, 260mm/10kg, antracit, PTOs</t>
  </si>
  <si>
    <t>357839</t>
  </si>
  <si>
    <t>K-HETTICH Atira vnitřní zásuvka 70, 260mm/10kg, bílá, PTOs</t>
  </si>
  <si>
    <t>358218</t>
  </si>
  <si>
    <t>K-HETTICH Atira vnitřní zásuvka 70, 260mm/10kg, stříbrná, PTOs</t>
  </si>
  <si>
    <t>358018</t>
  </si>
  <si>
    <t>K-HETTICH Atira vnitřní zásuvka 70, 260mm/30kg, antracit, PTO</t>
  </si>
  <si>
    <t>358033</t>
  </si>
  <si>
    <t>K-HETTICH Atira vnitřní zásuvka 70, 260mm/30kg, antracit, PTOs</t>
  </si>
  <si>
    <t>358006</t>
  </si>
  <si>
    <t>K-HETTICH Atira vnitřní zásuvka 70, 260mm/30kg, antracit, SiSy</t>
  </si>
  <si>
    <t>357827</t>
  </si>
  <si>
    <t>K-HETTICH Atira vnitřní zásuvka 70, 260mm/30kg, bílá, PTO</t>
  </si>
  <si>
    <t>357842</t>
  </si>
  <si>
    <t>K-HETTICH Atira vnitřní zásuvka 70, 260mm/30kg, bílá, PTOs</t>
  </si>
  <si>
    <t>357815</t>
  </si>
  <si>
    <t>K-HETTICH Atira vnitřní zásuvka 70, 260mm/30kg, bílá, SiSy</t>
  </si>
  <si>
    <t>358206</t>
  </si>
  <si>
    <t>K-HETTICH Atira vnitřní zásuvka 70, 260mm/30kg, stříbrná, PTO</t>
  </si>
  <si>
    <t>358221</t>
  </si>
  <si>
    <t>K-HETTICH Atira vnitřní zásuvka 70, 260mm/30kg, stříbrná, PTOs</t>
  </si>
  <si>
    <t>358194</t>
  </si>
  <si>
    <t>K-HETTICH Atira vnitřní zásuvka 70, 260mm/30kg, stříbrná, SiSy</t>
  </si>
  <si>
    <t>358031</t>
  </si>
  <si>
    <t>K-HETTICH Atira vnitřní zásuvka 70, 300mm/10kg, antracit, PTOs</t>
  </si>
  <si>
    <t>357840</t>
  </si>
  <si>
    <t>K-HETTICH Atira vnitřní zásuvka 70, 300mm/10kg, bílá, PTOs</t>
  </si>
  <si>
    <t>358219</t>
  </si>
  <si>
    <t>K-HETTICH Atira vnitřní zásuvka 70, 300mm/10kg, stříbrná, PTOs</t>
  </si>
  <si>
    <t>358019</t>
  </si>
  <si>
    <t>K-HETTICH Atira vnitřní zásuvka 70, 300mm/30kg, antracit, PTO</t>
  </si>
  <si>
    <t>358034</t>
  </si>
  <si>
    <t>K-HETTICH Atira vnitřní zásuvka 70, 300mm/30kg, antracit, PTOs</t>
  </si>
  <si>
    <t>358007</t>
  </si>
  <si>
    <t>K-HETTICH Atira vnitřní zásuvka 70, 300mm/30kg, antracit, SiSy</t>
  </si>
  <si>
    <t>357828</t>
  </si>
  <si>
    <t>K-HETTICH Atira vnitřní zásuvka 70, 300mm/30kg, bílá, PTO</t>
  </si>
  <si>
    <t>357843</t>
  </si>
  <si>
    <t>K-HETTICH Atira vnitřní zásuvka 70, 300mm/30kg, bílá, PTOs</t>
  </si>
  <si>
    <t>357816</t>
  </si>
  <si>
    <t>K-HETTICH Atira vnitřní zásuvka 70, 300mm/30kg, bílá, SiSy</t>
  </si>
  <si>
    <t>358207</t>
  </si>
  <si>
    <t>K-HETTICH Atira vnitřní zásuvka 70, 300mm/30kg, stříbrná, PTO</t>
  </si>
  <si>
    <t>358222</t>
  </si>
  <si>
    <t>K-HETTICH Atira vnitřní zásuvka 70, 300mm/30kg, stříbrná, PTOs</t>
  </si>
  <si>
    <t>358195</t>
  </si>
  <si>
    <t>K-HETTICH Atira vnitřní zásuvka 70, 300mm/30kg, stříbrná, SiSy</t>
  </si>
  <si>
    <t>358024</t>
  </si>
  <si>
    <t>K-HETTICH Atira vnitřní zásuvka 70, 300mm/50kg, antracit, PTO</t>
  </si>
  <si>
    <t>358039</t>
  </si>
  <si>
    <t>K-HETTICH Atira vnitřní zásuvka 70, 300mm/50kg, antracit, PTOs</t>
  </si>
  <si>
    <t>358012</t>
  </si>
  <si>
    <t>K-HETTICH Atira vnitřní zásuvka 70, 300mm/50kg, antracit, SiSy</t>
  </si>
  <si>
    <t>357833</t>
  </si>
  <si>
    <t>K-HETTICH Atira vnitřní zásuvka 70, 300mm/50kg, bílá, PTO</t>
  </si>
  <si>
    <t>357848</t>
  </si>
  <si>
    <t>K-HETTICH Atira vnitřní zásuvka 70, 300mm/50kg, bílá, PTOs</t>
  </si>
  <si>
    <t>357821</t>
  </si>
  <si>
    <t>K-HETTICH Atira vnitřní zásuvka 70, 300mm/50kg, bílá, SiSy</t>
  </si>
  <si>
    <t>358212</t>
  </si>
  <si>
    <t>K-HETTICH Atira vnitřní zásuvka 70, 300mm/50kg, stříbrná, PTO</t>
  </si>
  <si>
    <t>358227</t>
  </si>
  <si>
    <t>K-HETTICH Atira vnitřní zásuvka 70, 300mm/50kg, stříbrná, PTOs</t>
  </si>
  <si>
    <t>358200</t>
  </si>
  <si>
    <t>K-HETTICH Atira vnitřní zásuvka 70, 300mm/50kg, stříbrná, SiSy</t>
  </si>
  <si>
    <t>358032</t>
  </si>
  <si>
    <t>K-HETTICH Atira vnitřní zásuvka 70, 350mm/10kg, antracit, PTOs</t>
  </si>
  <si>
    <t>357841</t>
  </si>
  <si>
    <t>K-HETTICH Atira vnitřní zásuvka 70, 350mm/10kg, bílá, PTOs</t>
  </si>
  <si>
    <t>358220</t>
  </si>
  <si>
    <t>K-HETTICH Atira vnitřní zásuvka 70, 350mm/10kg, stříbrná, PTOs</t>
  </si>
  <si>
    <t>358020</t>
  </si>
  <si>
    <t>K-HETTICH Atira vnitřní zásuvka 70, 350mm/30kg, antracit, PTO</t>
  </si>
  <si>
    <t>358035</t>
  </si>
  <si>
    <t>K-HETTICH Atira vnitřní zásuvka 70, 350mm/30kg, antracit, PTOs</t>
  </si>
  <si>
    <t>358008</t>
  </si>
  <si>
    <t>K-HETTICH Atira vnitřní zásuvka 70, 350mm/30kg, antracit, SiSy</t>
  </si>
  <si>
    <t>357829</t>
  </si>
  <si>
    <t>K-HETTICH Atira vnitřní zásuvka 70, 350mm/30kg, bílá, PTO</t>
  </si>
  <si>
    <t>357844</t>
  </si>
  <si>
    <t>K-HETTICH Atira vnitřní zásuvka 70, 350mm/30kg, bílá, PTOs</t>
  </si>
  <si>
    <t>357817</t>
  </si>
  <si>
    <t>K-HETTICH Atira vnitřní zásuvka 70, 350mm/30kg, bílá, SiSy</t>
  </si>
  <si>
    <t>358208</t>
  </si>
  <si>
    <t>K-HETTICH Atira vnitřní zásuvka 70, 350mm/30kg, stříbrná, PTO</t>
  </si>
  <si>
    <t>358223</t>
  </si>
  <si>
    <t>K-HETTICH Atira vnitřní zásuvka 70, 350mm/30kg, stříbrná, PTOs</t>
  </si>
  <si>
    <t>358196</t>
  </si>
  <si>
    <t>K-HETTICH Atira vnitřní zásuvka 70, 350mm/30kg, stříbrná, SiSy</t>
  </si>
  <si>
    <t>358025</t>
  </si>
  <si>
    <t>K-HETTICH Atira vnitřní zásuvka 70, 350mm/50kg, antracit, PTO</t>
  </si>
  <si>
    <t>358040</t>
  </si>
  <si>
    <t>K-HETTICH Atira vnitřní zásuvka 70, 350mm/50kg, antracit, PTOs</t>
  </si>
  <si>
    <t>358013</t>
  </si>
  <si>
    <t>K-HETTICH Atira vnitřní zásuvka 70, 350mm/50kg, antracit, SiSy</t>
  </si>
  <si>
    <t>357834</t>
  </si>
  <si>
    <t>K-HETTICH Atira vnitřní zásuvka 70, 350mm/50kg, bílá, PTO</t>
  </si>
  <si>
    <t>357849</t>
  </si>
  <si>
    <t>K-HETTICH Atira vnitřní zásuvka 70, 350mm/50kg, bílá, PTOs</t>
  </si>
  <si>
    <t>357822</t>
  </si>
  <si>
    <t>K-HETTICH Atira vnitřní zásuvka 70, 350mm/50kg, bílá, SiSy</t>
  </si>
  <si>
    <t>358213</t>
  </si>
  <si>
    <t>K-HETTICH Atira vnitřní zásuvka 70, 350mm/50kg, stříbrná, PTO</t>
  </si>
  <si>
    <t>358228</t>
  </si>
  <si>
    <t>K-HETTICH Atira vnitřní zásuvka 70, 350mm/50kg, stříbrná, PTOs</t>
  </si>
  <si>
    <t>358201</t>
  </si>
  <si>
    <t>K-HETTICH Atira vnitřní zásuvka 70, 350mm/50kg, stříbrná, SiSy</t>
  </si>
  <si>
    <t>358021</t>
  </si>
  <si>
    <t>K-HETTICH Atira vnitřní zásuvka 70, 420mm/30kg, antracit, PTO</t>
  </si>
  <si>
    <t>358036</t>
  </si>
  <si>
    <t>K-HETTICH Atira vnitřní zásuvka 70, 420mm/30kg, antracit, PTOs</t>
  </si>
  <si>
    <t>358009</t>
  </si>
  <si>
    <t>K-HETTICH Atira vnitřní zásuvka 70, 420mm/30kg, antracit, SiSy</t>
  </si>
  <si>
    <t>357830</t>
  </si>
  <si>
    <t>K-HETTICH Atira vnitřní zásuvka 70, 420mm/30kg, bílá, PTO</t>
  </si>
  <si>
    <t>357845</t>
  </si>
  <si>
    <t>K-HETTICH Atira vnitřní zásuvka 70, 420mm/30kg, bílá, PTOs</t>
  </si>
  <si>
    <t>357818</t>
  </si>
  <si>
    <t>K-HETTICH Atira vnitřní zásuvka 70, 420mm/30kg, bílá, SiSy</t>
  </si>
  <si>
    <t>358209</t>
  </si>
  <si>
    <t>K-HETTICH Atira vnitřní zásuvka 70, 420mm/30kg, stříbrná, PTO</t>
  </si>
  <si>
    <t>358224</t>
  </si>
  <si>
    <t>K-HETTICH Atira vnitřní zásuvka 70, 420mm/30kg, stříbrná, PTOs</t>
  </si>
  <si>
    <t>358197</t>
  </si>
  <si>
    <t>K-HETTICH Atira vnitřní zásuvka 70, 420mm/30kg, stříbrná, SiSy</t>
  </si>
  <si>
    <t>358026</t>
  </si>
  <si>
    <t>K-HETTICH Atira vnitřní zásuvka 70, 420mm/50kg, antracit, PTO</t>
  </si>
  <si>
    <t>358041</t>
  </si>
  <si>
    <t>K-HETTICH Atira vnitřní zásuvka 70, 420mm/50kg, antracit, PTOs</t>
  </si>
  <si>
    <t>358014</t>
  </si>
  <si>
    <t>K-HETTICH Atira vnitřní zásuvka 70, 420mm/50kg, antracit, SiSy</t>
  </si>
  <si>
    <t>357835</t>
  </si>
  <si>
    <t>K-HETTICH Atira vnitřní zásuvka 70, 420mm/50kg, bílá, PTO</t>
  </si>
  <si>
    <t>357850</t>
  </si>
  <si>
    <t>K-HETTICH Atira vnitřní zásuvka 70, 420mm/50kg, bílá, PTOs</t>
  </si>
  <si>
    <t>357823</t>
  </si>
  <si>
    <t>K-HETTICH Atira vnitřní zásuvka 70, 420mm/50kg, bílá, SiSy</t>
  </si>
  <si>
    <t>358214</t>
  </si>
  <si>
    <t>K-HETTICH Atira vnitřní zásuvka 70, 420mm/50kg, stříbrná, PTO</t>
  </si>
  <si>
    <t>358229</t>
  </si>
  <si>
    <t>K-HETTICH Atira vnitřní zásuvka 70, 420mm/50kg, stříbrná, PTOs</t>
  </si>
  <si>
    <t>358202</t>
  </si>
  <si>
    <t>K-HETTICH Atira vnitřní zásuvka 70, 420mm/50kg, stříbrná, SiSy</t>
  </si>
  <si>
    <t>358022</t>
  </si>
  <si>
    <t>K-HETTICH Atira vnitřní zásuvka 70, 470mm/30kg, antracit, PTO</t>
  </si>
  <si>
    <t>358037</t>
  </si>
  <si>
    <t>K-HETTICH Atira vnitřní zásuvka 70, 470mm/30kg, antracit, PTOs</t>
  </si>
  <si>
    <t>358010</t>
  </si>
  <si>
    <t>K-HETTICH Atira vnitřní zásuvka 70, 470mm/30kg, antracit, SiSy</t>
  </si>
  <si>
    <t>357831</t>
  </si>
  <si>
    <t>K-HETTICH Atira vnitřní zásuvka 70, 470mm/30kg, bílá, PTO</t>
  </si>
  <si>
    <t>357846</t>
  </si>
  <si>
    <t>K-HETTICH Atira vnitřní zásuvka 70, 470mm/30kg, bílá, PTOs</t>
  </si>
  <si>
    <t>357819</t>
  </si>
  <si>
    <t>K-HETTICH Atira vnitřní zásuvka 70, 470mm/30kg, bílá, SiSy</t>
  </si>
  <si>
    <t>358210</t>
  </si>
  <si>
    <t>K-HETTICH Atira vnitřní zásuvka 70, 470mm/30kg, stříbrná, PTO</t>
  </si>
  <si>
    <t>358225</t>
  </si>
  <si>
    <t>K-HETTICH Atira vnitřní zásuvka 70, 470mm/30kg, stříbrná, PTOs</t>
  </si>
  <si>
    <t>358198</t>
  </si>
  <si>
    <t>K-HETTICH Atira vnitřní zásuvka 70, 470mm/30kg, stříbrná, SiSy</t>
  </si>
  <si>
    <t>358027</t>
  </si>
  <si>
    <t>K-HETTICH Atira vnitřní zásuvka 70, 470mm/50kg, antracit, PTO</t>
  </si>
  <si>
    <t>358042</t>
  </si>
  <si>
    <t>K-HETTICH Atira vnitřní zásuvka 70, 470mm/50kg, antracit, PTOs</t>
  </si>
  <si>
    <t>358015</t>
  </si>
  <si>
    <t>K-HETTICH Atira vnitřní zásuvka 70, 470mm/50kg, antracit, SiSy</t>
  </si>
  <si>
    <t>357836</t>
  </si>
  <si>
    <t>K-HETTICH Atira vnitřní zásuvka 70, 470mm/50kg, bílá, PTO</t>
  </si>
  <si>
    <t>357851</t>
  </si>
  <si>
    <t>K-HETTICH Atira vnitřní zásuvka 70, 470mm/50kg, bílá, PTOs</t>
  </si>
  <si>
    <t>357824</t>
  </si>
  <si>
    <t>K-HETTICH Atira vnitřní zásuvka 70, 470mm/50kg, bílá, SiSy</t>
  </si>
  <si>
    <t>358215</t>
  </si>
  <si>
    <t>K-HETTICH Atira vnitřní zásuvka 70, 470mm/50kg, stříbrná, PTO</t>
  </si>
  <si>
    <t>358230</t>
  </si>
  <si>
    <t>K-HETTICH Atira vnitřní zásuvka 70, 470mm/50kg, stříbrná, PTOs</t>
  </si>
  <si>
    <t>358203</t>
  </si>
  <si>
    <t>K-HETTICH Atira vnitřní zásuvka 70, 470mm/50kg, stříbrná, SiSy</t>
  </si>
  <si>
    <t>358023</t>
  </si>
  <si>
    <t>K-HETTICH Atira vnitřní zásuvka 70, 520mm/30kg, antracit, PTO</t>
  </si>
  <si>
    <t>358038</t>
  </si>
  <si>
    <t>K-HETTICH Atira vnitřní zásuvka 70, 520mm/30kg, antracit, PTOs</t>
  </si>
  <si>
    <t>358011</t>
  </si>
  <si>
    <t>K-HETTICH Atira vnitřní zásuvka 70, 520mm/30kg, antracit, SiSy</t>
  </si>
  <si>
    <t>357832</t>
  </si>
  <si>
    <t>K-HETTICH Atira vnitřní zásuvka 70, 520mm/30kg, bílá, PTO</t>
  </si>
  <si>
    <t>357847</t>
  </si>
  <si>
    <t>K-HETTICH Atira vnitřní zásuvka 70, 520mm/30kg, bílá, PTOs</t>
  </si>
  <si>
    <t>357820</t>
  </si>
  <si>
    <t>K-HETTICH Atira vnitřní zásuvka 70, 520mm/30kg, bílá, SiSy</t>
  </si>
  <si>
    <t>358211</t>
  </si>
  <si>
    <t>K-HETTICH Atira vnitřní zásuvka 70, 520mm/30kg, stříbrná, PTO</t>
  </si>
  <si>
    <t>358226</t>
  </si>
  <si>
    <t>K-HETTICH Atira vnitřní zásuvka 70, 520mm/30kg, stříbrná, PTOs</t>
  </si>
  <si>
    <t>358199</t>
  </si>
  <si>
    <t>K-HETTICH Atira vnitřní zásuvka 70, 520mm/30kg, stříbrná, SiSy</t>
  </si>
  <si>
    <t>358028</t>
  </si>
  <si>
    <t>K-HETTICH Atira vnitřní zásuvka 70, 520mm/50kg, antracit, PTO</t>
  </si>
  <si>
    <t>358043</t>
  </si>
  <si>
    <t>K-HETTICH Atira vnitřní zásuvka 70, 520mm/50kg, antracit, PTOs</t>
  </si>
  <si>
    <t>358016</t>
  </si>
  <si>
    <t>K-HETTICH Atira vnitřní zásuvka 70, 520mm/50kg, antracit, SiSy</t>
  </si>
  <si>
    <t>357837</t>
  </si>
  <si>
    <t>K-HETTICH Atira vnitřní zásuvka 70, 520mm/50kg, bílá, PTO</t>
  </si>
  <si>
    <t>357852</t>
  </si>
  <si>
    <t>K-HETTICH Atira vnitřní zásuvka 70, 520mm/50kg, bílá, PTOs</t>
  </si>
  <si>
    <t>357825</t>
  </si>
  <si>
    <t>K-HETTICH Atira vnitřní zásuvka 70, 520mm/50kg, bílá, SiSy</t>
  </si>
  <si>
    <t>358216</t>
  </si>
  <si>
    <t>K-HETTICH Atira vnitřní zásuvka 70, 520mm/50kg, stříbrná, PTO</t>
  </si>
  <si>
    <t>358231</t>
  </si>
  <si>
    <t>K-HETTICH Atira vnitřní zásuvka 70, 520mm/50kg, stříbrná, PTOs</t>
  </si>
  <si>
    <t>358204</t>
  </si>
  <si>
    <t>K-HETTICH Atira vnitřní zásuvka 70, 520mm/50kg, stříbrná, SiSy</t>
  </si>
  <si>
    <t>358029</t>
  </si>
  <si>
    <t>K-HETTICH Atira vnitřní zásuvka 70, 620mm/50kg, antracit, PTO</t>
  </si>
  <si>
    <t>358044</t>
  </si>
  <si>
    <t>K-HETTICH Atira vnitřní zásuvka 70, 620mm/50kg, antracit, PTOs</t>
  </si>
  <si>
    <t>358017</t>
  </si>
  <si>
    <t>K-HETTICH Atira vnitřní zásuvka 70, 620mm/50kg, antracit, SiSy</t>
  </si>
  <si>
    <t>357838</t>
  </si>
  <si>
    <t>K-HETTICH Atira vnitřní zásuvka 70, 620mm/50kg, bílá, PTO</t>
  </si>
  <si>
    <t>357853</t>
  </si>
  <si>
    <t>K-HETTICH Atira vnitřní zásuvka 70, 620mm/50kg, bílá, PTOs</t>
  </si>
  <si>
    <t>357826</t>
  </si>
  <si>
    <t>K-HETTICH Atira vnitřní zásuvka 70, 620mm/50kg, bílá, SiSy</t>
  </si>
  <si>
    <t>358217</t>
  </si>
  <si>
    <t>K-HETTICH Atira vnitřní zásuvka 70, 620mm/50kg, stříbrná, PTO</t>
  </si>
  <si>
    <t>358232</t>
  </si>
  <si>
    <t>K-HETTICH Atira vnitřní zásuvka 70, 620mm/50kg, stříbrná, PTOs</t>
  </si>
  <si>
    <t>358205</t>
  </si>
  <si>
    <t>K-HETTICH Atira vnitřní zásuvka 70, 620mm/50kg, stříbrná, SiSy</t>
  </si>
  <si>
    <t>357950</t>
  </si>
  <si>
    <t>K-HETTICH Atira zásuvka 144, 260mm/10kg, relingy, antracit, PTOs</t>
  </si>
  <si>
    <t>357756</t>
  </si>
  <si>
    <t>K-HETTICH Atira zásuvka 144, 260mm/10kg, relingy, bílá, PTOs</t>
  </si>
  <si>
    <t>358139</t>
  </si>
  <si>
    <t>K-HETTICH Atira zásuvka 144, 260mm/10kg, relingy, stříbrná, PTOs</t>
  </si>
  <si>
    <t>357937</t>
  </si>
  <si>
    <t>K-HETTICH Atira zásuvka 144, 260mm/30kg, relingy, antracit, PTO</t>
  </si>
  <si>
    <t>357953</t>
  </si>
  <si>
    <t>K-HETTICH Atira zásuvka 144, 260mm/30kg, relingy, antracit, PTOs</t>
  </si>
  <si>
    <t>357924</t>
  </si>
  <si>
    <t>K-HETTICH Atira zásuvka 144, 260mm/30kg, relingy, antracit, SiSy</t>
  </si>
  <si>
    <t>357744</t>
  </si>
  <si>
    <t>K-HETTICH Atira zásuvka 144, 260mm/30kg, relingy, bílá, PTO</t>
  </si>
  <si>
    <t>357759</t>
  </si>
  <si>
    <t>K-HETTICH Atira zásuvka 144, 260mm/30kg, relingy, bílá, PTOs</t>
  </si>
  <si>
    <t>357732</t>
  </si>
  <si>
    <t>K-HETTICH Atira zásuvka 144, 260mm/30kg, relingy, bílá, SiSy</t>
  </si>
  <si>
    <t>358127</t>
  </si>
  <si>
    <t>K-HETTICH Atira zásuvka 144, 260mm/30kg, relingy, stříbrná, PTO</t>
  </si>
  <si>
    <t>358142</t>
  </si>
  <si>
    <t>K-HETTICH Atira zásuvka 144, 260mm/30kg, relingy, stříbrná, PTOs</t>
  </si>
  <si>
    <t>358115</t>
  </si>
  <si>
    <t>K-HETTICH Atira zásuvka 144, 260mm/30kg, relingy, stříbrná, SiSy</t>
  </si>
  <si>
    <t>357951</t>
  </si>
  <si>
    <t>K-HETTICH Atira zásuvka 144, 300mm/10kg, relingy, antracit, PTOs</t>
  </si>
  <si>
    <t>357757</t>
  </si>
  <si>
    <t>K-HETTICH Atira zásuvka 144, 300mm/10kg, relingy, bílá, PTOs</t>
  </si>
  <si>
    <t>358140</t>
  </si>
  <si>
    <t>K-HETTICH Atira zásuvka 144, 300mm/10kg, relingy, stříbrná, PTOs</t>
  </si>
  <si>
    <t>357938</t>
  </si>
  <si>
    <t>K-HETTICH Atira zásuvka 144, 300mm/30kg, relingy, antracit, PTO</t>
  </si>
  <si>
    <t>357954</t>
  </si>
  <si>
    <t>K-HETTICH Atira zásuvka 144, 300mm/30kg, relingy, antracit, PTOs</t>
  </si>
  <si>
    <t>357925</t>
  </si>
  <si>
    <t>K-HETTICH Atira zásuvka 144, 300mm/30kg, relingy, antracit, SiSy</t>
  </si>
  <si>
    <t>357745</t>
  </si>
  <si>
    <t>K-HETTICH Atira zásuvka 144, 300mm/30kg, relingy, bílá, PTO</t>
  </si>
  <si>
    <t>357760</t>
  </si>
  <si>
    <t>K-HETTICH Atira zásuvka 144, 300mm/30kg, relingy, bílá, PTOs</t>
  </si>
  <si>
    <t>357733</t>
  </si>
  <si>
    <t>K-HETTICH Atira zásuvka 144, 300mm/30kg, relingy, bílá, SiSy</t>
  </si>
  <si>
    <t>358128</t>
  </si>
  <si>
    <t>K-HETTICH Atira zásuvka 144, 300mm/30kg, relingy, stříbrná, PTO</t>
  </si>
  <si>
    <t>358143</t>
  </si>
  <si>
    <t>K-HETTICH Atira zásuvka 144, 300mm/30kg, relingy, stříbrná, PTOs</t>
  </si>
  <si>
    <t>358116</t>
  </si>
  <si>
    <t>K-HETTICH Atira zásuvka 144, 300mm/30kg, relingy, stříbrná, SiSy</t>
  </si>
  <si>
    <t>357943</t>
  </si>
  <si>
    <t>K-HETTICH Atira zásuvka 144, 300mm/50kg, relingy, antracit, PTO</t>
  </si>
  <si>
    <t>357960</t>
  </si>
  <si>
    <t>K-HETTICH Atira zásuvka 144, 300mm/50kg, relingy, antracit, PTOs</t>
  </si>
  <si>
    <t>357930</t>
  </si>
  <si>
    <t>K-HETTICH Atira zásuvka 144, 300mm/50kg, relingy, antracit, SiSy</t>
  </si>
  <si>
    <t>357750</t>
  </si>
  <si>
    <t>K-HETTICH Atira zásuvka 144, 300mm/50kg, relingy, bílá, PTO</t>
  </si>
  <si>
    <t>357765</t>
  </si>
  <si>
    <t>K-HETTICH Atira zásuvka 144, 300mm/50kg, relingy, bílá, PTOs</t>
  </si>
  <si>
    <t>357738</t>
  </si>
  <si>
    <t>K-HETTICH Atira zásuvka 144, 300mm/50kg, relingy, bílá, SiSy</t>
  </si>
  <si>
    <t>358133</t>
  </si>
  <si>
    <t>K-HETTICH Atira zásuvka 144, 300mm/50kg, relingy, stříbrná, PTO</t>
  </si>
  <si>
    <t>358148</t>
  </si>
  <si>
    <t>K-HETTICH Atira zásuvka 144, 300mm/50kg, relingy, stříbrná, PTOs</t>
  </si>
  <si>
    <t>358121</t>
  </si>
  <si>
    <t>K-HETTICH Atira zásuvka 144, 300mm/50kg, relingy, stříbrná, SiSy</t>
  </si>
  <si>
    <t>357952</t>
  </si>
  <si>
    <t>K-HETTICH Atira zásuvka 144, 350mm/10kg, relingy, antracit, PTOs</t>
  </si>
  <si>
    <t>357758</t>
  </si>
  <si>
    <t>K-HETTICH Atira zásuvka 144, 350mm/10kg, relingy, bílá, PTOs</t>
  </si>
  <si>
    <t>358141</t>
  </si>
  <si>
    <t>K-HETTICH Atira zásuvka 144, 350mm/10kg, relingy, stříbrná, PTOs</t>
  </si>
  <si>
    <t>357939</t>
  </si>
  <si>
    <t>K-HETTICH Atira zásuvka 144, 350mm/30kg, relingy, antracit, PTO</t>
  </si>
  <si>
    <t>357955</t>
  </si>
  <si>
    <t>K-HETTICH Atira zásuvka 144, 350mm/30kg, relingy, antracit, PTOs</t>
  </si>
  <si>
    <t>357926</t>
  </si>
  <si>
    <t>K-HETTICH Atira zásuvka 144, 350mm/30kg, relingy, antracit, SiSy</t>
  </si>
  <si>
    <t>357746</t>
  </si>
  <si>
    <t>K-HETTICH Atira zásuvka 144, 350mm/30kg, relingy, bílá, PTO</t>
  </si>
  <si>
    <t>357761</t>
  </si>
  <si>
    <t>K-HETTICH Atira zásuvka 144, 350mm/30kg, relingy, bílá, PTOs</t>
  </si>
  <si>
    <t>357734</t>
  </si>
  <si>
    <t>K-HETTICH Atira zásuvka 144, 350mm/30kg, relingy, bílá, SiSy</t>
  </si>
  <si>
    <t>358129</t>
  </si>
  <si>
    <t>K-HETTICH Atira zásuvka 144, 350mm/30kg, relingy, stříbrná, PTO</t>
  </si>
  <si>
    <t>358144</t>
  </si>
  <si>
    <t>K-HETTICH Atira zásuvka 144, 350mm/30kg, relingy, stříbrná, PTOs</t>
  </si>
  <si>
    <t>358117</t>
  </si>
  <si>
    <t>K-HETTICH Atira zásuvka 144, 350mm/30kg, relingy, stříbrná, SiSy</t>
  </si>
  <si>
    <t>357945</t>
  </si>
  <si>
    <t>K-HETTICH Atira zásuvka 144, 350mm/50kg, relingy, antracit, PTO</t>
  </si>
  <si>
    <t>357961</t>
  </si>
  <si>
    <t>K-HETTICH Atira zásuvka 144, 350mm/50kg, relingy, antracit, PTOs</t>
  </si>
  <si>
    <t>357931</t>
  </si>
  <si>
    <t>K-HETTICH Atira zásuvka 144, 350mm/50kg, relingy, antracit, SiSy</t>
  </si>
  <si>
    <t>357751</t>
  </si>
  <si>
    <t>K-HETTICH Atira zásuvka 144, 350mm/50kg, relingy, bílá, PTO</t>
  </si>
  <si>
    <t>357766</t>
  </si>
  <si>
    <t>K-HETTICH Atira zásuvka 144, 350mm/50kg, relingy, bílá, PTOs</t>
  </si>
  <si>
    <t>357739</t>
  </si>
  <si>
    <t>K-HETTICH Atira zásuvka 144, 350mm/50kg, relingy, bílá, SiSy</t>
  </si>
  <si>
    <t>358134</t>
  </si>
  <si>
    <t>K-HETTICH Atira zásuvka 144, 350mm/50kg, relingy, stříbrná, PTO</t>
  </si>
  <si>
    <t>358149</t>
  </si>
  <si>
    <t>K-HETTICH Atira zásuvka 144, 350mm/50kg, relingy, stříbrná, PTOs</t>
  </si>
  <si>
    <t>358122</t>
  </si>
  <si>
    <t>K-HETTICH Atira zásuvka 144, 350mm/50kg, relingy, stříbrná, SiSy</t>
  </si>
  <si>
    <t>357940</t>
  </si>
  <si>
    <t>K-HETTICH Atira zásuvka 144, 420mm/30kg, relingy, antracit, PTO</t>
  </si>
  <si>
    <t>357956</t>
  </si>
  <si>
    <t>K-HETTICH Atira zásuvka 144, 420mm/30kg, relingy, antracit, PTOs</t>
  </si>
  <si>
    <t>357927</t>
  </si>
  <si>
    <t>K-HETTICH Atira zásuvka 144, 420mm/30kg, relingy, antracit, SiSy</t>
  </si>
  <si>
    <t>357747</t>
  </si>
  <si>
    <t>K-HETTICH Atira zásuvka 144, 420mm/30kg, relingy, bílá, PTO</t>
  </si>
  <si>
    <t>357762</t>
  </si>
  <si>
    <t>K-HETTICH Atira zásuvka 144, 420mm/30kg, relingy, bílá, PTOs</t>
  </si>
  <si>
    <t>357735</t>
  </si>
  <si>
    <t>K-HETTICH Atira zásuvka 144, 420mm/30kg, relingy, bílá, SiSy</t>
  </si>
  <si>
    <t>358130</t>
  </si>
  <si>
    <t>K-HETTICH Atira zásuvka 144, 420mm/30kg, relingy, stříbrná, PTO</t>
  </si>
  <si>
    <t>358145</t>
  </si>
  <si>
    <t>K-HETTICH Atira zásuvka 144, 420mm/30kg, relingy, stříbrná, PTOs</t>
  </si>
  <si>
    <t>358118</t>
  </si>
  <si>
    <t>K-HETTICH Atira zásuvka 144, 420mm/30kg, relingy, stříbrná, SiSy</t>
  </si>
  <si>
    <t>357946</t>
  </si>
  <si>
    <t>K-HETTICH Atira zásuvka 144, 420mm/50kg, relingy, antracit, PTO</t>
  </si>
  <si>
    <t>357962</t>
  </si>
  <si>
    <t>K-HETTICH Atira zásuvka 144, 420mm/50kg, relingy, antracit, PTOs</t>
  </si>
  <si>
    <t>357932</t>
  </si>
  <si>
    <t>K-HETTICH Atira zásuvka 144, 420mm/50kg, relingy, antracit, SiSy</t>
  </si>
  <si>
    <t>357752</t>
  </si>
  <si>
    <t>K-HETTICH Atira zásuvka 144, 420mm/50kg, relingy, bílá, PTO</t>
  </si>
  <si>
    <t>357767</t>
  </si>
  <si>
    <t>K-HETTICH Atira zásuvka 144, 420mm/50kg, relingy, bílá, PTOs</t>
  </si>
  <si>
    <t>357740</t>
  </si>
  <si>
    <t>K-HETTICH Atira zásuvka 144, 420mm/50kg, relingy, bílá, SiSy</t>
  </si>
  <si>
    <t>358135</t>
  </si>
  <si>
    <t>K-HETTICH Atira zásuvka 144, 420mm/50kg, relingy, stříbrná, PTO</t>
  </si>
  <si>
    <t>358150</t>
  </si>
  <si>
    <t>K-HETTICH Atira zásuvka 144, 420mm/50kg, relingy, stříbrná, PTOs</t>
  </si>
  <si>
    <t>358123</t>
  </si>
  <si>
    <t>K-HETTICH Atira zásuvka 144, 420mm/50kg, relingy, stříbrná, SiSy</t>
  </si>
  <si>
    <t>357941</t>
  </si>
  <si>
    <t>K-HETTICH Atira zásuvka 144, 470mm/30kg, relingy, antracit, PTO</t>
  </si>
  <si>
    <t>357957</t>
  </si>
  <si>
    <t>K-HETTICH Atira zásuvka 144, 470mm/30kg, relingy, antracit, PTOs</t>
  </si>
  <si>
    <t>357928</t>
  </si>
  <si>
    <t>K-HETTICH Atira zásuvka 144, 470mm/30kg, relingy, antracit, SiSy</t>
  </si>
  <si>
    <t>357748</t>
  </si>
  <si>
    <t>K-HETTICH Atira zásuvka 144, 470mm/30kg, relingy, bílá, PTO</t>
  </si>
  <si>
    <t>357763</t>
  </si>
  <si>
    <t>K-HETTICH Atira zásuvka 144, 470mm/30kg, relingy, bílá, PTOs</t>
  </si>
  <si>
    <t>357736</t>
  </si>
  <si>
    <t>K-HETTICH Atira zásuvka 144, 470mm/30kg, relingy, bílá, SiSy</t>
  </si>
  <si>
    <t>358131</t>
  </si>
  <si>
    <t>K-HETTICH Atira zásuvka 144, 470mm/30kg, relingy, stříbrná, PTO</t>
  </si>
  <si>
    <t>358146</t>
  </si>
  <si>
    <t>K-HETTICH Atira zásuvka 144, 470mm/30kg, relingy, stříbrná, PTOs</t>
  </si>
  <si>
    <t>358119</t>
  </si>
  <si>
    <t>K-HETTICH Atira zásuvka 144, 470mm/30kg, relingy, stříbrná, SiSy</t>
  </si>
  <si>
    <t>357947</t>
  </si>
  <si>
    <t>K-HETTICH Atira zásuvka 144, 470mm/50kg, relingy, antracit, PTO</t>
  </si>
  <si>
    <t>357963</t>
  </si>
  <si>
    <t>K-HETTICH Atira zásuvka 144, 470mm/50kg, relingy, antracit, PTOs</t>
  </si>
  <si>
    <t>357933</t>
  </si>
  <si>
    <t>K-HETTICH Atira zásuvka 144, 470mm/50kg, relingy, antracit, SiSy</t>
  </si>
  <si>
    <t>357753</t>
  </si>
  <si>
    <t>K-HETTICH Atira zásuvka 144, 470mm/50kg, relingy, bílá, PTO</t>
  </si>
  <si>
    <t>357768</t>
  </si>
  <si>
    <t>K-HETTICH Atira zásuvka 144, 470mm/50kg, relingy, bílá, PTOs</t>
  </si>
  <si>
    <t>357741</t>
  </si>
  <si>
    <t>K-HETTICH Atira zásuvka 144, 470mm/50kg, relingy, bílá, SiSy</t>
  </si>
  <si>
    <t>358136</t>
  </si>
  <si>
    <t>K-HETTICH Atira zásuvka 144, 470mm/50kg, relingy, stříbrná, PTO</t>
  </si>
  <si>
    <t>358151</t>
  </si>
  <si>
    <t>K-HETTICH Atira zásuvka 144, 470mm/50kg, relingy, stříbrná, PTOs</t>
  </si>
  <si>
    <t>358124</t>
  </si>
  <si>
    <t>K-HETTICH Atira zásuvka 144, 470mm/50kg, relingy, stříbrná, SiSy</t>
  </si>
  <si>
    <t>357942</t>
  </si>
  <si>
    <t>K-HETTICH Atira zásuvka 144, 520mm/30kg, relingy, antracit, PTO</t>
  </si>
  <si>
    <t>357958</t>
  </si>
  <si>
    <t>K-HETTICH Atira zásuvka 144, 520mm/30kg, relingy, antracit, PTOs</t>
  </si>
  <si>
    <t>357929</t>
  </si>
  <si>
    <t>K-HETTICH Atira zásuvka 144, 520mm/30kg, relingy, antracit, SiSy</t>
  </si>
  <si>
    <t>357764</t>
  </si>
  <si>
    <t>K-HETTICH Atira zásuvka 144, 520mm/30kg, relingy, bílá, PTOs</t>
  </si>
  <si>
    <t>357737</t>
  </si>
  <si>
    <t>K-HETTICH Atira zásuvka 144, 520mm/30kg, relingy, bílá, SiSy</t>
  </si>
  <si>
    <t>358132</t>
  </si>
  <si>
    <t>K-HETTICH Atira zásuvka 144, 520mm/30kg, relingy, stříbrná, PTO</t>
  </si>
  <si>
    <t>358147</t>
  </si>
  <si>
    <t>K-HETTICH Atira zásuvka 144, 520mm/30kg, relingy, stříbrná, PTOs</t>
  </si>
  <si>
    <t>358120</t>
  </si>
  <si>
    <t>K-HETTICH Atira zásuvka 144, 520mm/30kg, relingy, stříbrná, SiSy</t>
  </si>
  <si>
    <t>357948</t>
  </si>
  <si>
    <t>K-HETTICH Atira zásuvka 144, 520mm/50kg, relingy, antracit, PTO</t>
  </si>
  <si>
    <t>357964</t>
  </si>
  <si>
    <t>K-HETTICH Atira zásuvka 144, 520mm/50kg, relingy, antracit, PTOs</t>
  </si>
  <si>
    <t>357934</t>
  </si>
  <si>
    <t>K-HETTICH Atira zásuvka 144, 520mm/50kg, relingy, antracit, SiSy</t>
  </si>
  <si>
    <t>357754</t>
  </si>
  <si>
    <t>K-HETTICH Atira zásuvka 144, 520mm/50kg, relingy, bílá, PTO</t>
  </si>
  <si>
    <t>357769</t>
  </si>
  <si>
    <t>K-HETTICH Atira zásuvka 144, 520mm/50kg, relingy, bílá, PTOs</t>
  </si>
  <si>
    <t>357742</t>
  </si>
  <si>
    <t>K-HETTICH Atira zásuvka 144, 520mm/50kg, relingy, bílá, SiSy</t>
  </si>
  <si>
    <t>358137</t>
  </si>
  <si>
    <t>K-HETTICH Atira zásuvka 144, 520mm/50kg, relingy, stříbrná, PTO</t>
  </si>
  <si>
    <t>358152</t>
  </si>
  <si>
    <t>K-HETTICH Atira zásuvka 144, 520mm/50kg, relingy, stříbrná, PTOs</t>
  </si>
  <si>
    <t>358125</t>
  </si>
  <si>
    <t>K-HETTICH Atira zásuvka 144, 520mm/50kg, relingy, stříbrná, SiSy</t>
  </si>
  <si>
    <t>357949</t>
  </si>
  <si>
    <t>K-HETTICH Atira zásuvka 144, 620mm/50kg, relingy, antracit, PTO</t>
  </si>
  <si>
    <t>357965</t>
  </si>
  <si>
    <t>K-HETTICH Atira zásuvka 144, 620mm/50kg, relingy, antracit, PTOs</t>
  </si>
  <si>
    <t>357936</t>
  </si>
  <si>
    <t>K-HETTICH Atira zásuvka 144, 620mm/50kg, relingy, antracit, SiSy</t>
  </si>
  <si>
    <t>357755</t>
  </si>
  <si>
    <t>K-HETTICH Atira zásuvka 144, 620mm/50kg, relingy, bílá, PTO</t>
  </si>
  <si>
    <t>357770</t>
  </si>
  <si>
    <t>K-HETTICH Atira zásuvka 144, 620mm/50kg, relingy, bílá, PTOs</t>
  </si>
  <si>
    <t>357743</t>
  </si>
  <si>
    <t>K-HETTICH Atira zásuvka 144, 620mm/50kg, relingy, bílá, SiSy</t>
  </si>
  <si>
    <t>358138</t>
  </si>
  <si>
    <t>K-HETTICH Atira zásuvka 144, 620mm/50kg, relingy, stříbrná, PTO</t>
  </si>
  <si>
    <t>358153</t>
  </si>
  <si>
    <t>K-HETTICH Atira zásuvka 144, 620mm/50kg, relingy, stříbrná, PTOs</t>
  </si>
  <si>
    <t>358126</t>
  </si>
  <si>
    <t>K-HETTICH Atira zásuvka 144, 620mm/50kg, relingy, stříbrná, SiSy</t>
  </si>
  <si>
    <t>357991</t>
  </si>
  <si>
    <t>K-HETTICH Atira zásuvka 176, 260mm/10kg, relingy, antracit, PTOs</t>
  </si>
  <si>
    <t>357796</t>
  </si>
  <si>
    <t>K-HETTICH Atira zásuvka 176, 260mm/10kg, relingy, bílá, PTOs</t>
  </si>
  <si>
    <t>358179</t>
  </si>
  <si>
    <t>K-HETTICH Atira zásuvka 176, 260mm/10kg, relingy, stříbrná, PTOs</t>
  </si>
  <si>
    <t>357979</t>
  </si>
  <si>
    <t>K-HETTICH Atira zásuvka 176, 260mm/30kg, relingy, antracit, PTO</t>
  </si>
  <si>
    <t>357994</t>
  </si>
  <si>
    <t>K-HETTICH Atira zásuvka 176, 260mm/30kg, relingy, antracit, PTOs</t>
  </si>
  <si>
    <t>357966</t>
  </si>
  <si>
    <t>K-HETTICH Atira zásuvka 176, 260mm/30kg, relingy, antracit, SiSy</t>
  </si>
  <si>
    <t>357784</t>
  </si>
  <si>
    <t>K-HETTICH Atira zásuvka 176, 260mm/30kg, relingy, bílá, PTO</t>
  </si>
  <si>
    <t>357799</t>
  </si>
  <si>
    <t>K-HETTICH Atira zásuvka 176, 260mm/30kg, relingy, bílá, PTOs</t>
  </si>
  <si>
    <t>357771</t>
  </si>
  <si>
    <t>K-HETTICH Atira zásuvka 176, 260mm/30kg, relingy, bílá, SiSy</t>
  </si>
  <si>
    <t>358166</t>
  </si>
  <si>
    <t>K-HETTICH Atira zásuvka 176, 260mm/30kg, relingy, stříbrná, PTO</t>
  </si>
  <si>
    <t>358182</t>
  </si>
  <si>
    <t>K-HETTICH Atira zásuvka 176, 260mm/30kg, relingy, stříbrná, PTOs</t>
  </si>
  <si>
    <t>358154</t>
  </si>
  <si>
    <t>K-HETTICH Atira zásuvka 176, 260mm/30kg, relingy, stříbrná, SiSy</t>
  </si>
  <si>
    <t>357992</t>
  </si>
  <si>
    <t>K-HETTICH Atira zásuvka 176, 300mm/10kg, relingy, antracit, PTOs</t>
  </si>
  <si>
    <t>357797</t>
  </si>
  <si>
    <t>K-HETTICH Atira zásuvka 176, 300mm/10kg, relingy, bílá, PTOs</t>
  </si>
  <si>
    <t>358180</t>
  </si>
  <si>
    <t>K-HETTICH Atira zásuvka 176, 300mm/10kg, relingy, stříbrná, PTOs</t>
  </si>
  <si>
    <t>357980</t>
  </si>
  <si>
    <t>K-HETTICH Atira zásuvka 176, 300mm/30kg, relingy, antracit, PTO</t>
  </si>
  <si>
    <t>357995</t>
  </si>
  <si>
    <t>K-HETTICH Atira zásuvka 176, 300mm/30kg, relingy, antracit, PTOs</t>
  </si>
  <si>
    <t>357967</t>
  </si>
  <si>
    <t>K-HETTICH Atira zásuvka 176, 300mm/30kg, relingy, antracit, SiSy</t>
  </si>
  <si>
    <t>357785</t>
  </si>
  <si>
    <t>K-HETTICH Atira zásuvka 176, 300mm/30kg, relingy, bílá, PTO</t>
  </si>
  <si>
    <t>357800</t>
  </si>
  <si>
    <t>K-HETTICH Atira zásuvka 176, 300mm/30kg, relingy, bílá, PTOs</t>
  </si>
  <si>
    <t>357772</t>
  </si>
  <si>
    <t>K-HETTICH Atira zásuvka 176, 300mm/30kg, relingy, bílá, SiSy</t>
  </si>
  <si>
    <t>358167</t>
  </si>
  <si>
    <t>K-HETTICH Atira zásuvka 176, 300mm/30kg, relingy, stříbrná, PTO</t>
  </si>
  <si>
    <t>358183</t>
  </si>
  <si>
    <t>K-HETTICH Atira zásuvka 176, 300mm/30kg, relingy, stříbrná, PTOs</t>
  </si>
  <si>
    <t>358155</t>
  </si>
  <si>
    <t>K-HETTICH Atira zásuvka 176, 300mm/30kg, relingy, stříbrná, SiSy</t>
  </si>
  <si>
    <t>357985</t>
  </si>
  <si>
    <t>K-HETTICH Atira zásuvka 176, 300mm/50kg, relingy, antracit, PTO</t>
  </si>
  <si>
    <t>358000</t>
  </si>
  <si>
    <t>K-HETTICH Atira zásuvka 176, 300mm/50kg, relingy, antracit, PTOs</t>
  </si>
  <si>
    <t>357972</t>
  </si>
  <si>
    <t>K-HETTICH Atira zásuvka 176, 300mm/50kg, relingy, antracit, SiSy</t>
  </si>
  <si>
    <t>357790</t>
  </si>
  <si>
    <t>K-HETTICH Atira zásuvka 176, 300mm/50kg, relingy, bílá, PTO</t>
  </si>
  <si>
    <t>357806</t>
  </si>
  <si>
    <t>K-HETTICH Atira zásuvka 176, 300mm/50kg, relingy, bílá, PTOs</t>
  </si>
  <si>
    <t>357778</t>
  </si>
  <si>
    <t>K-HETTICH Atira zásuvka 176, 300mm/50kg, relingy, bílá, SiSy</t>
  </si>
  <si>
    <t>358172</t>
  </si>
  <si>
    <t>K-HETTICH Atira zásuvka 176, 300mm/50kg, relingy, stříbrná, PTO</t>
  </si>
  <si>
    <t>358188</t>
  </si>
  <si>
    <t>K-HETTICH Atira zásuvka 176, 300mm/50kg, relingy, stříbrná, PTOs</t>
  </si>
  <si>
    <t>358160</t>
  </si>
  <si>
    <t>K-HETTICH Atira zásuvka 176, 300mm/50kg, relingy, stříbrná, SiSy</t>
  </si>
  <si>
    <t>357993</t>
  </si>
  <si>
    <t>K-HETTICH Atira zásuvka 176, 350mm/10kg, relingy, antracit, PTOs</t>
  </si>
  <si>
    <t>357798</t>
  </si>
  <si>
    <t>K-HETTICH Atira zásuvka 176, 350mm/10kg, relingy, bílá, PTOs</t>
  </si>
  <si>
    <t>358181</t>
  </si>
  <si>
    <t>K-HETTICH Atira zásuvka 176, 350mm/10kg, relingy, stříbrná, PTOs</t>
  </si>
  <si>
    <t>357981</t>
  </si>
  <si>
    <t>K-HETTICH Atira zásuvka 176, 350mm/30kg, relingy, antracit, PTO</t>
  </si>
  <si>
    <t>357996</t>
  </si>
  <si>
    <t>K-HETTICH Atira zásuvka 176, 350mm/30kg, relingy, antracit, PTOs</t>
  </si>
  <si>
    <t>357968</t>
  </si>
  <si>
    <t>K-HETTICH Atira zásuvka 176, 350mm/30kg, relingy, antracit, SiSy</t>
  </si>
  <si>
    <t>357786</t>
  </si>
  <si>
    <t>K-HETTICH Atira zásuvka 176, 350mm/30kg, relingy, bílá, PTO</t>
  </si>
  <si>
    <t>357801</t>
  </si>
  <si>
    <t>K-HETTICH Atira zásuvka 176, 350mm/30kg, relingy, bílá, PTOs</t>
  </si>
  <si>
    <t>357773</t>
  </si>
  <si>
    <t>K-HETTICH Atira zásuvka 176, 350mm/30kg, relingy, bílá, SiSy</t>
  </si>
  <si>
    <t>358168</t>
  </si>
  <si>
    <t>K-HETTICH Atira zásuvka 176, 350mm/30kg, relingy, stříbrná, PTO</t>
  </si>
  <si>
    <t>358184</t>
  </si>
  <si>
    <t>K-HETTICH Atira zásuvka 176, 350mm/30kg, relingy, stříbrná, PTOs</t>
  </si>
  <si>
    <t>358156</t>
  </si>
  <si>
    <t>K-HETTICH Atira zásuvka 176, 350mm/30kg, relingy, stříbrná, SiSy</t>
  </si>
  <si>
    <t>357986</t>
  </si>
  <si>
    <t>K-HETTICH Atira zásuvka 176, 350mm/50kg, relingy, antracit, PTO</t>
  </si>
  <si>
    <t>358001</t>
  </si>
  <si>
    <t>K-HETTICH Atira zásuvka 176, 350mm/50kg, relingy, antracit, PTOs</t>
  </si>
  <si>
    <t>357974</t>
  </si>
  <si>
    <t>K-HETTICH Atira zásuvka 176, 350mm/50kg, relingy, antracit, SiSy</t>
  </si>
  <si>
    <t>357791</t>
  </si>
  <si>
    <t>K-HETTICH Atira zásuvka 176, 350mm/50kg, relingy, bílá, PTO</t>
  </si>
  <si>
    <t>357808</t>
  </si>
  <si>
    <t>K-HETTICH Atira zásuvka 176, 350mm/50kg, relingy, bílá, PTOs</t>
  </si>
  <si>
    <t>357779</t>
  </si>
  <si>
    <t>K-HETTICH Atira zásuvka 176, 350mm/50kg, relingy, bílá, SiSy</t>
  </si>
  <si>
    <t>358173</t>
  </si>
  <si>
    <t>K-HETTICH Atira zásuvka 176, 350mm/50kg, relingy, stříbrná, PTO</t>
  </si>
  <si>
    <t>358189</t>
  </si>
  <si>
    <t>K-HETTICH Atira zásuvka 176, 350mm/50kg, relingy, stříbrná, PTOs</t>
  </si>
  <si>
    <t>358161</t>
  </si>
  <si>
    <t>K-HETTICH Atira zásuvka 176, 350mm/50kg, relingy, stříbrná, SiSy</t>
  </si>
  <si>
    <t>357982</t>
  </si>
  <si>
    <t>K-HETTICH Atira zásuvka 176, 420mm/30kg, relingy, antracit, PTO</t>
  </si>
  <si>
    <t>357997</t>
  </si>
  <si>
    <t>K-HETTICH Atira zásuvka 176, 420mm/30kg, relingy, antracit, PTOs</t>
  </si>
  <si>
    <t>357969</t>
  </si>
  <si>
    <t>K-HETTICH Atira zásuvka 176, 420mm/30kg, relingy, antracit, SiSy</t>
  </si>
  <si>
    <t>357787</t>
  </si>
  <si>
    <t>K-HETTICH Atira zásuvka 176, 420mm/30kg, relingy, bílá, PTO</t>
  </si>
  <si>
    <t>357802</t>
  </si>
  <si>
    <t>K-HETTICH Atira zásuvka 176, 420mm/30kg, relingy, bílá, PTOs</t>
  </si>
  <si>
    <t>357774</t>
  </si>
  <si>
    <t>K-HETTICH Atira zásuvka 176, 420mm/30kg, relingy, bílá, SiSy</t>
  </si>
  <si>
    <t>358169</t>
  </si>
  <si>
    <t>K-HETTICH Atira zásuvka 176, 420mm/30kg, relingy, stříbrná, PTO</t>
  </si>
  <si>
    <t>358185</t>
  </si>
  <si>
    <t>K-HETTICH Atira zásuvka 176, 420mm/30kg, relingy, stříbrná, PTOs</t>
  </si>
  <si>
    <t>358157</t>
  </si>
  <si>
    <t>K-HETTICH Atira zásuvka 176, 420mm/30kg, relingy, stříbrná, SiSy</t>
  </si>
  <si>
    <t>357987</t>
  </si>
  <si>
    <t>K-HETTICH Atira zásuvka 176, 420mm/50kg, relingy, antracit, PTO</t>
  </si>
  <si>
    <t>358002</t>
  </si>
  <si>
    <t>K-HETTICH Atira zásuvka 176, 420mm/50kg, relingy, antracit, PTOs</t>
  </si>
  <si>
    <t>357975</t>
  </si>
  <si>
    <t>K-HETTICH Atira zásuvka 176, 420mm/50kg, relingy, antracit, SiSy</t>
  </si>
  <si>
    <t>357792</t>
  </si>
  <si>
    <t>K-HETTICH Atira zásuvka 176, 420mm/50kg, relingy, bílá, PTO</t>
  </si>
  <si>
    <t>357810</t>
  </si>
  <si>
    <t>K-HETTICH Atira zásuvka 176, 420mm/50kg, relingy, bílá, PTOs</t>
  </si>
  <si>
    <t>357780</t>
  </si>
  <si>
    <t>K-HETTICH Atira zásuvka 176, 420mm/50kg, relingy, bílá, SiSy</t>
  </si>
  <si>
    <t>358174</t>
  </si>
  <si>
    <t>K-HETTICH Atira zásuvka 176, 420mm/50kg, relingy, stříbrná, PTO</t>
  </si>
  <si>
    <t>358190</t>
  </si>
  <si>
    <t>K-HETTICH Atira zásuvka 176, 420mm/50kg, relingy, stříbrná, PTOs</t>
  </si>
  <si>
    <t>358162</t>
  </si>
  <si>
    <t>K-HETTICH Atira zásuvka 176, 420mm/50kg, relingy, stříbrná, SiSy</t>
  </si>
  <si>
    <t>357983</t>
  </si>
  <si>
    <t>K-HETTICH Atira zásuvka 176, 470mm/30kg, relingy, antracit, PTO</t>
  </si>
  <si>
    <t>357998</t>
  </si>
  <si>
    <t>K-HETTICH Atira zásuvka 176, 470mm/30kg, relingy, antracit, PTOs</t>
  </si>
  <si>
    <t>357970</t>
  </si>
  <si>
    <t>K-HETTICH Atira zásuvka 176, 470mm/30kg, relingy, antracit, SiSy</t>
  </si>
  <si>
    <t>357788</t>
  </si>
  <si>
    <t>K-HETTICH Atira zásuvka 176, 470mm/30kg, relingy, bílá, PTO</t>
  </si>
  <si>
    <t>357803</t>
  </si>
  <si>
    <t>K-HETTICH Atira zásuvka 176, 470mm/30kg, relingy, bílá, PTOs</t>
  </si>
  <si>
    <t>357775</t>
  </si>
  <si>
    <t>K-HETTICH Atira zásuvka 176, 470mm/30kg, relingy, bílá, SiSy</t>
  </si>
  <si>
    <t>358170</t>
  </si>
  <si>
    <t>K-HETTICH Atira zásuvka 176, 470mm/30kg, relingy, stříbrná, PTO</t>
  </si>
  <si>
    <t>358186</t>
  </si>
  <si>
    <t>K-HETTICH Atira zásuvka 176, 470mm/30kg, relingy, stříbrná, PTOs</t>
  </si>
  <si>
    <t>358158</t>
  </si>
  <si>
    <t>K-HETTICH Atira zásuvka 176, 470mm/30kg, relingy, stříbrná, SiSy</t>
  </si>
  <si>
    <t>357988</t>
  </si>
  <si>
    <t>K-HETTICH Atira zásuvka 176, 470mm/50kg, relingy, antracit, PTO</t>
  </si>
  <si>
    <t>358003</t>
  </si>
  <si>
    <t>K-HETTICH Atira zásuvka 176, 470mm/50kg, relingy, antracit, PTOs</t>
  </si>
  <si>
    <t>357976</t>
  </si>
  <si>
    <t>K-HETTICH Atira zásuvka 176, 470mm/50kg, relingy, antracit, SiSy</t>
  </si>
  <si>
    <t>357793</t>
  </si>
  <si>
    <t>K-HETTICH Atira zásuvka 176, 470mm/50kg, relingy, bílá, PTO</t>
  </si>
  <si>
    <t>357811</t>
  </si>
  <si>
    <t>K-HETTICH Atira zásuvka 176, 470mm/50kg, relingy, bílá, PTOs</t>
  </si>
  <si>
    <t>357781</t>
  </si>
  <si>
    <t>K-HETTICH Atira zásuvka 176, 470mm/50kg, relingy, bílá, SiSy</t>
  </si>
  <si>
    <t>358176</t>
  </si>
  <si>
    <t>K-HETTICH Atira zásuvka 176, 470mm/50kg, relingy, stříbrná, PTO</t>
  </si>
  <si>
    <t>358191</t>
  </si>
  <si>
    <t>K-HETTICH Atira zásuvka 176, 470mm/50kg, relingy, stříbrná, PTOs</t>
  </si>
  <si>
    <t>358163</t>
  </si>
  <si>
    <t>K-HETTICH Atira zásuvka 176, 470mm/50kg, relingy, stříbrná, SiSy</t>
  </si>
  <si>
    <t>357984</t>
  </si>
  <si>
    <t>K-HETTICH Atira zásuvka 176, 520mm/30kg, relingy, antracit, PTO</t>
  </si>
  <si>
    <t>357999</t>
  </si>
  <si>
    <t>K-HETTICH Atira zásuvka 176, 520mm/30kg, relingy, antracit, PTOs</t>
  </si>
  <si>
    <t>357971</t>
  </si>
  <si>
    <t>K-HETTICH Atira zásuvka 176, 520mm/30kg, relingy, antracit, SiSy</t>
  </si>
  <si>
    <t>357777</t>
  </si>
  <si>
    <t>K-HETTICH Atira zásuvka 176, 520mm/30kg, relingy, bílá, SiSy</t>
  </si>
  <si>
    <t>358171</t>
  </si>
  <si>
    <t>K-HETTICH Atira zásuvka 176, 520mm/30kg, relingy, stříbrná, PTO</t>
  </si>
  <si>
    <t>358187</t>
  </si>
  <si>
    <t>K-HETTICH Atira zásuvka 176, 520mm/30kg, relingy, stříbrná, PTOs</t>
  </si>
  <si>
    <t>358159</t>
  </si>
  <si>
    <t>K-HETTICH Atira zásuvka 176, 520mm/30kg, relingy, stříbrná, SiSy</t>
  </si>
  <si>
    <t>357989</t>
  </si>
  <si>
    <t>K-HETTICH Atira zásuvka 176, 520mm/50kg, relingy, antracit, PTO</t>
  </si>
  <si>
    <t>358004</t>
  </si>
  <si>
    <t>K-HETTICH Atira zásuvka 176, 520mm/50kg, relingy, antracit, PTOs</t>
  </si>
  <si>
    <t>357977</t>
  </si>
  <si>
    <t>K-HETTICH Atira zásuvka 176, 520mm/50kg, relingy, antracit, SiSy</t>
  </si>
  <si>
    <t>357794</t>
  </si>
  <si>
    <t>K-HETTICH Atira zásuvka 176, 520mm/50kg, relingy, bílá, PTO</t>
  </si>
  <si>
    <t>357812</t>
  </si>
  <si>
    <t>K-HETTICH Atira zásuvka 176, 520mm/50kg, relingy, bílá, PTOs</t>
  </si>
  <si>
    <t>357782</t>
  </si>
  <si>
    <t>K-HETTICH Atira zásuvka 176, 520mm/50kg, relingy, bílá, SiSy</t>
  </si>
  <si>
    <t>358177</t>
  </si>
  <si>
    <t>K-HETTICH Atira zásuvka 176, 520mm/50kg, relingy, stříbrná, PTO</t>
  </si>
  <si>
    <t>358192</t>
  </si>
  <si>
    <t>K-HETTICH Atira zásuvka 176, 520mm/50kg, relingy, stříbrná, PTOs</t>
  </si>
  <si>
    <t>358164</t>
  </si>
  <si>
    <t>K-HETTICH Atira zásuvka 176, 520mm/50kg, relingy, stříbrná, SiSy</t>
  </si>
  <si>
    <t>357990</t>
  </si>
  <si>
    <t>K-HETTICH Atira zásuvka 176, 620mm/50kg, relingy, antracit, PTO</t>
  </si>
  <si>
    <t>358005</t>
  </si>
  <si>
    <t>K-HETTICH Atira zásuvka 176, 620mm/50kg, relingy, antracit, PTOs</t>
  </si>
  <si>
    <t>357978</t>
  </si>
  <si>
    <t>K-HETTICH Atira zásuvka 176, 620mm/50kg, relingy, antracit, SiSy</t>
  </si>
  <si>
    <t>357795</t>
  </si>
  <si>
    <t>K-HETTICH Atira zásuvka 176, 620mm/50kg, relingy, bílá, PTO</t>
  </si>
  <si>
    <t>357814</t>
  </si>
  <si>
    <t>K-HETTICH Atira zásuvka 176, 620mm/50kg, relingy, bílá, PTOs</t>
  </si>
  <si>
    <t>357783</t>
  </si>
  <si>
    <t>K-HETTICH Atira zásuvka 176, 620mm/50kg, relingy, bílá, SiSy</t>
  </si>
  <si>
    <t>358178</t>
  </si>
  <si>
    <t>K-HETTICH Atira zásuvka 176, 620mm/50kg, relingy, stříbrná, PTO</t>
  </si>
  <si>
    <t>358193</t>
  </si>
  <si>
    <t>K-HETTICH Atira zásuvka 176, 620mm/50kg, relingy, stříbrná, PTOs</t>
  </si>
  <si>
    <t>358165</t>
  </si>
  <si>
    <t>K-HETTICH Atira zásuvka 176, 620mm/50kg, relingy, stříbrná, SiSy</t>
  </si>
  <si>
    <t>357883</t>
  </si>
  <si>
    <t>K-HETTICH Atira zásuvka 54, 470mm/30kg, antracit, PTO</t>
  </si>
  <si>
    <t>357884</t>
  </si>
  <si>
    <t>K-HETTICH Atira zásuvka 54, 470mm/30kg, antracit, PTOs</t>
  </si>
  <si>
    <t>357882</t>
  </si>
  <si>
    <t>K-HETTICH Atira zásuvka 54, 470mm/30kg, antracit, SiSy</t>
  </si>
  <si>
    <t>357690</t>
  </si>
  <si>
    <t>K-HETTICH Atira zásuvka 54, 470mm/30kg, bílá, PTO</t>
  </si>
  <si>
    <t>357691</t>
  </si>
  <si>
    <t>K-HETTICH Atira zásuvka 54, 470mm/30kg, bílá, PTOs</t>
  </si>
  <si>
    <t>357689</t>
  </si>
  <si>
    <t>K-HETTICH Atira zásuvka 54, 470mm/30kg, bílá, SiSy</t>
  </si>
  <si>
    <t>358074</t>
  </si>
  <si>
    <t>K-HETTICH Atira zásuvka 54, 470mm/30kg, stříbrná, PTO</t>
  </si>
  <si>
    <t>358075</t>
  </si>
  <si>
    <t>K-HETTICH Atira zásuvka 54, 470mm/30kg, stříbrná, PTOs</t>
  </si>
  <si>
    <t>358073</t>
  </si>
  <si>
    <t>K-HETTICH Atira zásuvka 54, 470mm/30kg, stříbrná, SiSy</t>
  </si>
  <si>
    <t>357909</t>
  </si>
  <si>
    <t>K-HETTICH Atira zásuvka 70, 260mm/10kg, antracit, PTOs</t>
  </si>
  <si>
    <t>357717</t>
  </si>
  <si>
    <t>K-HETTICH Atira zásuvka 70, 260mm/10kg, bílá, PTOs</t>
  </si>
  <si>
    <t>358100</t>
  </si>
  <si>
    <t>K-HETTICH Atira zásuvka 70, 260mm/10kg, stříbrná, PTOs</t>
  </si>
  <si>
    <t>357897</t>
  </si>
  <si>
    <t>K-HETTICH Atira zásuvka 70, 260mm/30kg, antracit, PTO</t>
  </si>
  <si>
    <t>357912</t>
  </si>
  <si>
    <t>K-HETTICH Atira zásuvka 70, 260mm/30kg, antracit, PTOs</t>
  </si>
  <si>
    <t>357885</t>
  </si>
  <si>
    <t>K-HETTICH Atira zásuvka 70, 260mm/30kg, antracit, SiSy</t>
  </si>
  <si>
    <t>357704</t>
  </si>
  <si>
    <t>K-HETTICH Atira zásuvka 70, 260mm/30kg, bílá, PTO</t>
  </si>
  <si>
    <t>357720</t>
  </si>
  <si>
    <t>K-HETTICH Atira zásuvka 70, 260mm/30kg, bílá, PTOs</t>
  </si>
  <si>
    <t>357692</t>
  </si>
  <si>
    <t>K-HETTICH Atira zásuvka 70, 260mm/30kg, bílá, SiSy</t>
  </si>
  <si>
    <t>358088</t>
  </si>
  <si>
    <t>K-HETTICH Atira zásuvka 70, 260mm/30kg, stříbrná, PTO</t>
  </si>
  <si>
    <t>358103</t>
  </si>
  <si>
    <t>K-HETTICH Atira zásuvka 70, 260mm/30kg, stříbrná, PTOs</t>
  </si>
  <si>
    <t>358076</t>
  </si>
  <si>
    <t>K-HETTICH Atira zásuvka 70, 260mm/30kg, stříbrná, SiSy</t>
  </si>
  <si>
    <t>357910</t>
  </si>
  <si>
    <t>K-HETTICH Atira zásuvka 70, 300mm/10kg, antracit, PTOs</t>
  </si>
  <si>
    <t>357718</t>
  </si>
  <si>
    <t>K-HETTICH Atira zásuvka 70, 300mm/10kg, bílá, PTOs</t>
  </si>
  <si>
    <t>358101</t>
  </si>
  <si>
    <t>K-HETTICH Atira zásuvka 70, 300mm/10kg, stříbrná, PTOs</t>
  </si>
  <si>
    <t>357898</t>
  </si>
  <si>
    <t>K-HETTICH Atira zásuvka 70, 300mm/30kg, antracit, PTO</t>
  </si>
  <si>
    <t>357913</t>
  </si>
  <si>
    <t>K-HETTICH Atira zásuvka 70, 300mm/30kg, antracit, PTOs</t>
  </si>
  <si>
    <t>357886</t>
  </si>
  <si>
    <t>K-HETTICH Atira zásuvka 70, 300mm/30kg, antracit, SiSy</t>
  </si>
  <si>
    <t>357705</t>
  </si>
  <si>
    <t>K-HETTICH Atira zásuvka 70, 300mm/30kg, bílá, PTO</t>
  </si>
  <si>
    <t>357721</t>
  </si>
  <si>
    <t>K-HETTICH Atira zásuvka 70, 300mm/30kg, bílá, PTOs</t>
  </si>
  <si>
    <t>357693</t>
  </si>
  <si>
    <t>K-HETTICH Atira zásuvka 70, 300mm/30kg, bílá, SiSy</t>
  </si>
  <si>
    <t>358089</t>
  </si>
  <si>
    <t>K-HETTICH Atira zásuvka 70, 300mm/30kg, stříbrná, PTO</t>
  </si>
  <si>
    <t>358104</t>
  </si>
  <si>
    <t>K-HETTICH Atira zásuvka 70, 300mm/30kg, stříbrná, PTOs</t>
  </si>
  <si>
    <t>358077</t>
  </si>
  <si>
    <t>K-HETTICH Atira zásuvka 70, 300mm/30kg, stříbrná, SiSy</t>
  </si>
  <si>
    <t>357903</t>
  </si>
  <si>
    <t>K-HETTICH Atira zásuvka 70, 300mm/50kg, antracit, PTO</t>
  </si>
  <si>
    <t>357918</t>
  </si>
  <si>
    <t>K-HETTICH Atira zásuvka 70, 300mm/50kg, antracit, PTOs</t>
  </si>
  <si>
    <t>357891</t>
  </si>
  <si>
    <t>K-HETTICH Atira zásuvka 70, 300mm/50kg, antracit, SiSy</t>
  </si>
  <si>
    <t>357711</t>
  </si>
  <si>
    <t>K-HETTICH Atira zásuvka 70, 300mm/50kg, bílá, PTO</t>
  </si>
  <si>
    <t>357726</t>
  </si>
  <si>
    <t>K-HETTICH Atira zásuvka 70, 300mm/50kg, bílá, PTOs</t>
  </si>
  <si>
    <t>357698</t>
  </si>
  <si>
    <t>K-HETTICH Atira zásuvka 70, 300mm/50kg, bílá, SiSy</t>
  </si>
  <si>
    <t>358094</t>
  </si>
  <si>
    <t>K-HETTICH Atira zásuvka 70, 300mm/50kg, stříbrná, PTO</t>
  </si>
  <si>
    <t>358109</t>
  </si>
  <si>
    <t>K-HETTICH Atira zásuvka 70, 300mm/50kg, stříbrná, PTOs</t>
  </si>
  <si>
    <t>358082</t>
  </si>
  <si>
    <t>K-HETTICH Atira zásuvka 70, 300mm/50kg, stříbrná, SiSy</t>
  </si>
  <si>
    <t>357911</t>
  </si>
  <si>
    <t>K-HETTICH Atira zásuvka 70, 350mm/10kg, antracit, PTOs</t>
  </si>
  <si>
    <t>357719</t>
  </si>
  <si>
    <t>K-HETTICH Atira zásuvka 70, 350mm/10kg, bílá, PTOs</t>
  </si>
  <si>
    <t>358102</t>
  </si>
  <si>
    <t>K-HETTICH Atira zásuvka 70, 350mm/10kg, stříbrná, PTOs</t>
  </si>
  <si>
    <t>357899</t>
  </si>
  <si>
    <t>K-HETTICH Atira zásuvka 70, 350mm/30kg, antracit, PTO</t>
  </si>
  <si>
    <t>357914</t>
  </si>
  <si>
    <t>K-HETTICH Atira zásuvka 70, 350mm/30kg, antracit, PTOs</t>
  </si>
  <si>
    <t>357887</t>
  </si>
  <si>
    <t>K-HETTICH Atira zásuvka 70, 350mm/30kg, antracit, SiSy</t>
  </si>
  <si>
    <t>357706</t>
  </si>
  <si>
    <t>K-HETTICH Atira zásuvka 70, 350mm/30kg, bílá, PTO</t>
  </si>
  <si>
    <t>357722</t>
  </si>
  <si>
    <t>K-HETTICH Atira zásuvka 70, 350mm/30kg, bílá, PTOs</t>
  </si>
  <si>
    <t>357694</t>
  </si>
  <si>
    <t>K-HETTICH Atira zásuvka 70, 350mm/30kg, bílá, SiSy</t>
  </si>
  <si>
    <t>358090</t>
  </si>
  <si>
    <t>K-HETTICH Atira zásuvka 70, 350mm/30kg, stříbrná, PTO</t>
  </si>
  <si>
    <t>358105</t>
  </si>
  <si>
    <t>K-HETTICH Atira zásuvka 70, 350mm/30kg, stříbrná, PTOs</t>
  </si>
  <si>
    <t>358078</t>
  </si>
  <si>
    <t>K-HETTICH Atira zásuvka 70, 350mm/30kg, stříbrná, SiSy</t>
  </si>
  <si>
    <t>357904</t>
  </si>
  <si>
    <t>K-HETTICH Atira zásuvka 70, 350mm/50kg, antracit, PTO</t>
  </si>
  <si>
    <t>357919</t>
  </si>
  <si>
    <t>K-HETTICH Atira zásuvka 70, 350mm/50kg, antracit, PTOs</t>
  </si>
  <si>
    <t>357892</t>
  </si>
  <si>
    <t>K-HETTICH Atira zásuvka 70, 350mm/50kg, antracit, SiSy</t>
  </si>
  <si>
    <t>357712</t>
  </si>
  <si>
    <t>K-HETTICH Atira zásuvka 70, 350mm/50kg, bílá, PTO</t>
  </si>
  <si>
    <t>357727</t>
  </si>
  <si>
    <t>K-HETTICH Atira zásuvka 70, 350mm/50kg, bílá, PTOs</t>
  </si>
  <si>
    <t>357699</t>
  </si>
  <si>
    <t>K-HETTICH Atira zásuvka 70, 350mm/50kg, bílá, SiSy</t>
  </si>
  <si>
    <t>358095</t>
  </si>
  <si>
    <t>K-HETTICH Atira zásuvka 70, 350mm/50kg, stříbrná, PTO</t>
  </si>
  <si>
    <t>358110</t>
  </si>
  <si>
    <t>K-HETTICH Atira zásuvka 70, 350mm/50kg, stříbrná, PTOs</t>
  </si>
  <si>
    <t>358083</t>
  </si>
  <si>
    <t>K-HETTICH Atira zásuvka 70, 350mm/50kg, stříbrná, SiSy</t>
  </si>
  <si>
    <t>357900</t>
  </si>
  <si>
    <t>K-HETTICH Atira zásuvka 70, 420mm/30kg, antracit, PTO</t>
  </si>
  <si>
    <t>357915</t>
  </si>
  <si>
    <t>K-HETTICH Atira zásuvka 70, 420mm/30kg, antracit, PTOs</t>
  </si>
  <si>
    <t>357888</t>
  </si>
  <si>
    <t>K-HETTICH Atira zásuvka 70, 420mm/30kg, antracit, SiSy</t>
  </si>
  <si>
    <t>357707</t>
  </si>
  <si>
    <t>K-HETTICH Atira zásuvka 70, 420mm/30kg, bílá, PTO</t>
  </si>
  <si>
    <t>357723</t>
  </si>
  <si>
    <t>K-HETTICH Atira zásuvka 70, 420mm/30kg, bílá, PTOs</t>
  </si>
  <si>
    <t>357695</t>
  </si>
  <si>
    <t>K-HETTICH Atira zásuvka 70, 420mm/30kg, bílá, SiSy</t>
  </si>
  <si>
    <t>358091</t>
  </si>
  <si>
    <t>K-HETTICH Atira zásuvka 70, 420mm/30kg, stříbrná, PTO</t>
  </si>
  <si>
    <t>358106</t>
  </si>
  <si>
    <t>K-HETTICH Atira zásuvka 70, 420mm/30kg, stříbrná, PTOs</t>
  </si>
  <si>
    <t>288762</t>
  </si>
  <si>
    <t>K-HETTICH Atira zásuvka 70, 420mm/30kg, stříbrná, SiSy</t>
  </si>
  <si>
    <t>358079</t>
  </si>
  <si>
    <t>357905</t>
  </si>
  <si>
    <t>K-HETTICH Atira zásuvka 70, 420mm/50kg, antracit, PTO</t>
  </si>
  <si>
    <t>357920</t>
  </si>
  <si>
    <t>K-HETTICH Atira zásuvka 70, 420mm/50kg, antracit, PTOs</t>
  </si>
  <si>
    <t>357893</t>
  </si>
  <si>
    <t>K-HETTICH Atira zásuvka 70, 420mm/50kg, antracit, SiSy</t>
  </si>
  <si>
    <t>357713</t>
  </si>
  <si>
    <t>K-HETTICH Atira zásuvka 70, 420mm/50kg, bílá, PTO</t>
  </si>
  <si>
    <t>357728</t>
  </si>
  <si>
    <t>K-HETTICH Atira zásuvka 70, 420mm/50kg, bílá, PTOs</t>
  </si>
  <si>
    <t>357700</t>
  </si>
  <si>
    <t>K-HETTICH Atira zásuvka 70, 420mm/50kg, bílá, SiSy</t>
  </si>
  <si>
    <t>358096</t>
  </si>
  <si>
    <t>K-HETTICH Atira zásuvka 70, 420mm/50kg, stříbrná, PTO</t>
  </si>
  <si>
    <t>358111</t>
  </si>
  <si>
    <t>K-HETTICH Atira zásuvka 70, 420mm/50kg, stříbrná, PTOs</t>
  </si>
  <si>
    <t>358084</t>
  </si>
  <si>
    <t>K-HETTICH Atira zásuvka 70, 420mm/50kg, stříbrná, SiSy</t>
  </si>
  <si>
    <t>357901</t>
  </si>
  <si>
    <t>K-HETTICH Atira zásuvka 70, 470mm/30kg, antracit, PTO</t>
  </si>
  <si>
    <t>357916</t>
  </si>
  <si>
    <t>K-HETTICH Atira zásuvka 70, 470mm/30kg, antracit, PTOs</t>
  </si>
  <si>
    <t>357889</t>
  </si>
  <si>
    <t>K-HETTICH Atira zásuvka 70, 470mm/30kg, antracit, SiSy</t>
  </si>
  <si>
    <t>357709</t>
  </si>
  <si>
    <t>K-HETTICH Atira zásuvka 70, 470mm/30kg, bílá, PTO</t>
  </si>
  <si>
    <t>357724</t>
  </si>
  <si>
    <t>K-HETTICH Atira zásuvka 70, 470mm/30kg, bílá, PTOs</t>
  </si>
  <si>
    <t>357696</t>
  </si>
  <si>
    <t>K-HETTICH Atira zásuvka 70, 470mm/30kg, bílá, SiSy</t>
  </si>
  <si>
    <t>358092</t>
  </si>
  <si>
    <t>K-HETTICH Atira zásuvka 70, 470mm/30kg, stříbrná, PTO</t>
  </si>
  <si>
    <t>358107</t>
  </si>
  <si>
    <t>K-HETTICH Atira zásuvka 70, 470mm/30kg, stříbrná, PTOs</t>
  </si>
  <si>
    <t>358080</t>
  </si>
  <si>
    <t>K-HETTICH Atira zásuvka 70, 470mm/30kg, stříbrná, SiSy</t>
  </si>
  <si>
    <t>357906</t>
  </si>
  <si>
    <t>K-HETTICH Atira zásuvka 70, 470mm/50kg, antracit, PTO</t>
  </si>
  <si>
    <t>357921</t>
  </si>
  <si>
    <t>K-HETTICH Atira zásuvka 70, 470mm/50kg, antracit, PTOs</t>
  </si>
  <si>
    <t>357894</t>
  </si>
  <si>
    <t>K-HETTICH Atira zásuvka 70, 470mm/50kg, antracit, SiSy</t>
  </si>
  <si>
    <t>357714</t>
  </si>
  <si>
    <t>K-HETTICH Atira zásuvka 70, 470mm/50kg, bílá, PTO</t>
  </si>
  <si>
    <t>357729</t>
  </si>
  <si>
    <t>K-HETTICH Atira zásuvka 70, 470mm/50kg, bílá, PTOs</t>
  </si>
  <si>
    <t>357701</t>
  </si>
  <si>
    <t>K-HETTICH Atira zásuvka 70, 470mm/50kg, bílá, SiSy</t>
  </si>
  <si>
    <t>358097</t>
  </si>
  <si>
    <t>K-HETTICH Atira zásuvka 70, 470mm/50kg, stříbrná, PTO</t>
  </si>
  <si>
    <t>358112</t>
  </si>
  <si>
    <t>K-HETTICH Atira zásuvka 70, 470mm/50kg, stříbrná, PTOs</t>
  </si>
  <si>
    <t>358085</t>
  </si>
  <si>
    <t>K-HETTICH Atira zásuvka 70, 470mm/50kg, stříbrná, SiSy</t>
  </si>
  <si>
    <t>357902</t>
  </si>
  <si>
    <t>K-HETTICH Atira zásuvka 70, 520mm/30kg, antracit, PTO</t>
  </si>
  <si>
    <t>357917</t>
  </si>
  <si>
    <t>K-HETTICH Atira zásuvka 70, 520mm/30kg, antracit, PTOs</t>
  </si>
  <si>
    <t>357890</t>
  </si>
  <si>
    <t>K-HETTICH Atira zásuvka 70, 520mm/30kg, antracit, SiSy</t>
  </si>
  <si>
    <t>357725</t>
  </si>
  <si>
    <t>K-HETTICH Atira zásuvka 70, 520mm/30kg, bílá, PTOs</t>
  </si>
  <si>
    <t>357697</t>
  </si>
  <si>
    <t>K-HETTICH Atira zásuvka 70, 520mm/30kg, bílá, SiSy</t>
  </si>
  <si>
    <t>358093</t>
  </si>
  <si>
    <t>K-HETTICH Atira zásuvka 70, 520mm/30kg, stříbrná, PTO</t>
  </si>
  <si>
    <t>358108</t>
  </si>
  <si>
    <t>K-HETTICH Atira zásuvka 70, 520mm/30kg, stříbrná, PTOs</t>
  </si>
  <si>
    <t>358081</t>
  </si>
  <si>
    <t>K-HETTICH Atira zásuvka 70, 520mm/30kg, stříbrná, SiSy</t>
  </si>
  <si>
    <t>357907</t>
  </si>
  <si>
    <t>K-HETTICH Atira zásuvka 70, 520mm/50kg, antracit, PTO</t>
  </si>
  <si>
    <t>357922</t>
  </si>
  <si>
    <t>K-HETTICH Atira zásuvka 70, 520mm/50kg, antracit, PTOs</t>
  </si>
  <si>
    <t>357895</t>
  </si>
  <si>
    <t>K-HETTICH Atira zásuvka 70, 520mm/50kg, antracit, SiSy</t>
  </si>
  <si>
    <t>357715</t>
  </si>
  <si>
    <t>K-HETTICH Atira zásuvka 70, 520mm/50kg, bílá, PTO</t>
  </si>
  <si>
    <t>357730</t>
  </si>
  <si>
    <t>K-HETTICH Atira zásuvka 70, 520mm/50kg, bílá, PTOs</t>
  </si>
  <si>
    <t>357702</t>
  </si>
  <si>
    <t>K-HETTICH Atira zásuvka 70, 520mm/50kg, bílá, SiSy</t>
  </si>
  <si>
    <t>358098</t>
  </si>
  <si>
    <t>K-HETTICH Atira zásuvka 70, 520mm/50kg, stříbrná, PTO</t>
  </si>
  <si>
    <t>358113</t>
  </si>
  <si>
    <t>K-HETTICH Atira zásuvka 70, 520mm/50kg, stříbrná, PTOs</t>
  </si>
  <si>
    <t>358086</t>
  </si>
  <si>
    <t>K-HETTICH Atira zásuvka 70, 520mm/50kg, stříbrná, SiSy</t>
  </si>
  <si>
    <t>357908</t>
  </si>
  <si>
    <t>K-HETTICH Atira zásuvka 70, 620mm/50kg, antracit, PTO</t>
  </si>
  <si>
    <t>357923</t>
  </si>
  <si>
    <t>K-HETTICH Atira zásuvka 70, 620mm/50kg, antracit, PTOs</t>
  </si>
  <si>
    <t>357896</t>
  </si>
  <si>
    <t>K-HETTICH Atira zásuvka 70, 620mm/50kg, antracit, SiSy</t>
  </si>
  <si>
    <t>357716</t>
  </si>
  <si>
    <t>K-HETTICH Atira zásuvka 70, 620mm/50kg, bílá, PTO</t>
  </si>
  <si>
    <t>357731</t>
  </si>
  <si>
    <t>K-HETTICH Atira zásuvka 70, 620mm/50kg, bílá, PTOs</t>
  </si>
  <si>
    <t>357703</t>
  </si>
  <si>
    <t>K-HETTICH Atira zásuvka 70, 620mm/50kg, bílá, SiSy</t>
  </si>
  <si>
    <t>358099</t>
  </si>
  <si>
    <t>K-HETTICH Atira zásuvka 70, 620mm/50kg, stříbrná, PTO</t>
  </si>
  <si>
    <t>358114</t>
  </si>
  <si>
    <t>K-HETTICH Atira zásuvka 70, 620mm/50kg, stříbrná, PTOs</t>
  </si>
  <si>
    <t>358087</t>
  </si>
  <si>
    <t>K-HETTICH Atira zásuvka 70, 620mm/50kg, stříbrná, SiSy</t>
  </si>
  <si>
    <t>515685</t>
  </si>
  <si>
    <t>K-HETTICH Av.You 101/450+187/450, 10+10, antracit + BOSCH aku šr. GSR 120-Li</t>
  </si>
  <si>
    <t>515683</t>
  </si>
  <si>
    <t>K-HETTICH Av.You 101/450+187/450, 20+20, antracit + FESTOOL Aku šr. TXS 12</t>
  </si>
  <si>
    <t>515686</t>
  </si>
  <si>
    <t>K-HETTICH Av.You 101/500+187/500, 10+10, stříbrná + BOSCH aku šr. GSR 120-Li</t>
  </si>
  <si>
    <t>515684</t>
  </si>
  <si>
    <t>K-HETTICH Av.You 101/500+187/500, 20+20, stříbrná + FESTOOL Aku šr. TXS 12</t>
  </si>
  <si>
    <t>490732</t>
  </si>
  <si>
    <t>K-Hettich Av.YOU antracit 500mm 1x101 + 2x187 + FREEspace mini D + vesta L</t>
  </si>
  <si>
    <t>490724</t>
  </si>
  <si>
    <t>K-Hettich Av.YOU antracit 500mm 1x101 + 2x187 + FREEspace mini D + vesta M</t>
  </si>
  <si>
    <t>490735</t>
  </si>
  <si>
    <t>K-Hettich Av.YOU antracit 500mm 1x101 + 2x187 + FREEspace mini D + vesta XL</t>
  </si>
  <si>
    <t>490730</t>
  </si>
  <si>
    <t>K-Hettich Av.YOU bílý 500mm 1x101 + 2x187 + FREEspace mini D + vesta L</t>
  </si>
  <si>
    <t>490722</t>
  </si>
  <si>
    <t>K-Hettich Av.YOU bílý 500mm 1x101 + 2x187 + FREEspace mini D + vesta M</t>
  </si>
  <si>
    <t>490733</t>
  </si>
  <si>
    <t>K-Hettich Av.YOU bílý 500mm 1x101 + 2x187 + FREEspace mini D + vesta XL</t>
  </si>
  <si>
    <t>490731</t>
  </si>
  <si>
    <t>K-Hettich Av.YOU stříbrný 500mm 1x101 + 2x187 + FREEspace mini D + vesta L</t>
  </si>
  <si>
    <t>490723</t>
  </si>
  <si>
    <t>K-Hettich Av.YOU stříbrný 500mm 1x101 + 2x187 + FREEspace mini D + vesta M</t>
  </si>
  <si>
    <t>490734</t>
  </si>
  <si>
    <t>K-Hettich Av.YOU stříbrný 500mm 1x101 + 2x187 + FREEspace mini D + vesta XL</t>
  </si>
  <si>
    <t>528917</t>
  </si>
  <si>
    <t>K-HETTICH AvanTech You 101/450 Q30/SiSy/PTOs antracit vrut - Vesta L zdarma</t>
  </si>
  <si>
    <t>528902</t>
  </si>
  <si>
    <t>K-HETTICH AvanTech You 101/450 Q30/SiSy/PTOs antracit vrut - Vesta M zdarma</t>
  </si>
  <si>
    <t>517010</t>
  </si>
  <si>
    <t>K-HETTICH AvanTech You 101/450 Q30/SiSy/PTOs antracit vrut - Vesta S zdarma</t>
  </si>
  <si>
    <t>528929</t>
  </si>
  <si>
    <t>K-HETTICH AvanTech You 101/450 Q30/SiSy/PTOs antracit vrut - Vesta XL zdarma</t>
  </si>
  <si>
    <t>528921</t>
  </si>
  <si>
    <t>K-HETTICH AvanTech You 101/450 Q30/SiSy/PTOs bílá vrut  - Vesta L zdarma</t>
  </si>
  <si>
    <t>528909</t>
  </si>
  <si>
    <t>K-HETTICH AvanTech You 101/450 Q30/SiSy/PTOs bílá vrut  - Vesta M zdarma</t>
  </si>
  <si>
    <t>528933</t>
  </si>
  <si>
    <t>K-HETTICH AvanTech You 101/450 Q30/SiSy/PTOs bílá vrut  - Vesta XL zdarma</t>
  </si>
  <si>
    <t>517014</t>
  </si>
  <si>
    <t>K-HETTICH AvanTech You 101/450 Q30/SiSy/PTOs bílá vrut - Vesta S zdarma</t>
  </si>
  <si>
    <t>528919</t>
  </si>
  <si>
    <t>K-HETTICH AvanTech You 101/450 Q30/SiSy/PTOs stříbrná vrut  - Vesta L zdarma</t>
  </si>
  <si>
    <t>528907</t>
  </si>
  <si>
    <t>K-HETTICH AvanTech You 101/450 Q30/SiSy/PTOs stříbrná vrut  - Vesta M zdarma</t>
  </si>
  <si>
    <t>528931</t>
  </si>
  <si>
    <t>K-HETTICH AvanTech You 101/450 Q30/SiSy/PTOs stříbrná vrut  - Vesta XL zdarma</t>
  </si>
  <si>
    <t>517012</t>
  </si>
  <si>
    <t>K-HETTICH AvanTech You 101/450 Q30/SiSy/PTOs stříbrná vrut - Vesta S zdarma</t>
  </si>
  <si>
    <t>528927</t>
  </si>
  <si>
    <t>K-HETTICH AvanTech You 101/500 Q30/SiSy/PTOs bílá vrut  - Vesta L zdarma</t>
  </si>
  <si>
    <t>528915</t>
  </si>
  <si>
    <t>K-HETTICH AvanTech You 101/500 Q30/SiSy/PTOs bílá vrut  - Vesta M zdarma</t>
  </si>
  <si>
    <t>528939</t>
  </si>
  <si>
    <t>K-HETTICH AvanTech You 101/500 Q30/SiSy/PTOs bílá vrut  - Vesta XL zdarma</t>
  </si>
  <si>
    <t>517020</t>
  </si>
  <si>
    <t>K-HETTICH AvanTech You 101/500 Q30/SiSy/PTOs bílá vrut - Vesta S zdarma</t>
  </si>
  <si>
    <t>528925</t>
  </si>
  <si>
    <t>K-HETTICH AvanTech You 101/500 Q30/SiSy/PTOs stříbrná vrut  - Vesta L zdarma</t>
  </si>
  <si>
    <t>528913</t>
  </si>
  <si>
    <t>K-HETTICH AvanTech You 101/500 Q30/SiSy/PTOs stříbrná vrut  - Vesta M zdarma</t>
  </si>
  <si>
    <t>528937</t>
  </si>
  <si>
    <t>K-HETTICH AvanTech You 101/500 Q30/SiSy/PTOs stříbrná vrut  - Vesta XL zdarma</t>
  </si>
  <si>
    <t>517018</t>
  </si>
  <si>
    <t>K-HETTICH AvanTech You 101/500 Q30/SiSy/PTOs stříbrná vrut - Vesta S zdarma</t>
  </si>
  <si>
    <t>528923</t>
  </si>
  <si>
    <t>K-HETTICH AvanTech You 139/500 Q30/SiSy/PTOs antracit vrut  - Vesta L zdarma</t>
  </si>
  <si>
    <t>528911</t>
  </si>
  <si>
    <t>K-HETTICH AvanTech You 139/500 Q30/SiSy/PTOs antracit vrut  - Vesta M zdarma</t>
  </si>
  <si>
    <t>528935</t>
  </si>
  <si>
    <t>K-HETTICH AvanTech You 139/500 Q30/SiSy/PTOs antracit vrut  - Vesta XL zdarma</t>
  </si>
  <si>
    <t>517016</t>
  </si>
  <si>
    <t>K-HETTICH AvanTech You 139/500 Q30/SiSy/PTOs antracit vrut - Vesta S zdarma</t>
  </si>
  <si>
    <t>528918</t>
  </si>
  <si>
    <t>K-HETTICH AvanTech You 187/450 Q30/SiSy/PTOs antracit vrut  - Vesta L zdarma</t>
  </si>
  <si>
    <t>528906</t>
  </si>
  <si>
    <t>K-HETTICH AvanTech You 187/450 Q30/SiSy/PTOs antracit vrut  - Vesta M zdarma</t>
  </si>
  <si>
    <t>528930</t>
  </si>
  <si>
    <t>K-HETTICH AvanTech You 187/450 Q30/SiSy/PTOs antracit vrut  - Vesta XL zdarma</t>
  </si>
  <si>
    <t>528922</t>
  </si>
  <si>
    <t>K-HETTICH AvanTech You 187/450 Q30/SiSy/PTOs bílá vrut  - Vesta L zdarma</t>
  </si>
  <si>
    <t>528910</t>
  </si>
  <si>
    <t>K-HETTICH AvanTech You 187/450 Q30/SiSy/PTOs bílá vrut  - Vesta M zdarma</t>
  </si>
  <si>
    <t>528934</t>
  </si>
  <si>
    <t>K-HETTICH AvanTech You 187/450 Q30/SiSy/PTOs bílá vrut  - Vesta XL zdarma</t>
  </si>
  <si>
    <t>517015</t>
  </si>
  <si>
    <t>K-HETTICH AvanTech You 187/450 Q30/SiSy/PTOs bílá vrut - Vesta S zdarma</t>
  </si>
  <si>
    <t>528920</t>
  </si>
  <si>
    <t>K-HETTICH AvanTech You 187/450 Q30/SiSy/PTOs stříbrná vrut  - Vesta L zdarma</t>
  </si>
  <si>
    <t>528908</t>
  </si>
  <si>
    <t>K-HETTICH AvanTech You 187/450 Q30/SiSy/PTOs stříbrná vrut  - Vesta M zdarma</t>
  </si>
  <si>
    <t>528932</t>
  </si>
  <si>
    <t>K-HETTICH AvanTech You 187/450 Q30/SiSy/PTOs stříbrná vrut  - Vesta XL zdarma</t>
  </si>
  <si>
    <t>517013</t>
  </si>
  <si>
    <t>K-HETTICH AvanTech You 187/450 Q30/SiSy/PTOs stříbrná vrut - Vesta S zdarma</t>
  </si>
  <si>
    <t>528924</t>
  </si>
  <si>
    <t>K-HETTICH AvanTech You 187/500 Q30/SiSy/PTOs antracit vrut  - Vesta L zdarma</t>
  </si>
  <si>
    <t>528912</t>
  </si>
  <si>
    <t>K-HETTICH AvanTech You 187/500 Q30/SiSy/PTOs antracit vrut  - Vesta M zdarma</t>
  </si>
  <si>
    <t>528936</t>
  </si>
  <si>
    <t>K-HETTICH AvanTech You 187/500 Q30/SiSy/PTOs antracit vrut  - Vesta XL zdarma</t>
  </si>
  <si>
    <t>517017</t>
  </si>
  <si>
    <t>K-HETTICH AvanTech You 187/500 Q30/SiSy/PTOs antracit vrut - Vesta S zdarma</t>
  </si>
  <si>
    <t>528928</t>
  </si>
  <si>
    <t>K-HETTICH AvanTech You 187/500 Q30/SiSy/PTOs bílá vrut  - Vesta L zdarma</t>
  </si>
  <si>
    <t>528916</t>
  </si>
  <si>
    <t>K-HETTICH AvanTech You 187/500 Q30/SiSy/PTOs bílá vrut  - Vesta M zdarma</t>
  </si>
  <si>
    <t>528940</t>
  </si>
  <si>
    <t>K-HETTICH AvanTech You 187/500 Q30/SiSy/PTOs bílá vrut  - Vesta XL zdarma</t>
  </si>
  <si>
    <t>517021</t>
  </si>
  <si>
    <t>K-HETTICH AvanTech You 187/500 Q30/SiSy/PTOs bílá vrut - Vesta S zdarma</t>
  </si>
  <si>
    <t>528926</t>
  </si>
  <si>
    <t>K-HETTICH AvanTech You 187/500 Q30/SiSy/PTOs stříbrná vrut  - Vesta L zdarma</t>
  </si>
  <si>
    <t>528914</t>
  </si>
  <si>
    <t>K-HETTICH AvanTech You 187/500 Q30/SiSy/PTOs stříbrná vrut  - Vesta M zdarma</t>
  </si>
  <si>
    <t>528938</t>
  </si>
  <si>
    <t>K-HETTICH AvanTech You 187/500 Q30/SiSy/PTOs stříbrná vrut  - Vesta XL zdarma</t>
  </si>
  <si>
    <t>517019</t>
  </si>
  <si>
    <t>K-HETTICH AvanTech You 187/500 Q30/SiSy/PTOs stříbrná vrut - Vesta S zdarma</t>
  </si>
  <si>
    <t>378883</t>
  </si>
  <si>
    <t>K-HETTICH balení Accura balíček 4 PL</t>
  </si>
  <si>
    <t>378874</t>
  </si>
  <si>
    <t>K-HETTICH balení Atira balíček 1 PL</t>
  </si>
  <si>
    <t>378875</t>
  </si>
  <si>
    <t>K-HETTICH balení Atira balíček 2 PL</t>
  </si>
  <si>
    <t>341613</t>
  </si>
  <si>
    <t>K-HETTICH InnoTech Atira 70/300 antracit bez výsuvů</t>
  </si>
  <si>
    <t>341598</t>
  </si>
  <si>
    <t>K-HETTICH InnoTech Atira 70/300 bílá bez výsuvů</t>
  </si>
  <si>
    <t>341614</t>
  </si>
  <si>
    <t>K-HETTICH InnoTech Atira 70/350 antracit bez výsuvů</t>
  </si>
  <si>
    <t>341599</t>
  </si>
  <si>
    <t>K-HETTICH InnoTech Atira 70/350 bílá bez výsuvů</t>
  </si>
  <si>
    <t>341616</t>
  </si>
  <si>
    <t>K-HETTICH InnoTech Atira 70/470 antracit bez výsuvů</t>
  </si>
  <si>
    <t>341601</t>
  </si>
  <si>
    <t>K-HETTICH InnoTech Atira 70/470 bílá bez výsuvů</t>
  </si>
  <si>
    <t>341617</t>
  </si>
  <si>
    <t>K-HETTICH InnoTech Atira 70/520 antracit bez výsuvů</t>
  </si>
  <si>
    <t>341602</t>
  </si>
  <si>
    <t>K-HETTICH InnoTech Atira 70/520 bílá bez výsuvů</t>
  </si>
  <si>
    <t>360255</t>
  </si>
  <si>
    <t>K-HETTICH InnoTech Atira podélný reling 260, stříbrný, hmoždinka</t>
  </si>
  <si>
    <t>341618</t>
  </si>
  <si>
    <t>K-HETTICH InnoTech Atira vč. relingu 144/300 antracit bez výsuvů</t>
  </si>
  <si>
    <t>341603</t>
  </si>
  <si>
    <t>K-HETTICH InnoTech Atira vč. relingu 144/300 bílá bez výsuvů</t>
  </si>
  <si>
    <t>341619</t>
  </si>
  <si>
    <t>K-HETTICH InnoTech Atira vč. relingu 144/350 antracit bez výsuvů</t>
  </si>
  <si>
    <t>341604</t>
  </si>
  <si>
    <t>K-HETTICH InnoTech Atira vč. relingu 144/350 bílá bez výsuvů</t>
  </si>
  <si>
    <t>341620</t>
  </si>
  <si>
    <t>K-HETTICH InnoTech Atira vč. relingu 144/420 antracit bez výsuvů</t>
  </si>
  <si>
    <t>341605</t>
  </si>
  <si>
    <t>K-HETTICH InnoTech Atira vč. relingu 144/420 bílá bez výsuvů</t>
  </si>
  <si>
    <t>341621</t>
  </si>
  <si>
    <t>K-HETTICH InnoTech Atira vč. relingu 144/470 antracit bez výsuvů</t>
  </si>
  <si>
    <t>341606</t>
  </si>
  <si>
    <t>K-HETTICH InnoTech Atira vč. relingu 144/470 bílá bez výsuvů</t>
  </si>
  <si>
    <t>341622</t>
  </si>
  <si>
    <t>K-HETTICH InnoTech Atira vč. relingu 144/520 antracit bez výsuvů</t>
  </si>
  <si>
    <t>341607</t>
  </si>
  <si>
    <t>K-HETTICH InnoTech Atira vč. relingu 144/520 bílá bez výsuvů</t>
  </si>
  <si>
    <t>341623</t>
  </si>
  <si>
    <t>K-HETTICH InnoTech Atira vč. relingu 176/300 antracit bez výsuvů</t>
  </si>
  <si>
    <t>341608</t>
  </si>
  <si>
    <t>K-HETTICH InnoTech Atira vč. relingu 176/300 bílá bez výsuvů</t>
  </si>
  <si>
    <t>341624</t>
  </si>
  <si>
    <t>K-HETTICH InnoTech Atira vč. relingu 176/350 antracit bez výsuvů</t>
  </si>
  <si>
    <t>341609</t>
  </si>
  <si>
    <t>K-HETTICH InnoTech Atira vč. relingu 176/350 bílá bez výsuvů</t>
  </si>
  <si>
    <t>341625</t>
  </si>
  <si>
    <t>K-HETTICH InnoTech Atira vč. relingu 176/420 antracit bez výsuvů</t>
  </si>
  <si>
    <t>341610</t>
  </si>
  <si>
    <t>K-HETTICH InnoTech Atira vč. relingu 176/420 bílá bez výsuvů</t>
  </si>
  <si>
    <t>341626</t>
  </si>
  <si>
    <t>K-HETTICH InnoTech Atira vč. relingu 176/470 antracit bez výsuvů</t>
  </si>
  <si>
    <t>341611</t>
  </si>
  <si>
    <t>K-HETTICH InnoTech Atira vč. relingu 176/470 bílá bez výsuvů</t>
  </si>
  <si>
    <t>341627</t>
  </si>
  <si>
    <t>K-HETTICH InnoTech Atira vč. relingu 176/520 antracit bez výsuvů</t>
  </si>
  <si>
    <t>341612</t>
  </si>
  <si>
    <t>K-HETTICH InnoTech Atira vč. relingu 176/520 bílá bez výsuvů</t>
  </si>
  <si>
    <t>357749</t>
  </si>
  <si>
    <t>K-HETTICH InnoTech Atira, čelní, bílý, 520/70 144, 30kg, PTO</t>
  </si>
  <si>
    <t>357710</t>
  </si>
  <si>
    <t>K-HETTICH InnoTech Atira, čelní, bílý, 520/70 30kg, PTO</t>
  </si>
  <si>
    <t>357789</t>
  </si>
  <si>
    <t>K-HETTICH InnoTech Atira, čelní, bílý, 520/70/176 vč. relingu, 30kg, PTO</t>
  </si>
  <si>
    <t>357805</t>
  </si>
  <si>
    <t>K-HETTICH InnoTech Atira, čelní, bílý, 520/70/176 vč. relingu, 30kg, PTOs</t>
  </si>
  <si>
    <t>342102</t>
  </si>
  <si>
    <t>K-HETTICH Komplet Atira 300/144 mm stříbrný</t>
  </si>
  <si>
    <t>342107</t>
  </si>
  <si>
    <t>K-HETTICH Komplet Atira 300/176 mm stříbrný</t>
  </si>
  <si>
    <t>342097</t>
  </si>
  <si>
    <t>K-HETTICH Komplet Atira 300/70 mm stříbrný</t>
  </si>
  <si>
    <t>342103</t>
  </si>
  <si>
    <t>K-HETTICH Komplet Atira 350/144 mm stříbrný</t>
  </si>
  <si>
    <t>342108</t>
  </si>
  <si>
    <t>K-HETTICH Komplet Atira 350/176 mm stříbrný</t>
  </si>
  <si>
    <t>342098</t>
  </si>
  <si>
    <t>K-HETTICH Komplet Atira 350/70 mm stříbrný</t>
  </si>
  <si>
    <t>342104</t>
  </si>
  <si>
    <t>K-HETTICH Komplet Atira 420/144 mm stříbrný</t>
  </si>
  <si>
    <t>342109</t>
  </si>
  <si>
    <t>K-HETTICH Komplet Atira 420/176 mm stříbrný</t>
  </si>
  <si>
    <t>342099</t>
  </si>
  <si>
    <t>K-HETTICH Komplet Atira 420/70 mm stříbrný</t>
  </si>
  <si>
    <t>303792</t>
  </si>
  <si>
    <t>K-HETTICH Komplet Atira 470 + 3 příborníky</t>
  </si>
  <si>
    <t>342105</t>
  </si>
  <si>
    <t>K-HETTICH Komplet Atira 470/144 mm stříbrný</t>
  </si>
  <si>
    <t>342110</t>
  </si>
  <si>
    <t>K-HETTICH Komplet Atira 470/176 mm stříbrný</t>
  </si>
  <si>
    <t>342096</t>
  </si>
  <si>
    <t>K-HETTICH Komplet Atira 470/54 mm stříbrný</t>
  </si>
  <si>
    <t>342100</t>
  </si>
  <si>
    <t>K-HETTICH Komplet Atira 470/70 mm stříbrný</t>
  </si>
  <si>
    <t>342106</t>
  </si>
  <si>
    <t>K-HETTICH Komplet Atira 520/144 mm stříbrný</t>
  </si>
  <si>
    <t>342111</t>
  </si>
  <si>
    <t>K-HETTICH Komplet Atira 520/176 mm stříbrný</t>
  </si>
  <si>
    <t>342101</t>
  </si>
  <si>
    <t>K-HETTICH Komplet Atira 520/70 mm stříbrný</t>
  </si>
  <si>
    <t>545112</t>
  </si>
  <si>
    <t>K-HETTICH komplet AvanTech YOU 101/270, antracit, 30 kg, Q/PTO, vrut</t>
  </si>
  <si>
    <t>533140</t>
  </si>
  <si>
    <t>K-HETTICH komplet AvanTech YOU 101/270, antracit, 30 kg, Q/SiSy, vrut</t>
  </si>
  <si>
    <t>545188</t>
  </si>
  <si>
    <t>K-HETTICH komplet AvanTech YOU 101/270, antracit, 40 kg, A/SiSy, vrut</t>
  </si>
  <si>
    <t>545083</t>
  </si>
  <si>
    <t>K-HETTICH komplet AvanTech YOU 101/270, bílá, 30 kg, Q/PTO, vrut</t>
  </si>
  <si>
    <t>533074</t>
  </si>
  <si>
    <t>K-HETTICH komplet AvanTech YOU 101/270, bílá, 30 kg, Q/SiSy, vrut</t>
  </si>
  <si>
    <t>545142</t>
  </si>
  <si>
    <t>K-HETTICH komplet AvanTech YOU 101/270, bílá, 40 kg, A/SiSy, vrut</t>
  </si>
  <si>
    <t>533107</t>
  </si>
  <si>
    <t>K-HETTICH komplet AvanTech YOU 101/270, stříbrný, 30 kg, Q/SiSy, vrut</t>
  </si>
  <si>
    <t>545113</t>
  </si>
  <si>
    <t>K-HETTICH komplet AvanTech YOU 101/300, antracit, 30 kg, Q/PTO, vrut</t>
  </si>
  <si>
    <t>533141</t>
  </si>
  <si>
    <t>K-HETTICH komplet AvanTech YOU 101/300, antracit, 30 kg, Q/SiSy, vrut</t>
  </si>
  <si>
    <t>545189</t>
  </si>
  <si>
    <t>K-HETTICH komplet AvanTech YOU 101/300, antracit, 40 kg, A/SiSy, vrut</t>
  </si>
  <si>
    <t>545084</t>
  </si>
  <si>
    <t>K-HETTICH komplet AvanTech YOU 101/300, bílá, 30 kg, Q/PTO, vrut</t>
  </si>
  <si>
    <t>533075</t>
  </si>
  <si>
    <t>K-HETTICH komplet AvanTech YOU 101/300, bílá, 30 kg, Q/SiSy, vrut</t>
  </si>
  <si>
    <t>545143</t>
  </si>
  <si>
    <t>K-HETTICH komplet AvanTech YOU 101/300, bílá, 40 kg, A/SiSy, vrut</t>
  </si>
  <si>
    <t>533108</t>
  </si>
  <si>
    <t>K-HETTICH komplet AvanTech YOU 101/300, stříbrný, 30 kg, Q/SiSy, vrut</t>
  </si>
  <si>
    <t>545114</t>
  </si>
  <si>
    <t>K-HETTICH komplet AvanTech YOU 101/350, antracit, 30 kg, Q/PTO, vrut</t>
  </si>
  <si>
    <t>533142</t>
  </si>
  <si>
    <t>K-HETTICH komplet AvanTech YOU 101/350, antracit, 30 kg, Q/SiSy, vrut</t>
  </si>
  <si>
    <t>545190</t>
  </si>
  <si>
    <t>K-HETTICH komplet AvanTech YOU 101/350, antracit, 40 kg, A/SiSy, vrut</t>
  </si>
  <si>
    <t>545085</t>
  </si>
  <si>
    <t>K-HETTICH komplet AvanTech YOU 101/350, bílá, 30 kg, Q/PTO, vrut</t>
  </si>
  <si>
    <t>533076</t>
  </si>
  <si>
    <t>K-HETTICH komplet AvanTech YOU 101/350, bílá, 30 kg, Q/SiSy, vrut</t>
  </si>
  <si>
    <t>545144</t>
  </si>
  <si>
    <t>K-HETTICH komplet AvanTech YOU 101/350, bílá, 40 kg, A/SiSy, vrut</t>
  </si>
  <si>
    <t>533109</t>
  </si>
  <si>
    <t>K-HETTICH komplet AvanTech YOU 101/350, stříbrný, 30 kg, Q/SiSy, vrut</t>
  </si>
  <si>
    <t>545115</t>
  </si>
  <si>
    <t>K-HETTICH komplet AvanTech YOU 101/400, antracit, 30 kg, Q/PTO, vrut</t>
  </si>
  <si>
    <t>533143</t>
  </si>
  <si>
    <t>K-HETTICH komplet AvanTech YOU 101/400, antracit, 30 kg, Q/SiSy, vrut</t>
  </si>
  <si>
    <t>558436</t>
  </si>
  <si>
    <t>K-HETTICH komplet AvanTech YOU 101/400, antracit, 40 kg, A/SiSy, hmoždinka</t>
  </si>
  <si>
    <t>545191</t>
  </si>
  <si>
    <t>K-HETTICH komplet AvanTech YOU 101/400, antracit, 40 kg, A/SiSy, vrut</t>
  </si>
  <si>
    <t>545086</t>
  </si>
  <si>
    <t>K-HETTICH komplet AvanTech YOU 101/400, bílá, 30 kg, Q/PTO, vrut</t>
  </si>
  <si>
    <t>533077</t>
  </si>
  <si>
    <t>K-HETTICH komplet AvanTech YOU 101/400, bílá, 30 kg, Q/SiSy, vrut</t>
  </si>
  <si>
    <t>545145</t>
  </si>
  <si>
    <t>K-HETTICH komplet AvanTech YOU 101/400, bílá, 40 kg, A/SiSy, vrut</t>
  </si>
  <si>
    <t>533110</t>
  </si>
  <si>
    <t>K-HETTICH komplet AvanTech YOU 101/400, stříbrný, 30 kg, Q/SiSy, vrut</t>
  </si>
  <si>
    <t>545116</t>
  </si>
  <si>
    <t>K-HETTICH komplet AvanTech YOU 101/450, antracit, 30 kg, Q/PTO, vrut</t>
  </si>
  <si>
    <t>533062</t>
  </si>
  <si>
    <t>K-HETTICH komplet AvanTech YOU 101/450, antracit, 30 kg, Q/SiSy, vrut</t>
  </si>
  <si>
    <t>558437</t>
  </si>
  <si>
    <t>K-HETTICH komplet AvanTech YOU 101/450, antracit, 40 kg, A/SiSy, hmoždinka</t>
  </si>
  <si>
    <t>545192</t>
  </si>
  <si>
    <t>K-HETTICH komplet AvanTech YOU 101/450, antracit, 40 kg, A/SiSy, vrut</t>
  </si>
  <si>
    <t>545193</t>
  </si>
  <si>
    <t>K-HETTICH komplet AvanTech YOU 101/450, antracit, 70 kg, A/SiSy, vrut</t>
  </si>
  <si>
    <t>545087</t>
  </si>
  <si>
    <t>K-HETTICH komplet AvanTech YOU 101/450, bílá, 30 kg, Q/PTO, vrut</t>
  </si>
  <si>
    <t>533058</t>
  </si>
  <si>
    <t>K-HETTICH komplet AvanTech YOU 101/450, bílá, 30 kg, Q/SiSy, vrut</t>
  </si>
  <si>
    <t>545146</t>
  </si>
  <si>
    <t>K-HETTICH komplet AvanTech YOU 101/450, bílá, 40 kg, A/SiSy, vrut</t>
  </si>
  <si>
    <t>545147</t>
  </si>
  <si>
    <t>K-HETTICH komplet AvanTech YOU 101/450, bílá, 70 kg, A/SiSy, vrut</t>
  </si>
  <si>
    <t>533066</t>
  </si>
  <si>
    <t>K-HETTICH komplet AvanTech YOU 101/450, stříbrný, 30 kg, Q/SiSy, vrut</t>
  </si>
  <si>
    <t>545117</t>
  </si>
  <si>
    <t>K-HETTICH komplet AvanTech YOU 101/500, antracit, 30 kg, Q/PTO, vrut</t>
  </si>
  <si>
    <t>533064</t>
  </si>
  <si>
    <t>K-HETTICH komplet AvanTech YOU 101/500, antracit, 30 kg, Q/SiSy, vrut</t>
  </si>
  <si>
    <t>558438</t>
  </si>
  <si>
    <t>K-HETTICH komplet AvanTech YOU 101/500, antracit, 40 kg, A/SiSy, hmoždinka</t>
  </si>
  <si>
    <t>545194</t>
  </si>
  <si>
    <t>K-HETTICH komplet AvanTech YOU 101/500, antracit, 40 kg, A/SiSy, vrut</t>
  </si>
  <si>
    <t>545195</t>
  </si>
  <si>
    <t>K-HETTICH komplet AvanTech YOU 101/500, antracit, 70 kg, A/SiSy, vrut</t>
  </si>
  <si>
    <t>545088</t>
  </si>
  <si>
    <t>K-HETTICH komplet AvanTech YOU 101/500, bílá, 30 kg, Q/PTO, vrut</t>
  </si>
  <si>
    <t>533060</t>
  </si>
  <si>
    <t>K-HETTICH komplet AvanTech YOU 101/500, bílá, 30 kg, Q/SiSy, vrut</t>
  </si>
  <si>
    <t>545148</t>
  </si>
  <si>
    <t>K-HETTICH komplet AvanTech YOU 101/500, bílá, 40 kg, A/SiSy, vrut</t>
  </si>
  <si>
    <t>545149</t>
  </si>
  <si>
    <t>K-HETTICH komplet AvanTech YOU 101/500, bílá, 70 kg, A/SiSy, vrut</t>
  </si>
  <si>
    <t>533068</t>
  </si>
  <si>
    <t>K-HETTICH komplet AvanTech YOU 101/500, stříbrný, 30 kg, Q/SiSy, vrut</t>
  </si>
  <si>
    <t>545118</t>
  </si>
  <si>
    <t>K-HETTICH komplet AvanTech YOU 101/550, antracit, 30 kg, Q/PTO, vrut</t>
  </si>
  <si>
    <t>533144</t>
  </si>
  <si>
    <t>K-HETTICH komplet AvanTech YOU 101/550, antracit, 30 kg, Q/SiSy, vrut</t>
  </si>
  <si>
    <t>558439</t>
  </si>
  <si>
    <t>K-HETTICH komplet AvanTech YOU 101/550, antracit, 40 kg, A/SiSy, hmoždinka</t>
  </si>
  <si>
    <t>545196</t>
  </si>
  <si>
    <t>K-HETTICH komplet AvanTech YOU 101/550, antracit, 40 kg, A/SiSy, vrut</t>
  </si>
  <si>
    <t>545197</t>
  </si>
  <si>
    <t>K-HETTICH komplet AvanTech YOU 101/550, antracit, 70 kg, A/SiSy, vrut</t>
  </si>
  <si>
    <t>545089</t>
  </si>
  <si>
    <t>K-HETTICH komplet AvanTech YOU 101/550, bílá, 30 kg, Q/PTO, vrut</t>
  </si>
  <si>
    <t>533078</t>
  </si>
  <si>
    <t>K-HETTICH komplet AvanTech YOU 101/550, bílá, 30 kg, Q/SiSy, vrut</t>
  </si>
  <si>
    <t>545150</t>
  </si>
  <si>
    <t>K-HETTICH komplet AvanTech YOU 101/550, bílá, 40 kg, A/SiSy, vrut</t>
  </si>
  <si>
    <t>545151</t>
  </si>
  <si>
    <t>K-HETTICH komplet AvanTech YOU 101/550, bílá, 70 kg, A/SiSy, vrut</t>
  </si>
  <si>
    <t>533111</t>
  </si>
  <si>
    <t>K-HETTICH komplet AvanTech YOU 101/550, stříbrný, 30 kg, Q/SiSy, vrut</t>
  </si>
  <si>
    <t>545119</t>
  </si>
  <si>
    <t>K-HETTICH komplet AvanTech YOU 101/600, antracit, 30 kg, Q/PTO, vrut</t>
  </si>
  <si>
    <t>533145</t>
  </si>
  <si>
    <t>K-HETTICH komplet AvanTech YOU 101/600, antracit, 30 kg, Q/SiSy, vrut</t>
  </si>
  <si>
    <t>558440</t>
  </si>
  <si>
    <t>K-HETTICH komplet AvanTech YOU 101/600, antracit, 40 kg, A/SiSy, hmoždinka</t>
  </si>
  <si>
    <t>545198</t>
  </si>
  <si>
    <t>K-HETTICH komplet AvanTech YOU 101/600, antracit, 40 kg, A/SiSy, vrut</t>
  </si>
  <si>
    <t>545199</t>
  </si>
  <si>
    <t>K-HETTICH komplet AvanTech YOU 101/600, antracit, 70 kg, A/SiSy, vrut</t>
  </si>
  <si>
    <t>545090</t>
  </si>
  <si>
    <t>K-HETTICH komplet AvanTech YOU 101/600, bílá, 30 kg, Q/PTO, vrut</t>
  </si>
  <si>
    <t>533079</t>
  </si>
  <si>
    <t>K-HETTICH komplet AvanTech YOU 101/600, bílá, 30 kg, Q/SiSy, vrut</t>
  </si>
  <si>
    <t>545152</t>
  </si>
  <si>
    <t>K-HETTICH komplet AvanTech YOU 101/600, bílá, 40 kg, A/SiSy, vrut</t>
  </si>
  <si>
    <t>545153</t>
  </si>
  <si>
    <t>K-HETTICH komplet AvanTech YOU 101/600, bílá, 70 kg, A/SiSy, vrut</t>
  </si>
  <si>
    <t>533112</t>
  </si>
  <si>
    <t>K-HETTICH komplet AvanTech YOU 101/600, stříbrný, 30 kg, Q/SiSy, vrut</t>
  </si>
  <si>
    <t>533146</t>
  </si>
  <si>
    <t>K-HETTICH komplet AvanTech YOU 101/650, antracit, 70 kg, A/SiSy, vrut</t>
  </si>
  <si>
    <t>533080</t>
  </si>
  <si>
    <t>K-HETTICH komplet AvanTech YOU 101/650, bílá, 70 kg, A/SiSy, vrut</t>
  </si>
  <si>
    <t>533113</t>
  </si>
  <si>
    <t>K-HETTICH komplet AvanTech YOU 101/650, stříbrný, 70 kg, A/SiSy, vrut</t>
  </si>
  <si>
    <t>545120</t>
  </si>
  <si>
    <t>K-HETTICH komplet AvanTech YOU 139/300, antracit, 30 kg, Q/PTO, vrut</t>
  </si>
  <si>
    <t>533147</t>
  </si>
  <si>
    <t>K-HETTICH komplet AvanTech YOU 139/300, antracit, 30 kg, Q/SiSy, vrut</t>
  </si>
  <si>
    <t>545200</t>
  </si>
  <si>
    <t>K-HETTICH komplet AvanTech YOU 139/300, antracit, 40 kg, A/SiSy, vrut</t>
  </si>
  <si>
    <t>545091</t>
  </si>
  <si>
    <t>K-HETTICH komplet AvanTech YOU 139/300, bílá, 30 kg, Q/PTO, vrut</t>
  </si>
  <si>
    <t>533088</t>
  </si>
  <si>
    <t>K-HETTICH komplet AvanTech YOU 139/300, bílá, 30 kg, Q/SiSy, vrut</t>
  </si>
  <si>
    <t>545154</t>
  </si>
  <si>
    <t>K-HETTICH komplet AvanTech YOU 139/300, bílá, 40 kg, A/SiSy, vrut</t>
  </si>
  <si>
    <t>533114</t>
  </si>
  <si>
    <t>K-HETTICH komplet AvanTech YOU 139/300, stříbrný, 30 kg, Q/SiSy, vrut</t>
  </si>
  <si>
    <t>545121</t>
  </si>
  <si>
    <t>K-HETTICH komplet AvanTech YOU 139/350, antracit, 30 kg, Q/PTO, vrut</t>
  </si>
  <si>
    <t>533148</t>
  </si>
  <si>
    <t>K-HETTICH komplet AvanTech YOU 139/350, antracit, 30 kg, Q/SiSy, vrut</t>
  </si>
  <si>
    <t>545201</t>
  </si>
  <si>
    <t>K-HETTICH komplet AvanTech YOU 139/350, antracit, 40 kg, A/SiSy, vrut</t>
  </si>
  <si>
    <t>545092</t>
  </si>
  <si>
    <t>K-HETTICH komplet AvanTech YOU 139/350, bílá, 30 kg, Q/PTO, vrut</t>
  </si>
  <si>
    <t>533089</t>
  </si>
  <si>
    <t>K-HETTICH komplet AvanTech YOU 139/350, bílá, 30 kg, Q/SiSy, vrut</t>
  </si>
  <si>
    <t>545155</t>
  </si>
  <si>
    <t>K-HETTICH komplet AvanTech YOU 139/350, bílá, 40 kg, A/SiSy, vrut</t>
  </si>
  <si>
    <t>533115</t>
  </si>
  <si>
    <t>K-HETTICH komplet AvanTech YOU 139/350, stříbrný, 30 kg, Q/SiSy, vrut</t>
  </si>
  <si>
    <t>545122</t>
  </si>
  <si>
    <t>K-HETTICH komplet AvanTech YOU 139/400, antracit, 30 kg, Q/PTO, vrut</t>
  </si>
  <si>
    <t>533149</t>
  </si>
  <si>
    <t>K-HETTICH komplet AvanTech YOU 139/400, antracit, 30 kg, Q/SiSy, vrut</t>
  </si>
  <si>
    <t>545202</t>
  </si>
  <si>
    <t>K-HETTICH komplet AvanTech YOU 139/400, antracit, 40 kg, A/SiSy, vrut</t>
  </si>
  <si>
    <t>545093</t>
  </si>
  <si>
    <t>K-HETTICH komplet AvanTech YOU 139/400, bílá, 30 kg, Q/PTO, vrut</t>
  </si>
  <si>
    <t>533090</t>
  </si>
  <si>
    <t>K-HETTICH komplet AvanTech YOU 139/400, bílá, 30 kg, Q/SiSy, vrut</t>
  </si>
  <si>
    <t>545156</t>
  </si>
  <si>
    <t>K-HETTICH komplet AvanTech YOU 139/400, bílá, 40 kg, A/SiSy, vrut</t>
  </si>
  <si>
    <t>533116</t>
  </si>
  <si>
    <t>K-HETTICH komplet AvanTech YOU 139/400, stříbrný, 30 kg, Q/SiSy, vrut</t>
  </si>
  <si>
    <t>545123</t>
  </si>
  <si>
    <t>K-HETTICH komplet AvanTech YOU 139/450, antracit, 30 kg, Q/PTO, vrut</t>
  </si>
  <si>
    <t>533150</t>
  </si>
  <si>
    <t>K-HETTICH komplet AvanTech YOU 139/450, antracit, 30 kg, Q/SiSy, vrut</t>
  </si>
  <si>
    <t>545203</t>
  </si>
  <si>
    <t>K-HETTICH komplet AvanTech YOU 139/450, antracit, 40 kg, A/SiSy, vrut</t>
  </si>
  <si>
    <t>545204</t>
  </si>
  <si>
    <t>K-HETTICH komplet AvanTech YOU 139/450, antracit, 70 kg, A/SiSy, vrut</t>
  </si>
  <si>
    <t>545094</t>
  </si>
  <si>
    <t>K-HETTICH komplet AvanTech YOU 139/450, bílá, 30 kg, Q/PTO, vrut</t>
  </si>
  <si>
    <t>533091</t>
  </si>
  <si>
    <t>K-HETTICH komplet AvanTech YOU 139/450, bílá, 30 kg, Q/SiSy, vrut</t>
  </si>
  <si>
    <t>545157</t>
  </si>
  <si>
    <t>K-HETTICH komplet AvanTech YOU 139/450, bílá, 40 kg, A/SiSy, vrut</t>
  </si>
  <si>
    <t>545158</t>
  </si>
  <si>
    <t>K-HETTICH komplet AvanTech YOU 139/450, bílá, 70 kg, A/SiSy, vrut</t>
  </si>
  <si>
    <t>533117</t>
  </si>
  <si>
    <t>K-HETTICH komplet AvanTech YOU 139/450, stříbrný, 30 kg, Q/SiSy, vrut</t>
  </si>
  <si>
    <t>545124</t>
  </si>
  <si>
    <t>K-HETTICH komplet AvanTech YOU 139/500, antracit, 30 kg, Q/PTO, vrut</t>
  </si>
  <si>
    <t>533151</t>
  </si>
  <si>
    <t>K-HETTICH komplet AvanTech YOU 139/500, antracit, 30 kg, Q/SiSy, vrut</t>
  </si>
  <si>
    <t>545205</t>
  </si>
  <si>
    <t>K-HETTICH komplet AvanTech YOU 139/500, antracit, 40 kg, A/SiSy, vrut</t>
  </si>
  <si>
    <t>545206</t>
  </si>
  <si>
    <t>K-HETTICH komplet AvanTech YOU 139/500, antracit, 70 kg, A/SiSy, vrut</t>
  </si>
  <si>
    <t>545095</t>
  </si>
  <si>
    <t>K-HETTICH komplet AvanTech YOU 139/500, bílá, 30 kg, Q/PTO, vrut</t>
  </si>
  <si>
    <t>533092</t>
  </si>
  <si>
    <t>K-HETTICH komplet AvanTech YOU 139/500, bílá, 30 kg, Q/SiSy, vrut</t>
  </si>
  <si>
    <t>545159</t>
  </si>
  <si>
    <t>K-HETTICH komplet AvanTech YOU 139/500, bílá, 40 kg, A/SiSy, vrut</t>
  </si>
  <si>
    <t>545160</t>
  </si>
  <si>
    <t>K-HETTICH komplet AvanTech YOU 139/500, bílá, 70 kg, A/SiSy, vrut</t>
  </si>
  <si>
    <t>533118</t>
  </si>
  <si>
    <t>K-HETTICH komplet AvanTech YOU 139/500, stříbrný, 30 kg, Q/SiSy, vrut</t>
  </si>
  <si>
    <t>545125</t>
  </si>
  <si>
    <t>K-HETTICH komplet AvanTech YOU 139/550, antracit, 30 kg, Q/PTO, vrut</t>
  </si>
  <si>
    <t>533152</t>
  </si>
  <si>
    <t>K-HETTICH komplet AvanTech YOU 139/550, antracit, 30 kg, Q/SiSy, vrut</t>
  </si>
  <si>
    <t>545207</t>
  </si>
  <si>
    <t>K-HETTICH komplet AvanTech YOU 139/550, antracit, 40 kg, A/SiSy, vrut</t>
  </si>
  <si>
    <t>545208</t>
  </si>
  <si>
    <t>K-HETTICH komplet AvanTech YOU 139/550, antracit, 70 kg, A/SiSy, vrut</t>
  </si>
  <si>
    <t>545096</t>
  </si>
  <si>
    <t>K-HETTICH komplet AvanTech YOU 139/550, bílá, 30 kg, Q/PTO, vrut</t>
  </si>
  <si>
    <t>533093</t>
  </si>
  <si>
    <t>K-HETTICH komplet AvanTech YOU 139/550, bílá, 30 kg, Q/SiSy, vrut</t>
  </si>
  <si>
    <t>545161</t>
  </si>
  <si>
    <t>K-HETTICH komplet AvanTech YOU 139/550, bílá, 40 kg, A/SiSy, vrut</t>
  </si>
  <si>
    <t>545162</t>
  </si>
  <si>
    <t>K-HETTICH komplet AvanTech YOU 139/550, bílá, 70 kg, A/SiSy, vrut</t>
  </si>
  <si>
    <t>533119</t>
  </si>
  <si>
    <t>K-HETTICH komplet AvanTech YOU 139/550, stříbrný, 30 kg, Q/SiSy, vrut</t>
  </si>
  <si>
    <t>545126</t>
  </si>
  <si>
    <t>K-HETTICH komplet AvanTech YOU 139/600, antracit, 30 kg, Q/PTO, vrut</t>
  </si>
  <si>
    <t>533153</t>
  </si>
  <si>
    <t>K-HETTICH komplet AvanTech YOU 139/600, antracit, 30 kg, Q/SiSy, vrut</t>
  </si>
  <si>
    <t>545209</t>
  </si>
  <si>
    <t>K-HETTICH komplet AvanTech YOU 139/600, antracit, 40 kg, A/SiSy, vrut</t>
  </si>
  <si>
    <t>545210</t>
  </si>
  <si>
    <t>K-HETTICH komplet AvanTech YOU 139/600, antracit, 70 kg, A/SiSy, vrut</t>
  </si>
  <si>
    <t>545097</t>
  </si>
  <si>
    <t>K-HETTICH komplet AvanTech YOU 139/600, bílá, 30 kg, Q/PTO, vrut</t>
  </si>
  <si>
    <t>533094</t>
  </si>
  <si>
    <t>K-HETTICH komplet AvanTech YOU 139/600, bílá, 30 kg, Q/SiSy, vrut</t>
  </si>
  <si>
    <t>545163</t>
  </si>
  <si>
    <t>K-HETTICH komplet AvanTech YOU 139/600, bílá, 40 kg, A/SiSy, vrut</t>
  </si>
  <si>
    <t>545164</t>
  </si>
  <si>
    <t>K-HETTICH komplet AvanTech YOU 139/600, bílá, 70 kg, A/SiSy, vrut</t>
  </si>
  <si>
    <t>533120</t>
  </si>
  <si>
    <t>K-HETTICH komplet AvanTech YOU 139/600, stříbrný, 30 kg, Q/SiSy, vrut</t>
  </si>
  <si>
    <t>533154</t>
  </si>
  <si>
    <t>K-HETTICH komplet AvanTech YOU 139/650, antracit, 70 kg, A/SiSy, vrut</t>
  </si>
  <si>
    <t>533095</t>
  </si>
  <si>
    <t>K-HETTICH komplet AvanTech YOU 139/650, bílá, 70 kg, A/SiSy, vrut</t>
  </si>
  <si>
    <t>533121</t>
  </si>
  <si>
    <t>K-HETTICH komplet AvanTech YOU 139/650, stříbrný, 70 kg, A/SiSy, vrut</t>
  </si>
  <si>
    <t>545127</t>
  </si>
  <si>
    <t>K-HETTICH komplet AvanTech YOU 187/270, antracit, 30 kg, Q/PTO, vrut</t>
  </si>
  <si>
    <t>533155</t>
  </si>
  <si>
    <t>K-HETTICH komplet AvanTech YOU 187/270, antracit, 30 kg, Q/SiSy, vrut</t>
  </si>
  <si>
    <t>545211</t>
  </si>
  <si>
    <t>K-HETTICH komplet AvanTech YOU 187/270, antracit, 40 kg, A/SiSy, vrut</t>
  </si>
  <si>
    <t>545098</t>
  </si>
  <si>
    <t>K-HETTICH komplet AvanTech YOU 187/270, bílá, 30 kg, Q/PTO, vrut</t>
  </si>
  <si>
    <t>533081</t>
  </si>
  <si>
    <t>K-HETTICH komplet AvanTech YOU 187/270, bílá, 30 kg, Q/SiSy, vrut</t>
  </si>
  <si>
    <t>545165</t>
  </si>
  <si>
    <t>K-HETTICH komplet AvanTech YOU 187/270, bílá, 40 kg, A/SiSy, vrut</t>
  </si>
  <si>
    <t>533122</t>
  </si>
  <si>
    <t>K-HETTICH komplet AvanTech YOU 187/270, stříbrný, 30 kg, Q/SiSy, vrut</t>
  </si>
  <si>
    <t>545128</t>
  </si>
  <si>
    <t>K-HETTICH komplet AvanTech YOU 187/300, antracit, 30 kg, Q/PTO, vrut</t>
  </si>
  <si>
    <t>533156</t>
  </si>
  <si>
    <t>K-HETTICH komplet AvanTech YOU 187/300, antracit, 30 kg, Q/SiSy, vrut</t>
  </si>
  <si>
    <t>545212</t>
  </si>
  <si>
    <t>K-HETTICH komplet AvanTech YOU 187/300, antracit, 40 kg, A/SiSy, vrut</t>
  </si>
  <si>
    <t>545099</t>
  </si>
  <si>
    <t>K-HETTICH komplet AvanTech YOU 187/300, bílá, 30 kg, Q/PTO, vrut</t>
  </si>
  <si>
    <t>533082</t>
  </si>
  <si>
    <t>K-HETTICH komplet AvanTech YOU 187/300, bílá, 30 kg, Q/SiSy, vrut</t>
  </si>
  <si>
    <t>545166</t>
  </si>
  <si>
    <t>K-HETTICH komplet AvanTech YOU 187/300, bílá, 40 kg, A/SiSy, vrut</t>
  </si>
  <si>
    <t>533123</t>
  </si>
  <si>
    <t>K-HETTICH komplet AvanTech YOU 187/300, stříbrný, 30 kg, Q/SiSy, vrut</t>
  </si>
  <si>
    <t>545129</t>
  </si>
  <si>
    <t>K-HETTICH komplet AvanTech YOU 187/350, antracit, 30 kg, Q/PTO, vrut</t>
  </si>
  <si>
    <t>533157</t>
  </si>
  <si>
    <t>K-HETTICH komplet AvanTech YOU 187/350, antracit, 30 kg, Q/SiSy, vrut</t>
  </si>
  <si>
    <t>545213</t>
  </si>
  <si>
    <t>K-HETTICH komplet AvanTech YOU 187/350, antracit, 40 kg, A/SiSy, vrut</t>
  </si>
  <si>
    <t>545100</t>
  </si>
  <si>
    <t>K-HETTICH komplet AvanTech YOU 187/350, bílá, 30 kg, Q/PTO, vrut</t>
  </si>
  <si>
    <t>533083</t>
  </si>
  <si>
    <t>K-HETTICH komplet AvanTech YOU 187/350, bílá, 30 kg, Q/SiSy, vrut</t>
  </si>
  <si>
    <t>545167</t>
  </si>
  <si>
    <t>K-HETTICH komplet AvanTech YOU 187/350, bílá, 40 kg, A/SiSy, vrut</t>
  </si>
  <si>
    <t>533124</t>
  </si>
  <si>
    <t>K-HETTICH komplet AvanTech YOU 187/350, stříbrný, 30 kg, Q/SiSy, vrut</t>
  </si>
  <si>
    <t>545130</t>
  </si>
  <si>
    <t>K-HETTICH komplet AvanTech YOU 187/400, antracit, 30 kg, Q/PTO, vrut</t>
  </si>
  <si>
    <t>533158</t>
  </si>
  <si>
    <t>K-HETTICH komplet AvanTech YOU 187/400, antracit, 30 kg, Q/SiSy, vrut</t>
  </si>
  <si>
    <t>558441</t>
  </si>
  <si>
    <t>K-HETTICH komplet AvanTech YOU 187/400, antracit, 40 kg, A/SiSy, hmoždinka</t>
  </si>
  <si>
    <t>545214</t>
  </si>
  <si>
    <t>K-HETTICH komplet AvanTech YOU 187/400, antracit, 40 kg, A/SiSy, vrut</t>
  </si>
  <si>
    <t>545101</t>
  </si>
  <si>
    <t>K-HETTICH komplet AvanTech YOU 187/400, bílá, 30 kg, Q/PTO, vrut</t>
  </si>
  <si>
    <t>533084</t>
  </si>
  <si>
    <t>K-HETTICH komplet AvanTech YOU 187/400, bílá, 30 kg, Q/SiSy, vrut</t>
  </si>
  <si>
    <t>545168</t>
  </si>
  <si>
    <t>K-HETTICH komplet AvanTech YOU 187/400, bílá, 40 kg, A/SiSy, vrut</t>
  </si>
  <si>
    <t>533125</t>
  </si>
  <si>
    <t>K-HETTICH komplet AvanTech YOU 187/400, stříbrný, 30 kg, Q/SiSy, vrut</t>
  </si>
  <si>
    <t>545131</t>
  </si>
  <si>
    <t>K-HETTICH komplet AvanTech YOU 187/450, antracit, 30 kg, Q/PTO, vrut</t>
  </si>
  <si>
    <t>533063</t>
  </si>
  <si>
    <t>K-HETTICH komplet AvanTech YOU 187/450, antracit, 30 kg, Q/SiSy, vrut</t>
  </si>
  <si>
    <t>558442</t>
  </si>
  <si>
    <t>K-HETTICH komplet AvanTech YOU 187/450, antracit, 40 kg, A/SiSy, hmoždinka</t>
  </si>
  <si>
    <t>545215</t>
  </si>
  <si>
    <t>K-HETTICH komplet AvanTech YOU 187/450, antracit, 40 kg, A/SiSy, vrut</t>
  </si>
  <si>
    <t>545216</t>
  </si>
  <si>
    <t>K-HETTICH komplet AvanTech YOU 187/450, antracit, 70 kg, A/SiSy, vrut</t>
  </si>
  <si>
    <t>545102</t>
  </si>
  <si>
    <t>K-HETTICH komplet AvanTech YOU 187/450, bílá, 30 kg, Q/PTO, vrut</t>
  </si>
  <si>
    <t>533059</t>
  </si>
  <si>
    <t>K-HETTICH komplet AvanTech YOU 187/450, bílá, 30 kg, Q/SiSy, vrut</t>
  </si>
  <si>
    <t>545169</t>
  </si>
  <si>
    <t>K-HETTICH komplet AvanTech YOU 187/450, bílá, 40 kg, A/SiSy, vrut</t>
  </si>
  <si>
    <t>545170</t>
  </si>
  <si>
    <t>K-HETTICH komplet AvanTech YOU 187/450, bílá, 70 kg, A/SiSy, vrut</t>
  </si>
  <si>
    <t>533067</t>
  </si>
  <si>
    <t>K-HETTICH komplet AvanTech YOU 187/450, stříbrný, 30 kg, Q/SiSy, vrut</t>
  </si>
  <si>
    <t>545132</t>
  </si>
  <si>
    <t>K-HETTICH komplet AvanTech YOU 187/500, antracit, 30 kg, Q/PTO, vrut</t>
  </si>
  <si>
    <t>533065</t>
  </si>
  <si>
    <t>K-HETTICH komplet AvanTech YOU 187/500, antracit, 30 kg, Q/SiSy, vrut</t>
  </si>
  <si>
    <t>558443</t>
  </si>
  <si>
    <t>K-HETTICH komplet AvanTech YOU 187/500, antracit, 40 kg, A/SiSy, hmoždinka</t>
  </si>
  <si>
    <t>545217</t>
  </si>
  <si>
    <t>K-HETTICH komplet AvanTech YOU 187/500, antracit, 40 kg, A/SiSy, vrut</t>
  </si>
  <si>
    <t>545218</t>
  </si>
  <si>
    <t>K-HETTICH komplet AvanTech YOU 187/500, antracit, 70 kg, A/SiSy, vrut</t>
  </si>
  <si>
    <t>545103</t>
  </si>
  <si>
    <t>K-HETTICH komplet AvanTech YOU 187/500, bílá, 30 kg, Q/PTO, vrut</t>
  </si>
  <si>
    <t>533061</t>
  </si>
  <si>
    <t>K-HETTICH komplet AvanTech YOU 187/500, bílá, 30 kg, Q/SiSy, vrut</t>
  </si>
  <si>
    <t>545171</t>
  </si>
  <si>
    <t>K-HETTICH komplet AvanTech YOU 187/500, bílá, 40 kg, A/SiSy, vrut</t>
  </si>
  <si>
    <t>545172</t>
  </si>
  <si>
    <t>K-HETTICH komplet AvanTech YOU 187/500, bílá, 70 kg, A/SiSy, vrut</t>
  </si>
  <si>
    <t>533069</t>
  </si>
  <si>
    <t>K-HETTICH komplet AvanTech YOU 187/500, stříbrný, 30 kg, Q/SiSy, vrut</t>
  </si>
  <si>
    <t>545133</t>
  </si>
  <si>
    <t>K-HETTICH komplet AvanTech YOU 187/550, antracit, 30 kg, Q/PTO, vrut</t>
  </si>
  <si>
    <t>533159</t>
  </si>
  <si>
    <t>K-HETTICH komplet AvanTech YOU 187/550, antracit, 30 kg, Q/SiSy, vrut</t>
  </si>
  <si>
    <t>558444</t>
  </si>
  <si>
    <t>K-HETTICH komplet AvanTech YOU 187/550, antracit, 40 kg, A/SiSy, hmoždinka</t>
  </si>
  <si>
    <t>545219</t>
  </si>
  <si>
    <t>K-HETTICH komplet AvanTech YOU 187/550, antracit, 40 kg, A/SiSy, vrut</t>
  </si>
  <si>
    <t>545220</t>
  </si>
  <si>
    <t>K-HETTICH komplet AvanTech YOU 187/550, antracit, 70 kg, A/SiSy, vrut</t>
  </si>
  <si>
    <t>545104</t>
  </si>
  <si>
    <t>K-HETTICH komplet AvanTech YOU 187/550, bílá, 30 kg, Q/PTO, vrut</t>
  </si>
  <si>
    <t>533085</t>
  </si>
  <si>
    <t>K-HETTICH komplet AvanTech YOU 187/550, bílá, 30 kg, Q/SiSy, vrut</t>
  </si>
  <si>
    <t>545173</t>
  </si>
  <si>
    <t>K-HETTICH komplet AvanTech YOU 187/550, bílá, 40 kg, A/SiSy, vrut</t>
  </si>
  <si>
    <t>545174</t>
  </si>
  <si>
    <t>K-HETTICH komplet AvanTech YOU 187/550, bílá, 70 kg, A/SiSy, vrut</t>
  </si>
  <si>
    <t>533126</t>
  </si>
  <si>
    <t>K-HETTICH komplet AvanTech YOU 187/550, stříbrný, 30 kg, Q/SiSy, vrut</t>
  </si>
  <si>
    <t>545134</t>
  </si>
  <si>
    <t>K-HETTICH komplet AvanTech YOU 187/600, antracit, 30 kg, Q/PTO, vrut</t>
  </si>
  <si>
    <t>533160</t>
  </si>
  <si>
    <t>K-HETTICH komplet AvanTech YOU 187/600, antracit, 30 kg, Q/SiSy, vrut</t>
  </si>
  <si>
    <t>558445</t>
  </si>
  <si>
    <t>K-HETTICH komplet AvanTech YOU 187/600, antracit, 40 kg, A/SiSy, hmoždinka</t>
  </si>
  <si>
    <t>545221</t>
  </si>
  <si>
    <t>K-HETTICH komplet AvanTech YOU 187/600, antracit, 40 kg, A/SiSy, vrut</t>
  </si>
  <si>
    <t>545222</t>
  </si>
  <si>
    <t>K-HETTICH komplet AvanTech YOU 187/600, antracit, 70 kg, A/SiSy, vrut</t>
  </si>
  <si>
    <t>545105</t>
  </si>
  <si>
    <t>K-HETTICH komplet AvanTech YOU 187/600, bílá, 30 kg, Q/PTO, vrut</t>
  </si>
  <si>
    <t>533086</t>
  </si>
  <si>
    <t>K-HETTICH komplet AvanTech YOU 187/600, bílá, 30 kg, Q/SiSy, vrut</t>
  </si>
  <si>
    <t>545175</t>
  </si>
  <si>
    <t>K-HETTICH komplet AvanTech YOU 187/600, bílá, 40 kg, A/SiSy, vrut</t>
  </si>
  <si>
    <t>545176</t>
  </si>
  <si>
    <t>K-HETTICH komplet AvanTech YOU 187/600, bílá, 70 kg, A/SiSy, vrut</t>
  </si>
  <si>
    <t>533127</t>
  </si>
  <si>
    <t>K-HETTICH komplet AvanTech YOU 187/600, stříbrný, 30 kg, Q/SiSy, vrut</t>
  </si>
  <si>
    <t>533161</t>
  </si>
  <si>
    <t>K-HETTICH komplet AvanTech YOU 187/650, antracit, 70 kg, A/SiSy, vrut</t>
  </si>
  <si>
    <t>533087</t>
  </si>
  <si>
    <t>K-HETTICH komplet AvanTech YOU 187/650, bílá, 70 kg, A/SiSy, vrut</t>
  </si>
  <si>
    <t>533128</t>
  </si>
  <si>
    <t>K-HETTICH komplet AvanTech YOU 187/650, stříbrný, 70 kg, A/SiSy, vrut</t>
  </si>
  <si>
    <t>545135</t>
  </si>
  <si>
    <t>K-HETTICH komplet AvanTech YOU 251/350, antracit, 30 kg, Q/PTO, vrut</t>
  </si>
  <si>
    <t>533162</t>
  </si>
  <si>
    <t>K-HETTICH komplet AvanTech YOU 251/350, antracit, 30 kg, Q/SiSy, vrut</t>
  </si>
  <si>
    <t>545223</t>
  </si>
  <si>
    <t>K-HETTICH komplet AvanTech YOU 251/350, antracit, 40 kg, A/SiSy, vrut</t>
  </si>
  <si>
    <t>545106</t>
  </si>
  <si>
    <t>K-HETTICH komplet AvanTech YOU 251/350, bílá, 30 kg, Q/PTO, vrut</t>
  </si>
  <si>
    <t>533096</t>
  </si>
  <si>
    <t>K-HETTICH komplet AvanTech YOU 251/350, bílá, 30 kg, Q/SiSy, vrut</t>
  </si>
  <si>
    <t>545177</t>
  </si>
  <si>
    <t>K-HETTICH komplet AvanTech YOU 251/350, bílá, 40 kg, A/SiSy, vrut</t>
  </si>
  <si>
    <t>533129</t>
  </si>
  <si>
    <t>K-HETTICH komplet AvanTech YOU 251/350, stříbrný, 30 kg, Q/SiSy, vrut</t>
  </si>
  <si>
    <t>545136</t>
  </si>
  <si>
    <t>K-HETTICH komplet AvanTech YOU 251/400, antracit, 30 kg, Q/PTO, vrut</t>
  </si>
  <si>
    <t>533163</t>
  </si>
  <si>
    <t>K-HETTICH komplet AvanTech YOU 251/400, antracit, 30 kg, Q/SiSy, vrut</t>
  </si>
  <si>
    <t>545224</t>
  </si>
  <si>
    <t>K-HETTICH komplet AvanTech YOU 251/400, antracit, 40 kg, A/SiSy, vrut</t>
  </si>
  <si>
    <t>545107</t>
  </si>
  <si>
    <t>K-HETTICH komplet AvanTech YOU 251/400, bílá, 30 kg, Q/PTO, vrut</t>
  </si>
  <si>
    <t>533097</t>
  </si>
  <si>
    <t>K-HETTICH komplet AvanTech YOU 251/400, bílá, 30 kg, Q/SiSy, vrut</t>
  </si>
  <si>
    <t>545178</t>
  </si>
  <si>
    <t>K-HETTICH komplet AvanTech YOU 251/400, bílá, 40 kg, A/SiSy, vrut</t>
  </si>
  <si>
    <t>533130</t>
  </si>
  <si>
    <t>K-HETTICH komplet AvanTech YOU 251/400, stříbrný, 30 kg, Q/SiSy, vrut</t>
  </si>
  <si>
    <t>545137</t>
  </si>
  <si>
    <t>K-HETTICH komplet AvanTech YOU 251/450, antracit, 30 kg, Q/PTO, vrut</t>
  </si>
  <si>
    <t>533164</t>
  </si>
  <si>
    <t>K-HETTICH komplet AvanTech YOU 251/450, antracit, 30 kg, Q/SiSy, vrut</t>
  </si>
  <si>
    <t>558446</t>
  </si>
  <si>
    <t>K-HETTICH komplet AvanTech YOU 251/450, antracit, 40 kg, A/SiSy, hmoždinka</t>
  </si>
  <si>
    <t>545225</t>
  </si>
  <si>
    <t>K-HETTICH komplet AvanTech YOU 251/450, antracit, 40 kg, A/SiSy, vrut</t>
  </si>
  <si>
    <t>545226</t>
  </si>
  <si>
    <t>K-HETTICH komplet AvanTech YOU 251/450, antracit, 70 kg, A/SiSy, vrut</t>
  </si>
  <si>
    <t>545108</t>
  </si>
  <si>
    <t>K-HETTICH komplet AvanTech YOU 251/450, bílá, 30 kg, Q/PTO, vrut</t>
  </si>
  <si>
    <t>533098</t>
  </si>
  <si>
    <t>K-HETTICH komplet AvanTech YOU 251/450, bílá, 30 kg, Q/SiSy, vrut</t>
  </si>
  <si>
    <t>545179</t>
  </si>
  <si>
    <t>K-HETTICH komplet AvanTech YOU 251/450, bílá, 40 kg, A/SiSy, vrut</t>
  </si>
  <si>
    <t>545180</t>
  </si>
  <si>
    <t>K-HETTICH komplet AvanTech YOU 251/450, bílá, 70 kg, A/SiSy, vrut</t>
  </si>
  <si>
    <t>533131</t>
  </si>
  <si>
    <t>K-HETTICH komplet AvanTech YOU 251/450, stříbrný, 30 kg, Q/SiSy, vrut</t>
  </si>
  <si>
    <t>545138</t>
  </si>
  <si>
    <t>K-HETTICH komplet AvanTech YOU 251/500, antracit, 30 kg, Q/PTO, vrut</t>
  </si>
  <si>
    <t>533165</t>
  </si>
  <si>
    <t>K-HETTICH komplet AvanTech YOU 251/500, antracit, 30 kg, Q/SiSy, vrut</t>
  </si>
  <si>
    <t>558447</t>
  </si>
  <si>
    <t>K-HETTICH komplet AvanTech YOU 251/500, antracit, 40 kg, A/SiSy, hmoždinka</t>
  </si>
  <si>
    <t>545227</t>
  </si>
  <si>
    <t>K-HETTICH komplet AvanTech YOU 251/500, antracit, 40 kg, A/SiSy, vrut</t>
  </si>
  <si>
    <t>545228</t>
  </si>
  <si>
    <t>K-HETTICH komplet AvanTech YOU 251/500, antracit, 70 kg, A/SiSy, vrut</t>
  </si>
  <si>
    <t>545109</t>
  </si>
  <si>
    <t>K-HETTICH komplet AvanTech YOU 251/500, bílá, 30 kg, Q/PTO, vrut</t>
  </si>
  <si>
    <t>533099</t>
  </si>
  <si>
    <t>K-HETTICH komplet AvanTech YOU 251/500, bílá, 30 kg, Q/SiSy, vrut</t>
  </si>
  <si>
    <t>545181</t>
  </si>
  <si>
    <t>K-HETTICH komplet AvanTech YOU 251/500, bílá, 40 kg, A/SiSy, vrut</t>
  </si>
  <si>
    <t>545182</t>
  </si>
  <si>
    <t>K-HETTICH komplet AvanTech YOU 251/500, bílá, 70 kg, A/SiSy, vrut</t>
  </si>
  <si>
    <t>533132</t>
  </si>
  <si>
    <t>K-HETTICH komplet AvanTech YOU 251/500, stříbrný, 30 kg, Q/SiSy, vrut</t>
  </si>
  <si>
    <t>545139</t>
  </si>
  <si>
    <t>K-HETTICH komplet AvanTech YOU 251/550, antracit, 30 kg, Q/PTO, vrut</t>
  </si>
  <si>
    <t>533166</t>
  </si>
  <si>
    <t>K-HETTICH komplet AvanTech YOU 251/550, antracit, 30 kg, Q/SiSy, vrut</t>
  </si>
  <si>
    <t>558448</t>
  </si>
  <si>
    <t>K-HETTICH komplet AvanTech YOU 251/550, antracit, 40 kg, A/SiSy, hmoždinka</t>
  </si>
  <si>
    <t>545229</t>
  </si>
  <si>
    <t>K-HETTICH komplet AvanTech YOU 251/550, antracit, 40 kg, A/SiSy, vrut</t>
  </si>
  <si>
    <t>545230</t>
  </si>
  <si>
    <t>K-HETTICH komplet AvanTech YOU 251/550, antracit, 70 kg, A/SiSy, vrut</t>
  </si>
  <si>
    <t>545110</t>
  </si>
  <si>
    <t>K-HETTICH komplet AvanTech YOU 251/550, bílá, 30 kg, Q/PTO, vrut</t>
  </si>
  <si>
    <t>533100</t>
  </si>
  <si>
    <t>K-HETTICH komplet AvanTech YOU 251/550, bílá, 30 kg, Q/SiSy, vrut</t>
  </si>
  <si>
    <t>545183</t>
  </si>
  <si>
    <t>K-HETTICH komplet AvanTech YOU 251/550, bílá, 40 kg, A/SiSy, vrut</t>
  </si>
  <si>
    <t>545184</t>
  </si>
  <si>
    <t>K-HETTICH komplet AvanTech YOU 251/550, bílá, 70 kg, A/SiSy, vrut</t>
  </si>
  <si>
    <t>533133</t>
  </si>
  <si>
    <t>K-HETTICH komplet AvanTech YOU 251/550, stříbrný, 30 kg, Q/SiSy, vrut</t>
  </si>
  <si>
    <t>545140</t>
  </si>
  <si>
    <t>K-HETTICH komplet AvanTech YOU 251/600, antracit, 30 kg, Q/PTO, vrut</t>
  </si>
  <si>
    <t>533167</t>
  </si>
  <si>
    <t>K-HETTICH komplet AvanTech YOU 251/600, antracit, 30 kg, Q/SiSy, vrut</t>
  </si>
  <si>
    <t>545231</t>
  </si>
  <si>
    <t>K-HETTICH komplet AvanTech YOU 251/600, antracit, 40 kg, A/SiSy, vrut</t>
  </si>
  <si>
    <t>545232</t>
  </si>
  <si>
    <t>K-HETTICH komplet AvanTech YOU 251/600, antracit, 70 kg, A/SiSy, vrut</t>
  </si>
  <si>
    <t>545111</t>
  </si>
  <si>
    <t>K-HETTICH komplet AvanTech YOU 251/600, bílá, 30 kg, Q/PTO, vrut</t>
  </si>
  <si>
    <t>533101</t>
  </si>
  <si>
    <t>K-HETTICH komplet AvanTech YOU 251/600, bílá, 30 kg, Q/SiSy, vrut</t>
  </si>
  <si>
    <t>545185</t>
  </si>
  <si>
    <t>K-HETTICH komplet AvanTech YOU 251/600, bílá, 40 kg, A/SiSy, vrut</t>
  </si>
  <si>
    <t>545186</t>
  </si>
  <si>
    <t>K-HETTICH komplet AvanTech YOU 251/600, bílá, 70 kg, A/SiSy, vrut</t>
  </si>
  <si>
    <t>533134</t>
  </si>
  <si>
    <t>K-HETTICH komplet AvanTech YOU 251/600, stříbrný, 30 kg, Q/SiSy, vrut</t>
  </si>
  <si>
    <t>533168</t>
  </si>
  <si>
    <t>K-HETTICH komplet AvanTech YOU 251/650, antracit, 70 kg, A/SiSy, vrut</t>
  </si>
  <si>
    <t>533102</t>
  </si>
  <si>
    <t>K-HETTICH komplet AvanTech YOU 251/650, bílá, 70 kg, A/SiSy, vrut</t>
  </si>
  <si>
    <t>533135</t>
  </si>
  <si>
    <t>K-HETTICH komplet AvanTech YOU 251/650, stříbrný, 70 kg, A/SiSy, vrut</t>
  </si>
  <si>
    <t>533136</t>
  </si>
  <si>
    <t>K-HETTICH komplet AvanTech YOU 77/400, antracit, 30 kg, Q/SiSy, vrut</t>
  </si>
  <si>
    <t>533070</t>
  </si>
  <si>
    <t>K-HETTICH komplet AvanTech YOU 77/400, bílá, 30 kg, Q/SiSy, vrut</t>
  </si>
  <si>
    <t>533103</t>
  </si>
  <si>
    <t>K-HETTICH komplet AvanTech YOU 77/400, stříbrný, 30 kg, Q/SiSy, vrut</t>
  </si>
  <si>
    <t>533137</t>
  </si>
  <si>
    <t>K-HETTICH komplet AvanTech YOU 77/450, antracit, 30 kg, Q/SiSy, vrut</t>
  </si>
  <si>
    <t>533071</t>
  </si>
  <si>
    <t>K-HETTICH komplet AvanTech YOU 77/450, bílá, 30 kg, Q/SiSy, vrut</t>
  </si>
  <si>
    <t>533104</t>
  </si>
  <si>
    <t>K-HETTICH komplet AvanTech YOU 77/450, stříbrný, 30 kg, Q/SiSy, vrut</t>
  </si>
  <si>
    <t>533138</t>
  </si>
  <si>
    <t>K-HETTICH komplet AvanTech YOU 77/500, antracit, 30 kg, Q/SiSy, vrut</t>
  </si>
  <si>
    <t>545187</t>
  </si>
  <si>
    <t>K-HETTICH komplet AvanTech YOU 77/500, antracit, 40 kg, A/SiSy, vrut</t>
  </si>
  <si>
    <t>533072</t>
  </si>
  <si>
    <t>K-HETTICH komplet AvanTech YOU 77/500, bílá, 30 kg, Q/SiSy, vrut</t>
  </si>
  <si>
    <t>545141</t>
  </si>
  <si>
    <t>K-HETTICH komplet AvanTech YOU 77/500, bílá, 40 kg, A/SiSy, vrut</t>
  </si>
  <si>
    <t>533105</t>
  </si>
  <si>
    <t>K-HETTICH komplet AvanTech YOU 77/500, stříbrný, 30 kg, Q/SiSy, vrut</t>
  </si>
  <si>
    <t>475392</t>
  </si>
  <si>
    <t>K-HETTICH komplet AvanTech YOU 77/550, antracit, 30 kg, Q/SiSy</t>
  </si>
  <si>
    <t>533139</t>
  </si>
  <si>
    <t>K-HETTICH komplet AvanTech YOU 77/550, antracit, 30 kg, Q/SiSy, vrut</t>
  </si>
  <si>
    <t>475320</t>
  </si>
  <si>
    <t>K-HETTICH komplet AvanTech YOU 77/550, bílá, 30 kg, Q/SiSy</t>
  </si>
  <si>
    <t>533073</t>
  </si>
  <si>
    <t>K-HETTICH komplet AvanTech YOU 77/550, bílá, 30 kg, Q/SiSy, vrut</t>
  </si>
  <si>
    <t>475356</t>
  </si>
  <si>
    <t>K-HETTICH komplet AvanTech YOU 77/550, stříbrný, 30 kg, Q/SiSy</t>
  </si>
  <si>
    <t>533106</t>
  </si>
  <si>
    <t>K-HETTICH komplet AvanTech YOU 77/550, stříbrný, 30 kg, Q/SiSy, vrut</t>
  </si>
  <si>
    <t>342267</t>
  </si>
  <si>
    <t>K-HETTICH podklady balení 103925</t>
  </si>
  <si>
    <t>342268</t>
  </si>
  <si>
    <t>K-HETTICH podklady balení 103929</t>
  </si>
  <si>
    <t>342269</t>
  </si>
  <si>
    <t>K-HETTICH podklady balení 104777</t>
  </si>
  <si>
    <t>342270</t>
  </si>
  <si>
    <t>K-HETTICH podklady balení 104778</t>
  </si>
  <si>
    <t>342271</t>
  </si>
  <si>
    <t>K-HETTICH podklady balení 104787</t>
  </si>
  <si>
    <t>342272</t>
  </si>
  <si>
    <t>K-HETTICH podklady balení 104788</t>
  </si>
  <si>
    <t>317646</t>
  </si>
  <si>
    <t>K-HETTICH Quadro V25 skrytý částečný výsuv, 300mm/20kg, sada 18mm, spojky, SiSy</t>
  </si>
  <si>
    <t>317647</t>
  </si>
  <si>
    <t>K-HETTICH Quadro V25 skrytý částečný výsuv, 350mm/22kg, sada 18mm, spojky, SiSy</t>
  </si>
  <si>
    <t>317648</t>
  </si>
  <si>
    <t>K-HETTICH Quadro V25 skrytý částečný výsuv, 400mm/25kg, sada 18mm, spojky, SiSy</t>
  </si>
  <si>
    <t>317649</t>
  </si>
  <si>
    <t>K-HETTICH Quadro V25 skrytý částečný výsuv, 450mm/25kg, sada 18mm, spojky, SiSy</t>
  </si>
  <si>
    <t>317650</t>
  </si>
  <si>
    <t>K-HETTICH Quadro V25 skrytý částečný výsuv, 500mm/25kg, sada 18mm, spojky, SiSy</t>
  </si>
  <si>
    <t>544850</t>
  </si>
  <si>
    <t>K-HETTICH Quadro V6 5D skrytý celovýsuv 250mm/30kg, sada pro 16mm, spojky, PTO</t>
  </si>
  <si>
    <t>544835</t>
  </si>
  <si>
    <t>K-HETTICH Quadro V6 5D skrytý celovýsuv 250mm/30kg, sada pro 16mm, spojky, SiSy</t>
  </si>
  <si>
    <t>544851</t>
  </si>
  <si>
    <t>K-HETTICH Quadro V6 5D skrytý celovýsuv 270mm/30kg, sada pro 16mm, spojky, PTO</t>
  </si>
  <si>
    <t>544836</t>
  </si>
  <si>
    <t>K-HETTICH Quadro V6 5D skrytý celovýsuv 270mm/30kg, sada pro 16mm, spojky, SiSy</t>
  </si>
  <si>
    <t>544852</t>
  </si>
  <si>
    <t>K-HETTICH Quadro V6 5D skrytý celovýsuv 300mm/30kg, sada pro 16mm, spojky, PTO</t>
  </si>
  <si>
    <t>544837</t>
  </si>
  <si>
    <t>K-HETTICH Quadro V6 5D skrytý celovýsuv 300mm/30kg, sada pro 16mm, spojky, SiSy</t>
  </si>
  <si>
    <t>544853</t>
  </si>
  <si>
    <t>K-HETTICH Quadro V6 5D skrytý celovýsuv 320mm/30kg, sada pro 16mm, spojky, PTO</t>
  </si>
  <si>
    <t>544838</t>
  </si>
  <si>
    <t>K-HETTICH Quadro V6 5D skrytý celovýsuv 320mm/30kg, sada pro 16mm, spojky, SiSy</t>
  </si>
  <si>
    <t>544854</t>
  </si>
  <si>
    <t>K-HETTICH Quadro V6 5D skrytý celovýsuv 350mm/30kg, sada pro 16mm, spojky, PTO</t>
  </si>
  <si>
    <t>544839</t>
  </si>
  <si>
    <t>K-HETTICH Quadro V6 5D skrytý celovýsuv 350mm/30kg, sada pro 16mm, spojky, SiSy</t>
  </si>
  <si>
    <t>544855</t>
  </si>
  <si>
    <t>K-HETTICH Quadro V6 5D skrytý celovýsuv 380mm/30kg, sada pro 16mm, spojky, PTO</t>
  </si>
  <si>
    <t>544840</t>
  </si>
  <si>
    <t>K-HETTICH Quadro V6 5D skrytý celovýsuv 380mm/30kg, sada pro 16mm, spojky, SiSy</t>
  </si>
  <si>
    <t>544856</t>
  </si>
  <si>
    <t>K-HETTICH Quadro V6 5D skrytý celovýsuv 400mm/30kg, sada pro 16mm, spojky, PTO</t>
  </si>
  <si>
    <t>544841</t>
  </si>
  <si>
    <t>K-HETTICH Quadro V6 5D skrytý celovýsuv 400mm/30kg, sada pro 16mm, spojky, SiSy</t>
  </si>
  <si>
    <t>544857</t>
  </si>
  <si>
    <t>K-HETTICH Quadro V6 5D skrytý celovýsuv 420mm/30kg, sada pro 16mm, spojky, PTO</t>
  </si>
  <si>
    <t>544842</t>
  </si>
  <si>
    <t>K-HETTICH Quadro V6 5D skrytý celovýsuv 420mm/30kg, sada pro 16mm, spojky, SiSy</t>
  </si>
  <si>
    <t>544858</t>
  </si>
  <si>
    <t>K-HETTICH Quadro V6 5D skrytý celovýsuv 450mm/30kg, sada pro 16mm, spojky, PTO</t>
  </si>
  <si>
    <t>544843</t>
  </si>
  <si>
    <t>K-HETTICH Quadro V6 5D skrytý celovýsuv 450mm/30kg, sada pro 16mm, spojky, SiSy</t>
  </si>
  <si>
    <t>544859</t>
  </si>
  <si>
    <t>K-HETTICH Quadro V6 5D skrytý celovýsuv 480mm/30kg, sada pro 16mm, spojky, PTO</t>
  </si>
  <si>
    <t>544844</t>
  </si>
  <si>
    <t>K-HETTICH Quadro V6 5D skrytý celovýsuv 480mm/30kg, sada pro 16mm, spojky, SiSy</t>
  </si>
  <si>
    <t>544860</t>
  </si>
  <si>
    <t>K-HETTICH Quadro V6 5D skrytý celovýsuv 500mm/30kg, sada pro 16mm, spojky, PTO</t>
  </si>
  <si>
    <t>544845</t>
  </si>
  <si>
    <t>K-HETTICH Quadro V6 5D skrytý celovýsuv 500mm/30kg, sada pro 16mm, spojky, SiSy</t>
  </si>
  <si>
    <t>544861</t>
  </si>
  <si>
    <t>K-HETTICH Quadro V6 5D skrytý celovýsuv 520mm/30kg, sada pro 16mm, spojky, PTO</t>
  </si>
  <si>
    <t>544846</t>
  </si>
  <si>
    <t>K-HETTICH Quadro V6 5D skrytý celovýsuv 520mm/30kg, sada pro 16mm, spojky, SiSy</t>
  </si>
  <si>
    <t>544862</t>
  </si>
  <si>
    <t>K-HETTICH Quadro V6 5D skrytý celovýsuv 550mm/30kg, sada pro 16mm, spojky, PTO</t>
  </si>
  <si>
    <t>544847</t>
  </si>
  <si>
    <t>K-HETTICH Quadro V6 5D skrytý celovýsuv 550mm/30kg, sada pro 16mm, spojky, SiSy</t>
  </si>
  <si>
    <t>544863</t>
  </si>
  <si>
    <t>K-HETTICH Quadro V6 5D skrytý celovýsuv 580mm/30kg, sada pro 16mm, spojky, PTO</t>
  </si>
  <si>
    <t>544848</t>
  </si>
  <si>
    <t>K-HETTICH Quadro V6 5D skrytý celovýsuv 580mm/30kg, sada pro 16mm, spojky, SiSy</t>
  </si>
  <si>
    <t>544864</t>
  </si>
  <si>
    <t>K-HETTICH Quadro V6 5D skrytý celovýsuv 600mm/30kg, sada pro 16mm, spojky, PTO</t>
  </si>
  <si>
    <t>544849</t>
  </si>
  <si>
    <t>K-HETTICH Quadro V6 5D skrytý celovýsuv 600mm/30kg, sada pro 16mm, spojky, SiSy</t>
  </si>
  <si>
    <t>343030</t>
  </si>
  <si>
    <t>K-HETTICH Quadro V6 skrytý celovýsuv, 300mm/30kg, sada pro 18mm, spojky, PTO</t>
  </si>
  <si>
    <t>317639</t>
  </si>
  <si>
    <t>K-HETTICH Quadro V6 skrytý celovýsuv, 300mm/30kg, sada pro 18mm, spojky, SiSy</t>
  </si>
  <si>
    <t>343031</t>
  </si>
  <si>
    <t>K-HETTICH Quadro V6 skrytý celovýsuv, 350mm/30kg, sada pro 18mm, spojky, PTO</t>
  </si>
  <si>
    <t>317640</t>
  </si>
  <si>
    <t>K-HETTICH Quadro V6 skrytý celovýsuv, 350mm/30kg, sada pro 18mm, spojky, SiSy</t>
  </si>
  <si>
    <t>343033</t>
  </si>
  <si>
    <t>K-HETTICH Quadro V6 skrytý celovýsuv, 400mm/30kg, sada pro 18mm, spojky, PTO</t>
  </si>
  <si>
    <t>317641</t>
  </si>
  <si>
    <t>K-HETTICH Quadro V6 skrytý celovýsuv, 400mm/30kg, sada pro 18mm, spojky, SiSy</t>
  </si>
  <si>
    <t>317644</t>
  </si>
  <si>
    <t>K-HETTICH Quadro V6 skrytý celovýsuv, 450mm/30kg, sada pro 18mm, spojky, PTO</t>
  </si>
  <si>
    <t>317642</t>
  </si>
  <si>
    <t>K-HETTICH Quadro V6 skrytý celovýsuv, 450mm/30kg, sada pro 18mm, spojky, SiSy</t>
  </si>
  <si>
    <t>317645</t>
  </si>
  <si>
    <t>K-HETTICH Quadro V6 skrytý celovýsuv, 500mm/30kg, sada pro 18mm, spojky, PTO</t>
  </si>
  <si>
    <t>317643</t>
  </si>
  <si>
    <t>K-HETTICH Quadro V6 skrytý celovýsuv, 500mm/30kg, sada pro 18mm, spojky, SiSy</t>
  </si>
  <si>
    <t>367919</t>
  </si>
  <si>
    <t>K-HETTICH Quadro V6 skrytý celovýsuv, 550mm/30kg, sada pro 18mm, spojky, SiSy</t>
  </si>
  <si>
    <t>367920</t>
  </si>
  <si>
    <t>K-HETTICH Quadro V6 skrytý celovýsuv, 600mm/30kg, sada pro 18mm, spojky, SiSy</t>
  </si>
  <si>
    <t>551127</t>
  </si>
  <si>
    <t>K-HETTICH Quadro YOU skrytý celovýsuv 270mm/30kg, sada pro 16mm, spojky, PTO</t>
  </si>
  <si>
    <t>551114</t>
  </si>
  <si>
    <t>K-HETTICH Quadro YOU skrytý celovýsuv 270mm/30kg, sada pro 16mm, spojky, SiSy</t>
  </si>
  <si>
    <t>551128</t>
  </si>
  <si>
    <t>K-HETTICH Quadro YOU skrytý celovýsuv 300mm/30kg, sada pro 16mm, spojky, PTO</t>
  </si>
  <si>
    <t>551115</t>
  </si>
  <si>
    <t>K-HETTICH Quadro YOU skrytý celovýsuv 300mm/30kg, sada pro 16mm, spojky, SiSy</t>
  </si>
  <si>
    <t>551129</t>
  </si>
  <si>
    <t>K-HETTICH Quadro YOU skrytý celovýsuv 350mm/30kg, sada pro 16mm, spojky, PTO</t>
  </si>
  <si>
    <t>551116</t>
  </si>
  <si>
    <t>K-HETTICH Quadro YOU skrytý celovýsuv 350mm/30kg, sada pro 16mm, spojky, SiSy</t>
  </si>
  <si>
    <t>551130</t>
  </si>
  <si>
    <t>K-HETTICH Quadro YOU skrytý celovýsuv 380mm/30kg, sada pro 16mm, spojky, PTO</t>
  </si>
  <si>
    <t>551118</t>
  </si>
  <si>
    <t>K-HETTICH Quadro YOU skrytý celovýsuv 380mm/30kg, sada pro 16mm, spojky, SiSy</t>
  </si>
  <si>
    <t>551131</t>
  </si>
  <si>
    <t>K-HETTICH Quadro YOU skrytý celovýsuv 400mm/30kg, sada pro 16mm, spojky, PTO</t>
  </si>
  <si>
    <t>551119</t>
  </si>
  <si>
    <t>K-HETTICH Quadro YOU skrytý celovýsuv 400mm/30kg, sada pro 16mm, spojky, SiSy</t>
  </si>
  <si>
    <t>551132</t>
  </si>
  <si>
    <t>K-HETTICH Quadro YOU skrytý celovýsuv 420mm/30kg, sada pro 16mm, spojky, PTO</t>
  </si>
  <si>
    <t>551120</t>
  </si>
  <si>
    <t>K-HETTICH Quadro YOU skrytý celovýsuv 420mm/30kg, sada pro 16mm, spojky, SiSy</t>
  </si>
  <si>
    <t>551133</t>
  </si>
  <si>
    <t>K-HETTICH Quadro YOU skrytý celovýsuv 450mm/30kg, sada pro 16mm, spojky, PTO</t>
  </si>
  <si>
    <t>551121</t>
  </si>
  <si>
    <t>K-HETTICH Quadro YOU skrytý celovýsuv 450mm/30kg, sada pro 16mm, spojky, SiSy</t>
  </si>
  <si>
    <t>551134</t>
  </si>
  <si>
    <t>K-HETTICH Quadro YOU skrytý celovýsuv 480mm/30kg, sada pro 16mm, spojky, PTO</t>
  </si>
  <si>
    <t>551122</t>
  </si>
  <si>
    <t>K-HETTICH Quadro YOU skrytý celovýsuv 480mm/30kg, sada pro 16mm, spojky, SiSy</t>
  </si>
  <si>
    <t>551135</t>
  </si>
  <si>
    <t>K-HETTICH Quadro YOU skrytý celovýsuv 500mm/30kg, sada pro 16mm, spojky, PTO</t>
  </si>
  <si>
    <t>551123</t>
  </si>
  <si>
    <t>K-HETTICH Quadro YOU skrytý celovýsuv 500mm/30kg, sada pro 16mm, spojky, SiSy</t>
  </si>
  <si>
    <t>551136</t>
  </si>
  <si>
    <t>K-HETTICH Quadro YOU skrytý celovýsuv 520mm/30kg, sada pro 16mm, spojky, PTO</t>
  </si>
  <si>
    <t>551124</t>
  </si>
  <si>
    <t>K-HETTICH Quadro YOU skrytý celovýsuv 520mm/30kg, sada pro 16mm, spojky, SiSy</t>
  </si>
  <si>
    <t>551137</t>
  </si>
  <si>
    <t>K-HETTICH Quadro YOU skrytý celovýsuv 550mm/30kg, sada pro 16mm, spojky, PTO</t>
  </si>
  <si>
    <t>551125</t>
  </si>
  <si>
    <t>K-HETTICH Quadro YOU skrytý celovýsuv 550mm/30kg, sada pro 16mm, spojky, SiSy</t>
  </si>
  <si>
    <t>551138</t>
  </si>
  <si>
    <t>K-HETTICH Quadro YOU skrytý celovýsuv 600mm/30kg, sada pro 16mm, spojky, PTO</t>
  </si>
  <si>
    <t>551126</t>
  </si>
  <si>
    <t>K-HETTICH Quadro YOU skrytý celovýsuv 600mm/30kg, sada pro 16mm, spojky, SiSy</t>
  </si>
  <si>
    <t>469569</t>
  </si>
  <si>
    <t>K-HETTICH sada AvanTech YOU 101/270, antracit, 30 kg, Q/SiSy</t>
  </si>
  <si>
    <t>469503</t>
  </si>
  <si>
    <t>K-HETTICH sada AvanTech YOU 101/270, bílá, 30 kg, Q/SiSy</t>
  </si>
  <si>
    <t>469536</t>
  </si>
  <si>
    <t>K-HETTICH sada AvanTech YOU 101/270, stříbrný, 30 kg, Q/SiSy</t>
  </si>
  <si>
    <t>469570</t>
  </si>
  <si>
    <t>K-HETTICH sada AvanTech YOU 101/300, antracit, 30 kg, Q/SiSy</t>
  </si>
  <si>
    <t>469504</t>
  </si>
  <si>
    <t>K-HETTICH sada AvanTech YOU 101/300, bílá, 30 kg, Q/SiSy</t>
  </si>
  <si>
    <t>469537</t>
  </si>
  <si>
    <t>K-HETTICH sada AvanTech YOU 101/300, stříbrný, 30 kg, Q/SiSy</t>
  </si>
  <si>
    <t>469571</t>
  </si>
  <si>
    <t>K-HETTICH sada AvanTech YOU 101/350, antracit, 30 kg, Q/SiSy</t>
  </si>
  <si>
    <t>469505</t>
  </si>
  <si>
    <t>K-HETTICH sada AvanTech YOU 101/350, bílá, 30 kg, Q/SiSy</t>
  </si>
  <si>
    <t>469538</t>
  </si>
  <si>
    <t>K-HETTICH sada AvanTech YOU 101/350, stříbrný, 30 kg, Q/SiSy</t>
  </si>
  <si>
    <t>469572</t>
  </si>
  <si>
    <t>K-HETTICH sada AvanTech YOU 101/400, antracit, 30 kg, Q/SiSy</t>
  </si>
  <si>
    <t>469506</t>
  </si>
  <si>
    <t>K-HETTICH sada AvanTech YOU 101/400, bílá, 30 kg, Q/SiSy</t>
  </si>
  <si>
    <t>469539</t>
  </si>
  <si>
    <t>K-HETTICH sada AvanTech YOU 101/400, stříbrný, 30 kg, Q/SiSy</t>
  </si>
  <si>
    <t>413556</t>
  </si>
  <si>
    <t>K-HETTICH sada AvanTech YOU 101/450, antracit, 30 kg, Q/SiSy</t>
  </si>
  <si>
    <t>413552</t>
  </si>
  <si>
    <t>K-HETTICH sada AvanTech YOU 101/450, bílá, 30 kg, Q/SiSy</t>
  </si>
  <si>
    <t>413560</t>
  </si>
  <si>
    <t>K-HETTICH sada AvanTech YOU 101/450, stříbrný, 30 kg, Q/SiSy</t>
  </si>
  <si>
    <t>413558</t>
  </si>
  <si>
    <t>K-HETTICH sada AvanTech YOU 101/500, antracit, 30 kg, Q/SiSy</t>
  </si>
  <si>
    <t>413554</t>
  </si>
  <si>
    <t>K-HETTICH sada AvanTech YOU 101/500, bílá, 30 kg, Q/SiSy</t>
  </si>
  <si>
    <t>413562</t>
  </si>
  <si>
    <t>K-HETTICH sada AvanTech YOU 101/500, stříbrný, 30 kg, Q/SiSy</t>
  </si>
  <si>
    <t>469573</t>
  </si>
  <si>
    <t>K-HETTICH sada AvanTech YOU 101/550, antracit, 30 kg, Q/SiSy</t>
  </si>
  <si>
    <t>469507</t>
  </si>
  <si>
    <t>K-HETTICH sada AvanTech YOU 101/550, bílá, 30 kg, Q/SiSy</t>
  </si>
  <si>
    <t>469540</t>
  </si>
  <si>
    <t>K-HETTICH sada AvanTech YOU 101/550, stříbrný, 30 kg, Q/SiSy</t>
  </si>
  <si>
    <t>469574</t>
  </si>
  <si>
    <t>K-HETTICH sada AvanTech YOU 101/600, antracit, 30 kg, Q/SiSy</t>
  </si>
  <si>
    <t>469508</t>
  </si>
  <si>
    <t>K-HETTICH sada AvanTech YOU 101/600, bílá, 30 kg, Q/SiSy</t>
  </si>
  <si>
    <t>469541</t>
  </si>
  <si>
    <t>K-HETTICH sada AvanTech YOU 101/600, stříbrný, 30 kg, Q/SiSy</t>
  </si>
  <si>
    <t>469575</t>
  </si>
  <si>
    <t>K-HETTICH sada AvanTech YOU 101/650, antracit, 70 kg, A/SiSy</t>
  </si>
  <si>
    <t>469509</t>
  </si>
  <si>
    <t>K-HETTICH sada AvanTech YOU 101/650, bílá, 70 kg, A/SiSy</t>
  </si>
  <si>
    <t>469542</t>
  </si>
  <si>
    <t>K-HETTICH sada AvanTech YOU 101/650, stříbrný, 70 kg, A/SiSy</t>
  </si>
  <si>
    <t>469576</t>
  </si>
  <si>
    <t>K-HETTICH sada AvanTech YOU 139/300, antracit, 30 kg, Q/SiSy</t>
  </si>
  <si>
    <t>469517</t>
  </si>
  <si>
    <t>K-HETTICH sada AvanTech YOU 139/300, bílá, 30 kg, Q/SiSy</t>
  </si>
  <si>
    <t>469543</t>
  </si>
  <si>
    <t>K-HETTICH sada AvanTech YOU 139/300, stříbrný, 30 kg, Q/SiSy</t>
  </si>
  <si>
    <t>469577</t>
  </si>
  <si>
    <t>K-HETTICH sada AvanTech YOU 139/350, antracit, 30 kg, Q/SiSy</t>
  </si>
  <si>
    <t>469518</t>
  </si>
  <si>
    <t>K-HETTICH sada AvanTech YOU 139/350, bílá, 30 kg, Q/SiSy</t>
  </si>
  <si>
    <t>469544</t>
  </si>
  <si>
    <t>K-HETTICH sada AvanTech YOU 139/350, stříbrný, 30 kg, Q/SiSy</t>
  </si>
  <si>
    <t>469578</t>
  </si>
  <si>
    <t>K-HETTICH sada AvanTech YOU 139/400, antracit, 30 kg, Q/SiSy</t>
  </si>
  <si>
    <t>469519</t>
  </si>
  <si>
    <t>K-HETTICH sada AvanTech YOU 139/400, bílá, 30 kg, Q/SiSy</t>
  </si>
  <si>
    <t>469545</t>
  </si>
  <si>
    <t>K-HETTICH sada AvanTech YOU 139/400, stříbrný, 30 kg, Q/SiSy</t>
  </si>
  <si>
    <t>469579</t>
  </si>
  <si>
    <t>K-HETTICH sada AvanTech YOU 139/450, antracit, 30 kg, Q/SiSy</t>
  </si>
  <si>
    <t>469520</t>
  </si>
  <si>
    <t>K-HETTICH sada AvanTech YOU 139/450, bílá, 30 kg, Q/SiSy</t>
  </si>
  <si>
    <t>469546</t>
  </si>
  <si>
    <t>K-HETTICH sada AvanTech YOU 139/450, stříbrný, 30 kg, Q/SiSy</t>
  </si>
  <si>
    <t>469580</t>
  </si>
  <si>
    <t>K-HETTICH sada AvanTech YOU 139/500, antracit, 30 kg, Q/SiSy</t>
  </si>
  <si>
    <t>469521</t>
  </si>
  <si>
    <t>K-HETTICH sada AvanTech YOU 139/500, bílá, 30 kg, Q/SiSy</t>
  </si>
  <si>
    <t>469547</t>
  </si>
  <si>
    <t>K-HETTICH sada AvanTech YOU 139/500, stříbrný, 30 kg, Q/SiSy</t>
  </si>
  <si>
    <t>469581</t>
  </si>
  <si>
    <t>K-HETTICH sada AvanTech YOU 139/550, antracit, 30 kg, Q/SiSy</t>
  </si>
  <si>
    <t>469522</t>
  </si>
  <si>
    <t>K-HETTICH sada AvanTech YOU 139/550, bílá, 30 kg, Q/SiSy</t>
  </si>
  <si>
    <t>469548</t>
  </si>
  <si>
    <t>K-HETTICH sada AvanTech YOU 139/550, stříbrný, 30 kg, Q/SiSy</t>
  </si>
  <si>
    <t>469582</t>
  </si>
  <si>
    <t>K-HETTICH sada AvanTech YOU 139/600, antracit, 30 kg, Q/SiSy</t>
  </si>
  <si>
    <t>469523</t>
  </si>
  <si>
    <t>K-HETTICH sada AvanTech YOU 139/600, bílá, 30 kg, Q/SiSy</t>
  </si>
  <si>
    <t>469549</t>
  </si>
  <si>
    <t>K-HETTICH sada AvanTech YOU 139/600, stříbrný, 30 kg, Q/SiSy</t>
  </si>
  <si>
    <t>469584</t>
  </si>
  <si>
    <t>K-HETTICH sada AvanTech YOU 187/270, antracit, 30 kg, Q/SiSy</t>
  </si>
  <si>
    <t>469510</t>
  </si>
  <si>
    <t>K-HETTICH sada AvanTech YOU 187/270, bílá, 30 kg, Q/SiSy</t>
  </si>
  <si>
    <t>469551</t>
  </si>
  <si>
    <t>K-HETTICH sada AvanTech YOU 187/270, stříbrný, 30 kg, Q/SiSy</t>
  </si>
  <si>
    <t>469585</t>
  </si>
  <si>
    <t>K-HETTICH sada AvanTech YOU 187/300, antracit, 30 kg, Q/SiSy</t>
  </si>
  <si>
    <t>469511</t>
  </si>
  <si>
    <t>K-HETTICH sada AvanTech YOU 187/300, bílá, 30 kg, Q/SiSy</t>
  </si>
  <si>
    <t>469552</t>
  </si>
  <si>
    <t>K-HETTICH sada AvanTech YOU 187/300, stříbrný, 30 kg, Q/SiSy</t>
  </si>
  <si>
    <t>469586</t>
  </si>
  <si>
    <t>K-HETTICH sada AvanTech YOU 187/350, antracit, 30 kg, Q/SiSy</t>
  </si>
  <si>
    <t>469512</t>
  </si>
  <si>
    <t>K-HETTICH sada AvanTech YOU 187/350, bílá, 30 kg, Q/SiSy</t>
  </si>
  <si>
    <t>469553</t>
  </si>
  <si>
    <t>K-HETTICH sada AvanTech YOU 187/350, stříbrný, 30 kg, Q/SiSy</t>
  </si>
  <si>
    <t>469587</t>
  </si>
  <si>
    <t>K-HETTICH sada AvanTech YOU 187/400, antracit, 30 kg, Q/SiSy</t>
  </si>
  <si>
    <t>469513</t>
  </si>
  <si>
    <t>K-HETTICH sada AvanTech YOU 187/400, bílá, 30 kg, Q/SiSy</t>
  </si>
  <si>
    <t>469554</t>
  </si>
  <si>
    <t>K-HETTICH sada AvanTech YOU 187/400, stříbrný, 30 kg, Q/SiSy</t>
  </si>
  <si>
    <t>413557</t>
  </si>
  <si>
    <t>K-HETTICH sada AvanTech YOU 187/450, antracit, 30 kg, Q/SiSy</t>
  </si>
  <si>
    <t>413553</t>
  </si>
  <si>
    <t>K-HETTICH sada AvanTech YOU 187/450, bílá, 30 kg, Q/SiSy</t>
  </si>
  <si>
    <t>413561</t>
  </si>
  <si>
    <t>K-HETTICH sada AvanTech YOU 187/450, stříbrný, 30 kg, Q/SiSy</t>
  </si>
  <si>
    <t>413559</t>
  </si>
  <si>
    <t>K-HETTICH sada AvanTech YOU 187/500, antracit, 30 kg, Q/SiSy</t>
  </si>
  <si>
    <t>413555</t>
  </si>
  <si>
    <t>K-HETTICH sada AvanTech YOU 187/500, bílá, 30 kg, Q/SiSy</t>
  </si>
  <si>
    <t>413563</t>
  </si>
  <si>
    <t>K-HETTICH sada AvanTech YOU 187/500, stříbrný, 30 kg, Q/SiSy</t>
  </si>
  <si>
    <t>469588</t>
  </si>
  <si>
    <t>K-HETTICH sada AvanTech YOU 187/550, antracit, 30 kg, Q/SiSy</t>
  </si>
  <si>
    <t>469514</t>
  </si>
  <si>
    <t>K-HETTICH sada AvanTech YOU 187/550, bílá, 30 kg, Q/SiSy</t>
  </si>
  <si>
    <t>469555</t>
  </si>
  <si>
    <t>K-HETTICH sada AvanTech YOU 187/550, stříbrný, 30 kg, Q/SiSy</t>
  </si>
  <si>
    <t>469589</t>
  </si>
  <si>
    <t>K-HETTICH sada AvanTech YOU 187/600, antracit, 30 kg, Q/SiSy</t>
  </si>
  <si>
    <t>469515</t>
  </si>
  <si>
    <t>K-HETTICH sada AvanTech YOU 187/600, bílá, 30 kg, Q/SiSy</t>
  </si>
  <si>
    <t>469556</t>
  </si>
  <si>
    <t>K-HETTICH sada AvanTech YOU 187/600, stříbrný, 30 kg, Q/SiSy</t>
  </si>
  <si>
    <t>469590</t>
  </si>
  <si>
    <t>K-HETTICH sada AvanTech YOU 187/650, antracit, 70 kg, A/SiSy</t>
  </si>
  <si>
    <t>469516</t>
  </si>
  <si>
    <t>K-HETTICH sada AvanTech YOU 187/650, bílá, 70 kg, A/SiSy</t>
  </si>
  <si>
    <t>469557</t>
  </si>
  <si>
    <t>K-HETTICH sada AvanTech YOU 187/650, stříbrný, 70 kg, A/SiSy</t>
  </si>
  <si>
    <t>469591</t>
  </si>
  <si>
    <t>K-HETTICH sada AvanTech YOU 251/350, antracit, 30 kg, Q/SiSy</t>
  </si>
  <si>
    <t>469525</t>
  </si>
  <si>
    <t>K-HETTICH sada AvanTech YOU 251/350, bílá, 30 kg, Q/SiSy</t>
  </si>
  <si>
    <t>469558</t>
  </si>
  <si>
    <t>K-HETTICH sada AvanTech YOU 251/350, stříbrný, 30 kg, Q/SiSy</t>
  </si>
  <si>
    <t>469592</t>
  </si>
  <si>
    <t>K-HETTICH sada AvanTech YOU 251/400, antracit, 30 kg, Q/SiSy</t>
  </si>
  <si>
    <t>469526</t>
  </si>
  <si>
    <t>K-HETTICH sada AvanTech YOU 251/400, bílá, 30 kg, Q/SiSy</t>
  </si>
  <si>
    <t>469559</t>
  </si>
  <si>
    <t>K-HETTICH sada AvanTech YOU 251/400, stříbrný, 30 kg, Q/SiSy</t>
  </si>
  <si>
    <t>469593</t>
  </si>
  <si>
    <t>K-HETTICH sada AvanTech YOU 251/450, antracit, 30 kg, Q/SiSy</t>
  </si>
  <si>
    <t>469527</t>
  </si>
  <si>
    <t>K-HETTICH sada AvanTech YOU 251/450, bílá, 30 kg, Q/SiSy</t>
  </si>
  <si>
    <t>469560</t>
  </si>
  <si>
    <t>K-HETTICH sada AvanTech YOU 251/450, stříbrný, 30 kg, Q/SiSy</t>
  </si>
  <si>
    <t>469594</t>
  </si>
  <si>
    <t>K-HETTICH sada AvanTech YOU 251/500, antracit, 30 kg, Q/SiSy</t>
  </si>
  <si>
    <t>469528</t>
  </si>
  <si>
    <t>K-HETTICH sada AvanTech YOU 251/500, bílá, 30 kg, Q/SiSy</t>
  </si>
  <si>
    <t>469561</t>
  </si>
  <si>
    <t>K-HETTICH sada AvanTech YOU 251/500, stříbrný, 30 kg, Q/SiSy</t>
  </si>
  <si>
    <t>469595</t>
  </si>
  <si>
    <t>K-HETTICH sada AvanTech YOU 251/550, antracit, 30 kg, Q/SiSy</t>
  </si>
  <si>
    <t>469529</t>
  </si>
  <si>
    <t>K-HETTICH sada AvanTech YOU 251/550, bílá, 30 kg, Q/SiSy</t>
  </si>
  <si>
    <t>469562</t>
  </si>
  <si>
    <t>K-HETTICH sada AvanTech YOU 251/550, stříbrný, 30 kg, Q/SiSy</t>
  </si>
  <si>
    <t>469596</t>
  </si>
  <si>
    <t>K-HETTICH sada AvanTech YOU 251/600, antracit, 30 kg, Q/SiSy</t>
  </si>
  <si>
    <t>469530</t>
  </si>
  <si>
    <t>K-HETTICH sada AvanTech YOU 251/600, bílá, 30 kg, Q/SiSy</t>
  </si>
  <si>
    <t>469563</t>
  </si>
  <si>
    <t>K-HETTICH sada AvanTech YOU 251/600, stříbrný, 30 kg, Q/SiSy</t>
  </si>
  <si>
    <t>469597</t>
  </si>
  <si>
    <t>K-HETTICH sada AvanTech YOU 251/650, antracit, 70 kg, A/SiSy</t>
  </si>
  <si>
    <t>469531</t>
  </si>
  <si>
    <t>K-HETTICH sada AvanTech YOU 251/650, bílá, 70 kg, A/SiSy</t>
  </si>
  <si>
    <t>469564</t>
  </si>
  <si>
    <t>K-HETTICH sada AvanTech YOU 251/650, stříbrný, 70 kg, A/SiSy</t>
  </si>
  <si>
    <t>469565</t>
  </si>
  <si>
    <t>K-HETTICH sada AvanTech YOU 77/400, antracit, 30 kg, Q/SiSy</t>
  </si>
  <si>
    <t>469499</t>
  </si>
  <si>
    <t>K-HETTICH sada AvanTech YOU 77/400, bílá, 30 kg, Q/SiSy</t>
  </si>
  <si>
    <t>469532</t>
  </si>
  <si>
    <t>K-HETTICH sada AvanTech YOU 77/400, stříbrný, 30 kg, Q/SiSy</t>
  </si>
  <si>
    <t>469566</t>
  </si>
  <si>
    <t>K-HETTICH sada AvanTech YOU 77/450, antracit, 30 kg, Q/SiSy</t>
  </si>
  <si>
    <t>469500</t>
  </si>
  <si>
    <t>K-HETTICH sada AvanTech YOU 77/450, bílá, 30 kg, Q/SiSy</t>
  </si>
  <si>
    <t>469533</t>
  </si>
  <si>
    <t>K-HETTICH sada AvanTech YOU 77/450, stříbrný, 30 kg, Q/SiSy</t>
  </si>
  <si>
    <t>469567</t>
  </si>
  <si>
    <t>K-HETTICH sada AvanTech YOU 77/500, antracit, 30 kg, Q/SiSy</t>
  </si>
  <si>
    <t>469501</t>
  </si>
  <si>
    <t>K-HETTICH sada AvanTech YOU 77/500, bílá, 30 kg, Q/SiSy</t>
  </si>
  <si>
    <t>469534</t>
  </si>
  <si>
    <t>K-HETTICH sada AvanTech YOU 77/500, stříbrný, 30 kg, Q/SiSy</t>
  </si>
  <si>
    <t>469568</t>
  </si>
  <si>
    <t>K-HETTICH sada AvanTech YOU 77/550, antracit, 30 kg, Q/SiSy</t>
  </si>
  <si>
    <t>469502</t>
  </si>
  <si>
    <t>K-HETTICH sada AvanTech YOU 77/550, bílá, 30 kg, Q/SiSy</t>
  </si>
  <si>
    <t>469535</t>
  </si>
  <si>
    <t>K-HETTICH sada AvanTech YOU 77/550, stříbrný, 30 kg, Q/SiSy</t>
  </si>
  <si>
    <t>491056</t>
  </si>
  <si>
    <t>K-HETTICH sada Innotech Atira 260/144 antracit, 30 kg, SiSy</t>
  </si>
  <si>
    <t>491050</t>
  </si>
  <si>
    <t>K-HETTICH sada Innotech Atira 260/144 bílá, 30 kg, SiSy</t>
  </si>
  <si>
    <t>491062</t>
  </si>
  <si>
    <t>K-HETTICH sada Innotech Atira 260/144 stříbrná, 30 kg, SiSy</t>
  </si>
  <si>
    <t>491038</t>
  </si>
  <si>
    <t>K-HETTICH sada Innotech Atira 260/70 antracit, 30 kg, SiSy</t>
  </si>
  <si>
    <t>491032</t>
  </si>
  <si>
    <t>K-HETTICH sada Innotech Atira 260/70 bílá, 30 kg, SiSy</t>
  </si>
  <si>
    <t>491044</t>
  </si>
  <si>
    <t>K-HETTICH sada Innotech Atira 260/70 stříbrná, 30 kg, SiSy</t>
  </si>
  <si>
    <t>491057</t>
  </si>
  <si>
    <t>K-HETTICH sada Innotech Atira 300/144 antracit, 30 kg, SiSy</t>
  </si>
  <si>
    <t>491051</t>
  </si>
  <si>
    <t>K-HETTICH sada Innotech Atira 300/144 bílá, 30 kg, SiSy</t>
  </si>
  <si>
    <t>491063</t>
  </si>
  <si>
    <t>K-HETTICH sada Innotech Atira 300/144 stříbrná, 30 kg, SiSy</t>
  </si>
  <si>
    <t>491039</t>
  </si>
  <si>
    <t>K-HETTICH sada Innotech Atira 300/70 antracit, 30 kg, SiSy</t>
  </si>
  <si>
    <t>491033</t>
  </si>
  <si>
    <t>K-HETTICH sada Innotech Atira 300/70 bílá, 30 kg, SiSy</t>
  </si>
  <si>
    <t>491045</t>
  </si>
  <si>
    <t>K-HETTICH sada Innotech Atira 300/70 stříbrná, 30 kg, SiSy</t>
  </si>
  <si>
    <t>491058</t>
  </si>
  <si>
    <t>K-HETTICH sada Innotech Atira 350/144 antracit, 30 kg, SiSy</t>
  </si>
  <si>
    <t>491052</t>
  </si>
  <si>
    <t>K-HETTICH sada Innotech Atira 350/144 bílá, 30 kg, SiSy</t>
  </si>
  <si>
    <t>491064</t>
  </si>
  <si>
    <t>K-HETTICH sada Innotech Atira 350/144 stříbrná, 30 kg, SiSy</t>
  </si>
  <si>
    <t>491040</t>
  </si>
  <si>
    <t>K-HETTICH sada Innotech Atira 350/70 antracit, 30 kg, SiSy</t>
  </si>
  <si>
    <t>491034</t>
  </si>
  <si>
    <t>K-HETTICH sada Innotech Atira 350/70 bílá, 30 kg, SiSy</t>
  </si>
  <si>
    <t>491046</t>
  </si>
  <si>
    <t>K-HETTICH sada Innotech Atira 350/70 stříbrná, 30 kg, SiSy</t>
  </si>
  <si>
    <t>491059</t>
  </si>
  <si>
    <t>K-HETTICH sada Innotech Atira 420/144 antracit, 30 kg, SiSy</t>
  </si>
  <si>
    <t>491053</t>
  </si>
  <si>
    <t>K-HETTICH sada Innotech Atira 420/144 bílá, 30 kg, SiSy</t>
  </si>
  <si>
    <t>491065</t>
  </si>
  <si>
    <t>K-HETTICH sada Innotech Atira 420/144 stříbrná, 30 kg, SiSy</t>
  </si>
  <si>
    <t>491041</t>
  </si>
  <si>
    <t>K-HETTICH sada Innotech Atira 420/70 antracit, 30 kg, SiSy</t>
  </si>
  <si>
    <t>491035</t>
  </si>
  <si>
    <t>K-HETTICH sada Innotech Atira 420/70 bílá, 30 kg, SiSy</t>
  </si>
  <si>
    <t>491047</t>
  </si>
  <si>
    <t>K-HETTICH sada Innotech Atira 420/70 stříbrná, 30 kg, SiSy</t>
  </si>
  <si>
    <t>348784</t>
  </si>
  <si>
    <t>K-HETTICH sada Innotech Atira 470/144 antracit, 30 kg, SiSy</t>
  </si>
  <si>
    <t>348782</t>
  </si>
  <si>
    <t>K-HETTICH sada Innotech Atira 470/144 bílá, 30 kg, SiSy</t>
  </si>
  <si>
    <t>348786</t>
  </si>
  <si>
    <t>K-HETTICH sada Innotech Atira 470/144 stříbrná, 30 kg, SiSy</t>
  </si>
  <si>
    <t>348783</t>
  </si>
  <si>
    <t>K-HETTICH sada Innotech Atira 470/70 antracit, 30 kg, SiSy</t>
  </si>
  <si>
    <t>348781</t>
  </si>
  <si>
    <t>K-HETTICH sada Innotech Atira 470/70 bílá, 30 kg, SiSy</t>
  </si>
  <si>
    <t>348785</t>
  </si>
  <si>
    <t>K-HETTICH sada Innotech Atira 470/70 stříbrná, 30 kg, SiSy</t>
  </si>
  <si>
    <t>491060</t>
  </si>
  <si>
    <t>K-HETTICH sada Innotech Atira 520/144 antracit, 30 kg, SiSy</t>
  </si>
  <si>
    <t>491054</t>
  </si>
  <si>
    <t>K-HETTICH sada Innotech Atira 520/144 bílá, 30 kg, SiSy</t>
  </si>
  <si>
    <t>491066</t>
  </si>
  <si>
    <t>K-HETTICH sada Innotech Atira 520/144 stříbrná, 30 kg, SiSy</t>
  </si>
  <si>
    <t>491042</t>
  </si>
  <si>
    <t>K-HETTICH sada Innotech Atira 520/70 antracit, 30 kg, SiSy</t>
  </si>
  <si>
    <t>491036</t>
  </si>
  <si>
    <t>K-HETTICH sada Innotech Atira 520/70 bílá, 30 kg, SiSy</t>
  </si>
  <si>
    <t>491048</t>
  </si>
  <si>
    <t>K-HETTICH sada Innotech Atira 520/70 stříbrná, 30 kg, SiSy</t>
  </si>
  <si>
    <t>491061</t>
  </si>
  <si>
    <t>K-HETTICH sada Innotech Atira 620/144 antracit, 30 kg, SiSy</t>
  </si>
  <si>
    <t>491055</t>
  </si>
  <si>
    <t>K-HETTICH sada Innotech Atira 620/144 bílá, 30 kg, SiSy</t>
  </si>
  <si>
    <t>491067</t>
  </si>
  <si>
    <t>K-HETTICH sada Innotech Atira 620/144 stříbrná, 30 kg, SiSy</t>
  </si>
  <si>
    <t>491043</t>
  </si>
  <si>
    <t>K-HETTICH sada Innotech Atira 620/70 antracit, 30 kg, SiSy</t>
  </si>
  <si>
    <t>491037</t>
  </si>
  <si>
    <t>K-HETTICH sada Innotech Atira 620/70 bílá, 30 kg, SiSy</t>
  </si>
  <si>
    <t>491049</t>
  </si>
  <si>
    <t>K-HETTICH sada Innotech Atira 620/70 stříbrná, 30 kg, SiSy</t>
  </si>
  <si>
    <t>488209</t>
  </si>
  <si>
    <t>K-HETTICH set Quadro V6 250 PTO + příchyty</t>
  </si>
  <si>
    <t>488208</t>
  </si>
  <si>
    <t>K-HETTICH set Quadro V6 250 SiSy + příchyty</t>
  </si>
  <si>
    <t>504450</t>
  </si>
  <si>
    <t>K-HETTICH TopLine L,2 dveře,přední vlevo,tlumení C,2300mm,10-16mm,20 kg</t>
  </si>
  <si>
    <t>504451</t>
  </si>
  <si>
    <t>K-HETTICH TopLine L,2 dveře,přední vlevo,tlumení C,2300mm,10-16mm,20-50 kg</t>
  </si>
  <si>
    <t>504233</t>
  </si>
  <si>
    <t>K-HETTICH TopLine L,2 dveře,přední vlevo,tlumení C,2300mm,18-30mm,20 kg</t>
  </si>
  <si>
    <t>504449</t>
  </si>
  <si>
    <t>K-HETTICH TopLine L,2 dveře,přední vlevo,tlumení C,2300mm,18-30mm,20-50 kg</t>
  </si>
  <si>
    <t>504454</t>
  </si>
  <si>
    <t>K-HETTICH TopLine L,2 dveře,přední vlevo,tlumení C,3000mm,10-16mm,20 kg</t>
  </si>
  <si>
    <t>504455</t>
  </si>
  <si>
    <t>K-HETTICH TopLine L,2 dveře,přední vlevo,tlumení C,3000mm,10-16mm,20-50 kg</t>
  </si>
  <si>
    <t>504452</t>
  </si>
  <si>
    <t>K-HETTICH TopLine L,2 dveře,přední vlevo,tlumení C,3000mm,18-30mm,20 kg</t>
  </si>
  <si>
    <t>504453</t>
  </si>
  <si>
    <t>K-HETTICH TopLine L,2 dveře,přední vlevo,tlumení C,3000mm,18-30mm,20-50 kg</t>
  </si>
  <si>
    <t>504458</t>
  </si>
  <si>
    <t>K-HETTICH TopLine L,2 dveře,přední vlevo,tlumení C+O,2300mm,10-16mm,20 kg</t>
  </si>
  <si>
    <t>504459</t>
  </si>
  <si>
    <t>K-HETTICH TopLine L,2 dveře,přední vlevo,tlumení C+O,2300mm,10-16mm,20-50 kg</t>
  </si>
  <si>
    <t>504456</t>
  </si>
  <si>
    <t>K-HETTICH TopLine L,2 dveře,přední vlevo,tlumení C+O,2300mm,18-30mm,20 kg</t>
  </si>
  <si>
    <t>504457</t>
  </si>
  <si>
    <t>K-HETTICH TopLine L,2 dveře,přední vlevo,tlumení C+O,2300mm,18-30mm,20-50 kg</t>
  </si>
  <si>
    <t>504462</t>
  </si>
  <si>
    <t>K-HETTICH TopLine L,2 dveře,přední vlevo,tlumení C+O,3000mm,10-16mm,20 kg</t>
  </si>
  <si>
    <t>504463</t>
  </si>
  <si>
    <t>K-HETTICH TopLine L,2 dveře,přední vlevo,tlumení C+O,3000mm,10-16mm,20-50 kg</t>
  </si>
  <si>
    <t>504460</t>
  </si>
  <si>
    <t>K-HETTICH TopLine L,2 dveře,přední vlevo,tlumení C+O,3000mm,18-30mm,20 kg</t>
  </si>
  <si>
    <t>504461</t>
  </si>
  <si>
    <t>K-HETTICH TopLine L,2 dveře,přední vlevo,tlumení C+O,3000mm,18-30mm,20-50 kg</t>
  </si>
  <si>
    <t>504466</t>
  </si>
  <si>
    <t>K-HETTICH TopLine L,2 dveře,přední vpravo,tlumení C,2300mm,10-16mm,20 kg</t>
  </si>
  <si>
    <t>504467</t>
  </si>
  <si>
    <t>K-HETTICH TopLine L,2 dveře,přední vpravo,tlumení C,2300mm,10-16mm,20-50 kg</t>
  </si>
  <si>
    <t>504464</t>
  </si>
  <si>
    <t>K-HETTICH TopLine L,2 dveře,přední vpravo,tlumení C,2300mm,18-30mm,20 kg</t>
  </si>
  <si>
    <t>504465</t>
  </si>
  <si>
    <t>K-HETTICH TopLine L,2 dveře,přední vpravo,tlumení C,2300mm,18-30mm,20-50 kg</t>
  </si>
  <si>
    <t>504470</t>
  </si>
  <si>
    <t>K-HETTICH TopLine L,2 dveře,přední vpravo,tlumení C,3000mm,10-16mm,20 kg</t>
  </si>
  <si>
    <t>504471</t>
  </si>
  <si>
    <t>K-HETTICH TopLine L,2 dveře,přední vpravo,tlumení C,3000mm,10-16mm,20-50 kg</t>
  </si>
  <si>
    <t>504468</t>
  </si>
  <si>
    <t>K-HETTICH TopLine L,2 dveře,přední vpravo,tlumení C,3000mm,18-30mm,20 kg</t>
  </si>
  <si>
    <t>504469</t>
  </si>
  <si>
    <t>K-HETTICH TopLine L,2 dveře,přední vpravo,tlumení C,3000mm,18-30mm,20-50 kg</t>
  </si>
  <si>
    <t>504474</t>
  </si>
  <si>
    <t>K-HETTICH TopLine L,2 dveře,přední vpravo,tlumení C+O,2300mm,10-16mm,20 kg</t>
  </si>
  <si>
    <t>504475</t>
  </si>
  <si>
    <t>K-HETTICH TopLine L,2 dveře,přední vpravo,tlumení C+O,2300mm,10-16mm,20-50 kg</t>
  </si>
  <si>
    <t>504472</t>
  </si>
  <si>
    <t>K-HETTICH TopLine L,2 dveře,přední vpravo,tlumení C+O,2300mm,18-30mm,20 kg</t>
  </si>
  <si>
    <t>504473</t>
  </si>
  <si>
    <t>K-HETTICH TopLine L,2 dveře,přední vpravo,tlumení C+O,2300mm,18-30mm,20-50 kg</t>
  </si>
  <si>
    <t>504478</t>
  </si>
  <si>
    <t>K-HETTICH TopLine L,2 dveře,přední vpravo,tlumení C+O,3000mm,10-16mm,20 kg</t>
  </si>
  <si>
    <t>504479</t>
  </si>
  <si>
    <t>K-HETTICH TopLine L,2 dveře,přední vpravo,tlumení C+O,3000mm,10-16mm,20-50 kg</t>
  </si>
  <si>
    <t>504476</t>
  </si>
  <si>
    <t>K-HETTICH TopLine L,2 dveře,přední vpravo,tlumení C+O,3000mm,18-30mm,20 kg</t>
  </si>
  <si>
    <t>504477</t>
  </si>
  <si>
    <t>K-HETTICH TopLine L,2 dveře,přední vpravo,tlumení C+O,3000mm,18-30mm,20-50 kg</t>
  </si>
  <si>
    <t>504482</t>
  </si>
  <si>
    <t>K-HETTICH TopLine L,3 dveře,tlumení C,2300mm,10-16mm,20 kg</t>
  </si>
  <si>
    <t>504483</t>
  </si>
  <si>
    <t>K-HETTICH TopLine L,3 dveře,tlumení C,2300mm,10-16mm,20-50 kg</t>
  </si>
  <si>
    <t>504480</t>
  </si>
  <si>
    <t>K-HETTICH TopLine L,3 dveře,tlumení C,2300mm,18-30mm,20 kg</t>
  </si>
  <si>
    <t>504481</t>
  </si>
  <si>
    <t>K-HETTICH TopLine L,3 dveře,tlumení C,2300mm,18-30mm,20-50 kg</t>
  </si>
  <si>
    <t>504486</t>
  </si>
  <si>
    <t>K-HETTICH TopLine L,3 dveře,tlumení C,4000mm,10-16mm,20 kg</t>
  </si>
  <si>
    <t>504487</t>
  </si>
  <si>
    <t>K-HETTICH TopLine L,3 dveře,tlumení C,4000mm,10-16mm,20-50 kg</t>
  </si>
  <si>
    <t>504484</t>
  </si>
  <si>
    <t>K-HETTICH TopLine L,3 dveře,tlumení C,4000mm,18-30mm,20 kg</t>
  </si>
  <si>
    <t>504485</t>
  </si>
  <si>
    <t>K-HETTICH TopLine L,3 dveře,tlumení C,4000mm,18-30mm,20-50 kg</t>
  </si>
  <si>
    <t>504490</t>
  </si>
  <si>
    <t>K-HETTICH TopLine L,3 dveře,tlumení C+O,2300mm,10-16mm,20 kg</t>
  </si>
  <si>
    <t>504491</t>
  </si>
  <si>
    <t>K-HETTICH TopLine L,3 dveře,tlumení C+O,2300mm,10-16mm,20-50 kg</t>
  </si>
  <si>
    <t>504488</t>
  </si>
  <si>
    <t>K-HETTICH TopLine L,3 dveře,tlumení C+O,2300mm,18-30mm,20 kg</t>
  </si>
  <si>
    <t>504489</t>
  </si>
  <si>
    <t>K-HETTICH TopLine L,3 dveře,tlumení C+O,2300mm,18-30mm,20-50 kg</t>
  </si>
  <si>
    <t>504494</t>
  </si>
  <si>
    <t>K-HETTICH TopLine L,3 dveře,tlumení C+O,4000mm,10-16mm,20 kg</t>
  </si>
  <si>
    <t>504495</t>
  </si>
  <si>
    <t>K-HETTICH TopLine L,3 dveře,tlumení C+O,4000mm,10-16mm,20-50 kg</t>
  </si>
  <si>
    <t>504492</t>
  </si>
  <si>
    <t>K-HETTICH TopLine L,3 dveře,tlumení C+O,4000mm,18-30mm,20 kg</t>
  </si>
  <si>
    <t>504493</t>
  </si>
  <si>
    <t>K-HETTICH TopLine L,3 dveře,tlumení C+O,4000mm,18-30mm,20-50 kg</t>
  </si>
  <si>
    <t>504498</t>
  </si>
  <si>
    <t>K-HETTICH TopLine L,3 dveře,tlumení C+O,antikolize,2300mm,10-16mm,20 kg</t>
  </si>
  <si>
    <t>504499</t>
  </si>
  <si>
    <t>K-HETTICH TopLine L,3 dveře,tlumení C+O,antikolize,2300mm,10-16mm,20-50 kg</t>
  </si>
  <si>
    <t>504496</t>
  </si>
  <si>
    <t>K-HETTICH TopLine L,3 dveře,tlumení C+O,antikolize,2300mm,18-30mm,20 kg</t>
  </si>
  <si>
    <t>504497</t>
  </si>
  <si>
    <t>K-HETTICH TopLine L,3 dveře,tlumení C+O,antikolize,2300mm,18-30mm,20-50 kg</t>
  </si>
  <si>
    <t>504501</t>
  </si>
  <si>
    <t>K-HETTICH TopLine L,3 dveře,tlumení C+O,antikolize,4000mm,10-16mm,20 kg</t>
  </si>
  <si>
    <t>504502</t>
  </si>
  <si>
    <t>K-HETTICH TopLine L,3 dveře,tlumení C+O,antikolize,4000mm,10-16mm,20-50 kg</t>
  </si>
  <si>
    <t>504500</t>
  </si>
  <si>
    <t>K-HETTICH TopLine L,3 dveře,tlumení C+O,antikolize,4000mm,18-30mm,20 kg</t>
  </si>
  <si>
    <t>504235</t>
  </si>
  <si>
    <t>K-HETTICH TopLine L,3 dveře,tlumení C+O,antikolize,4000mm,18-30mm,20-50 kg</t>
  </si>
  <si>
    <t>457014</t>
  </si>
  <si>
    <t>K-HETTICH TopLine XL horní a spodní vedení s příchyty 5300mm stříbrná elox</t>
  </si>
  <si>
    <t>534494</t>
  </si>
  <si>
    <t>K-HETTICH WingLine L</t>
  </si>
  <si>
    <t>534493</t>
  </si>
  <si>
    <t>534492</t>
  </si>
  <si>
    <t>534479</t>
  </si>
  <si>
    <t>534478</t>
  </si>
  <si>
    <t>534477</t>
  </si>
  <si>
    <t>534694</t>
  </si>
  <si>
    <t>K-HETTICH WingLine L,lehké dveře,bez dolního vedení,1200mm,4 závěsy A,L+P,antrac</t>
  </si>
  <si>
    <t>534776</t>
  </si>
  <si>
    <t>K-HETTICH WingLine L,lehké dveře,bez dolního vedení,1200mm,4 závěsy A,L+P,bílý</t>
  </si>
  <si>
    <t>534456</t>
  </si>
  <si>
    <t>K-HETTICH WingLine L,lehké dveře,bez dolního vedení,1200mm,4 závěsy A,L+P,šedý</t>
  </si>
  <si>
    <t>534693</t>
  </si>
  <si>
    <t>K-HETTICH WingLine L,lehké dveře,bez dolního vedení,1200mm,4 závěsy P,L+P,antrac</t>
  </si>
  <si>
    <t>534775</t>
  </si>
  <si>
    <t>K-HETTICH WingLine L,lehké dveře,bez dolního vedení,1200mm,4 závěsy P,L+P,bílý</t>
  </si>
  <si>
    <t>534455</t>
  </si>
  <si>
    <t>K-HETTICH WingLine L,lehké dveře,bez dolního vedení,1200mm,4 závěsy P,L+P,šedý</t>
  </si>
  <si>
    <t>534692</t>
  </si>
  <si>
    <t>K-HETTICH WingLine L,lehké dveře,bez dolního vedení,1200mm,4 závěsy S,L+P,antrac</t>
  </si>
  <si>
    <t>534774</t>
  </si>
  <si>
    <t>K-HETTICH WingLine L,lehké dveře,bez dolního vedení,1200mm,4 závěsy S,L+P,bílý</t>
  </si>
  <si>
    <t>534453</t>
  </si>
  <si>
    <t>K-HETTICH WingLine L,lehké dveře,bez dolního vedení,1200mm,4 závěsy S,L+P,šedý</t>
  </si>
  <si>
    <t>534700</t>
  </si>
  <si>
    <t>K-HETTICH WingLine L,lehké dveře,bez dolního vedení,1800mm,6 závěsů A,L+P,antrac</t>
  </si>
  <si>
    <t>534782</t>
  </si>
  <si>
    <t>K-HETTICH WingLine L,lehké dveře,bez dolního vedení,1800mm,6 závěsů A,L+P,bílý</t>
  </si>
  <si>
    <t>534462</t>
  </si>
  <si>
    <t>K-HETTICH WingLine L,lehké dveře,bez dolního vedení,1800mm,6 závěsů A,L+P,šedý</t>
  </si>
  <si>
    <t>534699</t>
  </si>
  <si>
    <t>K-HETTICH WingLine L,lehké dveře,bez dolního vedení,1800mm,6 závěsů P,L+P,antrac</t>
  </si>
  <si>
    <t>534781</t>
  </si>
  <si>
    <t>K-HETTICH WingLine L,lehké dveře,bez dolního vedení,1800mm,6 závěsů P,L+P,bílý</t>
  </si>
  <si>
    <t>534461</t>
  </si>
  <si>
    <t>K-HETTICH WingLine L,lehké dveře,bez dolního vedení,1800mm,6 závěsů P,L+P,šedý</t>
  </si>
  <si>
    <t>534698</t>
  </si>
  <si>
    <t>K-HETTICH WingLine L,lehké dveře,bez dolního vedení,1800mm,6 závěsů S,L+P,antrac</t>
  </si>
  <si>
    <t>534780</t>
  </si>
  <si>
    <t>K-HETTICH WingLine L,lehké dveře,bez dolního vedení,1800mm,6 závěsů S,L+P,bílý</t>
  </si>
  <si>
    <t>534460</t>
  </si>
  <si>
    <t>K-HETTICH WingLine L,lehké dveře,bez dolního vedení,1800mm,6 závěsů S,L+P,šedý</t>
  </si>
  <si>
    <t>534688</t>
  </si>
  <si>
    <t>K-HETTICH WingLine L,lehké dveře,bez dolního vedení,2 závěsy A,levý,antracit</t>
  </si>
  <si>
    <t>534770</t>
  </si>
  <si>
    <t>K-HETTICH WingLine L,lehké dveře,bez dolního vedení,2 závěsy A,levý,bílý</t>
  </si>
  <si>
    <t>534441</t>
  </si>
  <si>
    <t>K-HETTICH WingLine L,lehké dveře,bez dolního vedení,2 závěsy A,levý,šedý</t>
  </si>
  <si>
    <t>534682</t>
  </si>
  <si>
    <t>K-HETTICH WingLine L,lehké dveře,bez dolního vedení,2 závěsy A,pravý,antracit</t>
  </si>
  <si>
    <t>534764</t>
  </si>
  <si>
    <t>K-HETTICH WingLine L,lehké dveře,bez dolního vedení,2 závěsy A,pravý,bílý</t>
  </si>
  <si>
    <t>534430</t>
  </si>
  <si>
    <t>K-HETTICH WingLine L,lehké dveře,bez dolního vedení,2 závěsy A,pravý,šedý</t>
  </si>
  <si>
    <t>534687</t>
  </si>
  <si>
    <t>K-HETTICH WingLine L,lehké dveře,bez dolního vedení,2 závěsy P,levý,antracit</t>
  </si>
  <si>
    <t>534769</t>
  </si>
  <si>
    <t>K-HETTICH WingLine L,lehké dveře,bez dolního vedení,2 závěsy P,levý,bílý</t>
  </si>
  <si>
    <t>534439</t>
  </si>
  <si>
    <t>K-HETTICH WingLine L,lehké dveře,bez dolního vedení,2 závěsy P,levý,šedý</t>
  </si>
  <si>
    <t>534681</t>
  </si>
  <si>
    <t>K-HETTICH WingLine L,lehké dveře,bez dolního vedení,2 závěsy P,pravý,antracit</t>
  </si>
  <si>
    <t>534763</t>
  </si>
  <si>
    <t>K-HETTICH WingLine L,lehké dveře,bez dolního vedení,2 závěsy P,pravý,bílý</t>
  </si>
  <si>
    <t>534429</t>
  </si>
  <si>
    <t>K-HETTICH WingLine L,lehké dveře,bez dolního vedení,2 závěsy P,pravý,šedý</t>
  </si>
  <si>
    <t>534686</t>
  </si>
  <si>
    <t>K-HETTICH WingLine L,lehké dveře,bez dolního vedení,2 závěsy S,levý,antracit</t>
  </si>
  <si>
    <t>534768</t>
  </si>
  <si>
    <t>K-HETTICH WingLine L,lehké dveře,bez dolního vedení,2 závěsy S,levý,bílý</t>
  </si>
  <si>
    <t>534437</t>
  </si>
  <si>
    <t>K-HETTICH WingLine L,lehké dveře,bez dolního vedení,2 závěsy S,levý,šedý</t>
  </si>
  <si>
    <t>534680</t>
  </si>
  <si>
    <t>K-HETTICH WingLine L,lehké dveře,bez dolního vedení,2 závěsy S,pravý,antracit</t>
  </si>
  <si>
    <t>534762</t>
  </si>
  <si>
    <t>K-HETTICH WingLine L,lehké dveře,bez dolního vedení,2 závěsy S,pravý,bílý</t>
  </si>
  <si>
    <t>534428</t>
  </si>
  <si>
    <t>K-HETTICH WingLine L,lehké dveře,bez dolního vedení,2 závěsy S,pravý,šedý</t>
  </si>
  <si>
    <t>534697</t>
  </si>
  <si>
    <t>K-HETTICH WingLine L,lehké dveře,bez dolního vedení,2400mm,4 závěsy A,L+P,antrac</t>
  </si>
  <si>
    <t>534779</t>
  </si>
  <si>
    <t>K-HETTICH WingLine L,lehké dveře,bez dolního vedení,2400mm,4 závěsy A,L+P,bílý</t>
  </si>
  <si>
    <t>534459</t>
  </si>
  <si>
    <t>K-HETTICH WingLine L,lehké dveře,bez dolního vedení,2400mm,4 závěsy A,L+P,šedý</t>
  </si>
  <si>
    <t>534696</t>
  </si>
  <si>
    <t>K-HETTICH WingLine L,lehké dveře,bez dolního vedení,2400mm,4 závěsy P,L+P,antrac</t>
  </si>
  <si>
    <t>534778</t>
  </si>
  <si>
    <t>K-HETTICH WingLine L,lehké dveře,bez dolního vedení,2400mm,4 závěsy P,L+P,bílý</t>
  </si>
  <si>
    <t>534458</t>
  </si>
  <si>
    <t>K-HETTICH WingLine L,lehké dveře,bez dolního vedení,2400mm,4 závěsy P,L+P,šedý</t>
  </si>
  <si>
    <t>534695</t>
  </si>
  <si>
    <t>K-HETTICH WingLine L,lehké dveře,bez dolního vedení,2400mm,4 závěsy S,L+P,antrac</t>
  </si>
  <si>
    <t>534777</t>
  </si>
  <si>
    <t>K-HETTICH WingLine L,lehké dveře,bez dolního vedení,2400mm,4 závěsy S,L+P,bílý</t>
  </si>
  <si>
    <t>534457</t>
  </si>
  <si>
    <t>K-HETTICH WingLine L,lehké dveře,bez dolního vedení,2400mm,4 závěsy S,L+P,šedý</t>
  </si>
  <si>
    <t>534691</t>
  </si>
  <si>
    <t>K-HETTICH WingLine L,lehké dveře,bez dolního vedení,3 závěsy A,levý,antracit</t>
  </si>
  <si>
    <t>534773</t>
  </si>
  <si>
    <t>K-HETTICH WingLine L,lehké dveře,bez dolního vedení,3 závěsy A,levý,bílý</t>
  </si>
  <si>
    <t>534447</t>
  </si>
  <si>
    <t>K-HETTICH WingLine L,lehké dveře,bez dolního vedení,3 závěsy A,levý,šedý</t>
  </si>
  <si>
    <t>534685</t>
  </si>
  <si>
    <t>K-HETTICH WingLine L,lehké dveře,bez dolního vedení,3 závěsy A,pravý,antracit</t>
  </si>
  <si>
    <t>534767</t>
  </si>
  <si>
    <t>K-HETTICH WingLine L,lehké dveře,bez dolního vedení,3 závěsy A,pravý,bílý</t>
  </si>
  <si>
    <t>534435</t>
  </si>
  <si>
    <t>K-HETTICH WingLine L,lehké dveře,bez dolního vedení,3 závěsy A,pravý,šedý</t>
  </si>
  <si>
    <t>534690</t>
  </si>
  <si>
    <t>K-HETTICH WingLine L,lehké dveře,bez dolního vedení,3 závěsy P,levý,antracit</t>
  </si>
  <si>
    <t>534772</t>
  </si>
  <si>
    <t>K-HETTICH WingLine L,lehké dveře,bez dolního vedení,3 závěsy P,levý,bílý</t>
  </si>
  <si>
    <t>534445</t>
  </si>
  <si>
    <t>K-HETTICH WingLine L,lehké dveře,bez dolního vedení,3 závěsy P,levý,šedý</t>
  </si>
  <si>
    <t>534684</t>
  </si>
  <si>
    <t>K-HETTICH WingLine L,lehké dveře,bez dolního vedení,3 závěsy P,pravý,antracit</t>
  </si>
  <si>
    <t>534766</t>
  </si>
  <si>
    <t>K-HETTICH WingLine L,lehké dveře,bez dolního vedení,3 závěsy P,pravý,bílý</t>
  </si>
  <si>
    <t>534433</t>
  </si>
  <si>
    <t>K-HETTICH WingLine L,lehké dveře,bez dolního vedení,3 závěsy P,pravý,šedý</t>
  </si>
  <si>
    <t>534689</t>
  </si>
  <si>
    <t>K-HETTICH WingLine L,lehké dveře,bez dolního vedení,3 závěsy S,levý,antracit</t>
  </si>
  <si>
    <t>534771</t>
  </si>
  <si>
    <t>K-HETTICH WingLine L,lehké dveře,bez dolního vedení,3 závěsy S,levý,bílý</t>
  </si>
  <si>
    <t>534443</t>
  </si>
  <si>
    <t>K-HETTICH WingLine L,lehké dveře,bez dolního vedení,3 závěsy S,levý,šedý</t>
  </si>
  <si>
    <t>534683</t>
  </si>
  <si>
    <t>K-HETTICH WingLine L,lehké dveře,bez dolního vedení,3 závěsy S,pravý,antracit</t>
  </si>
  <si>
    <t>534765</t>
  </si>
  <si>
    <t>K-HETTICH WingLine L,lehké dveře,bez dolního vedení,3 závěsy S,pravý,bílý</t>
  </si>
  <si>
    <t>534432</t>
  </si>
  <si>
    <t>K-HETTICH WingLine L,lehké dveře,bez dolního vedení,3 závěsy S,pravý,šedý</t>
  </si>
  <si>
    <t>534721</t>
  </si>
  <si>
    <t>K-HETTICH WingLine L,lehké dveře,s dolním vedením,1200mm,4 závěsy A,L+P,antracit</t>
  </si>
  <si>
    <t>534803</t>
  </si>
  <si>
    <t>K-HETTICH WingLine L,lehké dveře,s dolním vedením,1200mm,4 závěsy A,L+P,bílý</t>
  </si>
  <si>
    <t>534498</t>
  </si>
  <si>
    <t>K-HETTICH WingLine L,lehké dveře,s dolním vedením,1200mm,4 závěsy A,L+P,šedý</t>
  </si>
  <si>
    <t>534720</t>
  </si>
  <si>
    <t>K-HETTICH WingLine L,lehké dveře,s dolním vedením,1200mm,4 závěsy P, L+P,antraci</t>
  </si>
  <si>
    <t>534802</t>
  </si>
  <si>
    <t>K-HETTICH WingLine L,lehké dveře,s dolním vedením,1200mm,4 závěsy P, L+P,bílý</t>
  </si>
  <si>
    <t>534497</t>
  </si>
  <si>
    <t>K-HETTICH WingLine L,lehké dveře,s dolním vedením,1200mm,4 závěsy P, L+P,šedý</t>
  </si>
  <si>
    <t>534719</t>
  </si>
  <si>
    <t>K-HETTICH WingLine L,lehké dveře,s dolním vedením,1200mm,4 závěsy S,L+P,antracit</t>
  </si>
  <si>
    <t>534801</t>
  </si>
  <si>
    <t>K-HETTICH WingLine L,lehké dveře,s dolním vedením,1200mm,4 závěsy S,L+P,bílý</t>
  </si>
  <si>
    <t>534495</t>
  </si>
  <si>
    <t>K-HETTICH WingLine L,lehké dveře,s dolním vedením,1200mm,4 závěsy S,L+P,šedý</t>
  </si>
  <si>
    <t>534730</t>
  </si>
  <si>
    <t>K-HETTICH WingLine L,lehké dveře,s dolním vedením,1400mm,8 závěsů A,L+P,antracit</t>
  </si>
  <si>
    <t>534812</t>
  </si>
  <si>
    <t>K-HETTICH WingLine L,lehké dveře,s dolním vedením,1400mm,8 závěsů A,L+P,bílý</t>
  </si>
  <si>
    <t>534520</t>
  </si>
  <si>
    <t>K-HETTICH WingLine L,lehké dveře,s dolním vedením,1400mm,8 závěsů A,L+P,šedý</t>
  </si>
  <si>
    <t>534729</t>
  </si>
  <si>
    <t>K-HETTICH WingLine L,lehké dveře,s dolním vedením,1400mm,8 závěsů P, L+P,antraci</t>
  </si>
  <si>
    <t>534811</t>
  </si>
  <si>
    <t>K-HETTICH WingLine L,lehké dveře,s dolním vedením,1400mm,8 závěsů P, L+P,bílý</t>
  </si>
  <si>
    <t>534519</t>
  </si>
  <si>
    <t>K-HETTICH WingLine L,lehké dveře,s dolním vedením,1400mm,8 závěsů P, L+P,šedý</t>
  </si>
  <si>
    <t>534728</t>
  </si>
  <si>
    <t>K-HETTICH WingLine L,lehké dveře,s dolním vedením,1400mm,8 závěsů S,L+P,antracit</t>
  </si>
  <si>
    <t>534810</t>
  </si>
  <si>
    <t>K-HETTICH WingLine L,lehké dveře,s dolním vedením,1400mm,8 závěsů S,L+P,bílý</t>
  </si>
  <si>
    <t>534518</t>
  </si>
  <si>
    <t>K-HETTICH WingLine L,lehké dveře,s dolním vedením,1400mm,8 závěsů S,L+P,šedý</t>
  </si>
  <si>
    <t>534727</t>
  </si>
  <si>
    <t>K-HETTICH WingLine L,lehké dveře,s dolním vedením,1800mm,6 závěsů A,L+P,antracit</t>
  </si>
  <si>
    <t>534809</t>
  </si>
  <si>
    <t>K-HETTICH WingLine L,lehké dveře,s dolním vedením,1800mm,6 závěsů A,L+P,bílý</t>
  </si>
  <si>
    <t>534517</t>
  </si>
  <si>
    <t>K-HETTICH WingLine L,lehké dveře,s dolním vedením,1800mm,6 závěsů A,L+P,šedý</t>
  </si>
  <si>
    <t>534726</t>
  </si>
  <si>
    <t>K-HETTICH WingLine L,lehké dveře,s dolním vedením,1800mm,6 závěsů P, L+P,antraci</t>
  </si>
  <si>
    <t>534808</t>
  </si>
  <si>
    <t>K-HETTICH WingLine L,lehké dveře,s dolním vedením,1800mm,6 závěsů P, L+P,bílý</t>
  </si>
  <si>
    <t>534515</t>
  </si>
  <si>
    <t>K-HETTICH WingLine L,lehké dveře,s dolním vedením,1800mm,6 závěsů P, L+P,šedý</t>
  </si>
  <si>
    <t>534725</t>
  </si>
  <si>
    <t>K-HETTICH WingLine L,lehké dveře,s dolním vedením,1800mm,6 závěsů S,L+P,antracit</t>
  </si>
  <si>
    <t>534807</t>
  </si>
  <si>
    <t>K-HETTICH WingLine L,lehké dveře,s dolním vedením,1800mm,6 závěsů S,L+P,bílý</t>
  </si>
  <si>
    <t>534512</t>
  </si>
  <si>
    <t>K-HETTICH WingLine L,lehké dveře,s dolním vedením,1800mm,6 závěsů S,L+P,šedý</t>
  </si>
  <si>
    <t>534712</t>
  </si>
  <si>
    <t>K-HETTICH WingLine L,lehké dveře,s dolním vedením,2 závěsy A,levý,antracit</t>
  </si>
  <si>
    <t>534794</t>
  </si>
  <si>
    <t>K-HETTICH WingLine L,lehké dveře,s dolním vedením,2 závěsy A,levý,bílý</t>
  </si>
  <si>
    <t>534482</t>
  </si>
  <si>
    <t>K-HETTICH WingLine L,lehké dveře,s dolním vedením,2 závěsy A,levý,šedý</t>
  </si>
  <si>
    <t>534703</t>
  </si>
  <si>
    <t>K-HETTICH WingLine L,lehké dveře,s dolním vedením,2 závěsy A,pravý,antracit</t>
  </si>
  <si>
    <t>534785</t>
  </si>
  <si>
    <t>K-HETTICH WingLine L,lehké dveře,s dolním vedením,2 závěsy A,pravý,bílý</t>
  </si>
  <si>
    <t>534467</t>
  </si>
  <si>
    <t>K-HETTICH WingLine L,lehké dveře,s dolním vedením,2 závěsy A,pravý,šedý</t>
  </si>
  <si>
    <t>534711</t>
  </si>
  <si>
    <t>K-HETTICH WingLine L,lehké dveře,s dolním vedením,2 závěsy P,levý,antracit</t>
  </si>
  <si>
    <t>534793</t>
  </si>
  <si>
    <t>K-HETTICH WingLine L,lehké dveře,s dolním vedením,2 závěsy P,levý,bílý</t>
  </si>
  <si>
    <t>534481</t>
  </si>
  <si>
    <t>K-HETTICH WingLine L,lehké dveře,s dolním vedením,2 závěsy P,levý,šedý</t>
  </si>
  <si>
    <t>534702</t>
  </si>
  <si>
    <t>K-HETTICH WingLine L,lehké dveře,s dolním vedením,2 závěsy P,pravý,antracit</t>
  </si>
  <si>
    <t>534784</t>
  </si>
  <si>
    <t>K-HETTICH WingLine L,lehké dveře,s dolním vedením,2 závěsy P,pravý,bílý</t>
  </si>
  <si>
    <t>534466</t>
  </si>
  <si>
    <t>K-HETTICH WingLine L,lehké dveře,s dolním vedením,2 závěsy P,pravý,šedý</t>
  </si>
  <si>
    <t>534710</t>
  </si>
  <si>
    <t>K-HETTICH WingLine L,lehké dveře,s dolním vedením,2 závěsy S,levý,antracit</t>
  </si>
  <si>
    <t>534792</t>
  </si>
  <si>
    <t>K-HETTICH WingLine L,lehké dveře,s dolním vedením,2 závěsy S,levý,bílý</t>
  </si>
  <si>
    <t>534480</t>
  </si>
  <si>
    <t>K-HETTICH WingLine L,lehké dveře,s dolním vedením,2 závěsy S,levý,šedý</t>
  </si>
  <si>
    <t>534701</t>
  </si>
  <si>
    <t>K-HETTICH WingLine L,lehké dveře,s dolním vedením,2 závěsy S,pravý,antracit</t>
  </si>
  <si>
    <t>534783</t>
  </si>
  <si>
    <t>K-HETTICH WingLine L,lehké dveře,s dolním vedením,2 závěsy S,pravý,bílý</t>
  </si>
  <si>
    <t>534465</t>
  </si>
  <si>
    <t>K-HETTICH WingLine L,lehké dveře,s dolním vedením,2 závěsy S,pravý,šedý</t>
  </si>
  <si>
    <t>534724</t>
  </si>
  <si>
    <t>K-HETTICH WingLine L,lehké dveře,s dolním vedením,2400mm,4 závěsy A,L+P,antracit</t>
  </si>
  <si>
    <t>534806</t>
  </si>
  <si>
    <t>K-HETTICH WingLine L,lehké dveře,s dolním vedením,2400mm,4 závěsy A,L+P,bílý</t>
  </si>
  <si>
    <t>534511</t>
  </si>
  <si>
    <t>K-HETTICH WingLine L,lehké dveře,s dolním vedením,2400mm,4 závěsy A,L+P,šedý</t>
  </si>
  <si>
    <t>534723</t>
  </si>
  <si>
    <t>K-HETTICH WingLine L,lehké dveře,s dolním vedením,2400mm,4 závěsy P, L+P,antraci</t>
  </si>
  <si>
    <t>534805</t>
  </si>
  <si>
    <t>K-HETTICH WingLine L,lehké dveře,s dolním vedením,2400mm,4 závěsy P, L+P,bílý</t>
  </si>
  <si>
    <t>534509</t>
  </si>
  <si>
    <t>K-HETTICH WingLine L,lehké dveře,s dolním vedením,2400mm,4 závěsy P, L+P,šedý</t>
  </si>
  <si>
    <t>534722</t>
  </si>
  <si>
    <t>K-HETTICH WingLine L,lehké dveře,s dolním vedením,2400mm,4 závěsy S,L+P,antracit</t>
  </si>
  <si>
    <t>534804</t>
  </si>
  <si>
    <t>K-HETTICH WingLine L,lehké dveře,s dolním vedením,2400mm,4 závěsy S,L+P,bílý</t>
  </si>
  <si>
    <t>534500</t>
  </si>
  <si>
    <t>K-HETTICH WingLine L,lehké dveře,s dolním vedením,2400mm,4 závěsy S,L+P,šedý</t>
  </si>
  <si>
    <t>534715</t>
  </si>
  <si>
    <t>K-HETTICH WingLine L,lehké dveře,s dolním vedením,3 závěsy A,levý,antracit</t>
  </si>
  <si>
    <t>534797</t>
  </si>
  <si>
    <t>K-HETTICH WingLine L,lehké dveře,s dolním vedením,3 závěsy A,levý,bílý</t>
  </si>
  <si>
    <t>534488</t>
  </si>
  <si>
    <t>K-HETTICH WingLine L,lehké dveře,s dolním vedením,3 závěsy A,levý,šedý</t>
  </si>
  <si>
    <t>534706</t>
  </si>
  <si>
    <t>K-HETTICH WingLine L,lehké dveře,s dolním vedením,3 závěsy A,pravý,antracit</t>
  </si>
  <si>
    <t>534788</t>
  </si>
  <si>
    <t>K-HETTICH WingLine L,lehké dveře,s dolním vedením,3 závěsy A,pravý,bílý</t>
  </si>
  <si>
    <t>534470</t>
  </si>
  <si>
    <t>K-HETTICH WingLine L,lehké dveře,s dolním vedením,3 závěsy A,pravý,šedý</t>
  </si>
  <si>
    <t>534796</t>
  </si>
  <si>
    <t>K-HETTICH WingLine L,lehké dveře,s dolním vedením,3 závěsy P,levý,bílý</t>
  </si>
  <si>
    <t>534714</t>
  </si>
  <si>
    <t>K-HETTICH WingLine L,lehké dveře,s dolním vedením,3 závěsy P,pravý,antracit</t>
  </si>
  <si>
    <t>534705</t>
  </si>
  <si>
    <t>534787</t>
  </si>
  <si>
    <t>K-HETTICH WingLine L,lehké dveře,s dolním vedením,3 závěsy P,pravý,bílý</t>
  </si>
  <si>
    <t>534487</t>
  </si>
  <si>
    <t>K-HETTICH WingLine L,lehké dveře,s dolním vedením,3 závěsy P,pravý,šedý</t>
  </si>
  <si>
    <t>534469</t>
  </si>
  <si>
    <t>534713</t>
  </si>
  <si>
    <t>K-HETTICH WingLine L,lehké dveře,s dolním vedením,3 závěsy S,levý,antracit</t>
  </si>
  <si>
    <t>534795</t>
  </si>
  <si>
    <t>K-HETTICH WingLine L,lehké dveře,s dolním vedením,3 závěsy S,levý,bílý</t>
  </si>
  <si>
    <t>534486</t>
  </si>
  <si>
    <t>K-HETTICH WingLine L,lehké dveře,s dolním vedením,3 závěsy S,levý,šedý</t>
  </si>
  <si>
    <t>534704</t>
  </si>
  <si>
    <t>K-HETTICH WingLine L,lehké dveře,s dolním vedením,3 závěsy S,pravý,antracit</t>
  </si>
  <si>
    <t>534786</t>
  </si>
  <si>
    <t>K-HETTICH WingLine L,lehké dveře,s dolním vedením,3 závěsy S,pravý,bílý</t>
  </si>
  <si>
    <t>534468</t>
  </si>
  <si>
    <t>K-HETTICH WingLine L,lehké dveře,s dolním vedením,3 závěsy S,pravý,šedý</t>
  </si>
  <si>
    <t>534718</t>
  </si>
  <si>
    <t>K-HETTICH WingLine L,lehké dveře,s dolním vedením,4 závěsy A,levý,antracit</t>
  </si>
  <si>
    <t>534800</t>
  </si>
  <si>
    <t>K-HETTICH WingLine L,lehké dveře,s dolním vedením,4 závěsy A,levý,bílý</t>
  </si>
  <si>
    <t>534491</t>
  </si>
  <si>
    <t>K-HETTICH WingLine L,lehké dveře,s dolním vedením,4 závěsy A,levý,šedý</t>
  </si>
  <si>
    <t>534709</t>
  </si>
  <si>
    <t>K-HETTICH WingLine L,lehké dveře,s dolním vedením,4 závěsy A,pravý,antracit</t>
  </si>
  <si>
    <t>534791</t>
  </si>
  <si>
    <t>K-HETTICH WingLine L,lehké dveře,s dolním vedením,4 závěsy A,pravý,bílý</t>
  </si>
  <si>
    <t>534475</t>
  </si>
  <si>
    <t>K-HETTICH WingLine L,lehké dveře,s dolním vedením,4 závěsy A,pravý,šedý</t>
  </si>
  <si>
    <t>534717</t>
  </si>
  <si>
    <t>K-HETTICH WingLine L,lehké dveře,s dolním vedením,4 závěsy P,levý,antracit</t>
  </si>
  <si>
    <t>534799</t>
  </si>
  <si>
    <t>K-HETTICH WingLine L,lehké dveře,s dolním vedením,4 závěsy P,levý,bílý</t>
  </si>
  <si>
    <t>534490</t>
  </si>
  <si>
    <t>K-HETTICH WingLine L,lehké dveře,s dolním vedením,4 závěsy P,levý,šedý</t>
  </si>
  <si>
    <t>534708</t>
  </si>
  <si>
    <t>K-HETTICH WingLine L,lehké dveře,s dolním vedením,4 závěsy P,pravý,antracit</t>
  </si>
  <si>
    <t>534790</t>
  </si>
  <si>
    <t>K-HETTICH WingLine L,lehké dveře,s dolním vedením,4 závěsy P,pravý,bílý</t>
  </si>
  <si>
    <t>534474</t>
  </si>
  <si>
    <t>K-HETTICH WingLine L,lehké dveře,s dolním vedením,4 závěsy P,pravý,šedý</t>
  </si>
  <si>
    <t>534716</t>
  </si>
  <si>
    <t>K-HETTICH WingLine L,lehké dveře,s dolním vedením,4 závěsy S,levý,antracit</t>
  </si>
  <si>
    <t>534798</t>
  </si>
  <si>
    <t>K-HETTICH WingLine L,lehké dveře,s dolním vedením,4 závěsy S,levý,bílý</t>
  </si>
  <si>
    <t>534489</t>
  </si>
  <si>
    <t>K-HETTICH WingLine L,lehké dveře,s dolním vedením,4 závěsy S,levý,šedý</t>
  </si>
  <si>
    <t>534707</t>
  </si>
  <si>
    <t>K-HETTICH WingLine L,lehké dveře,s dolním vedením,4 závěsy S,pravý,antracit</t>
  </si>
  <si>
    <t>534789</t>
  </si>
  <si>
    <t>K-HETTICH WingLine L,lehké dveře,s dolním vedením,4 závěsy S,pravý,bílý</t>
  </si>
  <si>
    <t>534472</t>
  </si>
  <si>
    <t>K-HETTICH WingLine L,lehké dveře,s dolním vedením,4 závěsy S,pravý,šedý</t>
  </si>
  <si>
    <t>535360</t>
  </si>
  <si>
    <t>K-HETTICH WingLine L,P2MS, těžké,s dolním vedením,2400mm,10 závěsů A,L+P,antraci</t>
  </si>
  <si>
    <t>535359</t>
  </si>
  <si>
    <t>K-HETTICH WingLine L,P2MS, těžké,s dolním vedením,2400mm,10 závěsů P,L+P,antraci</t>
  </si>
  <si>
    <t>535358</t>
  </si>
  <si>
    <t>K-HETTICH WingLine L,P2MS, těžké,s dolním vedením,2400mm,10 závěsů S,L+P,antraci</t>
  </si>
  <si>
    <t>535363</t>
  </si>
  <si>
    <t>K-HETTICH WingLine L,P2MS, těžké,s dolním vedením,2400mm,12 závěsů A,L+P,antraci</t>
  </si>
  <si>
    <t>535362</t>
  </si>
  <si>
    <t>K-HETTICH WingLine L,P2MS, těžké,s dolním vedením,2400mm,12 závěsů P,L+P,antraci</t>
  </si>
  <si>
    <t>535361</t>
  </si>
  <si>
    <t>K-HETTICH WingLine L,P2MS, těžké,s dolním vedením,2400mm,12 závěsů S,L+P,antraci</t>
  </si>
  <si>
    <t>535354</t>
  </si>
  <si>
    <t>K-HETTICH WingLine L,P2MS, těžké,s dolním vedením,2400mm,6 závěsů A,L+P,antracit</t>
  </si>
  <si>
    <t>535353</t>
  </si>
  <si>
    <t>K-HETTICH WingLine L,P2MS, těžké,s dolním vedením,2400mm,6 závěsů P,L+P,antracit</t>
  </si>
  <si>
    <t>535352</t>
  </si>
  <si>
    <t>K-HETTICH WingLine L,P2MS, těžké,s dolním vedením,2400mm,6 závěsů S,L+P,antracit</t>
  </si>
  <si>
    <t>535357</t>
  </si>
  <si>
    <t>K-HETTICH WingLine L,P2MS, těžké,s dolním vedením,2400mm,8 závěsů A,L+P,antracit</t>
  </si>
  <si>
    <t>535356</t>
  </si>
  <si>
    <t>K-HETTICH WingLine L,P2MS, těžké,s dolním vedením,2400mm,8 závěsů P,L+P,antracit</t>
  </si>
  <si>
    <t>535355</t>
  </si>
  <si>
    <t>K-HETTICH WingLine L,P2MS, těžké,s dolním vedením,2400mm,8 závěsů S,L+P,antracit</t>
  </si>
  <si>
    <t>535342</t>
  </si>
  <si>
    <t>K-HETTICH WingLine L,P2MS, těžké,s dolním vedením,3 závěsy A,levý,antracit</t>
  </si>
  <si>
    <t>535330</t>
  </si>
  <si>
    <t>K-HETTICH WingLine L,P2MS, těžké,s dolním vedením,3 závěsy A,pravý,antracit</t>
  </si>
  <si>
    <t>535341</t>
  </si>
  <si>
    <t>K-HETTICH WingLine L,P2MS, těžké,s dolním vedením,3 závěsy P,levý,antracit</t>
  </si>
  <si>
    <t>535329</t>
  </si>
  <si>
    <t>K-HETTICH WingLine L,P2MS, těžké,s dolním vedením,3 závěsy P,pravý,antracit</t>
  </si>
  <si>
    <t>535340</t>
  </si>
  <si>
    <t>K-HETTICH WingLine L,P2MS, těžké,s dolním vedením,3 závěsy S,levý,antracit</t>
  </si>
  <si>
    <t>535328</t>
  </si>
  <si>
    <t>K-HETTICH WingLine L,P2MS, těžké,s dolním vedením,3 závěsy S,pravý,antracit</t>
  </si>
  <si>
    <t>535345</t>
  </si>
  <si>
    <t>K-HETTICH WingLine L,P2MS, těžké,s dolním vedením,4 závěsy A,levý,antracit</t>
  </si>
  <si>
    <t>535333</t>
  </si>
  <si>
    <t>K-HETTICH WingLine L,P2MS, těžké,s dolním vedením,4 závěsy A,pravý,antracit</t>
  </si>
  <si>
    <t>535344</t>
  </si>
  <si>
    <t>K-HETTICH WingLine L,P2MS, těžké,s dolním vedením,4 závěsy P,levý,antracit</t>
  </si>
  <si>
    <t>535332</t>
  </si>
  <si>
    <t>K-HETTICH WingLine L,P2MS, těžké,s dolním vedením,4 závěsy P,pravý,antracit</t>
  </si>
  <si>
    <t>535343</t>
  </si>
  <si>
    <t>K-HETTICH WingLine L,P2MS, těžké,s dolním vedením,4 závěsy S,levý,antracit</t>
  </si>
  <si>
    <t>535331</t>
  </si>
  <si>
    <t>K-HETTICH WingLine L,P2MS, těžké,s dolním vedením,4 závěsy S,pravý,antracit</t>
  </si>
  <si>
    <t>535348</t>
  </si>
  <si>
    <t>K-HETTICH WingLine L,P2MS, těžké,s dolním vedením,5 závěsů A,levý,antracit</t>
  </si>
  <si>
    <t>535336</t>
  </si>
  <si>
    <t>K-HETTICH WingLine L,P2MS, těžké,s dolním vedením,5 závěsů A,pravý,antracit</t>
  </si>
  <si>
    <t>535347</t>
  </si>
  <si>
    <t>K-HETTICH WingLine L,P2MS, těžké,s dolním vedením,5 závěsů P,levý,antracit</t>
  </si>
  <si>
    <t>535335</t>
  </si>
  <si>
    <t>K-HETTICH WingLine L,P2MS, těžké,s dolním vedením,5 závěsů P,pravý,antracit</t>
  </si>
  <si>
    <t>535346</t>
  </si>
  <si>
    <t>K-HETTICH WingLine L,P2MS, těžké,s dolním vedením,5 závěsů S,levý,antracit</t>
  </si>
  <si>
    <t>535334</t>
  </si>
  <si>
    <t>K-HETTICH WingLine L,P2MS, těžké,s dolním vedením,5 závěsů S,pravý,antracit</t>
  </si>
  <si>
    <t>535351</t>
  </si>
  <si>
    <t>K-HETTICH WingLine L,P2MS, těžké,s dolním vedením,6 závěsů A,levý,antracit</t>
  </si>
  <si>
    <t>535339</t>
  </si>
  <si>
    <t>K-HETTICH WingLine L,P2MS, těžké,s dolním vedením,6 závěsů A,pravý,antracit</t>
  </si>
  <si>
    <t>535350</t>
  </si>
  <si>
    <t>K-HETTICH WingLine L,P2MS, těžké,s dolním vedením,6 závěsů P,levý,antracit</t>
  </si>
  <si>
    <t>535338</t>
  </si>
  <si>
    <t>K-HETTICH WingLine L,P2MS, těžké,s dolním vedením,6 závěsů P,pravý,antracit</t>
  </si>
  <si>
    <t>535349</t>
  </si>
  <si>
    <t>K-HETTICH WingLine L,P2MS, těžké,s dolním vedením,6 závěsů S,levý,antracit</t>
  </si>
  <si>
    <t>535337</t>
  </si>
  <si>
    <t>K-HETTICH WingLine L,P2MS, těžké,s dolním vedením,6 závěsů S,pravý,antracit</t>
  </si>
  <si>
    <t>535291</t>
  </si>
  <si>
    <t>K-HETTICH WingLine L,P2MS,lehké,bez dolního vedení,1200mm,4 závěsy A,L+P,antraci</t>
  </si>
  <si>
    <t>535204</t>
  </si>
  <si>
    <t>K-HETTICH WingLine L,P2MS,lehké,bez dolního vedení,1200mm,4 závěsy A,L+P,bílý</t>
  </si>
  <si>
    <t>535113</t>
  </si>
  <si>
    <t>K-HETTICH WingLine L,P2MS,lehké,bez dolního vedení,1200mm,4 závěsy A,L+P,šedý</t>
  </si>
  <si>
    <t>535290</t>
  </si>
  <si>
    <t>K-HETTICH WingLine L,P2MS,lehké,bez dolního vedení,1200mm,4 závěsy P,L+P,antraci</t>
  </si>
  <si>
    <t>535203</t>
  </si>
  <si>
    <t>K-HETTICH WingLine L,P2MS,lehké,bez dolního vedení,1200mm,4 závěsy P,L+P,bílý</t>
  </si>
  <si>
    <t>535112</t>
  </si>
  <si>
    <t>K-HETTICH WingLine L,P2MS,lehké,bez dolního vedení,1200mm,4 závěsy P,L+P,šedý</t>
  </si>
  <si>
    <t>535289</t>
  </si>
  <si>
    <t>K-HETTICH WingLine L,P2MS,lehké,bez dolního vedení,1200mm,4 závěsy S,L+P,antraci</t>
  </si>
  <si>
    <t>535202</t>
  </si>
  <si>
    <t>K-HETTICH WingLine L,P2MS,lehké,bez dolního vedení,1200mm,4 závěsy S,L+P,bílý</t>
  </si>
  <si>
    <t>535111</t>
  </si>
  <si>
    <t>K-HETTICH WingLine L,P2MS,lehké,bez dolního vedení,1200mm,4 závěsy S,L+P,šedý</t>
  </si>
  <si>
    <t>535297</t>
  </si>
  <si>
    <t>K-HETTICH WingLine L,P2MS,lehké,bez dolního vedení,1800mm,6 závěsů A,L+P,antraci</t>
  </si>
  <si>
    <t>535210</t>
  </si>
  <si>
    <t>K-HETTICH WingLine L,P2MS,lehké,bez dolního vedení,1800mm,6 závěsů A,L+P,bílý</t>
  </si>
  <si>
    <t>535119</t>
  </si>
  <si>
    <t>K-HETTICH WingLine L,P2MS,lehké,bez dolního vedení,1800mm,6 závěsů A,L+P,šedý</t>
  </si>
  <si>
    <t>535296</t>
  </si>
  <si>
    <t>K-HETTICH WingLine L,P2MS,lehké,bez dolního vedení,1800mm,6 závěsů P,L+P,antraci</t>
  </si>
  <si>
    <t>535209</t>
  </si>
  <si>
    <t>K-HETTICH WingLine L,P2MS,lehké,bez dolního vedení,1800mm,6 závěsů P,L+P,bílý</t>
  </si>
  <si>
    <t>535118</t>
  </si>
  <si>
    <t>K-HETTICH WingLine L,P2MS,lehké,bez dolního vedení,1800mm,6 závěsů P,L+P,šedý</t>
  </si>
  <si>
    <t>535295</t>
  </si>
  <si>
    <t>K-HETTICH WingLine L,P2MS,lehké,bez dolního vedení,1800mm,6 závěsů S,L+P,antraci</t>
  </si>
  <si>
    <t>535208</t>
  </si>
  <si>
    <t>K-HETTICH WingLine L,P2MS,lehké,bez dolního vedení,1800mm,6 závěsů S,L+P,bílý</t>
  </si>
  <si>
    <t>535117</t>
  </si>
  <si>
    <t>K-HETTICH WingLine L,P2MS,lehké,bez dolního vedení,1800mm,6 závěsů S,L+P,šedý</t>
  </si>
  <si>
    <t>535285</t>
  </si>
  <si>
    <t>K-HETTICH WingLine L,P2MS,lehké,bez dolního vedení,2 závěsy A,levý,antracit</t>
  </si>
  <si>
    <t>535198</t>
  </si>
  <si>
    <t>K-HETTICH WingLine L,P2MS,lehké,bez dolního vedení,2 závěsy A,levý,bílý</t>
  </si>
  <si>
    <t>535107</t>
  </si>
  <si>
    <t>K-HETTICH WingLine L,P2MS,lehké,bez dolního vedení,2 závěsy A,levý,šedý</t>
  </si>
  <si>
    <t>535279</t>
  </si>
  <si>
    <t>K-HETTICH WingLine L,P2MS,lehké,bez dolního vedení,2 závěsy A,pravý,antracit</t>
  </si>
  <si>
    <t>535192</t>
  </si>
  <si>
    <t>K-HETTICH WingLine L,P2MS,lehké,bez dolního vedení,2 závěsy A,pravý,bílý</t>
  </si>
  <si>
    <t>535101</t>
  </si>
  <si>
    <t>K-HETTICH WingLine L,P2MS,lehké,bez dolního vedení,2 závěsy A,pravý,šedý</t>
  </si>
  <si>
    <t>535284</t>
  </si>
  <si>
    <t>K-HETTICH WingLine L,P2MS,lehké,bez dolního vedení,2 závěsy P,levý,antracit</t>
  </si>
  <si>
    <t>535197</t>
  </si>
  <si>
    <t>K-HETTICH WingLine L,P2MS,lehké,bez dolního vedení,2 závěsy P,levý,bílý</t>
  </si>
  <si>
    <t>535106</t>
  </si>
  <si>
    <t>K-HETTICH WingLine L,P2MS,lehké,bez dolního vedení,2 závěsy P,levý,šedý</t>
  </si>
  <si>
    <t>535278</t>
  </si>
  <si>
    <t>K-HETTICH WingLine L,P2MS,lehké,bez dolního vedení,2 závěsy P,pravý,antracit</t>
  </si>
  <si>
    <t>535191</t>
  </si>
  <si>
    <t>K-HETTICH WingLine L,P2MS,lehké,bez dolního vedení,2 závěsy P,pravý,bílý</t>
  </si>
  <si>
    <t>535100</t>
  </si>
  <si>
    <t>K-HETTICH WingLine L,P2MS,lehké,bez dolního vedení,2 závěsy P,pravý,šedý</t>
  </si>
  <si>
    <t>535283</t>
  </si>
  <si>
    <t>K-HETTICH WingLine L,P2MS,lehké,bez dolního vedení,2 závěsy S,levý,antracit</t>
  </si>
  <si>
    <t>535196</t>
  </si>
  <si>
    <t>K-HETTICH WingLine L,P2MS,lehké,bez dolního vedení,2 závěsy S,levý,bílý</t>
  </si>
  <si>
    <t>535105</t>
  </si>
  <si>
    <t>K-HETTICH WingLine L,P2MS,lehké,bez dolního vedení,2 závěsy S,levý,šedý</t>
  </si>
  <si>
    <t>535277</t>
  </si>
  <si>
    <t>K-HETTICH WingLine L,P2MS,lehké,bez dolního vedení,2 závěsy S,pravý,antracit</t>
  </si>
  <si>
    <t>535190</t>
  </si>
  <si>
    <t>K-HETTICH WingLine L,P2MS,lehké,bez dolního vedení,2 závěsy S,pravý,bílý</t>
  </si>
  <si>
    <t>535099</t>
  </si>
  <si>
    <t>K-HETTICH WingLine L,P2MS,lehké,bez dolního vedení,2 závěsy S,pravý,šedý</t>
  </si>
  <si>
    <t>535294</t>
  </si>
  <si>
    <t>K-HETTICH WingLine L,P2MS,lehké,bez dolního vedení,2400mm,4 závěsy A,L+P,antraci</t>
  </si>
  <si>
    <t>535207</t>
  </si>
  <si>
    <t>K-HETTICH WingLine L,P2MS,lehké,bez dolního vedení,2400mm,4 závěsy A,L+P,bílý</t>
  </si>
  <si>
    <t>535116</t>
  </si>
  <si>
    <t>K-HETTICH WingLine L,P2MS,lehké,bez dolního vedení,2400mm,4 závěsy A,L+P,šedý</t>
  </si>
  <si>
    <t>535293</t>
  </si>
  <si>
    <t>K-HETTICH WingLine L,P2MS,lehké,bez dolního vedení,2400mm,4 závěsy P,L+P,antraci</t>
  </si>
  <si>
    <t>535206</t>
  </si>
  <si>
    <t>K-HETTICH WingLine L,P2MS,lehké,bez dolního vedení,2400mm,4 závěsy P,L+P,bílý</t>
  </si>
  <si>
    <t>535115</t>
  </si>
  <si>
    <t>K-HETTICH WingLine L,P2MS,lehké,bez dolního vedení,2400mm,4 závěsy P,L+P,šedý</t>
  </si>
  <si>
    <t>535292</t>
  </si>
  <si>
    <t>K-HETTICH WingLine L,P2MS,lehké,bez dolního vedení,2400mm,4 závěsy S,L+P,antraci</t>
  </si>
  <si>
    <t>535205</t>
  </si>
  <si>
    <t>K-HETTICH WingLine L,P2MS,lehké,bez dolního vedení,2400mm,4 závěsy S,L+P,bílý</t>
  </si>
  <si>
    <t>535114</t>
  </si>
  <si>
    <t>K-HETTICH WingLine L,P2MS,lehké,bez dolního vedení,2400mm,4 závěsy S,L+P,šedý</t>
  </si>
  <si>
    <t>535288</t>
  </si>
  <si>
    <t>K-HETTICH WingLine L,P2MS,lehké,bez dolního vedení,3 závěsy A,levý,antracit</t>
  </si>
  <si>
    <t>535201</t>
  </si>
  <si>
    <t>K-HETTICH WingLine L,P2MS,lehké,bez dolního vedení,3 závěsy A,levý,bílý</t>
  </si>
  <si>
    <t>535110</t>
  </si>
  <si>
    <t>K-HETTICH WingLine L,P2MS,lehké,bez dolního vedení,3 závěsy A,levý,šedý</t>
  </si>
  <si>
    <t>535282</t>
  </si>
  <si>
    <t>K-HETTICH WingLine L,P2MS,lehké,bez dolního vedení,3 závěsy A,pravý,antracit</t>
  </si>
  <si>
    <t>535195</t>
  </si>
  <si>
    <t>K-HETTICH WingLine L,P2MS,lehké,bez dolního vedení,3 závěsy A,pravý,bílý</t>
  </si>
  <si>
    <t>535104</t>
  </si>
  <si>
    <t>K-HETTICH WingLine L,P2MS,lehké,bez dolního vedení,3 závěsy A,pravý,šedý</t>
  </si>
  <si>
    <t>535287</t>
  </si>
  <si>
    <t>K-HETTICH WingLine L,P2MS,lehké,bez dolního vedení,3 závěsy P,levý,antracit</t>
  </si>
  <si>
    <t>535200</t>
  </si>
  <si>
    <t>K-HETTICH WingLine L,P2MS,lehké,bez dolního vedení,3 závěsy P,levý,bílý</t>
  </si>
  <si>
    <t>535109</t>
  </si>
  <si>
    <t>K-HETTICH WingLine L,P2MS,lehké,bez dolního vedení,3 závěsy P,levý,šedý</t>
  </si>
  <si>
    <t>535281</t>
  </si>
  <si>
    <t>K-HETTICH WingLine L,P2MS,lehké,bez dolního vedení,3 závěsy P,pravý,antracit</t>
  </si>
  <si>
    <t>535194</t>
  </si>
  <si>
    <t>K-HETTICH WingLine L,P2MS,lehké,bez dolního vedení,3 závěsy P,pravý,bílý</t>
  </si>
  <si>
    <t>535103</t>
  </si>
  <si>
    <t>K-HETTICH WingLine L,P2MS,lehké,bez dolního vedení,3 závěsy P,pravý,šedý</t>
  </si>
  <si>
    <t>535286</t>
  </si>
  <si>
    <t>K-HETTICH WingLine L,P2MS,lehké,bez dolního vedení,3 závěsy S,levý,antracit</t>
  </si>
  <si>
    <t>535199</t>
  </si>
  <si>
    <t>K-HETTICH WingLine L,P2MS,lehké,bez dolního vedení,3 závěsy S,levý,bílý</t>
  </si>
  <si>
    <t>535108</t>
  </si>
  <si>
    <t>K-HETTICH WingLine L,P2MS,lehké,bez dolního vedení,3 závěsy S,levý,šedý</t>
  </si>
  <si>
    <t>535280</t>
  </si>
  <si>
    <t>K-HETTICH WingLine L,P2MS,lehké,bez dolního vedení,3 závěsy S,pravý,antracit</t>
  </si>
  <si>
    <t>535193</t>
  </si>
  <si>
    <t>K-HETTICH WingLine L,P2MS,lehké,bez dolního vedení,3 závěsy S,pravý,bílý</t>
  </si>
  <si>
    <t>535102</t>
  </si>
  <si>
    <t>K-HETTICH WingLine L,P2MS,lehké,bez dolního vedení,3 závěsy S,pravý,šedý</t>
  </si>
  <si>
    <t>535318</t>
  </si>
  <si>
    <t>K-HETTICH WingLine L,P2MS,lehké,s dolním vedením,1200mm,4 závěsy A,L+P,antracit</t>
  </si>
  <si>
    <t>535231</t>
  </si>
  <si>
    <t>K-HETTICH WingLine L,P2MS,lehké,s dolním vedením,1200mm,4 závěsy A,L+P,bílý</t>
  </si>
  <si>
    <t>535140</t>
  </si>
  <si>
    <t>K-HETTICH WingLine L,P2MS,lehké,s dolním vedením,1200mm,4 závěsy A,L+P,šedý</t>
  </si>
  <si>
    <t>535317</t>
  </si>
  <si>
    <t>K-HETTICH WingLine L,P2MS,lehké,s dolním vedením,1200mm,4 závěsy P, L+P,antracit</t>
  </si>
  <si>
    <t>535230</t>
  </si>
  <si>
    <t>K-HETTICH WingLine L,P2MS,lehké,s dolním vedením,1200mm,4 závěsy P, L+P,bílý</t>
  </si>
  <si>
    <t>535139</t>
  </si>
  <si>
    <t>K-HETTICH WingLine L,P2MS,lehké,s dolním vedením,1200mm,4 závěsy P, L+P,šedý</t>
  </si>
  <si>
    <t>535316</t>
  </si>
  <si>
    <t>K-HETTICH WingLine L,P2MS,lehké,s dolním vedením,1200mm,4 závěsy S,L+P,antracit</t>
  </si>
  <si>
    <t>535229</t>
  </si>
  <si>
    <t>K-HETTICH WingLine L,P2MS,lehké,s dolním vedením,1200mm,4 závěsy S,L+P,bílý</t>
  </si>
  <si>
    <t>535138</t>
  </si>
  <si>
    <t>K-HETTICH WingLine L,P2MS,lehké,s dolním vedením,1200mm,4 závěsy S,L+P,šedý</t>
  </si>
  <si>
    <t>535327</t>
  </si>
  <si>
    <t>K-HETTICH WingLine L,P2MS,lehké,s dolním vedením,1400mm,8 závěsů A,L+P,antracit</t>
  </si>
  <si>
    <t>535240</t>
  </si>
  <si>
    <t>K-HETTICH WingLine L,P2MS,lehké,s dolním vedením,1400mm,8 závěsů A,L+P,bílý</t>
  </si>
  <si>
    <t>535149</t>
  </si>
  <si>
    <t>K-HETTICH WingLine L,P2MS,lehké,s dolním vedením,1400mm,8 závěsů A,L+P,šedý</t>
  </si>
  <si>
    <t>535326</t>
  </si>
  <si>
    <t>K-HETTICH WingLine L,P2MS,lehké,s dolním vedením,1400mm,8 závěsů P, L+P,antracit</t>
  </si>
  <si>
    <t>535239</t>
  </si>
  <si>
    <t>K-HETTICH WingLine L,P2MS,lehké,s dolním vedením,1400mm,8 závěsů P, L+P,bílý</t>
  </si>
  <si>
    <t>535148</t>
  </si>
  <si>
    <t>K-HETTICH WingLine L,P2MS,lehké,s dolním vedením,1400mm,8 závěsů P, L+P,šedý</t>
  </si>
  <si>
    <t>535325</t>
  </si>
  <si>
    <t>K-HETTICH WingLine L,P2MS,lehké,s dolním vedením,1400mm,8 závěsů S,L+P,antracit</t>
  </si>
  <si>
    <t>535238</t>
  </si>
  <si>
    <t>K-HETTICH WingLine L,P2MS,lehké,s dolním vedením,1400mm,8 závěsů S,L+P,bílý</t>
  </si>
  <si>
    <t>535147</t>
  </si>
  <si>
    <t>K-HETTICH WingLine L,P2MS,lehké,s dolním vedením,1400mm,8 závěsů S,L+P,šedý</t>
  </si>
  <si>
    <t>535324</t>
  </si>
  <si>
    <t>K-HETTICH WingLine L,P2MS,lehké,s dolním vedením,1800mm,6 závěsů A,L+P,antracit</t>
  </si>
  <si>
    <t>535237</t>
  </si>
  <si>
    <t>K-HETTICH WingLine L,P2MS,lehké,s dolním vedením,1800mm,6 závěsů A,L+P,bílý</t>
  </si>
  <si>
    <t>535146</t>
  </si>
  <si>
    <t>K-HETTICH WingLine L,P2MS,lehké,s dolním vedením,1800mm,6 závěsů A,L+P,šedý</t>
  </si>
  <si>
    <t>535323</t>
  </si>
  <si>
    <t>K-HETTICH WingLine L,P2MS,lehké,s dolním vedením,1800mm,6 závěsů P, L+P,antracit</t>
  </si>
  <si>
    <t>535236</t>
  </si>
  <si>
    <t>K-HETTICH WingLine L,P2MS,lehké,s dolním vedením,1800mm,6 závěsů P, L+P,bílý</t>
  </si>
  <si>
    <t>535145</t>
  </si>
  <si>
    <t>K-HETTICH WingLine L,P2MS,lehké,s dolním vedením,1800mm,6 závěsů P, L+P,šedý</t>
  </si>
  <si>
    <t>535322</t>
  </si>
  <si>
    <t>K-HETTICH WingLine L,P2MS,lehké,s dolním vedením,1800mm,6 závěsů S,L+P,antracit</t>
  </si>
  <si>
    <t>535235</t>
  </si>
  <si>
    <t>K-HETTICH WingLine L,P2MS,lehké,s dolním vedením,1800mm,6 závěsů S,L+P,bílý</t>
  </si>
  <si>
    <t>535144</t>
  </si>
  <si>
    <t>K-HETTICH WingLine L,P2MS,lehké,s dolním vedením,1800mm,6 závěsů S,L+P,šedý</t>
  </si>
  <si>
    <t>535309</t>
  </si>
  <si>
    <t>K-HETTICH WingLine L,P2MS,lehké,s dolním vedením,2 závěsy A,levý,antracit</t>
  </si>
  <si>
    <t>535222</t>
  </si>
  <si>
    <t>K-HETTICH WingLine L,P2MS,lehké,s dolním vedením,2 závěsy A,levý,bílý</t>
  </si>
  <si>
    <t>535131</t>
  </si>
  <si>
    <t>K-HETTICH WingLine L,P2MS,lehké,s dolním vedením,2 závěsy A,levý,šedý</t>
  </si>
  <si>
    <t>535300</t>
  </si>
  <si>
    <t>K-HETTICH WingLine L,P2MS,lehké,s dolním vedením,2 závěsy A,pravý,antracit</t>
  </si>
  <si>
    <t>535213</t>
  </si>
  <si>
    <t>K-HETTICH WingLine L,P2MS,lehké,s dolním vedením,2 závěsy A,pravý,bílý</t>
  </si>
  <si>
    <t>535122</t>
  </si>
  <si>
    <t>K-HETTICH WingLine L,P2MS,lehké,s dolním vedením,2 závěsy A,pravý,šedý</t>
  </si>
  <si>
    <t>535308</t>
  </si>
  <si>
    <t>K-HETTICH WingLine L,P2MS,lehké,s dolním vedením,2 závěsy P,levý,antracit</t>
  </si>
  <si>
    <t>535221</t>
  </si>
  <si>
    <t>K-HETTICH WingLine L,P2MS,lehké,s dolním vedením,2 závěsy P,levý,bílý</t>
  </si>
  <si>
    <t>535130</t>
  </si>
  <si>
    <t>K-HETTICH WingLine L,P2MS,lehké,s dolním vedením,2 závěsy P,levý,šedý</t>
  </si>
  <si>
    <t>535299</t>
  </si>
  <si>
    <t>K-HETTICH WingLine L,P2MS,lehké,s dolním vedením,2 závěsy P,pravý,antracit</t>
  </si>
  <si>
    <t>535212</t>
  </si>
  <si>
    <t>K-HETTICH WingLine L,P2MS,lehké,s dolním vedením,2 závěsy P,pravý,bílý</t>
  </si>
  <si>
    <t>535121</t>
  </si>
  <si>
    <t>K-HETTICH WingLine L,P2MS,lehké,s dolním vedením,2 závěsy P,pravý,šedý</t>
  </si>
  <si>
    <t>535307</t>
  </si>
  <si>
    <t>K-HETTICH WingLine L,P2MS,lehké,s dolním vedením,2 závěsy S,levý,antracit</t>
  </si>
  <si>
    <t>535220</t>
  </si>
  <si>
    <t>K-HETTICH WingLine L,P2MS,lehké,s dolním vedením,2 závěsy S,levý,bílý</t>
  </si>
  <si>
    <t>535129</t>
  </si>
  <si>
    <t>K-HETTICH WingLine L,P2MS,lehké,s dolním vedením,2 závěsy S,levý,šedý</t>
  </si>
  <si>
    <t>535298</t>
  </si>
  <si>
    <t>K-HETTICH WingLine L,P2MS,lehké,s dolním vedením,2 závěsy S,pravý,antracit</t>
  </si>
  <si>
    <t>535211</t>
  </si>
  <si>
    <t>K-HETTICH WingLine L,P2MS,lehké,s dolním vedením,2 závěsy S,pravý,bílý</t>
  </si>
  <si>
    <t>535120</t>
  </si>
  <si>
    <t>K-HETTICH WingLine L,P2MS,lehké,s dolním vedením,2 závěsy S,pravý,šedý</t>
  </si>
  <si>
    <t>535321</t>
  </si>
  <si>
    <t>K-HETTICH WingLine L,P2MS,lehké,s dolním vedením,2400mm,4 závěsy A,L+P,antracit</t>
  </si>
  <si>
    <t>535234</t>
  </si>
  <si>
    <t>K-HETTICH WingLine L,P2MS,lehké,s dolním vedením,2400mm,4 závěsy A,L+P,bílý</t>
  </si>
  <si>
    <t>535143</t>
  </si>
  <si>
    <t>K-HETTICH WingLine L,P2MS,lehké,s dolním vedením,2400mm,4 závěsy A,L+P,šedý</t>
  </si>
  <si>
    <t>535320</t>
  </si>
  <si>
    <t>K-HETTICH WingLine L,P2MS,lehké,s dolním vedením,2400mm,4 závěsy P, L+P,antracit</t>
  </si>
  <si>
    <t>535233</t>
  </si>
  <si>
    <t>K-HETTICH WingLine L,P2MS,lehké,s dolním vedením,2400mm,4 závěsy P, L+P,bílý</t>
  </si>
  <si>
    <t>535142</t>
  </si>
  <si>
    <t>K-HETTICH WingLine L,P2MS,lehké,s dolním vedením,2400mm,4 závěsy P, L+P,šedý</t>
  </si>
  <si>
    <t>535319</t>
  </si>
  <si>
    <t>K-HETTICH WingLine L,P2MS,lehké,s dolním vedením,2400mm,4 závěsy S,L+P,antracit</t>
  </si>
  <si>
    <t>535232</t>
  </si>
  <si>
    <t>K-HETTICH WingLine L,P2MS,lehké,s dolním vedením,2400mm,4 závěsy S,L+P,bílý</t>
  </si>
  <si>
    <t>535141</t>
  </si>
  <si>
    <t>K-HETTICH WingLine L,P2MS,lehké,s dolním vedením,2400mm,4 závěsy S,L+P,šedý</t>
  </si>
  <si>
    <t>535312</t>
  </si>
  <si>
    <t>K-HETTICH WingLine L,P2MS,lehké,s dolním vedením,3 závěsy A,levý,antracit</t>
  </si>
  <si>
    <t>535225</t>
  </si>
  <si>
    <t>K-HETTICH WingLine L,P2MS,lehké,s dolním vedením,3 závěsy A,levý,bílý</t>
  </si>
  <si>
    <t>535134</t>
  </si>
  <si>
    <t>K-HETTICH WingLine L,P2MS,lehké,s dolním vedením,3 závěsy A,levý,šedý</t>
  </si>
  <si>
    <t>535303</t>
  </si>
  <si>
    <t>K-HETTICH WingLine L,P2MS,lehké,s dolním vedením,3 závěsy A,pravý,antracit</t>
  </si>
  <si>
    <t>535216</t>
  </si>
  <si>
    <t>K-HETTICH WingLine L,P2MS,lehké,s dolním vedením,3 závěsy A,pravý,bílý</t>
  </si>
  <si>
    <t>535125</t>
  </si>
  <si>
    <t>K-HETTICH WingLine L,P2MS,lehké,s dolním vedením,3 závěsy A,pravý,šedý</t>
  </si>
  <si>
    <t>535311</t>
  </si>
  <si>
    <t>K-HETTICH WingLine L,P2MS,lehké,s dolním vedením,3 závěsy P,levý,antracit</t>
  </si>
  <si>
    <t>535133</t>
  </si>
  <si>
    <t>K-HETTICH WingLine L,P2MS,lehké,s dolním vedením,3 závěsy P,levý,šedý</t>
  </si>
  <si>
    <t>535302</t>
  </si>
  <si>
    <t>K-HETTICH WingLine L,P2MS,lehké,s dolním vedením,3 závěsy P,pravý,antracit</t>
  </si>
  <si>
    <t>535224</t>
  </si>
  <si>
    <t>K-HETTICH WingLine L,P2MS,lehké,s dolním vedením,3 závěsy P,pravý,bílý</t>
  </si>
  <si>
    <t>535215</t>
  </si>
  <si>
    <t>535124</t>
  </si>
  <si>
    <t>K-HETTICH WingLine L,P2MS,lehké,s dolním vedením,3 závěsy P,pravý,šedý</t>
  </si>
  <si>
    <t>535310</t>
  </si>
  <si>
    <t>K-HETTICH WingLine L,P2MS,lehké,s dolním vedením,3 závěsy S,levý,antracit</t>
  </si>
  <si>
    <t>535223</t>
  </si>
  <si>
    <t>K-HETTICH WingLine L,P2MS,lehké,s dolním vedením,3 závěsy S,levý,bílý</t>
  </si>
  <si>
    <t>535132</t>
  </si>
  <si>
    <t>K-HETTICH WingLine L,P2MS,lehké,s dolním vedením,3 závěsy S,levý,šedý</t>
  </si>
  <si>
    <t>535301</t>
  </si>
  <si>
    <t>K-HETTICH WingLine L,P2MS,lehké,s dolním vedením,3 závěsy S,pravý,antracit</t>
  </si>
  <si>
    <t>535214</t>
  </si>
  <si>
    <t>K-HETTICH WingLine L,P2MS,lehké,s dolním vedením,3 závěsy S,pravý,bílý</t>
  </si>
  <si>
    <t>535123</t>
  </si>
  <si>
    <t>K-HETTICH WingLine L,P2MS,lehké,s dolním vedením,3 závěsy S,pravý,šedý</t>
  </si>
  <si>
    <t>535315</t>
  </si>
  <si>
    <t>K-HETTICH WingLine L,P2MS,lehké,s dolním vedením,4 závěsy A,levý,antracit</t>
  </si>
  <si>
    <t>535228</t>
  </si>
  <si>
    <t>K-HETTICH WingLine L,P2MS,lehké,s dolním vedením,4 závěsy A,levý,bílý</t>
  </si>
  <si>
    <t>535137</t>
  </si>
  <si>
    <t>K-HETTICH WingLine L,P2MS,lehké,s dolním vedením,4 závěsy A,levý,šedý</t>
  </si>
  <si>
    <t>535306</t>
  </si>
  <si>
    <t>K-HETTICH WingLine L,P2MS,lehké,s dolním vedením,4 závěsy A,pravý,antracit</t>
  </si>
  <si>
    <t>535219</t>
  </si>
  <si>
    <t>K-HETTICH WingLine L,P2MS,lehké,s dolním vedením,4 závěsy A,pravý,bílý</t>
  </si>
  <si>
    <t>535128</t>
  </si>
  <si>
    <t>K-HETTICH WingLine L,P2MS,lehké,s dolním vedením,4 závěsy A,pravý,šedý</t>
  </si>
  <si>
    <t>535314</t>
  </si>
  <si>
    <t>K-HETTICH WingLine L,P2MS,lehké,s dolním vedením,4 závěsy P,levý,antracit</t>
  </si>
  <si>
    <t>535227</t>
  </si>
  <si>
    <t>K-HETTICH WingLine L,P2MS,lehké,s dolním vedením,4 závěsy P,levý,bílý</t>
  </si>
  <si>
    <t>535136</t>
  </si>
  <si>
    <t>K-HETTICH WingLine L,P2MS,lehké,s dolním vedením,4 závěsy P,levý,šedý</t>
  </si>
  <si>
    <t>535305</t>
  </si>
  <si>
    <t>K-HETTICH WingLine L,P2MS,lehké,s dolním vedením,4 závěsy P,pravý,antracit</t>
  </si>
  <si>
    <t>535218</t>
  </si>
  <si>
    <t>K-HETTICH WingLine L,P2MS,lehké,s dolním vedením,4 závěsy P,pravý,bílý</t>
  </si>
  <si>
    <t>535127</t>
  </si>
  <si>
    <t>K-HETTICH WingLine L,P2MS,lehké,s dolním vedením,4 závěsy P,pravý,šedý</t>
  </si>
  <si>
    <t>535313</t>
  </si>
  <si>
    <t>K-HETTICH WingLine L,P2MS,lehké,s dolním vedením,4 závěsy S,levý,antracit</t>
  </si>
  <si>
    <t>535226</t>
  </si>
  <si>
    <t>K-HETTICH WingLine L,P2MS,lehké,s dolním vedením,4 závěsy S,levý,bílý</t>
  </si>
  <si>
    <t>535135</t>
  </si>
  <si>
    <t>K-HETTICH WingLine L,P2MS,lehké,s dolním vedením,4 závěsy S,levý,šedý</t>
  </si>
  <si>
    <t>535304</t>
  </si>
  <si>
    <t>K-HETTICH WingLine L,P2MS,lehké,s dolním vedením,4 závěsy S,pravý,antracit</t>
  </si>
  <si>
    <t>535217</t>
  </si>
  <si>
    <t>K-HETTICH WingLine L,P2MS,lehké,s dolním vedením,4 závěsy S,pravý,bílý</t>
  </si>
  <si>
    <t>535126</t>
  </si>
  <si>
    <t>K-HETTICH WingLine L,P2MS,lehké,s dolním vedením,4 závěsy S,pravý,šedý</t>
  </si>
  <si>
    <t>535273</t>
  </si>
  <si>
    <t>K-HETTICH WingLine L,P2MS,těžké,s dolním vedením,2400mm,10 závěsů A,L+P,bílý</t>
  </si>
  <si>
    <t>535182</t>
  </si>
  <si>
    <t>K-HETTICH WingLine L,P2MS,těžké,s dolním vedením,2400mm,10 závěsů A,L+P,šedý</t>
  </si>
  <si>
    <t>535272</t>
  </si>
  <si>
    <t>K-HETTICH WingLine L,P2MS,těžké,s dolním vedením,2400mm,10 závěsů P,L+P,bílý</t>
  </si>
  <si>
    <t>535181</t>
  </si>
  <si>
    <t>K-HETTICH WingLine L,P2MS,těžké,s dolním vedením,2400mm,10 závěsů P,L+P,šedý</t>
  </si>
  <si>
    <t>535271</t>
  </si>
  <si>
    <t>K-HETTICH WingLine L,P2MS,těžké,s dolním vedením,2400mm,10 závěsů S,L+P,bílý</t>
  </si>
  <si>
    <t>535180</t>
  </si>
  <si>
    <t>K-HETTICH WingLine L,P2MS,těžké,s dolním vedením,2400mm,10 závěsů S,L+P,šedý</t>
  </si>
  <si>
    <t>535276</t>
  </si>
  <si>
    <t>K-HETTICH WingLine L,P2MS,těžké,s dolním vedením,2400mm,12 závěsů A,L+P,bílý</t>
  </si>
  <si>
    <t>535185</t>
  </si>
  <si>
    <t>K-HETTICH WingLine L,P2MS,těžké,s dolním vedením,2400mm,12 závěsů A,L+P,šedý</t>
  </si>
  <si>
    <t>535275</t>
  </si>
  <si>
    <t>K-HETTICH WingLine L,P2MS,těžké,s dolním vedením,2400mm,12 závěsů P,L+P,bílý</t>
  </si>
  <si>
    <t>535184</t>
  </si>
  <si>
    <t>K-HETTICH WingLine L,P2MS,těžké,s dolním vedením,2400mm,12 závěsů P,L+P,šedý</t>
  </si>
  <si>
    <t>535274</t>
  </si>
  <si>
    <t>K-HETTICH WingLine L,P2MS,těžké,s dolním vedením,2400mm,12 závěsů S,L+P,bílý</t>
  </si>
  <si>
    <t>535183</t>
  </si>
  <si>
    <t>K-HETTICH WingLine L,P2MS,těžké,s dolním vedením,2400mm,12 závěsů S,L+P,šedý</t>
  </si>
  <si>
    <t>535267</t>
  </si>
  <si>
    <t>K-HETTICH WingLine L,P2MS,těžké,s dolním vedením,2400mm,6 závěsů A,L+P,bílý</t>
  </si>
  <si>
    <t>535176</t>
  </si>
  <si>
    <t>K-HETTICH WingLine L,P2MS,těžké,s dolním vedením,2400mm,6 závěsů A,L+P,šedý</t>
  </si>
  <si>
    <t>535266</t>
  </si>
  <si>
    <t>K-HETTICH WingLine L,P2MS,těžké,s dolním vedením,2400mm,6 závěsů P,L+P,bílý</t>
  </si>
  <si>
    <t>535175</t>
  </si>
  <si>
    <t>K-HETTICH WingLine L,P2MS,těžké,s dolním vedením,2400mm,6 závěsů P,L+P,šedý</t>
  </si>
  <si>
    <t>535265</t>
  </si>
  <si>
    <t>K-HETTICH WingLine L,P2MS,těžké,s dolním vedením,2400mm,6 závěsů S,L+P,bílý</t>
  </si>
  <si>
    <t>535174</t>
  </si>
  <si>
    <t>K-HETTICH WingLine L,P2MS,těžké,s dolním vedením,2400mm,6 závěsů S,L+P,šedý</t>
  </si>
  <si>
    <t>535270</t>
  </si>
  <si>
    <t>K-HETTICH WingLine L,P2MS,těžké,s dolním vedením,2400mm,8 závěsů A,L+P,bílý</t>
  </si>
  <si>
    <t>535179</t>
  </si>
  <si>
    <t>K-HETTICH WingLine L,P2MS,těžké,s dolním vedením,2400mm,8 závěsů A,L+P,šedý</t>
  </si>
  <si>
    <t>535269</t>
  </si>
  <si>
    <t>K-HETTICH WingLine L,P2MS,těžké,s dolním vedením,2400mm,8 závěsů P,L+P,bílý</t>
  </si>
  <si>
    <t>535178</t>
  </si>
  <si>
    <t>K-HETTICH WingLine L,P2MS,těžké,s dolním vedením,2400mm,8 závěsů P,L+P,šedý</t>
  </si>
  <si>
    <t>535268</t>
  </si>
  <si>
    <t>K-HETTICH WingLine L,P2MS,těžké,s dolním vedením,2400mm,8 závěsů S,L+P,bílý</t>
  </si>
  <si>
    <t>535177</t>
  </si>
  <si>
    <t>K-HETTICH WingLine L,P2MS,těžké,s dolním vedením,2400mm,8 závěsů S,L+P,šedý</t>
  </si>
  <si>
    <t>535255</t>
  </si>
  <si>
    <t>K-HETTICH WingLine L,P2MS,těžké,s dolním vedením,3 závěsy A,levý,bílý</t>
  </si>
  <si>
    <t>535164</t>
  </si>
  <si>
    <t>K-HETTICH WingLine L,P2MS,těžké,s dolním vedením,3 závěsy A,levý,šedý</t>
  </si>
  <si>
    <t>535243</t>
  </si>
  <si>
    <t>K-HETTICH WingLine L,P2MS,těžké,s dolním vedením,3 závěsy A,pravý,bílý</t>
  </si>
  <si>
    <t>535152</t>
  </si>
  <si>
    <t>K-HETTICH WingLine L,P2MS,těžké,s dolním vedením,3 závěsy A,pravý,šedý</t>
  </si>
  <si>
    <t>535254</t>
  </si>
  <si>
    <t>K-HETTICH WingLine L,P2MS,těžké,s dolním vedením,3 závěsy P,levý,bílý</t>
  </si>
  <si>
    <t>535163</t>
  </si>
  <si>
    <t>K-HETTICH WingLine L,P2MS,těžké,s dolním vedením,3 závěsy P,levý,šedý</t>
  </si>
  <si>
    <t>535242</t>
  </si>
  <si>
    <t>K-HETTICH WingLine L,P2MS,těžké,s dolním vedením,3 závěsy P,pravý,bílý</t>
  </si>
  <si>
    <t>535151</t>
  </si>
  <si>
    <t>K-HETTICH WingLine L,P2MS,těžké,s dolním vedením,3 závěsy P,pravý,šedý</t>
  </si>
  <si>
    <t>535253</t>
  </si>
  <si>
    <t>K-HETTICH WingLine L,P2MS,těžké,s dolním vedením,3 závěsy S,levý,bílý</t>
  </si>
  <si>
    <t>535162</t>
  </si>
  <si>
    <t>K-HETTICH WingLine L,P2MS,těžké,s dolním vedením,3 závěsy S,levý,šedý</t>
  </si>
  <si>
    <t>535241</t>
  </si>
  <si>
    <t>K-HETTICH WingLine L,P2MS,těžké,s dolním vedením,3 závěsy S,pravý,bílý</t>
  </si>
  <si>
    <t>535150</t>
  </si>
  <si>
    <t>K-HETTICH WingLine L,P2MS,těžké,s dolním vedením,3 závěsy S,pravý,šedý</t>
  </si>
  <si>
    <t>535258</t>
  </si>
  <si>
    <t>K-HETTICH WingLine L,P2MS,těžké,s dolním vedením,4 závěsy A,levý,bílý</t>
  </si>
  <si>
    <t>535167</t>
  </si>
  <si>
    <t>K-HETTICH WingLine L,P2MS,těžké,s dolním vedením,4 závěsy A,levý,šedý</t>
  </si>
  <si>
    <t>535246</t>
  </si>
  <si>
    <t>K-HETTICH WingLine L,P2MS,těžké,s dolním vedením,4 závěsy A,pravý,bílý</t>
  </si>
  <si>
    <t>535155</t>
  </si>
  <si>
    <t>K-HETTICH WingLine L,P2MS,těžké,s dolním vedením,4 závěsy A,pravý,šedý</t>
  </si>
  <si>
    <t>535257</t>
  </si>
  <si>
    <t>K-HETTICH WingLine L,P2MS,těžké,s dolním vedením,4 závěsy P,levý,bílý</t>
  </si>
  <si>
    <t>535166</t>
  </si>
  <si>
    <t>K-HETTICH WingLine L,P2MS,těžké,s dolním vedením,4 závěsy P,levý,šedý</t>
  </si>
  <si>
    <t>535245</t>
  </si>
  <si>
    <t>K-HETTICH WingLine L,P2MS,těžké,s dolním vedením,4 závěsy P,pravý,bílý</t>
  </si>
  <si>
    <t>535154</t>
  </si>
  <si>
    <t>K-HETTICH WingLine L,P2MS,těžké,s dolním vedením,4 závěsy P,pravý,šedý</t>
  </si>
  <si>
    <t>535256</t>
  </si>
  <si>
    <t>K-HETTICH WingLine L,P2MS,těžké,s dolním vedením,4 závěsy S,levý,bílý</t>
  </si>
  <si>
    <t>535165</t>
  </si>
  <si>
    <t>K-HETTICH WingLine L,P2MS,těžké,s dolním vedením,4 závěsy S,levý,šedý</t>
  </si>
  <si>
    <t>535244</t>
  </si>
  <si>
    <t>K-HETTICH WingLine L,P2MS,těžké,s dolním vedením,4 závěsy S,pravý,bílý</t>
  </si>
  <si>
    <t>535153</t>
  </si>
  <si>
    <t>K-HETTICH WingLine L,P2MS,těžké,s dolním vedením,4 závěsy S,pravý,šedý</t>
  </si>
  <si>
    <t>535261</t>
  </si>
  <si>
    <t>K-HETTICH WingLine L,P2MS,těžké,s dolním vedením,5 závěsů A,levý,bílý</t>
  </si>
  <si>
    <t>535170</t>
  </si>
  <si>
    <t>K-HETTICH WingLine L,P2MS,těžké,s dolním vedením,5 závěsů A,levý,šedý</t>
  </si>
  <si>
    <t>535249</t>
  </si>
  <si>
    <t>K-HETTICH WingLine L,P2MS,těžké,s dolním vedením,5 závěsů A,pravý,bílý</t>
  </si>
  <si>
    <t>535158</t>
  </si>
  <si>
    <t>K-HETTICH WingLine L,P2MS,těžké,s dolním vedením,5 závěsů A,pravý,šedý</t>
  </si>
  <si>
    <t>535260</t>
  </si>
  <si>
    <t>K-HETTICH WingLine L,P2MS,těžké,s dolním vedením,5 závěsů P,levý,bílý</t>
  </si>
  <si>
    <t>535169</t>
  </si>
  <si>
    <t>K-HETTICH WingLine L,P2MS,těžké,s dolním vedením,5 závěsů P,levý,šedý</t>
  </si>
  <si>
    <t>535248</t>
  </si>
  <si>
    <t>K-HETTICH WingLine L,P2MS,těžké,s dolním vedením,5 závěsů P,pravý,bílý</t>
  </si>
  <si>
    <t>535157</t>
  </si>
  <si>
    <t>K-HETTICH WingLine L,P2MS,těžké,s dolním vedením,5 závěsů P,pravý,šedý</t>
  </si>
  <si>
    <t>535259</t>
  </si>
  <si>
    <t>K-HETTICH WingLine L,P2MS,těžké,s dolním vedením,5 závěsů S,levý,bílý</t>
  </si>
  <si>
    <t>535168</t>
  </si>
  <si>
    <t>K-HETTICH WingLine L,P2MS,těžké,s dolním vedením,5 závěsů S,levý,šedý</t>
  </si>
  <si>
    <t>535247</t>
  </si>
  <si>
    <t>K-HETTICH WingLine L,P2MS,těžké,s dolním vedením,5 závěsů S,pravý,bílý</t>
  </si>
  <si>
    <t>535156</t>
  </si>
  <si>
    <t>K-HETTICH WingLine L,P2MS,těžké,s dolním vedením,5 závěsů S,pravý,šedý</t>
  </si>
  <si>
    <t>535264</t>
  </si>
  <si>
    <t>K-HETTICH WingLine L,P2MS,těžké,s dolním vedením,6 závěsů A,levý,bílý</t>
  </si>
  <si>
    <t>535173</t>
  </si>
  <si>
    <t>K-HETTICH WingLine L,P2MS,těžké,s dolním vedením,6 závěsů A,levý,šedý</t>
  </si>
  <si>
    <t>535252</t>
  </si>
  <si>
    <t>K-HETTICH WingLine L,P2MS,těžké,s dolním vedením,6 závěsů A,pravý,bílý</t>
  </si>
  <si>
    <t>535161</t>
  </si>
  <si>
    <t>K-HETTICH WingLine L,P2MS,těžké,s dolním vedením,6 závěsů A,pravý,šedý</t>
  </si>
  <si>
    <t>535263</t>
  </si>
  <si>
    <t>K-HETTICH WingLine L,P2MS,těžké,s dolním vedením,6 závěsů P,levý,bílý</t>
  </si>
  <si>
    <t>535172</t>
  </si>
  <si>
    <t>K-HETTICH WingLine L,P2MS,těžké,s dolním vedením,6 závěsů P,levý,šedý</t>
  </si>
  <si>
    <t>535251</t>
  </si>
  <si>
    <t>K-HETTICH WingLine L,P2MS,těžké,s dolním vedením,6 závěsů P,pravý,bílý</t>
  </si>
  <si>
    <t>535160</t>
  </si>
  <si>
    <t>K-HETTICH WingLine L,P2MS,těžké,s dolním vedením,6 závěsů P,pravý,šedý</t>
  </si>
  <si>
    <t>535262</t>
  </si>
  <si>
    <t>K-HETTICH WingLine L,P2MS,těžké,s dolním vedením,6 závěsů S,levý,bílý</t>
  </si>
  <si>
    <t>535171</t>
  </si>
  <si>
    <t>K-HETTICH WingLine L,P2MS,těžké,s dolním vedením,6 závěsů S,levý,šedý</t>
  </si>
  <si>
    <t>535250</t>
  </si>
  <si>
    <t>K-HETTICH WingLine L,P2MS,těžké,s dolním vedením,6 závěsů S,pravý,bílý</t>
  </si>
  <si>
    <t>535159</t>
  </si>
  <si>
    <t>K-HETTICH WingLine L,P2MS,těžké,s dolním vedením,6 závěsů S,pravý,šedý</t>
  </si>
  <si>
    <t>534851</t>
  </si>
  <si>
    <t>K-HETTICH WingLine L,těžké dveře,s dolním vedením,2400mm,10 závěsů A,L+P,antraci</t>
  </si>
  <si>
    <t>534845</t>
  </si>
  <si>
    <t>K-HETTICH WingLine L,těžké dveře,s dolním vedením,2400mm,10 závěsů A,L+P,bílý</t>
  </si>
  <si>
    <t>534651</t>
  </si>
  <si>
    <t>K-HETTICH WingLine L,těžké dveře,s dolním vedením,2400mm,10 závěsů A,L+P,šedý</t>
  </si>
  <si>
    <t>534850</t>
  </si>
  <si>
    <t>K-HETTICH WingLine L,těžké dveře,s dolním vedením,2400mm,10 závěsů P,L+P,antraci</t>
  </si>
  <si>
    <t>534844</t>
  </si>
  <si>
    <t>K-HETTICH WingLine L,těžké dveře,s dolním vedením,2400mm,10 závěsů P,L+P,bílý</t>
  </si>
  <si>
    <t>534650</t>
  </si>
  <si>
    <t>K-HETTICH WingLine L,těžké dveře,s dolním vedením,2400mm,10 závěsů P,L+P,šedý</t>
  </si>
  <si>
    <t>534849</t>
  </si>
  <si>
    <t>K-HETTICH WingLine L,těžké dveře,s dolním vedením,2400mm,10 závěsů S,L+P,antraci</t>
  </si>
  <si>
    <t>534843</t>
  </si>
  <si>
    <t>K-HETTICH WingLine L,těžké dveře,s dolním vedením,2400mm,10 závěsů S,L+P,bílý</t>
  </si>
  <si>
    <t>534649</t>
  </si>
  <si>
    <t>K-HETTICH WingLine L,těžké dveře,s dolním vedením,2400mm,10 závěsů S,L+P,šedý</t>
  </si>
  <si>
    <t>534654</t>
  </si>
  <si>
    <t>K-HETTICH WingLine L,těžké dveře,s dolním vedením,2400mm,12 závěsů A,L+P,šedý</t>
  </si>
  <si>
    <t>534854</t>
  </si>
  <si>
    <t>K-HETTICH WingLine L,těžké dveře,s dolním vedením,2400mm,12 závěsů P,L+P,antraci</t>
  </si>
  <si>
    <t>534853</t>
  </si>
  <si>
    <t>534848</t>
  </si>
  <si>
    <t>K-HETTICH WingLine L,těžké dveře,s dolním vedením,2400mm,12 závěsů P,L+P,bílý</t>
  </si>
  <si>
    <t>534847</t>
  </si>
  <si>
    <t>534653</t>
  </si>
  <si>
    <t>K-HETTICH WingLine L,těžké dveře,s dolním vedením,2400mm,12 závěsů P,L+P,šedý</t>
  </si>
  <si>
    <t>534852</t>
  </si>
  <si>
    <t>K-HETTICH WingLine L,těžké dveře,s dolním vedením,2400mm,12 závěsů S,L+P,antraci</t>
  </si>
  <si>
    <t>534846</t>
  </si>
  <si>
    <t>K-HETTICH WingLine L,těžké dveře,s dolním vedením,2400mm,12 závěsů S,L+P,bílý</t>
  </si>
  <si>
    <t>534652</t>
  </si>
  <si>
    <t>K-HETTICH WingLine L,těžké dveře,s dolním vedením,2400mm,12 závěsů S,L+P,šedý</t>
  </si>
  <si>
    <t>534757</t>
  </si>
  <si>
    <t>K-HETTICH WingLine L,těžké dveře,s dolním vedením,2400mm,6 závěsů A,L+P,antracit</t>
  </si>
  <si>
    <t>534839</t>
  </si>
  <si>
    <t>K-HETTICH WingLine L,těžké dveře,s dolním vedením,2400mm,6 závěsů A,L+P,bílý</t>
  </si>
  <si>
    <t>534645</t>
  </si>
  <si>
    <t>K-HETTICH WingLine L,těžké dveře,s dolním vedením,2400mm,6 závěsů A,L+P,šedý</t>
  </si>
  <si>
    <t>534756</t>
  </si>
  <si>
    <t>K-HETTICH WingLine L,těžké dveře,s dolním vedením,2400mm,6 závěsů P,L+P,antracit</t>
  </si>
  <si>
    <t>534838</t>
  </si>
  <si>
    <t>K-HETTICH WingLine L,těžké dveře,s dolním vedením,2400mm,6 závěsů P,L+P,bílý</t>
  </si>
  <si>
    <t>534644</t>
  </si>
  <si>
    <t>K-HETTICH WingLine L,těžké dveře,s dolním vedením,2400mm,6 závěsů P,L+P,šedý</t>
  </si>
  <si>
    <t>534755</t>
  </si>
  <si>
    <t>K-HETTICH WingLine L,těžké dveře,s dolním vedením,2400mm,6 závěsů S,L+P,antracit</t>
  </si>
  <si>
    <t>534837</t>
  </si>
  <si>
    <t>K-HETTICH WingLine L,těžké dveře,s dolním vedením,2400mm,6 závěsů S,L+P,bílý</t>
  </si>
  <si>
    <t>534643</t>
  </si>
  <si>
    <t>K-HETTICH WingLine L,těžké dveře,s dolním vedením,2400mm,6 závěsů S,L+P,šedý</t>
  </si>
  <si>
    <t>534760</t>
  </si>
  <si>
    <t>K-HETTICH WingLine L,těžké dveře,s dolním vedením,2400mm,8 závěsů A,L+P,antracit</t>
  </si>
  <si>
    <t>534842</t>
  </si>
  <si>
    <t>K-HETTICH WingLine L,těžké dveře,s dolním vedením,2400mm,8 závěsů A,L+P,bílý</t>
  </si>
  <si>
    <t>534648</t>
  </si>
  <si>
    <t>K-HETTICH WingLine L,těžké dveře,s dolním vedením,2400mm,8 závěsů A,L+P,šedý</t>
  </si>
  <si>
    <t>534759</t>
  </si>
  <si>
    <t>K-HETTICH WingLine L,těžké dveře,s dolním vedením,2400mm,8 závěsů P,L+P,antracit</t>
  </si>
  <si>
    <t>534841</t>
  </si>
  <si>
    <t>K-HETTICH WingLine L,těžké dveře,s dolním vedením,2400mm,8 závěsů P,L+P,bílý</t>
  </si>
  <si>
    <t>534647</t>
  </si>
  <si>
    <t>K-HETTICH WingLine L,těžké dveře,s dolním vedením,2400mm,8 závěsů P,L+P,šedý</t>
  </si>
  <si>
    <t>534758</t>
  </si>
  <si>
    <t>K-HETTICH WingLine L,těžké dveře,s dolním vedením,2400mm,8 závěsů S,L+P,antracit</t>
  </si>
  <si>
    <t>534840</t>
  </si>
  <si>
    <t>K-HETTICH WingLine L,těžké dveře,s dolním vedením,2400mm,8 závěsů S,L+P,bílý</t>
  </si>
  <si>
    <t>534646</t>
  </si>
  <si>
    <t>K-HETTICH WingLine L,těžké dveře,s dolním vedením,2400mm,8 závěsů S,L+P,šedý</t>
  </si>
  <si>
    <t>534745</t>
  </si>
  <si>
    <t>K-HETTICH WingLine L,těžké dveře,s dolním vedením,3 závěsy A,levý,antracit</t>
  </si>
  <si>
    <t>534827</t>
  </si>
  <si>
    <t>K-HETTICH WingLine L,těžké dveře,s dolním vedením,3 závěsy A,levý,bílý</t>
  </si>
  <si>
    <t>534603</t>
  </si>
  <si>
    <t>K-HETTICH WingLine L,těžké dveře,s dolním vedením,3 závěsy A,levý,šedý</t>
  </si>
  <si>
    <t>534733</t>
  </si>
  <si>
    <t>K-HETTICH WingLine L,těžké dveře,s dolním vedením,3 závěsy A,pravý,antracit</t>
  </si>
  <si>
    <t>534815</t>
  </si>
  <si>
    <t>K-HETTICH WingLine L,těžké dveře,s dolním vedením,3 závěsy A,pravý,bílý</t>
  </si>
  <si>
    <t>534587</t>
  </si>
  <si>
    <t>K-HETTICH WingLine L,těžké dveře,s dolním vedením,3 závěsy A,pravý,šedý</t>
  </si>
  <si>
    <t>534744</t>
  </si>
  <si>
    <t>K-HETTICH WingLine L,těžké dveře,s dolním vedením,3 závěsy P,levý,antracit</t>
  </si>
  <si>
    <t>534826</t>
  </si>
  <si>
    <t>K-HETTICH WingLine L,těžké dveře,s dolním vedením,3 závěsy P,levý,bílý</t>
  </si>
  <si>
    <t>534602</t>
  </si>
  <si>
    <t>K-HETTICH WingLine L,těžké dveře,s dolním vedením,3 závěsy P,levý,šedý</t>
  </si>
  <si>
    <t>534732</t>
  </si>
  <si>
    <t>K-HETTICH WingLine L,těžké dveře,s dolním vedením,3 závěsy P,pravý,antracit</t>
  </si>
  <si>
    <t>534814</t>
  </si>
  <si>
    <t>K-HETTICH WingLine L,těžké dveře,s dolním vedením,3 závěsy P,pravý,bílý</t>
  </si>
  <si>
    <t>534586</t>
  </si>
  <si>
    <t>K-HETTICH WingLine L,těžké dveře,s dolním vedením,3 závěsy P,pravý,šedý</t>
  </si>
  <si>
    <t>534743</t>
  </si>
  <si>
    <t>K-HETTICH WingLine L,těžké dveře,s dolním vedením,3 závěsy S,levý,antracit</t>
  </si>
  <si>
    <t>534825</t>
  </si>
  <si>
    <t>K-HETTICH WingLine L,těžké dveře,s dolním vedením,3 závěsy S,levý,bílý</t>
  </si>
  <si>
    <t>534601</t>
  </si>
  <si>
    <t>K-HETTICH WingLine L,těžké dveře,s dolním vedením,3 závěsy S,levý,šedý</t>
  </si>
  <si>
    <t>534731</t>
  </si>
  <si>
    <t>K-HETTICH WingLine L,těžké dveře,s dolním vedením,3 závěsy S,pravý,antracit</t>
  </si>
  <si>
    <t>534813</t>
  </si>
  <si>
    <t>K-HETTICH WingLine L,těžké dveře,s dolním vedením,3 závěsy S,pravý,bílý</t>
  </si>
  <si>
    <t>534585</t>
  </si>
  <si>
    <t>K-HETTICH WingLine L,těžké dveře,s dolním vedením,3 závěsy S,pravý,šedý</t>
  </si>
  <si>
    <t>534748</t>
  </si>
  <si>
    <t>K-HETTICH WingLine L,těžké dveře,s dolním vedením,4 závěsy A,levý,antracit</t>
  </si>
  <si>
    <t>534830</t>
  </si>
  <si>
    <t>K-HETTICH WingLine L,těžké dveře,s dolním vedením,4 závěsy A,levý,bílý</t>
  </si>
  <si>
    <t>534635</t>
  </si>
  <si>
    <t>K-HETTICH WingLine L,těžké dveře,s dolním vedením,4 závěsy A,levý,šedý</t>
  </si>
  <si>
    <t>534736</t>
  </si>
  <si>
    <t>K-HETTICH WingLine L,těžké dveře,s dolním vedením,4 závěsy A,pravý,antracit</t>
  </si>
  <si>
    <t>534818</t>
  </si>
  <si>
    <t>K-HETTICH WingLine L,těžké dveře,s dolním vedením,4 závěsy A,pravý,bílý</t>
  </si>
  <si>
    <t>534590</t>
  </si>
  <si>
    <t>K-HETTICH WingLine L,těžké dveře,s dolním vedením,4 závěsy A,pravý,šedý</t>
  </si>
  <si>
    <t>534747</t>
  </si>
  <si>
    <t>K-HETTICH WingLine L,těžké dveře,s dolním vedením,4 závěsy P,levý,antracit</t>
  </si>
  <si>
    <t>534829</t>
  </si>
  <si>
    <t>K-HETTICH WingLine L,těžké dveře,s dolním vedením,4 závěsy P,levý,bílý</t>
  </si>
  <si>
    <t>534608</t>
  </si>
  <si>
    <t>K-HETTICH WingLine L,těžké dveře,s dolním vedením,4 závěsy P,levý,šedý</t>
  </si>
  <si>
    <t>534735</t>
  </si>
  <si>
    <t>K-HETTICH WingLine L,těžké dveře,s dolním vedením,4 závěsy P,pravý,antracit</t>
  </si>
  <si>
    <t>534817</t>
  </si>
  <si>
    <t>K-HETTICH WingLine L,těžké dveře,s dolním vedením,4 závěsy P,pravý,bílý</t>
  </si>
  <si>
    <t>534589</t>
  </si>
  <si>
    <t>K-HETTICH WingLine L,těžké dveře,s dolním vedením,4 závěsy P,pravý,šedý</t>
  </si>
  <si>
    <t>534746</t>
  </si>
  <si>
    <t>K-HETTICH WingLine L,těžké dveře,s dolním vedením,4 závěsy S,levý,antracit</t>
  </si>
  <si>
    <t>534828</t>
  </si>
  <si>
    <t>K-HETTICH WingLine L,těžké dveře,s dolním vedením,4 závěsy S,levý,bílý</t>
  </si>
  <si>
    <t>534604</t>
  </si>
  <si>
    <t>K-HETTICH WingLine L,těžké dveře,s dolním vedením,4 závěsy S,levý,šedý</t>
  </si>
  <si>
    <t>534734</t>
  </si>
  <si>
    <t>K-HETTICH WingLine L,těžké dveře,s dolním vedením,4 závěsy S,pravý,antracit</t>
  </si>
  <si>
    <t>534816</t>
  </si>
  <si>
    <t>K-HETTICH WingLine L,těžké dveře,s dolním vedením,4 závěsy S,pravý,bílý</t>
  </si>
  <si>
    <t>534588</t>
  </si>
  <si>
    <t>K-HETTICH WingLine L,těžké dveře,s dolním vedením,4 závěsy S,pravý,šedý</t>
  </si>
  <si>
    <t>534751</t>
  </si>
  <si>
    <t>K-HETTICH WingLine L,těžké dveře,s dolním vedením,5 závěsů A,levý,antracit</t>
  </si>
  <si>
    <t>534833</t>
  </si>
  <si>
    <t>K-HETTICH WingLine L,těžké dveře,s dolním vedením,5 závěsů A,levý,bílý</t>
  </si>
  <si>
    <t>534639</t>
  </si>
  <si>
    <t>K-HETTICH WingLine L,těžké dveře,s dolním vedením,5 závěsů A,levý,šedý</t>
  </si>
  <si>
    <t>534739</t>
  </si>
  <si>
    <t>K-HETTICH WingLine L,těžké dveře,s dolním vedením,5 závěsů A,pravý,antracit</t>
  </si>
  <si>
    <t>534821</t>
  </si>
  <si>
    <t>K-HETTICH WingLine L,těžké dveře,s dolním vedením,5 závěsů A,pravý,bílý</t>
  </si>
  <si>
    <t>534595</t>
  </si>
  <si>
    <t>K-HETTICH WingLine L,těžké dveře,s dolním vedením,5 závěsů A,pravý,šedý</t>
  </si>
  <si>
    <t>534750</t>
  </si>
  <si>
    <t>K-HETTICH WingLine L,těžké dveře,s dolním vedením,5 závěsů P,levý,antracit</t>
  </si>
  <si>
    <t>534832</t>
  </si>
  <si>
    <t>K-HETTICH WingLine L,těžké dveře,s dolním vedením,5 závěsů P,levý,bílý</t>
  </si>
  <si>
    <t>534638</t>
  </si>
  <si>
    <t>K-HETTICH WingLine L,těžké dveře,s dolním vedením,5 závěsů P,levý,šedý</t>
  </si>
  <si>
    <t>534738</t>
  </si>
  <si>
    <t>K-HETTICH WingLine L,těžké dveře,s dolním vedením,5 závěsů P,pravý,antracit</t>
  </si>
  <si>
    <t>534820</t>
  </si>
  <si>
    <t>K-HETTICH WingLine L,těžké dveře,s dolním vedením,5 závěsů P,pravý,bílý</t>
  </si>
  <si>
    <t>534592</t>
  </si>
  <si>
    <t>K-HETTICH WingLine L,těžké dveře,s dolním vedením,5 závěsů P,pravý,šedý</t>
  </si>
  <si>
    <t>534749</t>
  </si>
  <si>
    <t>K-HETTICH WingLine L,těžké dveře,s dolním vedením,5 závěsů S,levý,antracit</t>
  </si>
  <si>
    <t>534831</t>
  </si>
  <si>
    <t>K-HETTICH WingLine L,těžké dveře,s dolním vedením,5 závěsů S,levý,bílý</t>
  </si>
  <si>
    <t>534636</t>
  </si>
  <si>
    <t>K-HETTICH WingLine L,těžké dveře,s dolním vedením,5 závěsů S,levý,šedý</t>
  </si>
  <si>
    <t>534737</t>
  </si>
  <si>
    <t>K-HETTICH WingLine L,těžké dveře,s dolním vedením,5 závěsů S,pravý,antracit</t>
  </si>
  <si>
    <t>534819</t>
  </si>
  <si>
    <t>K-HETTICH WingLine L,těžké dveře,s dolním vedením,5 závěsů S,pravý,bílý</t>
  </si>
  <si>
    <t>534591</t>
  </si>
  <si>
    <t>K-HETTICH WingLine L,těžké dveře,s dolním vedením,5 závěsů S,pravý,šedý</t>
  </si>
  <si>
    <t>534754</t>
  </si>
  <si>
    <t>K-HETTICH WingLine L,těžké dveře,s dolním vedením,6 závěsů A,levý,antracit</t>
  </si>
  <si>
    <t>534836</t>
  </si>
  <si>
    <t>K-HETTICH WingLine L,těžké dveře,s dolním vedením,6 závěsů A,levý,bílý</t>
  </si>
  <si>
    <t>534642</t>
  </si>
  <si>
    <t>K-HETTICH WingLine L,těžké dveře,s dolním vedením,6 závěsů A,levý,šedý</t>
  </si>
  <si>
    <t>534742</t>
  </si>
  <si>
    <t>K-HETTICH WingLine L,těžké dveře,s dolním vedením,6 závěsů A,pravý,antracit</t>
  </si>
  <si>
    <t>534824</t>
  </si>
  <si>
    <t>K-HETTICH WingLine L,těžké dveře,s dolním vedením,6 závěsů A,pravý,bílý</t>
  </si>
  <si>
    <t>534598</t>
  </si>
  <si>
    <t>K-HETTICH WingLine L,těžké dveře,s dolním vedením,6 závěsů A,pravý,šedý</t>
  </si>
  <si>
    <t>534753</t>
  </si>
  <si>
    <t>K-HETTICH WingLine L,těžké dveře,s dolním vedením,6 závěsů P,levý,antracit</t>
  </si>
  <si>
    <t>534835</t>
  </si>
  <si>
    <t>K-HETTICH WingLine L,těžké dveře,s dolním vedením,6 závěsů P,levý,bílý</t>
  </si>
  <si>
    <t>534641</t>
  </si>
  <si>
    <t>K-HETTICH WingLine L,těžké dveře,s dolním vedením,6 závěsů P,levý,šedý</t>
  </si>
  <si>
    <t>534741</t>
  </si>
  <si>
    <t>K-HETTICH WingLine L,těžké dveře,s dolním vedením,6 závěsů P,pravý,antracit</t>
  </si>
  <si>
    <t>534823</t>
  </si>
  <si>
    <t>K-HETTICH WingLine L,těžké dveře,s dolním vedením,6 závěsů P,pravý,bílý</t>
  </si>
  <si>
    <t>534597</t>
  </si>
  <si>
    <t>K-HETTICH WingLine L,těžké dveře,s dolním vedením,6 závěsů P,pravý,šedý</t>
  </si>
  <si>
    <t>534752</t>
  </si>
  <si>
    <t>K-HETTICH WingLine L,těžké dveře,s dolním vedením,6 závěsů S,levý,antracit</t>
  </si>
  <si>
    <t>534834</t>
  </si>
  <si>
    <t>K-HETTICH WingLine L,těžké dveře,s dolním vedením,6 závěsů S,levý,bílý</t>
  </si>
  <si>
    <t>534640</t>
  </si>
  <si>
    <t>K-HETTICH WingLine L,těžké dveře,s dolním vedením,6 závěsů S,levý,šedý</t>
  </si>
  <si>
    <t>534740</t>
  </si>
  <si>
    <t>K-HETTICH WingLine L,těžké dveře,s dolním vedením,6 závěsů S,pravý,antracit</t>
  </si>
  <si>
    <t>534822</t>
  </si>
  <si>
    <t>K-HETTICH WingLine L,těžké dveře,s dolním vedením,6 závěsů S,pravý,bílý</t>
  </si>
  <si>
    <t>534596</t>
  </si>
  <si>
    <t>K-HETTICH WingLine L,těžké dveře,s dolním vedením,6 závěsů S,pravý,šedý</t>
  </si>
  <si>
    <t>536870</t>
  </si>
  <si>
    <t>K-HETTICH WingLine S,lehké dveře,bez dolního vedení,1200mm,4 závěsy P,L+P,antrac</t>
  </si>
  <si>
    <t>536819</t>
  </si>
  <si>
    <t>K-HETTICH WingLine S,lehké dveře,bez dolního vedení,1200mm,4 závěsy P,L+P,bílý</t>
  </si>
  <si>
    <t>536229</t>
  </si>
  <si>
    <t>K-HETTICH WingLine S,lehké dveře,bez dolního vedení,1200mm,4 závěsy P,L+P,šedý</t>
  </si>
  <si>
    <t>536869</t>
  </si>
  <si>
    <t>K-HETTICH WingLine S,lehké dveře,bez dolního vedení,1200mm,4 závěsy S,L+P,antrac</t>
  </si>
  <si>
    <t>536818</t>
  </si>
  <si>
    <t>K-HETTICH WingLine S,lehké dveře,bez dolního vedení,1200mm,4 závěsy S,L+P,bílý</t>
  </si>
  <si>
    <t>536228</t>
  </si>
  <si>
    <t>K-HETTICH WingLine S,lehké dveře,bez dolního vedení,1200mm,4 závěsy S,L+P,šedý</t>
  </si>
  <si>
    <t>536883</t>
  </si>
  <si>
    <t>K-HETTICH WingLine S,lehké dveře,bez dolního vedení,1200mm,6 závěsů P,L+P,antrac</t>
  </si>
  <si>
    <t>536823</t>
  </si>
  <si>
    <t>K-HETTICH WingLine S,lehké dveře,bez dolního vedení,1200mm,6 závěsů P,L+P,bílý</t>
  </si>
  <si>
    <t>536233</t>
  </si>
  <si>
    <t>K-HETTICH WingLine S,lehké dveře,bez dolního vedení,1200mm,6 závěsů P,L+P,šedý</t>
  </si>
  <si>
    <t>536882</t>
  </si>
  <si>
    <t>K-HETTICH WingLine S,lehké dveře,bez dolního vedení,1200mm,6 závěsů S,L+P,antrac</t>
  </si>
  <si>
    <t>536822</t>
  </si>
  <si>
    <t>K-HETTICH WingLine S,lehké dveře,bez dolního vedení,1200mm,6 závěsů S,L+P,bílý</t>
  </si>
  <si>
    <t>536232</t>
  </si>
  <si>
    <t>K-HETTICH WingLine S,lehké dveře,bez dolního vedení,1200mm,6 závěsů S,L+P,šedý</t>
  </si>
  <si>
    <t>536881</t>
  </si>
  <si>
    <t>K-HETTICH WingLine S,lehké dveře,bez dolního vedení,1800mm,4 závěsy P,L+P,antrac</t>
  </si>
  <si>
    <t>536821</t>
  </si>
  <si>
    <t>K-HETTICH WingLine S,lehké dveře,bez dolního vedení,1800mm,4 závěsy P,L+P,bílý</t>
  </si>
  <si>
    <t>536231</t>
  </si>
  <si>
    <t>K-HETTICH WingLine S,lehké dveře,bez dolního vedení,1800mm,4 závěsy P,L+P,šedý</t>
  </si>
  <si>
    <t>536877</t>
  </si>
  <si>
    <t>K-HETTICH WingLine S,lehké dveře,bez dolního vedení,1800mm,4 závěsy S,L+P,antrac</t>
  </si>
  <si>
    <t>536820</t>
  </si>
  <si>
    <t>K-HETTICH WingLine S,lehké dveře,bez dolního vedení,1800mm,4 závěsy S,L+P,bílý</t>
  </si>
  <si>
    <t>536230</t>
  </si>
  <si>
    <t>K-HETTICH WingLine S,lehké dveře,bez dolního vedení,1800mm,4 závěsy S,L+P,šedý</t>
  </si>
  <si>
    <t>536889</t>
  </si>
  <si>
    <t>K-HETTICH WingLine S,lehké dveře,bez dolního vedení,1800mm,6 závěsů P,L+P,antrac</t>
  </si>
  <si>
    <t>536825</t>
  </si>
  <si>
    <t>K-HETTICH WingLine S,lehké dveře,bez dolního vedení,1800mm,6 závěsů P,L+P,bílý</t>
  </si>
  <si>
    <t>536235</t>
  </si>
  <si>
    <t>K-HETTICH WingLine S,lehké dveře,bez dolního vedení,1800mm,6 závěsů P,L+P,šedý</t>
  </si>
  <si>
    <t>536884</t>
  </si>
  <si>
    <t>K-HETTICH WingLine S,lehké dveře,bez dolního vedení,1800mm,6 závěsů S,L+P,antrac</t>
  </si>
  <si>
    <t>536824</t>
  </si>
  <si>
    <t>K-HETTICH WingLine S,lehké dveře,bez dolního vedení,1800mm,6 závěsů S,L+P,bílý</t>
  </si>
  <si>
    <t>536234</t>
  </si>
  <si>
    <t>K-HETTICH WingLine S,lehké dveře,bez dolního vedení,1800mm,6 závěsů S,L+P,šedý</t>
  </si>
  <si>
    <t>536862</t>
  </si>
  <si>
    <t>K-HETTICH WingLine S,lehké dveře,bez dolního vedení,2 závěsy P,levý,antracit</t>
  </si>
  <si>
    <t>536815</t>
  </si>
  <si>
    <t>K-HETTICH WingLine S,lehké dveře,bez dolního vedení,2 závěsy P,levý,bílý</t>
  </si>
  <si>
    <t>536225</t>
  </si>
  <si>
    <t>K-HETTICH WingLine S,lehké dveře,bez dolního vedení,2 závěsy P,levý,šedý</t>
  </si>
  <si>
    <t>536858</t>
  </si>
  <si>
    <t>K-HETTICH WingLine S,lehké dveře,bez dolního vedení,2 závěsy P,pravý,antracit</t>
  </si>
  <si>
    <t>536803</t>
  </si>
  <si>
    <t>K-HETTICH WingLine S,lehké dveře,bez dolního vedení,2 závěsy P,pravý,bílý</t>
  </si>
  <si>
    <t>536221</t>
  </si>
  <si>
    <t>K-HETTICH WingLine S,lehké dveře,bez dolního vedení,2 závěsy P,pravý,šedý</t>
  </si>
  <si>
    <t>536861</t>
  </si>
  <si>
    <t>K-HETTICH WingLine S,lehké dveře,bez dolního vedení,2 závěsy S,levý,antracit</t>
  </si>
  <si>
    <t>536814</t>
  </si>
  <si>
    <t>K-HETTICH WingLine S,lehké dveře,bez dolního vedení,2 závěsy S,levý,bílý</t>
  </si>
  <si>
    <t>536224</t>
  </si>
  <si>
    <t>K-HETTICH WingLine S,lehké dveře,bez dolního vedení,2 závěsy S,levý,šedý</t>
  </si>
  <si>
    <t>536857</t>
  </si>
  <si>
    <t>K-HETTICH WingLine S,lehké dveře,bez dolního vedení,2 závěsy S,pravý,antracit</t>
  </si>
  <si>
    <t>536319</t>
  </si>
  <si>
    <t>K-HETTICH WingLine S,lehké dveře,bez dolního vedení,2 závěsy S,pravý,bílý</t>
  </si>
  <si>
    <t>536220</t>
  </si>
  <si>
    <t>K-HETTICH WingLine S,lehké dveře,bez dolního vedení,2 závěsy S,pravý,šedý</t>
  </si>
  <si>
    <t>536864</t>
  </si>
  <si>
    <t>K-HETTICH WingLine S,lehké dveře,bez dolního vedení,3 závěsy P,levý,antracit</t>
  </si>
  <si>
    <t>536817</t>
  </si>
  <si>
    <t>K-HETTICH WingLine S,lehké dveře,bez dolního vedení,3 závěsy P,levý,bílý</t>
  </si>
  <si>
    <t>536227</t>
  </si>
  <si>
    <t>K-HETTICH WingLine S,lehké dveře,bez dolního vedení,3 závěsy P,levý,šedý</t>
  </si>
  <si>
    <t>536860</t>
  </si>
  <si>
    <t>K-HETTICH WingLine S,lehké dveře,bez dolního vedení,3 závěsy P,pravý,antracit</t>
  </si>
  <si>
    <t>536805</t>
  </si>
  <si>
    <t>K-HETTICH WingLine S,lehké dveře,bez dolního vedení,3 závěsy P,pravý,bílý</t>
  </si>
  <si>
    <t>536223</t>
  </si>
  <si>
    <t>K-HETTICH WingLine S,lehké dveře,bez dolního vedení,3 závěsy P,pravý,šedý</t>
  </si>
  <si>
    <t>536863</t>
  </si>
  <si>
    <t>K-HETTICH WingLine S,lehké dveře,bez dolního vedení,3 závěsy S,levý,antracit</t>
  </si>
  <si>
    <t>536816</t>
  </si>
  <si>
    <t>K-HETTICH WingLine S,lehké dveře,bez dolního vedení,3 závěsy S,levý,bílý</t>
  </si>
  <si>
    <t>536226</t>
  </si>
  <si>
    <t>K-HETTICH WingLine S,lehké dveře,bez dolního vedení,3 závěsy S,levý,šedý</t>
  </si>
  <si>
    <t>536859</t>
  </si>
  <si>
    <t>K-HETTICH WingLine S,lehké dveře,bez dolního vedení,3 závěsy S,pravý,antracit</t>
  </si>
  <si>
    <t>536804</t>
  </si>
  <si>
    <t>K-HETTICH WingLine S,lehké dveře,bez dolního vedení,3 závěsy S,pravý,bílý</t>
  </si>
  <si>
    <t>536222</t>
  </si>
  <si>
    <t>K-HETTICH WingLine S,lehké dveře,bez dolního vedení,3 závěsy S,pravý,šedý</t>
  </si>
  <si>
    <t>536933</t>
  </si>
  <si>
    <t>K-HETTICH WingLine S,P2MS,lehké,bez dolního vedení,1200mm,4 závěsy P,L+P,antraci</t>
  </si>
  <si>
    <t>536899</t>
  </si>
  <si>
    <t>K-HETTICH WingLine S,P2MS,lehké,bez dolního vedení,1200mm,4 závěsy P,L+P,bílý</t>
  </si>
  <si>
    <t>536258</t>
  </si>
  <si>
    <t>K-HETTICH WingLine S,P2MS,lehké,bez dolního vedení,1200mm,4 závěsy P,L+P,šedý</t>
  </si>
  <si>
    <t>536931</t>
  </si>
  <si>
    <t>K-HETTICH WingLine S,P2MS,lehké,bez dolního vedení,1200mm,4 závěsy S,L+P,antraci</t>
  </si>
  <si>
    <t>536898</t>
  </si>
  <si>
    <t>K-HETTICH WingLine S,P2MS,lehké,bez dolního vedení,1200mm,4 závěsy S,L+P,bílý</t>
  </si>
  <si>
    <t>536257</t>
  </si>
  <si>
    <t>K-HETTICH WingLine S,P2MS,lehké,bez dolního vedení,1200mm,4 závěsy S,L+P,šedý</t>
  </si>
  <si>
    <t>536967</t>
  </si>
  <si>
    <t>K-HETTICH WingLine S,P2MS,lehké,bez dolního vedení,1200mm,6 závěsů P,L+P,antraci</t>
  </si>
  <si>
    <t>536903</t>
  </si>
  <si>
    <t>K-HETTICH WingLine S,P2MS,lehké,bez dolního vedení,1200mm,6 závěsů P,L+P,bílý</t>
  </si>
  <si>
    <t>536311</t>
  </si>
  <si>
    <t>K-HETTICH WingLine S,P2MS,lehké,bez dolního vedení,1200mm,6 závěsů P,L+P,šedý</t>
  </si>
  <si>
    <t>536963</t>
  </si>
  <si>
    <t>K-HETTICH WingLine S,P2MS,lehké,bez dolního vedení,1200mm,6 závěsů S,L+P,antraci</t>
  </si>
  <si>
    <t>536902</t>
  </si>
  <si>
    <t>K-HETTICH WingLine S,P2MS,lehké,bez dolního vedení,1200mm,6 závěsů S,L+P,bílý</t>
  </si>
  <si>
    <t>536310</t>
  </si>
  <si>
    <t>K-HETTICH WingLine S,P2MS,lehké,bez dolního vedení,1200mm,6 závěsů S,L+P,šedý</t>
  </si>
  <si>
    <t>536962</t>
  </si>
  <si>
    <t>K-HETTICH WingLine S,P2MS,lehké,bez dolního vedení,1800mm,4 závěsy P,L+P,antraci</t>
  </si>
  <si>
    <t>536901</t>
  </si>
  <si>
    <t>K-HETTICH WingLine S,P2MS,lehké,bez dolního vedení,1800mm,4 závěsy P,L+P,bílý</t>
  </si>
  <si>
    <t>536260</t>
  </si>
  <si>
    <t>K-HETTICH WingLine S,P2MS,lehké,bez dolního vedení,1800mm,4 závěsy P,L+P,šedý</t>
  </si>
  <si>
    <t>536961</t>
  </si>
  <si>
    <t>K-HETTICH WingLine S,P2MS,lehké,bez dolního vedení,1800mm,4 závěsy S,L+P,antraci</t>
  </si>
  <si>
    <t>536900</t>
  </si>
  <si>
    <t>K-HETTICH WingLine S,P2MS,lehké,bez dolního vedení,1800mm,4 závěsy S,L+P,bílý</t>
  </si>
  <si>
    <t>536259</t>
  </si>
  <si>
    <t>K-HETTICH WingLine S,P2MS,lehké,bez dolního vedení,1800mm,4 závěsy S,L+P,šedý</t>
  </si>
  <si>
    <t>536970</t>
  </si>
  <si>
    <t>K-HETTICH WingLine S,P2MS,lehké,bez dolního vedení,1800mm,6 závěsů P,L+P,antraci</t>
  </si>
  <si>
    <t>536905</t>
  </si>
  <si>
    <t>K-HETTICH WingLine S,P2MS,lehké,bez dolního vedení,1800mm,6 závěsů P,L+P,bílý</t>
  </si>
  <si>
    <t>536313</t>
  </si>
  <si>
    <t>K-HETTICH WingLine S,P2MS,lehké,bez dolního vedení,1800mm,6 závěsů P,L+P,šedý</t>
  </si>
  <si>
    <t>536969</t>
  </si>
  <si>
    <t>K-HETTICH WingLine S,P2MS,lehké,bez dolního vedení,1800mm,6 závěsů S,L+P,antraci</t>
  </si>
  <si>
    <t>536904</t>
  </si>
  <si>
    <t>K-HETTICH WingLine S,P2MS,lehké,bez dolního vedení,1800mm,6 závěsů S,L+P,bílý</t>
  </si>
  <si>
    <t>536312</t>
  </si>
  <si>
    <t>K-HETTICH WingLine S,P2MS,lehké,bez dolního vedení,1800mm,6 závěsů S,L+P,šedý</t>
  </si>
  <si>
    <t>536912</t>
  </si>
  <si>
    <t>K-HETTICH WingLine S,P2MS,lehké,bez dolního vedení,2 závěsy P,levý,antracit</t>
  </si>
  <si>
    <t>536895</t>
  </si>
  <si>
    <t>K-HETTICH WingLine S,P2MS,lehké,bez dolního vedení,2 závěsy P,levý,bílý</t>
  </si>
  <si>
    <t>536253</t>
  </si>
  <si>
    <t>K-HETTICH WingLine S,P2MS,lehké,bez dolního vedení,2 závěsy P,levý,šedý</t>
  </si>
  <si>
    <t>536907</t>
  </si>
  <si>
    <t>K-HETTICH WingLine S,P2MS,lehké,bez dolního vedení,2 závěsy P,pravý,antracit</t>
  </si>
  <si>
    <t>536891</t>
  </si>
  <si>
    <t>K-HETTICH WingLine S,P2MS,lehké,bez dolního vedení,2 závěsy P,pravý,bílý</t>
  </si>
  <si>
    <t>536237</t>
  </si>
  <si>
    <t>K-HETTICH WingLine S,P2MS,lehké,bez dolního vedení,2 závěsy P,pravý,šedý</t>
  </si>
  <si>
    <t>536911</t>
  </si>
  <si>
    <t>K-HETTICH WingLine S,P2MS,lehké,bez dolního vedení,2 závěsy S,levý,antracit</t>
  </si>
  <si>
    <t>536894</t>
  </si>
  <si>
    <t>K-HETTICH WingLine S,P2MS,lehké,bez dolního vedení,2 závěsy S,levý,bílý</t>
  </si>
  <si>
    <t>536252</t>
  </si>
  <si>
    <t>K-HETTICH WingLine S,P2MS,lehké,bez dolního vedení,2 závěsy S,levý,šedý</t>
  </si>
  <si>
    <t>536906</t>
  </si>
  <si>
    <t>K-HETTICH WingLine S,P2MS,lehké,bez dolního vedení,2 závěsy S,pravý,antracit</t>
  </si>
  <si>
    <t>536890</t>
  </si>
  <si>
    <t>K-HETTICH WingLine S,P2MS,lehké,bez dolního vedení,2 závěsy S,pravý,bílý</t>
  </si>
  <si>
    <t>536236</t>
  </si>
  <si>
    <t>K-HETTICH WingLine S,P2MS,lehké,bez dolního vedení,2 závěsy S,pravý,šedý</t>
  </si>
  <si>
    <t>536915</t>
  </si>
  <si>
    <t>K-HETTICH WingLine S,P2MS,lehké,bez dolního vedení,3 závěsy P,levý,antracit</t>
  </si>
  <si>
    <t>536897</t>
  </si>
  <si>
    <t>K-HETTICH WingLine S,P2MS,lehké,bez dolního vedení,3 závěsy P,levý,bílý</t>
  </si>
  <si>
    <t>536256</t>
  </si>
  <si>
    <t>K-HETTICH WingLine S,P2MS,lehké,bez dolního vedení,3 závěsy P,levý,šedý</t>
  </si>
  <si>
    <t>536909</t>
  </si>
  <si>
    <t>K-HETTICH WingLine S,P2MS,lehké,bez dolního vedení,3 závěsy P,pravý,antracit</t>
  </si>
  <si>
    <t>536893</t>
  </si>
  <si>
    <t>K-HETTICH WingLine S,P2MS,lehké,bez dolního vedení,3 závěsy P,pravý,bílý</t>
  </si>
  <si>
    <t>536240</t>
  </si>
  <si>
    <t>K-HETTICH WingLine S,P2MS,lehké,bez dolního vedení,3 závěsy P,pravý,šedý</t>
  </si>
  <si>
    <t>536914</t>
  </si>
  <si>
    <t>K-HETTICH WingLine S,P2MS,lehké,bez dolního vedení,3 závěsy S,levý,antracit</t>
  </si>
  <si>
    <t>536896</t>
  </si>
  <si>
    <t>K-HETTICH WingLine S,P2MS,lehké,bez dolního vedení,3 závěsy S,levý,bílý</t>
  </si>
  <si>
    <t>536254</t>
  </si>
  <si>
    <t>K-HETTICH WingLine S,P2MS,lehké,bez dolního vedení,3 závěsy S,levý,šedý</t>
  </si>
  <si>
    <t>536908</t>
  </si>
  <si>
    <t>K-HETTICH WingLine S,P2MS,lehké,bez dolního vedení,3 závěsy S,pravý,antracit</t>
  </si>
  <si>
    <t>536892</t>
  </si>
  <si>
    <t>K-HETTICH WingLine S,P2MS,lehké,bez dolního vedení,3 závěsy S,pravý,bílý</t>
  </si>
  <si>
    <t>536239</t>
  </si>
  <si>
    <t>K-HETTICH WingLine S,P2MS,lehké,bez dolního vedení,3 závěsy S,pravý,šedý</t>
  </si>
  <si>
    <t>288765</t>
  </si>
  <si>
    <t>K-HETTICH-Komplet Atira 300/144 mm stříbrný</t>
  </si>
  <si>
    <t>288770</t>
  </si>
  <si>
    <t>K-HETTICH-Komplet Atira 300/176 mm stříbrný</t>
  </si>
  <si>
    <t>288760</t>
  </si>
  <si>
    <t>K-HETTICH-Komplet Atira 300/70 mm stříbrný</t>
  </si>
  <si>
    <t>288766</t>
  </si>
  <si>
    <t>K-HETTICH-Komplet Atira 350/144 mm stříbrný</t>
  </si>
  <si>
    <t>288771</t>
  </si>
  <si>
    <t>K-HETTICH-Komplet Atira 350/176 mm stříbrný</t>
  </si>
  <si>
    <t>288761</t>
  </si>
  <si>
    <t>K-HETTICH-Komplet Atira 350/70 mm stříbrný</t>
  </si>
  <si>
    <t>288767</t>
  </si>
  <si>
    <t>K-HETTICH-Komplet Atira 420/144 mm stříbrný</t>
  </si>
  <si>
    <t>288772</t>
  </si>
  <si>
    <t>K-HETTICH-Komplet Atira 420/176 mm stříbrný</t>
  </si>
  <si>
    <t>288768</t>
  </si>
  <si>
    <t>K-HETTICH-Komplet Atira 470/144 mm stříbrný</t>
  </si>
  <si>
    <t>288773</t>
  </si>
  <si>
    <t>K-HETTICH-Komplet Atira 470/176 mm stříbrný</t>
  </si>
  <si>
    <t>288759</t>
  </si>
  <si>
    <t>K-HETTICH-Komplet Atira 470/54 mm stříbrný</t>
  </si>
  <si>
    <t>288763</t>
  </si>
  <si>
    <t>K-HETTICH-Komplet Atira 470/70 mm stříbrný</t>
  </si>
  <si>
    <t>291802</t>
  </si>
  <si>
    <t>K-HETTICH-Komplet Atira 470+2 svěrky KliKlamp</t>
  </si>
  <si>
    <t>288769</t>
  </si>
  <si>
    <t>K-HETTICH-Komplet Atira 520/144 mm stříbrný</t>
  </si>
  <si>
    <t>288774</t>
  </si>
  <si>
    <t>K-HETTICH-Komplet Atira 520/176 mm stříbrný</t>
  </si>
  <si>
    <t>288764</t>
  </si>
  <si>
    <t>K-HETTICH-Komplet Atira 520/70 mm stříbrný</t>
  </si>
  <si>
    <t>291803</t>
  </si>
  <si>
    <t>K-HETTICH-Komplet Atira 520+2 svěrky KliKlamp</t>
  </si>
  <si>
    <t>501575</t>
  </si>
  <si>
    <t>VHT 092 Vzorkovna - MiSte Kuchyně Karlovy Vary</t>
  </si>
  <si>
    <t>VHT 094 Vzorkovna - stolařství Navrátil</t>
  </si>
  <si>
    <t>507881</t>
  </si>
  <si>
    <t>321994</t>
  </si>
  <si>
    <t>VHT 1061450/77911  IT příchyt čela s rozpěrnými pouzdry</t>
  </si>
  <si>
    <t>321995</t>
  </si>
  <si>
    <t>VHT 1061965 INNOTECH příchyt rel.na čelo</t>
  </si>
  <si>
    <t>322001</t>
  </si>
  <si>
    <t>VHT 1062501 INNOTECH přích.zad 70 L stří</t>
  </si>
  <si>
    <t>322002</t>
  </si>
  <si>
    <t>VHT 1062502 INNOTECH přích.zad 70 P stří</t>
  </si>
  <si>
    <t>322541</t>
  </si>
  <si>
    <t>VHT 1079849/79013 WING LINE 230 prof.2,4</t>
  </si>
  <si>
    <t>319791</t>
  </si>
  <si>
    <t>VHT 115091 Úchytka LUTETIA L2000 elox.Al</t>
  </si>
  <si>
    <t>322082</t>
  </si>
  <si>
    <t>VHT 115366 Adaptér pro úch.na sklád.dveř</t>
  </si>
  <si>
    <t>320078</t>
  </si>
  <si>
    <t>VHT 27740 Distanční váleček</t>
  </si>
  <si>
    <t>28155</t>
  </si>
  <si>
    <t>318989</t>
  </si>
  <si>
    <t>VHT 28155 QUADRO 40 pro posuvné panely</t>
  </si>
  <si>
    <t>321700</t>
  </si>
  <si>
    <t>VHT 41374 KA 5740/450 14 kg</t>
  </si>
  <si>
    <t>320637</t>
  </si>
  <si>
    <t>VHT 45026 Výklop.kování LIFT UP 18/19</t>
  </si>
  <si>
    <t>320586</t>
  </si>
  <si>
    <t>VHT 45064 SELEKTA PRO 2000 E 180° vlož.</t>
  </si>
  <si>
    <t>318836</t>
  </si>
  <si>
    <t>VHT 47654 KORREKT kluzák k nalisování</t>
  </si>
  <si>
    <t>320115</t>
  </si>
  <si>
    <t>VHT 48890 Držák na kravaty</t>
  </si>
  <si>
    <t>321560</t>
  </si>
  <si>
    <t>VHT 61851 KORREKT nožka 100 mm černá</t>
  </si>
  <si>
    <t>319808</t>
  </si>
  <si>
    <t>VHT 70263 ACCURA lišta se stupnicí 1000m</t>
  </si>
  <si>
    <t>322631</t>
  </si>
  <si>
    <t>VHT 70265 ACCURA vrtací těleso pro výsuv</t>
  </si>
  <si>
    <t>322632</t>
  </si>
  <si>
    <t>VHT 70266 ACCURA doraz pro demont.korpus</t>
  </si>
  <si>
    <t>320214</t>
  </si>
  <si>
    <t>VHT 72134 Závěs speciál.ET 582 pro ledni</t>
  </si>
  <si>
    <t>320121</t>
  </si>
  <si>
    <t>VHT 74430 Držák nožů buk lakovaný</t>
  </si>
  <si>
    <t>320276</t>
  </si>
  <si>
    <t>VHT 75808 Spojka pro výsuv.polici Quadro</t>
  </si>
  <si>
    <t>321440</t>
  </si>
  <si>
    <t>VHT 77734 SELEKTA PRO 2000 miska T22</t>
  </si>
  <si>
    <t>322549</t>
  </si>
  <si>
    <t>VHT 78095 Vrták d3 mm s pouzdrem</t>
  </si>
  <si>
    <t>322535</t>
  </si>
  <si>
    <t>VHT 79015 WING LINE 230 sada pro 2+2 kří</t>
  </si>
  <si>
    <t>322676</t>
  </si>
  <si>
    <t>VHT 9002503 INNOTECH příchyt.rel.na čelo</t>
  </si>
  <si>
    <t>322003</t>
  </si>
  <si>
    <t>VHT 9007355 Innotech Atira přích.zad 144 L stř</t>
  </si>
  <si>
    <t>322004</t>
  </si>
  <si>
    <t>VHT 9007356 INNOTECH přích.zad 144 P stř</t>
  </si>
  <si>
    <t>321998</t>
  </si>
  <si>
    <t>VHT 9027831 INNOTECH přích.zad 176 L stř</t>
  </si>
  <si>
    <t>321999</t>
  </si>
  <si>
    <t>VHT 9027832 INNOTECH přích.zad 176 P stř</t>
  </si>
  <si>
    <t>320369</t>
  </si>
  <si>
    <t>VHT 9071205 SENSYS 8645i 110° TH52 nalož</t>
  </si>
  <si>
    <t>321735</t>
  </si>
  <si>
    <t>VHT 9071576 Podložka 8099 D=1,5 vrut</t>
  </si>
  <si>
    <t>321740</t>
  </si>
  <si>
    <t>VHT 9071657 Podložka 8099 exc.HET.T.D=3</t>
  </si>
  <si>
    <t>496897</t>
  </si>
  <si>
    <t>VHT 9072354 omezovač úhlu otevření Sensys 110°&gt;90°</t>
  </si>
  <si>
    <t>497577</t>
  </si>
  <si>
    <t>VHT 9073606 Sensys 8645i 110° TH52, polonaložený, SiSy</t>
  </si>
  <si>
    <t>322775</t>
  </si>
  <si>
    <t>VHT 9073608 Sensys 8645i 110° naložený TH52 zalisování</t>
  </si>
  <si>
    <t>378086</t>
  </si>
  <si>
    <t>VHT 9073626 Sensys 8645i 110° TB55 FIX</t>
  </si>
  <si>
    <t>407674</t>
  </si>
  <si>
    <t>VHT 9073662 Sensys 8675 naložený 110° TH52 vrut PTO</t>
  </si>
  <si>
    <t>503828</t>
  </si>
  <si>
    <t>VHT 9073671 Sensys 8675 naložený 110° P2O, 45x9.5, vrut</t>
  </si>
  <si>
    <t>9073674</t>
  </si>
  <si>
    <t>496735</t>
  </si>
  <si>
    <t>VHT 9073674 Sensys 8675 naložený 110° PTO TB45x9.5 zalisování D8x11</t>
  </si>
  <si>
    <t>481510</t>
  </si>
  <si>
    <t>VHT 9075006 podložka 8099 D=1,5 vrut</t>
  </si>
  <si>
    <t>497579</t>
  </si>
  <si>
    <t>VHT 9075056 podložka křížová, eurošroub, D=1,5mm</t>
  </si>
  <si>
    <t>9075071</t>
  </si>
  <si>
    <t>469331</t>
  </si>
  <si>
    <t>VHT 9075071 Podložka 8099 s excentrem D=1,5</t>
  </si>
  <si>
    <t>9075081</t>
  </si>
  <si>
    <t>418007</t>
  </si>
  <si>
    <t>VHT 9075081 montážní podložka s eurošrouby, excentr, D=1.5mm</t>
  </si>
  <si>
    <t>504784</t>
  </si>
  <si>
    <t>VHT 9075086 montážní podložka vrut D=1,5 s excentrem</t>
  </si>
  <si>
    <t>321810</t>
  </si>
  <si>
    <t>VHT 9078139 EASYS pohonná jednotka</t>
  </si>
  <si>
    <t>322150</t>
  </si>
  <si>
    <t>VHT 9079523 QUADRO V6/400 BM Silent Syst</t>
  </si>
  <si>
    <t>322265</t>
  </si>
  <si>
    <t>VHT 9079526 KA 5740 Sada příslušenství</t>
  </si>
  <si>
    <t>320162</t>
  </si>
  <si>
    <t>VHT 9079710 EASYS napájecí kabel 1800 mm</t>
  </si>
  <si>
    <t>320155</t>
  </si>
  <si>
    <t>VHT 9082353 EASYS sada montáž.profilů 75</t>
  </si>
  <si>
    <t>320154</t>
  </si>
  <si>
    <t>VHT 9082357 EASYS instalační sada</t>
  </si>
  <si>
    <t>320156</t>
  </si>
  <si>
    <t>VHT 9082358 EASYS montážní úhelník</t>
  </si>
  <si>
    <t>320161</t>
  </si>
  <si>
    <t>VHT 9082360 EASYS rozdělovač</t>
  </si>
  <si>
    <t>320160</t>
  </si>
  <si>
    <t>VHT 9082362 EASYS prodlužovací kabel 150</t>
  </si>
  <si>
    <t>320157</t>
  </si>
  <si>
    <t>VHT 9082363 EASYS síťový napájecí zdroj</t>
  </si>
  <si>
    <t>320158</t>
  </si>
  <si>
    <t>VHT 9082364 EASYS držák napájecího zdroj</t>
  </si>
  <si>
    <t>331852</t>
  </si>
  <si>
    <t>VHT 9082365 EASYS doraz k zapuštění</t>
  </si>
  <si>
    <t>320416</t>
  </si>
  <si>
    <t>VHT 9088021/9085170 SENSYS 8639i W90 TH5</t>
  </si>
  <si>
    <t>320698</t>
  </si>
  <si>
    <t>VHT 9088250/9082774 SENSYS krytka ramínk</t>
  </si>
  <si>
    <t>331875</t>
  </si>
  <si>
    <t>VHT 9088251/9082614 SENSYS krytka misky</t>
  </si>
  <si>
    <t>9091400</t>
  </si>
  <si>
    <t>479322</t>
  </si>
  <si>
    <t>VHT 9091400 Sensys 8631i 95° naložený pro dveře až 32mm vrut</t>
  </si>
  <si>
    <t>372641</t>
  </si>
  <si>
    <t>VHT 9091738 SENSYS 8645i B12,5 TH52, naložený, obsidián, SiSy</t>
  </si>
  <si>
    <t>372639</t>
  </si>
  <si>
    <t>VHT 9091741 SENSYS 8675 B12,5 TH52, naložený, obsidián, P2O</t>
  </si>
  <si>
    <t>500676</t>
  </si>
  <si>
    <t>VHT 9091744 Sensys 8638i B12,5 TA32 SiSy pro alu rámeček obsidián</t>
  </si>
  <si>
    <t>503826</t>
  </si>
  <si>
    <t>VHT 9091748 Sensys 8639i W90 B4 TH52 SiSy obsidián</t>
  </si>
  <si>
    <t>389645</t>
  </si>
  <si>
    <t>VHT 9091767 Sensys 8657i B12,5 TH52, naložený, obsidián, SiSy</t>
  </si>
  <si>
    <t>403651</t>
  </si>
  <si>
    <t>VHT 9091769 Sensys 8687 B12,5 TH52, naložený, obsidián, P2O</t>
  </si>
  <si>
    <t>381664</t>
  </si>
  <si>
    <t>VHT 9091804 Podložka 8099, s excentrem, eurošrouby D1,5 obsidián</t>
  </si>
  <si>
    <t>389698</t>
  </si>
  <si>
    <t>VHT 9091812 Sensys křížová podložka D=1,5 obsidián</t>
  </si>
  <si>
    <t>372643</t>
  </si>
  <si>
    <t>VHT 9091821 Krytka na ramínko s logem obsidián</t>
  </si>
  <si>
    <t>372644</t>
  </si>
  <si>
    <t>VHT 9091822 Krytka na misku obsidián</t>
  </si>
  <si>
    <t>365332</t>
  </si>
  <si>
    <t>VHT 9099540 SENSYS 8657i TH52 165° nalože</t>
  </si>
  <si>
    <t>504184</t>
  </si>
  <si>
    <t>VHT 9099560 Sensys 8657i naložený 165° SiSy, nulový přesah, 45x9.5, vrut</t>
  </si>
  <si>
    <t>321420</t>
  </si>
  <si>
    <t>VHT 9104107 INNOTECH roh.spoj.čela vn.z7</t>
  </si>
  <si>
    <t>500678</t>
  </si>
  <si>
    <t>VHT 9117471 podložka Sensys linární k našroubování, D=1,5 mm obsidián</t>
  </si>
  <si>
    <t>330199</t>
  </si>
  <si>
    <t>VHT 9122914 ARCITECH TOPSIDE 400/92 bílý</t>
  </si>
  <si>
    <t>326315</t>
  </si>
  <si>
    <t>VHT 9131486 Náhr. šroub k Accura vrt. po</t>
  </si>
  <si>
    <t>539656</t>
  </si>
  <si>
    <t>VHT 9133874 podložka Sensys linární s eurovruty, D=1,5 mm</t>
  </si>
  <si>
    <t>330957</t>
  </si>
  <si>
    <t>VHT 9140121 ARCITECH spojky pro čelo  94</t>
  </si>
  <si>
    <t>330959</t>
  </si>
  <si>
    <t>VHT 9140123 ARCITECH spojky pro čelo 186</t>
  </si>
  <si>
    <t>407364</t>
  </si>
  <si>
    <t>VHT 9142067 LegaDrive ECO, ruční ovladač basic</t>
  </si>
  <si>
    <t>320366</t>
  </si>
  <si>
    <t>VHT 9144597/9058303 Spojky QUADRO pár L+</t>
  </si>
  <si>
    <t>330858</t>
  </si>
  <si>
    <t>VHT 9149264 ARCITECH flex.sada 400/94 bí</t>
  </si>
  <si>
    <t>330872</t>
  </si>
  <si>
    <t>VHT 9149281 ARCITECH příchyt.zad 186 sad</t>
  </si>
  <si>
    <t>330851</t>
  </si>
  <si>
    <t>VHT 9149288 ARCITECH sada relingů 400 L+</t>
  </si>
  <si>
    <t>330774</t>
  </si>
  <si>
    <t>VHT 9150487 ARCITECH flex.sada 400/94 an</t>
  </si>
  <si>
    <t>330777</t>
  </si>
  <si>
    <t>VHT 9150488 ARCITECH flex.sada 450/94 an</t>
  </si>
  <si>
    <t>330780</t>
  </si>
  <si>
    <t>VHT 9150489 ARCITECH flex.sada 500/94 an</t>
  </si>
  <si>
    <t>330824</t>
  </si>
  <si>
    <t>VHT 9150501 ARCITECH příchyt.zad  94 sad</t>
  </si>
  <si>
    <t>330812</t>
  </si>
  <si>
    <t>VHT 9150503 ARCITECH příchyt.zad 186 sad</t>
  </si>
  <si>
    <t>330752</t>
  </si>
  <si>
    <t>VHT 9150516 ARCITECH sada relingů 450 L+</t>
  </si>
  <si>
    <t>330755</t>
  </si>
  <si>
    <t>VHT 9150517 ARCITECH sada relingů 500 L+</t>
  </si>
  <si>
    <t>330776</t>
  </si>
  <si>
    <t>VHT 9150616 ARCITECH flex.sada 400/94 st</t>
  </si>
  <si>
    <t>330827</t>
  </si>
  <si>
    <t>VHT 9150641 ARCITECH příchyt.zad  94 sad</t>
  </si>
  <si>
    <t>333455</t>
  </si>
  <si>
    <t>VHT 9153387 BANIO ORGA rám šedý</t>
  </si>
  <si>
    <t>333456</t>
  </si>
  <si>
    <t>VHT 9153388 BANIO ORGA misky sada 3 ks</t>
  </si>
  <si>
    <t>330908</t>
  </si>
  <si>
    <t>VHT 9156338 SLIDE LINE M pro 1 dveře s t</t>
  </si>
  <si>
    <t>330907</t>
  </si>
  <si>
    <t>VHT 9156339 SLIDE LINE M pro 1 dv.bez tl</t>
  </si>
  <si>
    <t>419582</t>
  </si>
  <si>
    <t>VHT 9182250 OrgaStore 820 dělící profil 120/2000 antracit</t>
  </si>
  <si>
    <t>331092</t>
  </si>
  <si>
    <t>VHT 9182250 ORGASTORE 820 PROFIL 2m HLIN</t>
  </si>
  <si>
    <t>9182712</t>
  </si>
  <si>
    <t>332779</t>
  </si>
  <si>
    <t>VHT 9182712 ARCITECH PŘÍČNÝ RELING L2000</t>
  </si>
  <si>
    <t>334212</t>
  </si>
  <si>
    <t>VHT 9192205 ARCITECH čelo vn.zás.2000/94</t>
  </si>
  <si>
    <t>331111</t>
  </si>
  <si>
    <t>VHT 9194412 ATIRA bok 470/70 levý bílý</t>
  </si>
  <si>
    <t>331112</t>
  </si>
  <si>
    <t>VHT 9194413 ATIRA bok 470/70 pravý bílý</t>
  </si>
  <si>
    <t>332920</t>
  </si>
  <si>
    <t>VHT 9194530 ATIRA reling 470 L stříbrný</t>
  </si>
  <si>
    <t>332921</t>
  </si>
  <si>
    <t>VHT 9194531 ATIRA reling 470 P stříbrný</t>
  </si>
  <si>
    <t>331221</t>
  </si>
  <si>
    <t>VHT 9194542 ATIRA reling 420 L bílý</t>
  </si>
  <si>
    <t>331222</t>
  </si>
  <si>
    <t>VHT 9194543 ATIRA reling 420 P bílý</t>
  </si>
  <si>
    <t>331223</t>
  </si>
  <si>
    <t>VHT 9194544 ATIRA reling 470 L bílý</t>
  </si>
  <si>
    <t>331224</t>
  </si>
  <si>
    <t>VHT 9194545 ATIRA reling 470 P bílý</t>
  </si>
  <si>
    <t>331300</t>
  </si>
  <si>
    <t>VHT 9194627 ATIRA příchytka zad 70 L bíl</t>
  </si>
  <si>
    <t>331301</t>
  </si>
  <si>
    <t>VHT 9194628 ATIRA příchytka zad 70 P bíl</t>
  </si>
  <si>
    <t>331304</t>
  </si>
  <si>
    <t>VHT 9194635 ATIRA příchytka zad 144 L bí</t>
  </si>
  <si>
    <t>331305</t>
  </si>
  <si>
    <t>VHT 9194636 ATIRA příchytka zad 144 P bí</t>
  </si>
  <si>
    <t>331306</t>
  </si>
  <si>
    <t>VHT 9194637 ATIRA příchytka zad 144 L an</t>
  </si>
  <si>
    <t>331307</t>
  </si>
  <si>
    <t>VHT 9194638 ATIRA příchytka zad 144 P an</t>
  </si>
  <si>
    <t>331308</t>
  </si>
  <si>
    <t>VHT 9194639 ATIRA příchytka zad 176 L bí</t>
  </si>
  <si>
    <t>331309</t>
  </si>
  <si>
    <t>VHT 9194640 ATIRA příchytka zad 176 P bí</t>
  </si>
  <si>
    <t>331310</t>
  </si>
  <si>
    <t>VHT 9194641 ATIRA příchytka zad 176 L an</t>
  </si>
  <si>
    <t>331311</t>
  </si>
  <si>
    <t>VHT 9194642 ATIRA příchytka zad 176 P an</t>
  </si>
  <si>
    <t>331315</t>
  </si>
  <si>
    <t>VHT 9194647 ATIRA krytka s logem Hettich</t>
  </si>
  <si>
    <t>331323</t>
  </si>
  <si>
    <t>VHT 9194657 ATIRA TOPSIDE adaptéry 144mm</t>
  </si>
  <si>
    <t>331324</t>
  </si>
  <si>
    <t>VHT 9194658 ATIRA TOPSIDE adaptéry 144mm</t>
  </si>
  <si>
    <t>331325</t>
  </si>
  <si>
    <t>VHT 9194659 ATIRA TOPSIDE ADAPTÉRY V144m</t>
  </si>
  <si>
    <t>331326</t>
  </si>
  <si>
    <t>VHT 9194660 ATIRA TOPSIDE adaptéry 176mm</t>
  </si>
  <si>
    <t>331328</t>
  </si>
  <si>
    <t>VHT 9194662 ATIRA TOPSIDE ADAPTÉRY V176m</t>
  </si>
  <si>
    <t>331333</t>
  </si>
  <si>
    <t>VHT 9194667 ATIRA TOPSIDE 144/470 mm skl</t>
  </si>
  <si>
    <t>331340</t>
  </si>
  <si>
    <t>VHT 9194674 ATIRA TOPSIDE 176/470 mm skl</t>
  </si>
  <si>
    <t>331353</t>
  </si>
  <si>
    <t>VHT 9194687 ATIRA TOPSIDE 144/420 mm oce</t>
  </si>
  <si>
    <t>331354</t>
  </si>
  <si>
    <t>VHT 9194688 ATIRA TOPSIDE 144/470 mm oce</t>
  </si>
  <si>
    <t>331361</t>
  </si>
  <si>
    <t>VHT 9194695 ATIRA TOPSIDE 144/470 mm oce</t>
  </si>
  <si>
    <t>331382</t>
  </si>
  <si>
    <t>VHT 9194716 ATIRA TOPSIDE 176/470 mm oce</t>
  </si>
  <si>
    <t>332925</t>
  </si>
  <si>
    <t>VHT 9194764 ATIRA čelo vnitřn.zás.2000/7</t>
  </si>
  <si>
    <t>331413</t>
  </si>
  <si>
    <t>VHT 9194766 ATIRA PROFIL PRO ČELO VNITŘN</t>
  </si>
  <si>
    <t>331603</t>
  </si>
  <si>
    <t>VHT 9194999 ORGATRAY 440 501-600/441-520</t>
  </si>
  <si>
    <t>331605</t>
  </si>
  <si>
    <t>VHT 9195001 ORGATRAY 440 701-800/441-520</t>
  </si>
  <si>
    <t>331636</t>
  </si>
  <si>
    <t>VHT 9195032 ATIRA druhý reling 470 L bíl</t>
  </si>
  <si>
    <t>331637</t>
  </si>
  <si>
    <t>VHT 9195033 ATIRA druhý reling 470 P bíl</t>
  </si>
  <si>
    <t>331749</t>
  </si>
  <si>
    <t>VHT 9196349 ATIRA SPOJKY PRO ČELO VNITŘN</t>
  </si>
  <si>
    <t>333220</t>
  </si>
  <si>
    <t>VHT 9200439 ADAPTÉRY PRO BIG ORGATOWER W</t>
  </si>
  <si>
    <t>333221</t>
  </si>
  <si>
    <t>VHT 9200450 POLOHOVACÍ SADA PRO BIG ORG&amp;</t>
  </si>
  <si>
    <t>333066</t>
  </si>
  <si>
    <t>VHT 9201921 SLIDELINE M SADA PRO 1 DVEŘE</t>
  </si>
  <si>
    <t>333458</t>
  </si>
  <si>
    <t>VHT 9203465 ORGASTRIPE PROFIL 1100MM BÍL</t>
  </si>
  <si>
    <t>333461</t>
  </si>
  <si>
    <t>VHT 9203468 ORGACLIP BÍLÝ</t>
  </si>
  <si>
    <t>333225</t>
  </si>
  <si>
    <t>VHT 9203535 PLNOVÝSUV QUADRO COMPACT 560</t>
  </si>
  <si>
    <t>333227</t>
  </si>
  <si>
    <t>VHT 9203537 TLUMIČ SILENT SYSTEM PRO BIG</t>
  </si>
  <si>
    <t>333041</t>
  </si>
  <si>
    <t>VHT 9206677 LIFT MINI BRZDA SKLOPNÝCH DV</t>
  </si>
  <si>
    <t>334317</t>
  </si>
  <si>
    <t>VHT 9207227 ORGATRAY 470 h500 š&gt;450 aNtr</t>
  </si>
  <si>
    <t>555997</t>
  </si>
  <si>
    <t>VHT 9207227 Příborník OrgaTray 470, 450/500mm, antracit</t>
  </si>
  <si>
    <t>333463</t>
  </si>
  <si>
    <t>VHT 9207259 BANIO ORGA RÁM ANTRACITOVÝ</t>
  </si>
  <si>
    <t>333464</t>
  </si>
  <si>
    <t>VHT 9207260 BANIO ORGA MISKY, SADA 3 KS,</t>
  </si>
  <si>
    <t>9207644</t>
  </si>
  <si>
    <t>333014</t>
  </si>
  <si>
    <t>VHT 9207644 INSERTFLEX 900 470/500</t>
  </si>
  <si>
    <t>501117</t>
  </si>
  <si>
    <t>VHT 9208026 ÚCHYTKA ÚCHYTKA SIRADIA 128 CÍN. FINIŠ ANTIK</t>
  </si>
  <si>
    <t>501116</t>
  </si>
  <si>
    <t>VHT 9208064 KNOPKA SERTAO D45 CÍN. FINIŠ ANTIK</t>
  </si>
  <si>
    <t>333478</t>
  </si>
  <si>
    <t>VHT 9208752 BIN.IT SMART /S600 HL=470-55</t>
  </si>
  <si>
    <t>333069</t>
  </si>
  <si>
    <t>VHT 9209225 SLIDE LINE M profil 2500/18</t>
  </si>
  <si>
    <t>333085</t>
  </si>
  <si>
    <t>VHT 9209279 SLIDE LINE M kr.profil2500/1</t>
  </si>
  <si>
    <t>333086</t>
  </si>
  <si>
    <t>VHT 9209280 SLIDE LINE M kr.profil4000/1</t>
  </si>
  <si>
    <t>333102</t>
  </si>
  <si>
    <t>VHT 9209403 SLIDELINE M KRYCÍ PROFIL 25M</t>
  </si>
  <si>
    <t>334527</t>
  </si>
  <si>
    <t>VHT 9209573 Protiskluzová podložka 500/5</t>
  </si>
  <si>
    <t>334529</t>
  </si>
  <si>
    <t>VHT 9209580 Protiskluzová podložka 500/5</t>
  </si>
  <si>
    <t>555996</t>
  </si>
  <si>
    <t>VHT 9209580 protiskluzová podložka 500/5000mm antracit</t>
  </si>
  <si>
    <t>334745</t>
  </si>
  <si>
    <t>VHT 9210848 EASYS 2000 na vest. lednice</t>
  </si>
  <si>
    <t>481523</t>
  </si>
  <si>
    <t>VHT 9217485 Quadro V6+ 470mm/50kg EB10,5 SiSy L</t>
  </si>
  <si>
    <t>481524</t>
  </si>
  <si>
    <t>VHT 9217486 Quadro V6+ 470mm/50kg EB10,5 SiSy P</t>
  </si>
  <si>
    <t>421273</t>
  </si>
  <si>
    <t>VHT 9219678 AvanFit 100 montážní přípravek</t>
  </si>
  <si>
    <t>481190</t>
  </si>
  <si>
    <t>VHT 9221183 výškově seřiditelné opěrné kolečko bez rejdu pro Big Org@Tower</t>
  </si>
  <si>
    <t>334848</t>
  </si>
  <si>
    <t>VHT 9221295 Push to open s.spojka</t>
  </si>
  <si>
    <t>9225570</t>
  </si>
  <si>
    <t>378713</t>
  </si>
  <si>
    <t>VHT 9225570 LegaMove, hliník eloxovaný</t>
  </si>
  <si>
    <t>9225574</t>
  </si>
  <si>
    <t>500291</t>
  </si>
  <si>
    <t>VHT 9225574 LegaMove řídící jednotka 230V</t>
  </si>
  <si>
    <t>529892</t>
  </si>
  <si>
    <t>VHT 9227245 SlideLine M SlideLine M Sada profilů/2500 mm</t>
  </si>
  <si>
    <t>9229154</t>
  </si>
  <si>
    <t>364035</t>
  </si>
  <si>
    <t>VHT 9229154 SlideLine M montážní pomůcka</t>
  </si>
  <si>
    <t>9230258</t>
  </si>
  <si>
    <t>556006</t>
  </si>
  <si>
    <t>VHT 9230258 ORGASTORE 830 Š.900 ANTRACIT</t>
  </si>
  <si>
    <t>419585</t>
  </si>
  <si>
    <t>VHT 9230268 OrgaStore 830 držák dělícího profilu antracit</t>
  </si>
  <si>
    <t>334846</t>
  </si>
  <si>
    <t>VHT 9236718 Push to open s.tyč 2000 mm</t>
  </si>
  <si>
    <t>481799</t>
  </si>
  <si>
    <t>VHT 9237607/9047450 Quadro V6/420 EB10,5 SiSy L</t>
  </si>
  <si>
    <t>332056</t>
  </si>
  <si>
    <t>VHT 9237608/9047451 QUADRO V6/420 EB10,5 SilSys</t>
  </si>
  <si>
    <t>347066</t>
  </si>
  <si>
    <t>VHT 9238052 WingLine L push to move pro těžké dveře L</t>
  </si>
  <si>
    <t>347085</t>
  </si>
  <si>
    <t>VHT 9238123 WingLine L pull to move silent pro těžké dveře L</t>
  </si>
  <si>
    <t>381660</t>
  </si>
  <si>
    <t>VHT 9239087 P2O pro závěsy (elektrický), tmavě šedý</t>
  </si>
  <si>
    <t>473351</t>
  </si>
  <si>
    <t>VHT 9239087 P2Os pro závěsy (elektrický), tmavě šedý</t>
  </si>
  <si>
    <t>466512</t>
  </si>
  <si>
    <t>VHT 9239311 WingLine L vodící profily 1200 mm eloxovaný hliník</t>
  </si>
  <si>
    <t>353248</t>
  </si>
  <si>
    <t>VHT 9240163 PUSH TO OPEN SILENT PRO INNOTECH / ATIRA 30KG</t>
  </si>
  <si>
    <t>352956</t>
  </si>
  <si>
    <t>VHT 9240890 ACTRO 40kg plnovýsuv 400mm tl18mm silent system sada</t>
  </si>
  <si>
    <t>352962</t>
  </si>
  <si>
    <t>VHT 9240891 ACTRO 40kg plnovýsuv 450mm tl18mm silent system sada</t>
  </si>
  <si>
    <t>352968</t>
  </si>
  <si>
    <t>VHT 9240893 ACTRO 40kg plnovýsuv 500mm tl18mm silent system sada</t>
  </si>
  <si>
    <t>466508</t>
  </si>
  <si>
    <t>VHT 9242227 TopLine L new sada tlumení, 2 křídla ve směru otvírání, 50 kg</t>
  </si>
  <si>
    <t>466509</t>
  </si>
  <si>
    <t>VHT 9242238 TopLine L new sada tlumení, 2 křídla ve směru zavírání, 50 kg</t>
  </si>
  <si>
    <t>467399</t>
  </si>
  <si>
    <t>VHT 9242711 TopLine L new 18-30 mm/50 kg 2 křídla, přední dveře vlevo</t>
  </si>
  <si>
    <t>9243049</t>
  </si>
  <si>
    <t>473333</t>
  </si>
  <si>
    <t>VHT 9243049 Spojovací deska 170x170, šedá</t>
  </si>
  <si>
    <t>494583</t>
  </si>
  <si>
    <t>VHT 9243050 Spojovací deska 170x170, bílá</t>
  </si>
  <si>
    <t>353159</t>
  </si>
  <si>
    <t>VHT 9243701 QUADRO V6 P2OS 470mm eb10,5 plnovýsuv levý</t>
  </si>
  <si>
    <t>353160</t>
  </si>
  <si>
    <t>VHT 9243702 QUADRO V6 P2OS 470mm eb10,5 plnovýsuv pravý</t>
  </si>
  <si>
    <t>9243921</t>
  </si>
  <si>
    <t>407361</t>
  </si>
  <si>
    <t>VHT 9243921 LegaDrive ECO, ruční ovladač touch basic inlay</t>
  </si>
  <si>
    <t>469307</t>
  </si>
  <si>
    <t>VHT 9252651 výztuha dveří</t>
  </si>
  <si>
    <t>419624</t>
  </si>
  <si>
    <t>VHT 9255214 AvanTech You boky 187/500 antracit L</t>
  </si>
  <si>
    <t>419625</t>
  </si>
  <si>
    <t>VHT 9255215 AvanTech You boky 187/500 antracit P</t>
  </si>
  <si>
    <t>418374</t>
  </si>
  <si>
    <t>VHT 9255246 AvanTech You sada bočnic 101/350 stříbrná</t>
  </si>
  <si>
    <t>418375</t>
  </si>
  <si>
    <t>VHT 9255247 AvanTech You sada bočnic 101/400 stříbrná</t>
  </si>
  <si>
    <t>418376</t>
  </si>
  <si>
    <t>VHT 9255248 AvanTech You sada bočnic 101/450 stříbrná</t>
  </si>
  <si>
    <t>9255249</t>
  </si>
  <si>
    <t>419595</t>
  </si>
  <si>
    <t>VHT 9255249 AvanTech You sada bočnic 101/500 stříbrná</t>
  </si>
  <si>
    <t>418377</t>
  </si>
  <si>
    <t>VHT 9255250 AvanTech You sada bočnic 101/550 stříbrná</t>
  </si>
  <si>
    <t>418445</t>
  </si>
  <si>
    <t>VHT 9255255 AvanTech You sada bočnic 139/350 stříbrná</t>
  </si>
  <si>
    <t>418448</t>
  </si>
  <si>
    <t>VHT 9255259 AvanTech You sada bočnic 139/550 stříbrná</t>
  </si>
  <si>
    <t>418502</t>
  </si>
  <si>
    <t>VHT 9255266 AvanTech You sada bočnic 187/450 stříbrná</t>
  </si>
  <si>
    <t>419617</t>
  </si>
  <si>
    <t>VHT 9255267 AvanTech You sada bočnic 187/500 stříbrná</t>
  </si>
  <si>
    <t>418503</t>
  </si>
  <si>
    <t>VHT 9255268 AvanTech You sada bočnic 187/550 stříbrná</t>
  </si>
  <si>
    <t>418504</t>
  </si>
  <si>
    <t>VHT 9255269 AvanTech You sada bočnic 187/600 stříbrná</t>
  </si>
  <si>
    <t>418570</t>
  </si>
  <si>
    <t>VHT 9255273 AvanTech You sada bočnic 251/350 stříbrná</t>
  </si>
  <si>
    <t>418572</t>
  </si>
  <si>
    <t>VHT 9255275 AvanTech You sada bočnic 251/450 stříbrná</t>
  </si>
  <si>
    <t>419628</t>
  </si>
  <si>
    <t>VHT 9255276 AvanTech You sada bočnic 251/500 stříbrná</t>
  </si>
  <si>
    <t>418573</t>
  </si>
  <si>
    <t>VHT 9255277 AvanTech You sada bočnic 251/550 stříbrná</t>
  </si>
  <si>
    <t>418384</t>
  </si>
  <si>
    <t>VHT 9255288 AvanTech You sada bočnic 101/450 bílá</t>
  </si>
  <si>
    <t>9255289</t>
  </si>
  <si>
    <t>419596</t>
  </si>
  <si>
    <t>VHT 9255289 AvanTech You sada bočnic 101/500 bílá</t>
  </si>
  <si>
    <t>418451</t>
  </si>
  <si>
    <t>VHT 9255295 AvanTech You sada bočnic 139/350 bílá</t>
  </si>
  <si>
    <t>419607</t>
  </si>
  <si>
    <t>VHT 9255298 AvanTech You sada bočnic 139/500 bílá</t>
  </si>
  <si>
    <t>418509</t>
  </si>
  <si>
    <t>VHT 9255305 AvanTech You sada bočnic 187/400 bílá</t>
  </si>
  <si>
    <t>418510</t>
  </si>
  <si>
    <t>VHT 9255306 AvanTech You sada bočnic 187/450 bílá</t>
  </si>
  <si>
    <t>419618</t>
  </si>
  <si>
    <t>VHT 9255307 AvanTech You sada bočnic 187/500 bílá</t>
  </si>
  <si>
    <t>418511</t>
  </si>
  <si>
    <t>VHT 9255308 AvanTech You sada bočnic 187/550 bílá</t>
  </si>
  <si>
    <t>418512</t>
  </si>
  <si>
    <t>VHT 9255309 AvanTech You sada bočnic 187/600 bílá</t>
  </si>
  <si>
    <t>418513</t>
  </si>
  <si>
    <t>VHT 9255310 AvanTech You sada bočnic 187/650 bílá</t>
  </si>
  <si>
    <t>418578</t>
  </si>
  <si>
    <t>VHT 9255315 AvanTech You sada bočnic 251/450 bílá</t>
  </si>
  <si>
    <t>419629</t>
  </si>
  <si>
    <t>VHT 9255316 AvanTech You sada bočnic 251/500 bílá</t>
  </si>
  <si>
    <t>418579</t>
  </si>
  <si>
    <t>VHT 9255317 AvanTech You sada bočnic 251/550 bílá</t>
  </si>
  <si>
    <t>418580</t>
  </si>
  <si>
    <t>VHT 9255318 AvanTech You sada bočnic 251/600 bílá</t>
  </si>
  <si>
    <t>9255327</t>
  </si>
  <si>
    <t>418391</t>
  </si>
  <si>
    <t>VHT 9255327 AvanTech You sada bočnic 101/400 antracit</t>
  </si>
  <si>
    <t>418392</t>
  </si>
  <si>
    <t>VHT 9255328 AvanTech You sada bočnic 101/450 antracit</t>
  </si>
  <si>
    <t>9255329</t>
  </si>
  <si>
    <t>419597</t>
  </si>
  <si>
    <t>VHT 9255329 AvanTech You sada bočnic 101/500 antracit</t>
  </si>
  <si>
    <t>418395</t>
  </si>
  <si>
    <t>VHT 9255332 AvanTech You sada bočnic 101/650 antracit</t>
  </si>
  <si>
    <t>418457</t>
  </si>
  <si>
    <t>VHT 9255335 AvanTech You sada bočnic 139/350 antracit</t>
  </si>
  <si>
    <t>418458</t>
  </si>
  <si>
    <t>VHT 9255336 AvanTech You sada bočnic 139/400 antracit</t>
  </si>
  <si>
    <t>419608</t>
  </si>
  <si>
    <t>VHT 9255338 AvanTech You sada bočnic 139/500 antracit</t>
  </si>
  <si>
    <t>418517</t>
  </si>
  <si>
    <t>VHT 9255345 AvanTech You sada bočnic 187/400 antracit</t>
  </si>
  <si>
    <t>418518</t>
  </si>
  <si>
    <t>VHT 9255346 AvanTech You sada bočnic 187/450 antracit</t>
  </si>
  <si>
    <t>419619</t>
  </si>
  <si>
    <t>VHT 9255347 AvanTech You sada bočnic 187/500 antracit</t>
  </si>
  <si>
    <t>418520</t>
  </si>
  <si>
    <t>VHT 9255349 AvanTech You sada bočnic 187/600 antracit</t>
  </si>
  <si>
    <t>418521</t>
  </si>
  <si>
    <t>VHT 9255350 AvanTech You sada bočnic 187/650 antracit</t>
  </si>
  <si>
    <t>418583</t>
  </si>
  <si>
    <t>VHT 9255354 AvanTech You sada bočnic 251/400 antracit</t>
  </si>
  <si>
    <t>418584</t>
  </si>
  <si>
    <t>VHT 9255355 AvanTech You sada bočnic 251/450 antracit</t>
  </si>
  <si>
    <t>419630</t>
  </si>
  <si>
    <t>VHT 9255356 AvanTech You sada bočnic 251/500 antracit</t>
  </si>
  <si>
    <t>418586</t>
  </si>
  <si>
    <t>VHT 9255358 AvanTech You sada bočnic 251/600 antracit</t>
  </si>
  <si>
    <t>418587</t>
  </si>
  <si>
    <t>VHT 9255359 AvanTech You sada bočnic 251/650 antracit</t>
  </si>
  <si>
    <t>418782</t>
  </si>
  <si>
    <t>VHT 9255764 AvanTech You krycí profil 500 mm hliník</t>
  </si>
  <si>
    <t>418791</t>
  </si>
  <si>
    <t>VHT 9255773 AvanTech You krycí profil 500 mm imitace nerezi</t>
  </si>
  <si>
    <t>418800</t>
  </si>
  <si>
    <t>VHT 9255782 AvanTech You krycí profil 500 mm chrom</t>
  </si>
  <si>
    <t>418818</t>
  </si>
  <si>
    <t>VHT 9255800 AvanTech You krycí profil 500 mm ořech</t>
  </si>
  <si>
    <t>419546</t>
  </si>
  <si>
    <t>VHT 9255831 AvanTech You DesignProfil 2000 mm šedý</t>
  </si>
  <si>
    <t>419604</t>
  </si>
  <si>
    <t>VHT 9255835 AvanTech You čelní příchyt 101 vrut</t>
  </si>
  <si>
    <t>419605</t>
  </si>
  <si>
    <t>VHT 9255836 AvanTech You čelní příchyt 101 hmoždinka</t>
  </si>
  <si>
    <t>419626</t>
  </si>
  <si>
    <t>VHT 9255838 AvanTech You čelní příchyt 187/251 vrut</t>
  </si>
  <si>
    <t>419627</t>
  </si>
  <si>
    <t>VHT 9255839 AvanTech You čelní příchyt 187/251 hmoždinka</t>
  </si>
  <si>
    <t>418719</t>
  </si>
  <si>
    <t>VHT 9256860 Quadro You celovýsuv 350 30 kg SiSy L</t>
  </si>
  <si>
    <t>418720</t>
  </si>
  <si>
    <t>VHT 9256861 Quadro You celovýsuv 350 30 kg SiSy P</t>
  </si>
  <si>
    <t>9256887</t>
  </si>
  <si>
    <t>541371</t>
  </si>
  <si>
    <t>VHT 9256887 Quadro You celovýsuv 380mm/30kg EB21 SiSy L+P</t>
  </si>
  <si>
    <t>537294</t>
  </si>
  <si>
    <t>VHT 9256888 Quadro You celovýsuv 400mm/30kg EB21 SiSy L+P</t>
  </si>
  <si>
    <t>494286</t>
  </si>
  <si>
    <t>VHT 9256890 Quadro You celovýsuv 450 30 kg SiSy L+P</t>
  </si>
  <si>
    <t>456603</t>
  </si>
  <si>
    <t>VHT 9256892 Quadro YOU 500 30kg SiSy L+P</t>
  </si>
  <si>
    <t>494284</t>
  </si>
  <si>
    <t>VHT 9256894 Quadro You celovýsuv 550 30 kg SiSy L+P</t>
  </si>
  <si>
    <t>474963</t>
  </si>
  <si>
    <t>VHT 9256937 Quadro You celovýsuv 500mm/30 kg P2O L+P</t>
  </si>
  <si>
    <t>9256992</t>
  </si>
  <si>
    <t>418694</t>
  </si>
  <si>
    <t>VHT 9256992 Actro You celovýsuv 500 40 kg SiSy L</t>
  </si>
  <si>
    <t>419672</t>
  </si>
  <si>
    <t>VHT 9256993/9318180 Actro You celovýsuv 500 40 kg SiSy P</t>
  </si>
  <si>
    <t>418009</t>
  </si>
  <si>
    <t>VHT 9257008 plnovýsuv Actro YOU L (40kg), 500mm, L+P</t>
  </si>
  <si>
    <t>494285</t>
  </si>
  <si>
    <t>VHT 9257038 Actro You celovýsuv 550 70 kg SiSy L+P</t>
  </si>
  <si>
    <t>418631</t>
  </si>
  <si>
    <t>VHT 9257181 AvanTech You sada držáků pro individuální materiál 187/400 bílá</t>
  </si>
  <si>
    <t>419640</t>
  </si>
  <si>
    <t>VHT 9257183 AvanTech You sada držáků pro individuální materiál 187/500 bílá</t>
  </si>
  <si>
    <t>418638</t>
  </si>
  <si>
    <t>VHT 9257189 AvanTech You sada držáků pro individuální materiál 187/450 antra</t>
  </si>
  <si>
    <t>419641</t>
  </si>
  <si>
    <t>VHT 9257190 AvanTech You sada držáků pro individuální materiál 187/500 antra</t>
  </si>
  <si>
    <t>489914</t>
  </si>
  <si>
    <t>VHT 9257192 AvanTech You sada držáků pro individuální materiál 187/600 antracit</t>
  </si>
  <si>
    <t>418825</t>
  </si>
  <si>
    <t>VHT 9257257 AvanTech You čelní příchyt 187 vrut</t>
  </si>
  <si>
    <t>418826</t>
  </si>
  <si>
    <t>VHT 9257258 AvanTech You čelní příchyt 187 hmoždinka</t>
  </si>
  <si>
    <t>503825</t>
  </si>
  <si>
    <t>VHT 9257265 Actro YOU spojka L+P</t>
  </si>
  <si>
    <t>419175</t>
  </si>
  <si>
    <t>VHT 9257269 AvanTech You čelo vnitřní zásuvky 101/2000 stříbrné</t>
  </si>
  <si>
    <t>419178</t>
  </si>
  <si>
    <t>VHT 9257273 AvanTech You čelo vnitřní zásuvky 101/2000 bílé</t>
  </si>
  <si>
    <t>419181</t>
  </si>
  <si>
    <t>VHT 9257277 AvanTech You čelo vnitřní zásuvky 101/2000 antracit</t>
  </si>
  <si>
    <t>419182</t>
  </si>
  <si>
    <t>VHT 9257278 AvanTech You čelo vnitřní zásuvky 139/2000 antracit</t>
  </si>
  <si>
    <t>419183</t>
  </si>
  <si>
    <t>VHT 9257279 AvanTech You čelo vnitřní zásuvky 187/2000 antracit</t>
  </si>
  <si>
    <t>419168</t>
  </si>
  <si>
    <t>VHT 9257307 AvanTech You hliníkový profil pro záda 187/2000 bílý</t>
  </si>
  <si>
    <t>419169</t>
  </si>
  <si>
    <t>VHT 9257308 AvanTech You hliníkový profil pro záda 251/2000 bílý</t>
  </si>
  <si>
    <t>421296</t>
  </si>
  <si>
    <t>VHT 9257321 Practica 275 montážní přípravek pro AvanTech YOU</t>
  </si>
  <si>
    <t>419184</t>
  </si>
  <si>
    <t>VHT 9257611 AvanTech You čelní příchyt vnitřní zásuvky 101 stříbrný</t>
  </si>
  <si>
    <t>419187</t>
  </si>
  <si>
    <t>VHT 9257615 AvanTech You čelní příchyt vnitřní zásuvky 101 bílý</t>
  </si>
  <si>
    <t>419190</t>
  </si>
  <si>
    <t>VHT 9257619 AvanTech You čelní příchyt vnitřní zásuvky 101 antracit</t>
  </si>
  <si>
    <t>419192</t>
  </si>
  <si>
    <t>VHT 9257621 AvanTech You čelní příchyt vnitřní zásuvky 187 antracit</t>
  </si>
  <si>
    <t>419195</t>
  </si>
  <si>
    <t>VHT 9257627 AvanTech You čelní příchyt vnitřní zásuvky 187 antracit</t>
  </si>
  <si>
    <t>419196</t>
  </si>
  <si>
    <t>VHT 9257641 AvanTech You čelní stabilizátor pro vnitřní zásuvky</t>
  </si>
  <si>
    <t>419534</t>
  </si>
  <si>
    <t>VHT 9257652 AvanTech You čelní příchyt vnitřní zásuvky se sklem 187 bílý</t>
  </si>
  <si>
    <t>419535</t>
  </si>
  <si>
    <t>VHT 9257653 AvanTech You čelní příchyt vnitřní zásuvky se sklem 187 antracit</t>
  </si>
  <si>
    <t>419537</t>
  </si>
  <si>
    <t>VHT 9257658 AvanTech You čelní příchyt vnitřní zásuvky se sklem 187 bílý</t>
  </si>
  <si>
    <t>419538</t>
  </si>
  <si>
    <t>VHT 9257659 AvanTech You čelní příchyt vnitřní zásuvky se sklem 187 antracit</t>
  </si>
  <si>
    <t>419531</t>
  </si>
  <si>
    <t>VHT 9257664 AvanTech You čelo vnitřní zásuvky se sklem 187/2000 bílé</t>
  </si>
  <si>
    <t>419532</t>
  </si>
  <si>
    <t>VHT 9257665 AvanTech You čelo vnitřní zásuvky se sklem 187/2000 antracit</t>
  </si>
  <si>
    <t>419648</t>
  </si>
  <si>
    <t>VHT 9257666 AvanTech You držák zad 101 stříbrný L</t>
  </si>
  <si>
    <t>419649</t>
  </si>
  <si>
    <t>VHT 9257667 AvanTech You držák zad 101 stříbrný P</t>
  </si>
  <si>
    <t>419652</t>
  </si>
  <si>
    <t>VHT 9257670 AvanTech You držák zad 187 stříbrný L</t>
  </si>
  <si>
    <t>419653</t>
  </si>
  <si>
    <t>VHT 9257671 AvanTech You držák zad 187 stříbrný P</t>
  </si>
  <si>
    <t>419654</t>
  </si>
  <si>
    <t>VHT 9257672 AvanTech You držák zad 251 stříbrný L</t>
  </si>
  <si>
    <t>419655</t>
  </si>
  <si>
    <t>VHT 9257673 AvanTech You držák zad 251 stříbrný P</t>
  </si>
  <si>
    <t>419660</t>
  </si>
  <si>
    <t>VHT 9257682 AvanTech You držák zad 187 bílý L</t>
  </si>
  <si>
    <t>419661</t>
  </si>
  <si>
    <t>VHT 9257683 AvanTech You držák zad 187 bílý P</t>
  </si>
  <si>
    <t>419662</t>
  </si>
  <si>
    <t>VHT 9257684 AvanTech You držák zad 251 bílý L</t>
  </si>
  <si>
    <t>419663</t>
  </si>
  <si>
    <t>VHT 9257685 AvanTech You držák zad 251 bílý P</t>
  </si>
  <si>
    <t>419664</t>
  </si>
  <si>
    <t>VHT 9257690 AvanTech You držák zad 101 antracit L</t>
  </si>
  <si>
    <t>419665</t>
  </si>
  <si>
    <t>VHT 9257691 AvanTech You držák zad 101 antracit P</t>
  </si>
  <si>
    <t>419668</t>
  </si>
  <si>
    <t>VHT 9257694 AvanTech You držák zad 187 antracit L</t>
  </si>
  <si>
    <t>419669</t>
  </si>
  <si>
    <t>VHT 9257695 AvanTech You držák zad 187 antracit P</t>
  </si>
  <si>
    <t>418824</t>
  </si>
  <si>
    <t>VHT 9257702 AvanTech You stabilizátor zad</t>
  </si>
  <si>
    <t>419547</t>
  </si>
  <si>
    <t>VHT 9257703 AvanTech You krytka s logem VHT stříbrná</t>
  </si>
  <si>
    <t>419548</t>
  </si>
  <si>
    <t>VHT 9257704 AvanTech You krytka s logem VHT bílá</t>
  </si>
  <si>
    <t>494582</t>
  </si>
  <si>
    <t>VHT 9257725 Aretace pro výsuvnou polici, bílá</t>
  </si>
  <si>
    <t>546244</t>
  </si>
  <si>
    <t>VHT 9257733 Actro 5D držáky výsuvné police</t>
  </si>
  <si>
    <t>555995</t>
  </si>
  <si>
    <t>VHT 9257734 AvanTech You unašeč pro vnitřní čelo stříbrná</t>
  </si>
  <si>
    <t>529741</t>
  </si>
  <si>
    <t>VHT 9257735 AvanTech You unašeč pro vnitřní čelo bílá</t>
  </si>
  <si>
    <t>419594</t>
  </si>
  <si>
    <t>VHT 9257736 AvanTech You unašeč pro vnitřní čelo antracit</t>
  </si>
  <si>
    <t>419615</t>
  </si>
  <si>
    <t>VHT 9257884 AvanTech You čelní příchyt 139 vrut</t>
  </si>
  <si>
    <t>419551</t>
  </si>
  <si>
    <t>VHT 9257890 Actro You a 5D mechanismus P2Os 10</t>
  </si>
  <si>
    <t>419552</t>
  </si>
  <si>
    <t>VHT 9257891 Actro You a 5D mechanismus P2Os 8-20</t>
  </si>
  <si>
    <t>419553</t>
  </si>
  <si>
    <t>VHT 9257892 Actro You a 5D mechanismus P2Os 10-40</t>
  </si>
  <si>
    <t>419554</t>
  </si>
  <si>
    <t>VHT 9257893 Actro You a 5D mechanismus P2Os 20-70</t>
  </si>
  <si>
    <t>419555</t>
  </si>
  <si>
    <t>VHT 9257894 Quadro You mechanismus P2Os 10</t>
  </si>
  <si>
    <t>419556</t>
  </si>
  <si>
    <t>VHT 9257895 Quadro You mechanismus P2Os 8-20</t>
  </si>
  <si>
    <t>419557</t>
  </si>
  <si>
    <t>VHT 9257896 Quadro You mechanismus P2Os 10-30</t>
  </si>
  <si>
    <t>9258029</t>
  </si>
  <si>
    <t>503105</t>
  </si>
  <si>
    <t>VHT 9258029 LegaMove modul pro bezdrátové ovládání</t>
  </si>
  <si>
    <t>9262087</t>
  </si>
  <si>
    <t>394437</t>
  </si>
  <si>
    <t>VHT 9262087 LegaDrive ECO zvedací sloup 90x90 mm, stříbrný</t>
  </si>
  <si>
    <t>9262105</t>
  </si>
  <si>
    <t>407352</t>
  </si>
  <si>
    <t>VHT 9262105 Elektronický modul LegaDrive ECO</t>
  </si>
  <si>
    <t>386108</t>
  </si>
  <si>
    <t>VHT 9264191 Mechanický přidržovač pro Push to move, šedý</t>
  </si>
  <si>
    <t>472026</t>
  </si>
  <si>
    <t>VHT 9265958 WingLine L mechanismus Push2M pro těžké dveře šedý pravý</t>
  </si>
  <si>
    <t>470725</t>
  </si>
  <si>
    <t>VHT 9265959 WingLine L mechanismus Push2M pro těžké dveře šedý levý</t>
  </si>
  <si>
    <t>9266095</t>
  </si>
  <si>
    <t>500925</t>
  </si>
  <si>
    <t>VHT 9266095 ÚCHYTKA RIAZA L295 černá matná</t>
  </si>
  <si>
    <t>494633</t>
  </si>
  <si>
    <t>VHT 9266111 WingLine L/S mechanismus Push2M pro lehké dveře šedý pravý</t>
  </si>
  <si>
    <t>9266112</t>
  </si>
  <si>
    <t>510842</t>
  </si>
  <si>
    <t>VHT 9266112 WingLine L/S mechanismus Push2M pro středně těžké dveře šedý P</t>
  </si>
  <si>
    <t>494630</t>
  </si>
  <si>
    <t>VHT 9266113 WingLine L/S mechanismus Push2M pro lehké dveře šedý levý</t>
  </si>
  <si>
    <t>470726</t>
  </si>
  <si>
    <t>VHT 9266220 WingLine L magnetická aretace Standard pro Push to move, šedá</t>
  </si>
  <si>
    <t>419550</t>
  </si>
  <si>
    <t>VHT 9268149 hmoždinka pro tenké materiály</t>
  </si>
  <si>
    <t>418008</t>
  </si>
  <si>
    <t>VHT 9268681 plnovýsuv Actro YOU L (40kg), 600mm, L+P</t>
  </si>
  <si>
    <t>9269755</t>
  </si>
  <si>
    <t>498064</t>
  </si>
  <si>
    <t>VHT 9269755 Quadro V6 400mm/30kg SiSy EB23 L+P</t>
  </si>
  <si>
    <t>9269757</t>
  </si>
  <si>
    <t>497613</t>
  </si>
  <si>
    <t>VHT 9269757 Quadro V6 500mm/30kg EB23 SiSy plnovýsuv</t>
  </si>
  <si>
    <t>473328</t>
  </si>
  <si>
    <t>VHT 9270185 AvanTech You klip pro logo, stříbrná</t>
  </si>
  <si>
    <t>473329</t>
  </si>
  <si>
    <t>VHT 9270186 AvanTech You klip pro logo, bílá</t>
  </si>
  <si>
    <t>473330</t>
  </si>
  <si>
    <t>VHT 9270187 AvanTech You klip pro logo, antracit</t>
  </si>
  <si>
    <t>472612</t>
  </si>
  <si>
    <t>VHT 9275786 TopLine XL new STB 19 (17 mm), 18-30 mm/60 kg 3 křídla</t>
  </si>
  <si>
    <t>472613</t>
  </si>
  <si>
    <t>VHT 9276643 TopLine XL new sada tlumení 3 křídla 30-80 kg oboustranné</t>
  </si>
  <si>
    <t>466506</t>
  </si>
  <si>
    <t>VHT 9277164 TopLine L new sada vodících profilů 2300 mm</t>
  </si>
  <si>
    <t>9277596</t>
  </si>
  <si>
    <t>496110</t>
  </si>
  <si>
    <t>VHT 9277596 WingLine L mechanismus Push2M pro těžké dveře bílý levý</t>
  </si>
  <si>
    <t>9277597</t>
  </si>
  <si>
    <t>496135</t>
  </si>
  <si>
    <t>VHT 9277597 WingLine L mechanismus Push2M pro těžké dveře bílý pravý</t>
  </si>
  <si>
    <t>9277598</t>
  </si>
  <si>
    <t>461050</t>
  </si>
  <si>
    <t>VHT 9277598 WingLine L mechanismus Push2M pro těžké dveře černý levý</t>
  </si>
  <si>
    <t>9277694</t>
  </si>
  <si>
    <t>529889</t>
  </si>
  <si>
    <t>VHT 9277694 WingLine L/S mechanismus Pull2MS pro středně těžké dveře bílý L</t>
  </si>
  <si>
    <t>9277695</t>
  </si>
  <si>
    <t>529890</t>
  </si>
  <si>
    <t>VHT 9277695 WingLine L/S mechanismus Pull2MS pro středně těžké dveře bílý P</t>
  </si>
  <si>
    <t>9277697</t>
  </si>
  <si>
    <t>520567</t>
  </si>
  <si>
    <t>VHT 9277697 WingLine L/S mechanismus Pull2MS pro středně těžké dveře černý P</t>
  </si>
  <si>
    <t>9277700</t>
  </si>
  <si>
    <t>515105</t>
  </si>
  <si>
    <t>VHT 9277700 WingLine L mechanismus Pull2MS pro těžké dveře černý levý</t>
  </si>
  <si>
    <t>9277701</t>
  </si>
  <si>
    <t>515104</t>
  </si>
  <si>
    <t>VHT 9277701 WingLine L mechanismus Pull2MS pro těžké dveře černý pravý</t>
  </si>
  <si>
    <t>9277991</t>
  </si>
  <si>
    <t>466510</t>
  </si>
  <si>
    <t>VHT 9277991 WingLine L do 12 kg, Pull to move silent šedý levý</t>
  </si>
  <si>
    <t>9278004</t>
  </si>
  <si>
    <t>508489</t>
  </si>
  <si>
    <t>VHT 9278004 WingLine L do 12 kg, Pull to move silent šedý pravý</t>
  </si>
  <si>
    <t>419587</t>
  </si>
  <si>
    <t>VHT 9278249 OrgaStore 830 dělící prvek antracit</t>
  </si>
  <si>
    <t>419559</t>
  </si>
  <si>
    <t>VHT 9278292 OrgaTray 270 rozdělovník 270/500 buk/antracit</t>
  </si>
  <si>
    <t>419561</t>
  </si>
  <si>
    <t>VHT 9278294 OrgaTray 270 rozdělovník 150/500 buk/antracit</t>
  </si>
  <si>
    <t>419591</t>
  </si>
  <si>
    <t>VHT 9278301 OrgaTray 270 rámeček 300/43/118 buk/antracit</t>
  </si>
  <si>
    <t>419588</t>
  </si>
  <si>
    <t>VHT 9278309 OrgaStore 270 ukládací box buk/antracit</t>
  </si>
  <si>
    <t>556001</t>
  </si>
  <si>
    <t>VHT 9278309 Ukládací box OrgaStore 270, buk antracit</t>
  </si>
  <si>
    <t>419589</t>
  </si>
  <si>
    <t>VHT 9278310 OrgaStore 270 ukládací box buk/antracit</t>
  </si>
  <si>
    <t>419564</t>
  </si>
  <si>
    <t>VHT 9278312 OrgaTray 270 spojovací element hliník</t>
  </si>
  <si>
    <t>419578</t>
  </si>
  <si>
    <t>VHT 9278319 OrgaTray 630 rozdělovník 271/500 antracit</t>
  </si>
  <si>
    <t>529740</t>
  </si>
  <si>
    <t>VHT 9278452 P2O dvojitý synchronizační adaptér Actro YOU/Quadro YOU/Actro 5D</t>
  </si>
  <si>
    <t>9278485</t>
  </si>
  <si>
    <t>473197</t>
  </si>
  <si>
    <t>VHT 9278485 WingLine L do 25 kg, Pull to move silent šedý levý</t>
  </si>
  <si>
    <t>470720</t>
  </si>
  <si>
    <t>VHT 9278486 WingLine L do 25 kg, Pull to move silent šedý pravý</t>
  </si>
  <si>
    <t>9278489</t>
  </si>
  <si>
    <t>515106</t>
  </si>
  <si>
    <t>VHT 9278489 WingLine L do 25 kg, Pull to move silent černý levý</t>
  </si>
  <si>
    <t>9278490</t>
  </si>
  <si>
    <t>461051</t>
  </si>
  <si>
    <t>VHT 9278490 WingLine L do 25 kg, Pull to move silent černý pravý</t>
  </si>
  <si>
    <t>470721</t>
  </si>
  <si>
    <t>VHT 9278571 WingLine L do 25 kg, Push to move šedý levý</t>
  </si>
  <si>
    <t>472027</t>
  </si>
  <si>
    <t>VHT 9278580 WingLine L do 25 kg, Push to move šedý pravý</t>
  </si>
  <si>
    <t>9278601</t>
  </si>
  <si>
    <t>495630</t>
  </si>
  <si>
    <t>VHT 9278601 WingLine L do 25 kg, Push to move bílý levý</t>
  </si>
  <si>
    <t>9278603</t>
  </si>
  <si>
    <t>495961</t>
  </si>
  <si>
    <t>VHT 9278603 WingLine L do 25 kg, Push to move bílý pravý</t>
  </si>
  <si>
    <t>9278604</t>
  </si>
  <si>
    <t>461048</t>
  </si>
  <si>
    <t>VHT 9278604 WingLine L do 25 kg, Push to move černý levý</t>
  </si>
  <si>
    <t>9278612</t>
  </si>
  <si>
    <t>529886</t>
  </si>
  <si>
    <t>VHT 9278612 WingLine L do 12 kg, Pull to move silent bílý levý bez dolního</t>
  </si>
  <si>
    <t>9278613</t>
  </si>
  <si>
    <t>529888</t>
  </si>
  <si>
    <t>VHT 9278613 WingLine L do 12 kg, Pull to move silent bílý pravý bez dolního</t>
  </si>
  <si>
    <t>9278641</t>
  </si>
  <si>
    <t>494595</t>
  </si>
  <si>
    <t>VHT 9278641 WingLine L do 12 kg, Push to move šedý levý bez dolního</t>
  </si>
  <si>
    <t>469304</t>
  </si>
  <si>
    <t>VHT 9278657 TopLine XL new sada vodících profilů 4000 mm</t>
  </si>
  <si>
    <t>466511</t>
  </si>
  <si>
    <t>VHT 9278694 WingLine L skládací závěsy 2 ks k našroubování</t>
  </si>
  <si>
    <t>461061</t>
  </si>
  <si>
    <t>VHT 9278742 WingLine L skládací závěsy 3 ks k našroubování</t>
  </si>
  <si>
    <t>470722</t>
  </si>
  <si>
    <t>VHT 9278787 WingLine L skládací závěsy 3 ks k zalisování</t>
  </si>
  <si>
    <t>495628</t>
  </si>
  <si>
    <t>VHT 9278788 WingLine L skládací závěsy 2 ks k zalisování</t>
  </si>
  <si>
    <t>460799</t>
  </si>
  <si>
    <t>VHT 9278801 TopLine XL new krycí profil 2000 mm</t>
  </si>
  <si>
    <t>524062</t>
  </si>
  <si>
    <t>VHT 9279123 WingLine L horní vodící profil 1200 mm eloxovaný hliník</t>
  </si>
  <si>
    <t>529891</t>
  </si>
  <si>
    <t>VHT 9279166 WingLine L horní vodící profil 1200 mm bílý</t>
  </si>
  <si>
    <t>495627</t>
  </si>
  <si>
    <t>VHT 9279169 WingLine L vodící profily 2400 mm bílé</t>
  </si>
  <si>
    <t>9279420</t>
  </si>
  <si>
    <t>473332</t>
  </si>
  <si>
    <t>VHT 9279420 Cargo Synchro KB450/NL400/2x18L</t>
  </si>
  <si>
    <t>473331</t>
  </si>
  <si>
    <t>VHT 9279421 Cargo Synchro KB450/NL400/1x55L</t>
  </si>
  <si>
    <t>477445</t>
  </si>
  <si>
    <t>VHT 9279423 Cargo Synchro KB600/NL400/1x28L+2x13L</t>
  </si>
  <si>
    <t>477444</t>
  </si>
  <si>
    <t>VHT 9281999 Actro plnovýsuv s přesahem 400mm/40kg SiSy EB12 L+P CargoSynchro</t>
  </si>
  <si>
    <t>556835</t>
  </si>
  <si>
    <t>VHT 9282900 WingLine L/S magnetická aretace Standard,Push2M,šedá,bez úchytky</t>
  </si>
  <si>
    <t>533942</t>
  </si>
  <si>
    <t>VHT 9282901 WingLine L new magnetická aretace Design pro Push to move, bílá</t>
  </si>
  <si>
    <t>534618</t>
  </si>
  <si>
    <t>VHT 9282902 WingLine S magnetická aretace Design pro Push to move, černá</t>
  </si>
  <si>
    <t>549264</t>
  </si>
  <si>
    <t>VHT 9283178 Avantech YOU skleněná výplň 10mm pro Inlay 187/350mm</t>
  </si>
  <si>
    <t>561343</t>
  </si>
  <si>
    <t>VHT 9283179 Avantech YOU skleněná výplň 10mm pro Inlay 187/400mm</t>
  </si>
  <si>
    <t>494295</t>
  </si>
  <si>
    <t>VHT 9283180 Avantech YOU skleněná výplň 10mm pro Inlay 187/450mm</t>
  </si>
  <si>
    <t>421715</t>
  </si>
  <si>
    <t>VHT 9283181 Avantech YOU skleněná výplň 10mm pro Inlay 187/500mm</t>
  </si>
  <si>
    <t>489915</t>
  </si>
  <si>
    <t>VHT 9283183 Avantech YOU skleněná výplň 10mm pro Inlay 187/600mm</t>
  </si>
  <si>
    <t>505198</t>
  </si>
  <si>
    <t>VHT 9283184 Avantech YOU skleněná výplň 10mm pro Inlay 187/650mm</t>
  </si>
  <si>
    <t>522607</t>
  </si>
  <si>
    <t>VHT 9283217 AvanTech YOU DesignCape 101/1970 imitace dubu</t>
  </si>
  <si>
    <t>494297</t>
  </si>
  <si>
    <t>VHT 9283221 AvanTech YOU DesignCape 187/1970 imitace dubu</t>
  </si>
  <si>
    <t>500685</t>
  </si>
  <si>
    <t>VHT 9283235 AvanTech You čelní sklo vnitřní zásuvky čiré vysoké KB600/KD18</t>
  </si>
  <si>
    <t>497968</t>
  </si>
  <si>
    <t>VHT 9283413 OrgaTray 270 držák alobalu/folie NL500 buk lakovaný antracit</t>
  </si>
  <si>
    <t>539493</t>
  </si>
  <si>
    <t>VHT 9283414 OrgaTray 270 držák na kořenky 150/500 buk antracit</t>
  </si>
  <si>
    <t>477607</t>
  </si>
  <si>
    <t>VHT 9283426 OrgaTray 270 držák nožů NL500 buk lakovaný antracit</t>
  </si>
  <si>
    <t>494772</t>
  </si>
  <si>
    <t>VHT 9302719 ORGATRAY 740 Š.600 / L.500 STŘÍBRNÁ</t>
  </si>
  <si>
    <t>487488</t>
  </si>
  <si>
    <t>VHT 9302771 ORGATRAY 740 Š.450 / L.500 ANTRACIT</t>
  </si>
  <si>
    <t>491284</t>
  </si>
  <si>
    <t>VHT 9305742 osvětlovací krycí profil pro AvanTech YOU antracitový, max 650mm</t>
  </si>
  <si>
    <t>498563</t>
  </si>
  <si>
    <t>VHT 9305743 osvětlovací krycí profil pro AvanTech YOU nerezový, max 450mm</t>
  </si>
  <si>
    <t>491185</t>
  </si>
  <si>
    <t>VHT 9305745 osvětlovací krycí profil pro AvanTech YOU nerezový, max 500mm</t>
  </si>
  <si>
    <t>481319</t>
  </si>
  <si>
    <t>VHT 9305747 prosvětlovací sada pro Inlay bočnice AvanTech YOU 187mm</t>
  </si>
  <si>
    <t>498060</t>
  </si>
  <si>
    <t>VHT 9307108 Atira flexi sada úplná 350/70 stříbrná</t>
  </si>
  <si>
    <t>498061</t>
  </si>
  <si>
    <t>VHT 9307123 Atira flexi sada úplná 350/70 antracit</t>
  </si>
  <si>
    <t>494581</t>
  </si>
  <si>
    <t>VHT 9307127 Atira flexi sada úplná 470/70 antracit</t>
  </si>
  <si>
    <t>498062</t>
  </si>
  <si>
    <t>VHT 9307218 Atira flexi sada úplná 350/144 bílá, reling, čelní příchyt</t>
  </si>
  <si>
    <t>495584</t>
  </si>
  <si>
    <t>VHT 9307219 Atira flexi sada úplná 420/144 bílá</t>
  </si>
  <si>
    <t>9307659</t>
  </si>
  <si>
    <t>484847</t>
  </si>
  <si>
    <t>VHT 9307659 Quadro V6 Silent System, 470 mm, EB 10,5 mm, levá + pravá</t>
  </si>
  <si>
    <t>497576</t>
  </si>
  <si>
    <t>VHT 9307660 Quadro V6 420mm/30kg EB10,5 SiSy L+P</t>
  </si>
  <si>
    <t>498063</t>
  </si>
  <si>
    <t>VHT 9307661/45305 Quadro V6 350mm/30kg EB10,5 SiSy</t>
  </si>
  <si>
    <t>556002</t>
  </si>
  <si>
    <t>VHT 9316556 Křížová příčka OrgaStore 270 Box, buk antracit</t>
  </si>
  <si>
    <t>546246</t>
  </si>
  <si>
    <t>VHT 9318188 Actro YOU celovýsuv 350 40 kg SiSy EB21</t>
  </si>
  <si>
    <t>522605</t>
  </si>
  <si>
    <t>VHT 9318190 Actro YOU celovýsuv 400mm/40kg SiSy L+P</t>
  </si>
  <si>
    <t>469300</t>
  </si>
  <si>
    <t>VHT 9318191 Actro YOU celovýsuv 450 40kg SiSy L+P</t>
  </si>
  <si>
    <t>504786</t>
  </si>
  <si>
    <t>VHT 9318192 Actro YOU celovýsuv 500 40kg SiSy L+P</t>
  </si>
  <si>
    <t>491192</t>
  </si>
  <si>
    <t>VHT 9318194 Actro YOU celovýsuv 550mm/40kg SiSy L+P</t>
  </si>
  <si>
    <t>503827</t>
  </si>
  <si>
    <t>VHT 9318215/9257034 Actro YOU celovýsuv 450mm/70kg SiSy L+P</t>
  </si>
  <si>
    <t>505837</t>
  </si>
  <si>
    <t>VHT 9318216/9257036 Actro YOU celovýsuv 500mm/70kg SiSy L+P</t>
  </si>
  <si>
    <t>522606</t>
  </si>
  <si>
    <t>VHT 9318218 Actro YOU celovýsuv 600mm/70kg SiSy L+P</t>
  </si>
  <si>
    <t>486106</t>
  </si>
  <si>
    <t>VHT 9318219/9257041 Actro YOU celovýsuv 650mm/70kg SiSy L+P</t>
  </si>
  <si>
    <t>546245</t>
  </si>
  <si>
    <t>VHT 9318288 Actro 5D celovýsuv 500 40 kg SiSy L+P</t>
  </si>
  <si>
    <t>541370</t>
  </si>
  <si>
    <t>VHT 9321561 stabilizátor čela pro ArciTech/AvanTech</t>
  </si>
  <si>
    <t>9264627</t>
  </si>
  <si>
    <t>482334</t>
  </si>
  <si>
    <t>VHT 9325328/9264627 Comfort Spin 360° otočná police 8kg</t>
  </si>
  <si>
    <t>503230</t>
  </si>
  <si>
    <t>VHT 9326873 osvětlovací krycí profil pro AvanTech YOU 270mm vzhled nerez</t>
  </si>
  <si>
    <t>503231</t>
  </si>
  <si>
    <t>VHT 9326874 osvětlovací krycí profil pro AvanTech YOU 300mm vzhled nerez</t>
  </si>
  <si>
    <t>503232</t>
  </si>
  <si>
    <t>VHT 9326875 osvětlovací krycí profil pro AvanTech YOU 350mm vzhled nerez</t>
  </si>
  <si>
    <t>503233</t>
  </si>
  <si>
    <t>VHT 9326876 osvětlovací krycí profil pro AvanTech YOU 400mm vzhled nerez</t>
  </si>
  <si>
    <t>503234</t>
  </si>
  <si>
    <t>VHT 9326877 osvětlovací krycí profil pro AvanTech YOU 450mm vzhled nerez</t>
  </si>
  <si>
    <t>503235</t>
  </si>
  <si>
    <t>VHT 9326878 osvětlovací krycí profil pro AvanTech YOU 500mm vzhled nerez</t>
  </si>
  <si>
    <t>503236</t>
  </si>
  <si>
    <t>VHT 9326879 osvětlovací krycí profil pro AvanTech YOU 550mm vzhled nerez</t>
  </si>
  <si>
    <t>503237</t>
  </si>
  <si>
    <t>VHT 9326880 osvětlovací krycí profil pro AvanTech YOU 600mm vzhled nerez</t>
  </si>
  <si>
    <t>503238</t>
  </si>
  <si>
    <t>VHT 9326921 osvětlovací krycí profil pro AvanTech YOU 650mm vzhled nerez</t>
  </si>
  <si>
    <t>503221</t>
  </si>
  <si>
    <t>VHT 9326922 osvětlovací krycí profil pro AvanTech YOU 270mm antracit</t>
  </si>
  <si>
    <t>503222</t>
  </si>
  <si>
    <t>VHT 9326923 osvětlovací krycí profil pro AvanTech YOU 300mm antracit</t>
  </si>
  <si>
    <t>503223</t>
  </si>
  <si>
    <t>VHT 9326924 osvětlovací krycí profil pro AvanTech YOU 350mm antracit</t>
  </si>
  <si>
    <t>503224</t>
  </si>
  <si>
    <t>VHT 9326925 osvětlovací krycí profil pro AvanTech YOU 400mm antracit</t>
  </si>
  <si>
    <t>503225</t>
  </si>
  <si>
    <t>VHT 9326926 osvětlovací krycí profil pro AvanTech YOU 450mm antracit</t>
  </si>
  <si>
    <t>503226</t>
  </si>
  <si>
    <t>VHT 9326927 osvětlovací krycí profil pro AvanTech YOU 500mm antracit</t>
  </si>
  <si>
    <t>503227</t>
  </si>
  <si>
    <t>VHT 9326928 osvětlovací krycí profil pro AvanTech YOU 550mm antracit</t>
  </si>
  <si>
    <t>503228</t>
  </si>
  <si>
    <t>VHT 9326929 osvětlovací krycí profil pro AvanTech YOU 600mm antracit</t>
  </si>
  <si>
    <t>503229</t>
  </si>
  <si>
    <t>VHT 9326930 osvětlovací krycí profil pro AvanTech YOU 650mm antracit</t>
  </si>
  <si>
    <t>539479</t>
  </si>
  <si>
    <t>VHT 9327208 AvanTech You čelo vnitřní zásuvky H101/2000 antracit pro LED</t>
  </si>
  <si>
    <t>539480</t>
  </si>
  <si>
    <t>VHT 9327217 AvanTech You spojky čela vnitř. zás. boky+čelo H101 antracit LED</t>
  </si>
  <si>
    <t>534615</t>
  </si>
  <si>
    <t>VHT 9338706 WingLine S new do 5 kg, vodící díl bez pružiny, antracit, pravá</t>
  </si>
  <si>
    <t>539608</t>
  </si>
  <si>
    <t>VHT 9339348 WingLine L new do 25 kg, sada bez pružiny, šedá, pravá</t>
  </si>
  <si>
    <t>533913</t>
  </si>
  <si>
    <t>VHT 9339349 WingLine L new do 25 kg, sada bez pružiny, bílá, pravá</t>
  </si>
  <si>
    <t>539626</t>
  </si>
  <si>
    <t>VHT 9339357 WingLine L new do 25 kg, sada bez pružiny, šedá, levá</t>
  </si>
  <si>
    <t>533911</t>
  </si>
  <si>
    <t>VHT 9339363 WingLine L new do 25 kg, sada bez pružiny, bílá, levá</t>
  </si>
  <si>
    <t>539629</t>
  </si>
  <si>
    <t>VHT 9339392 WingLine L new do 12 kg,bez pružiny,šedá,pravá,bez vedení</t>
  </si>
  <si>
    <t>539630</t>
  </si>
  <si>
    <t>VHT 9339481 WingLine L new do 12 kg,bez pružiny,šedá,levá,bez vedení</t>
  </si>
  <si>
    <t>539631</t>
  </si>
  <si>
    <t>VHT 9339503 WingLine L new vodící profily 2400 mm elox stříbrný</t>
  </si>
  <si>
    <t>539632</t>
  </si>
  <si>
    <t>VHT 9339507 WingLine L new horní vodící profil 1200 mm elox stříbrný</t>
  </si>
  <si>
    <t>539633</t>
  </si>
  <si>
    <t>VHT 9339510 WingLine L new horní vodící profil 2400 mm elox stříbrný</t>
  </si>
  <si>
    <t>534616</t>
  </si>
  <si>
    <t>VHT 9339513 WingLine S new horní vodící profil 1200 mm antracit</t>
  </si>
  <si>
    <t>534617</t>
  </si>
  <si>
    <t>VHT 9339518 WingLine L/S new sada Push/Pull to move, lehké dveře, antracit</t>
  </si>
  <si>
    <t>556834</t>
  </si>
  <si>
    <t>VHT 9339520 WingLine L new sada Push/Pull to move, těžké dveře, šedá</t>
  </si>
  <si>
    <t>533920</t>
  </si>
  <si>
    <t>VHT 9339521 WingLine L new do 25 kg, Push/Pull to move bílý</t>
  </si>
  <si>
    <t>539634</t>
  </si>
  <si>
    <t>VHT 9339523 WingLine L/S new sada Pull to move Silent, lehké dveře, šedá</t>
  </si>
  <si>
    <t>9347595</t>
  </si>
  <si>
    <t>535791</t>
  </si>
  <si>
    <t>VHT 9347595 adaptér pro úchytku na skládané dveře černá matná</t>
  </si>
  <si>
    <t>549269</t>
  </si>
  <si>
    <t>VHT 9353297 AvanTech YOU sada bočnic inlay, 187/350mm, antracit (ver.2025)</t>
  </si>
  <si>
    <t>561342</t>
  </si>
  <si>
    <t>VHT 9353298 AvanTech YOU sada bočnic inlay, 187/400mm, antracit (ver.2025)</t>
  </si>
  <si>
    <t>539485</t>
  </si>
  <si>
    <t>VHT 9353300 AvanTech YOU sada bočnic inlay H187/500 antracit (ver.2025)</t>
  </si>
  <si>
    <t>537669</t>
  </si>
  <si>
    <t>VHT 9353341 AvanTech YOU sada bočnic H101/550 stříbrná (ver.2025)</t>
  </si>
  <si>
    <t>537686</t>
  </si>
  <si>
    <t>VHT 9353349 AvanTech YOU sada bočnic H139/500 stříbrná (ver.2025)</t>
  </si>
  <si>
    <t>537685</t>
  </si>
  <si>
    <t>VHT 9353350 AvanTech YOU sada bočnic H139/550 stříbrná (ver.2025)</t>
  </si>
  <si>
    <t>544588</t>
  </si>
  <si>
    <t>VHT 9353358 AvanTech YOU sada bočnic H187/500 stříbrná (ver.2025)</t>
  </si>
  <si>
    <t>537687</t>
  </si>
  <si>
    <t>VHT 9353374 AvanTech YOU sada bočnic H251/450 stříbrná (ver.2025)</t>
  </si>
  <si>
    <t>546249</t>
  </si>
  <si>
    <t>VHT 9353385 AvanTech YOU sada bočnic, 101/350mm, bílá (ver.2025)</t>
  </si>
  <si>
    <t>547513</t>
  </si>
  <si>
    <t>VHT 9353386 AvanTech YOU sada bočnic, 101/400mm, bílá (ver.2025)</t>
  </si>
  <si>
    <t>531158</t>
  </si>
  <si>
    <t>VHT 9353388 AvanTech YOU sada bočnic H101/500 bílá (ver.2025)</t>
  </si>
  <si>
    <t>546248</t>
  </si>
  <si>
    <t>VHT 9353397 AvanTech YOU sada bočnic, 139/500mm, bílá (ver.2025)</t>
  </si>
  <si>
    <t>539657</t>
  </si>
  <si>
    <t>VHT 9353405 AvanTech YOU sada bočnic H187/450 bílá (ver.2025)</t>
  </si>
  <si>
    <t>547512</t>
  </si>
  <si>
    <t>VHT 9353406 AvanTech YOU sada bočnic, 187/500mm, bílá (ver.2025)</t>
  </si>
  <si>
    <t>546247</t>
  </si>
  <si>
    <t>VHT 9353413 AvanTech YOU sada bočnic, 251/500mm, bílá (ver.2025)</t>
  </si>
  <si>
    <t>555675</t>
  </si>
  <si>
    <t>VHT 9353414 AvanTech YOU sada bočnic, 251/550mm, bílá (ver.2025)</t>
  </si>
  <si>
    <t>549270</t>
  </si>
  <si>
    <t>VHT 9353423 AvanTech YOU sada bočnic, 101/350mm, antracit (ver.2025)</t>
  </si>
  <si>
    <t>537285</t>
  </si>
  <si>
    <t>VHT 9353424 AvanTech YOU sada bočnic H101/400 antracit (ver.2025)</t>
  </si>
  <si>
    <t>539486</t>
  </si>
  <si>
    <t>VHT 9353426 AvanTech YOU sada bočnic H101/500 antracit (ver.2025)</t>
  </si>
  <si>
    <t>556075</t>
  </si>
  <si>
    <t>VHT 9353427 AvanTech YOU sada bočnic, 101/550mm, antracit (ver.2025)</t>
  </si>
  <si>
    <t>539487</t>
  </si>
  <si>
    <t>VHT 9353434 AvanTech YOU sada bočnic H139/450 antracit (ver.2025)</t>
  </si>
  <si>
    <t>539488</t>
  </si>
  <si>
    <t>VHT 9353435 AvanTech YOU sada bočnic H139/500 antracit (ver.2025)</t>
  </si>
  <si>
    <t>556076</t>
  </si>
  <si>
    <t>VHT 9353436 AvanTech YOU sada bočnic, 139/550mm, antracit (ver.2025)</t>
  </si>
  <si>
    <t>549271</t>
  </si>
  <si>
    <t>VHT 9353441 AvanTech YOU sada bočnic, 187/350mm, antracit (ver.2025)</t>
  </si>
  <si>
    <t>536834</t>
  </si>
  <si>
    <t>VHT 9353443 AvanTech YOU sada bočnic H187/450 antracit (ver.2025)</t>
  </si>
  <si>
    <t>551885</t>
  </si>
  <si>
    <t>VHT 9353448 AvanTech YOU sada bočnic, 251/350mm, antracit (ver.2025)</t>
  </si>
  <si>
    <t>551884</t>
  </si>
  <si>
    <t>VHT 9353449 AvanTech YOU sada bočnic, 251/400mm, antracit (ver.2025)</t>
  </si>
  <si>
    <t>539489</t>
  </si>
  <si>
    <t>VHT 9353450 AvanTech YOU sada bočnic H251/450 antracit (ver.2025)</t>
  </si>
  <si>
    <t>532715</t>
  </si>
  <si>
    <t>VHT 9353451 AvanTech YOU sada bočnic H251/500 antracit (ver.2025)</t>
  </si>
  <si>
    <t>9359507</t>
  </si>
  <si>
    <t>537689</t>
  </si>
  <si>
    <t>VHT 9359507 AvanTech You sada čelních příchytů 251 vrut</t>
  </si>
  <si>
    <t>9359508</t>
  </si>
  <si>
    <t>535780</t>
  </si>
  <si>
    <t>VHT 9359508 AvanTech You sada čelních příchytů 251 hmoždinka</t>
  </si>
  <si>
    <t>vzorový</t>
  </si>
  <si>
    <t>374365</t>
  </si>
  <si>
    <t>VHT vzorový panel Rastex</t>
  </si>
  <si>
    <t>374366</t>
  </si>
  <si>
    <t>VHT vzorový panel TZ 4</t>
  </si>
  <si>
    <t>374364</t>
  </si>
  <si>
    <t>VHT vzorový panel VB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</si>
</sst>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Kč&quot;_-;\-* #,##0.00\ &quot;Kč&quot;_-;_-* &quot;-&quot;??\ &quot;Kč&quot;_-;_-@_-"/>
    <numFmt numFmtId="164" formatCode="_-* #,##0.00\ &quot;€&quot;_-;\-* #,##0.00\ &quot;€&quot;_-;_-* &quot;-&quot;??\ &quot;€&quot;_-;_-@_-"/>
    <numFmt numFmtId="165" formatCode="0.0"/>
    <numFmt numFmtId="166" formatCode="#,##0.0000_ ;\-#,##0.0000\ "/>
    <numFmt numFmtId="167" formatCode="#,##0.00_ ;\-#,##0.00\ "/>
    <numFmt numFmtId="168" formatCode="_-* #,##0.0000\ [$€-1]_-;\-* #,##0.0000\ [$€-1]_-;_-* &quot;-&quot;??\ [$€-1]_-;_-@_-"/>
    <numFmt numFmtId="169" formatCode="#,##0&quot;.&quot;"/>
    <numFmt numFmtId="170" formatCode="#,##0&quot; mm&quot;"/>
    <numFmt numFmtId="171" formatCode="#,###,###.00000"/>
    <numFmt numFmtId="172" formatCode="##,###,###,###.00000"/>
  </numFmts>
  <fonts count="64">
    <font>
      <sz val="11"/>
      <color theme="1"/>
      <name val="RotisSanSerTE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sz val="9"/>
      <name val="Verdana"/>
      <family val="2"/>
      <charset val="238"/>
    </font>
    <font>
      <b/>
      <sz val="16"/>
      <name val="Arial"/>
      <family val="2"/>
      <charset val="238"/>
    </font>
    <font>
      <b/>
      <sz val="9"/>
      <color indexed="81"/>
      <name val="Tahoma"/>
      <family val="2"/>
      <charset val="238"/>
    </font>
    <font>
      <sz val="12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66CC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Verdana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1"/>
      <color theme="0" tint="-0.499984740745262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sz val="12"/>
      <color rgb="FFFFFF00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4"/>
      <color rgb="FFFF0000"/>
      <name val="Verdana"/>
      <family val="2"/>
      <charset val="238"/>
    </font>
    <font>
      <sz val="11"/>
      <color theme="1"/>
      <name val="RotisSanSerTEE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10"/>
      <name val="Arial"/>
      <family val="2"/>
      <charset val="238"/>
    </font>
    <font>
      <sz val="7"/>
      <color indexed="8"/>
      <name val="Arial"/>
      <family val="2"/>
      <charset val="238"/>
    </font>
    <font>
      <sz val="9"/>
      <color indexed="10"/>
      <name val="Arial"/>
      <family val="2"/>
      <charset val="238"/>
    </font>
    <font>
      <b/>
      <sz val="11"/>
      <color rgb="FFFF0000"/>
      <name val="RotisSanSerTEE"/>
      <charset val="238"/>
    </font>
    <font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8"/>
      <color theme="1"/>
      <name val="Arial"/>
      <family val="2"/>
      <charset val="238"/>
    </font>
    <font>
      <u/>
      <sz val="9"/>
      <color theme="10"/>
      <name val="Calibri"/>
      <family val="2"/>
      <scheme val="minor"/>
    </font>
    <font>
      <sz val="11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2B9E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-0.249977111117893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499984740745262"/>
      </bottom>
      <diagonal/>
    </border>
    <border>
      <left/>
      <right/>
      <top style="medium">
        <color indexed="64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0" tint="-0.14996795556505021"/>
      </bottom>
      <diagonal/>
    </border>
    <border>
      <left/>
      <right/>
      <top style="medium">
        <color theme="1" tint="0.499984740745262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1" tint="0.499984740745262"/>
      </top>
      <bottom style="medium">
        <color theme="0" tint="-0.14996795556505021"/>
      </bottom>
      <diagonal/>
    </border>
    <border>
      <left style="medium">
        <color theme="4"/>
      </left>
      <right/>
      <top style="medium">
        <color theme="4"/>
      </top>
      <bottom style="medium">
        <color theme="4" tint="0.39994506668294322"/>
      </bottom>
      <diagonal/>
    </border>
    <border>
      <left/>
      <right/>
      <top style="medium">
        <color theme="4"/>
      </top>
      <bottom style="medium">
        <color theme="4" tint="0.39994506668294322"/>
      </bottom>
      <diagonal/>
    </border>
    <border>
      <left/>
      <right style="medium">
        <color theme="4" tint="0.39994506668294322"/>
      </right>
      <top style="medium">
        <color theme="4"/>
      </top>
      <bottom style="medium">
        <color theme="4" tint="0.3999450666829432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0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0"/>
      </top>
      <bottom style="medium">
        <color theme="1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theme="0" tint="-0.499984740745262"/>
      </bottom>
      <diagonal/>
    </border>
    <border>
      <left/>
      <right style="medium">
        <color theme="0" tint="-0.34998626667073579"/>
      </right>
      <top style="medium">
        <color indexed="64"/>
      </top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34998626667073579"/>
      </right>
      <top style="medium">
        <color indexed="64"/>
      </top>
      <bottom style="medium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</borders>
  <cellStyleXfs count="8">
    <xf numFmtId="0" fontId="0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9" fillId="0" borderId="0"/>
    <xf numFmtId="164" fontId="42" fillId="0" borderId="0" applyFont="0" applyFill="0" applyBorder="0" applyAlignment="0" applyProtection="0"/>
    <xf numFmtId="0" fontId="1" fillId="0" borderId="0"/>
    <xf numFmtId="0" fontId="63" fillId="0" borderId="0"/>
  </cellStyleXfs>
  <cellXfs count="356">
    <xf numFmtId="0" fontId="0" fillId="0" borderId="0" xfId="0"/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9" fillId="0" borderId="0" xfId="0" applyFont="1" applyProtection="1"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20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2" fillId="0" borderId="0" xfId="0" applyFont="1" applyAlignment="1" applyProtection="1">
      <alignment horizontal="left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Protection="1">
      <protection hidden="1"/>
    </xf>
    <xf numFmtId="0" fontId="23" fillId="2" borderId="0" xfId="0" applyFont="1" applyFill="1" applyProtection="1"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0" fontId="23" fillId="3" borderId="0" xfId="0" applyFont="1" applyFill="1" applyProtection="1"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24" fillId="2" borderId="0" xfId="0" applyFont="1" applyFill="1" applyAlignment="1" applyProtection="1">
      <alignment horizontal="right" vertical="center"/>
      <protection hidden="1"/>
    </xf>
    <xf numFmtId="0" fontId="26" fillId="4" borderId="0" xfId="0" applyFon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hidden="1"/>
    </xf>
    <xf numFmtId="0" fontId="0" fillId="5" borderId="1" xfId="0" applyFill="1" applyBorder="1" applyAlignment="1" applyProtection="1">
      <alignment horizontal="left"/>
      <protection hidden="1"/>
    </xf>
    <xf numFmtId="0" fontId="0" fillId="6" borderId="1" xfId="0" applyFill="1" applyBorder="1" applyAlignment="1" applyProtection="1">
      <alignment horizontal="left"/>
      <protection hidden="1"/>
    </xf>
    <xf numFmtId="0" fontId="0" fillId="7" borderId="1" xfId="0" applyFill="1" applyBorder="1" applyProtection="1">
      <protection hidden="1"/>
    </xf>
    <xf numFmtId="0" fontId="0" fillId="8" borderId="1" xfId="0" applyFill="1" applyBorder="1" applyProtection="1">
      <protection hidden="1"/>
    </xf>
    <xf numFmtId="0" fontId="0" fillId="5" borderId="1" xfId="0" applyFill="1" applyBorder="1" applyProtection="1">
      <protection hidden="1"/>
    </xf>
    <xf numFmtId="0" fontId="0" fillId="6" borderId="1" xfId="0" applyFill="1" applyBorder="1" applyProtection="1">
      <protection hidden="1"/>
    </xf>
    <xf numFmtId="0" fontId="0" fillId="0" borderId="2" xfId="0" applyBorder="1" applyAlignment="1" applyProtection="1">
      <alignment horizontal="right"/>
      <protection hidden="1"/>
    </xf>
    <xf numFmtId="0" fontId="0" fillId="0" borderId="3" xfId="0" applyBorder="1" applyAlignment="1" applyProtection="1">
      <alignment horizontal="right"/>
      <protection hidden="1"/>
    </xf>
    <xf numFmtId="0" fontId="0" fillId="0" borderId="4" xfId="0" applyBorder="1" applyAlignment="1" applyProtection="1">
      <alignment horizontal="right"/>
      <protection hidden="1"/>
    </xf>
    <xf numFmtId="0" fontId="0" fillId="0" borderId="1" xfId="0" applyBorder="1" applyAlignment="1" applyProtection="1">
      <alignment horizontal="left"/>
      <protection hidden="1"/>
    </xf>
    <xf numFmtId="0" fontId="0" fillId="0" borderId="1" xfId="0" applyBorder="1" applyProtection="1">
      <protection hidden="1"/>
    </xf>
    <xf numFmtId="0" fontId="28" fillId="0" borderId="0" xfId="0" applyFont="1" applyProtection="1">
      <protection hidden="1"/>
    </xf>
    <xf numFmtId="0" fontId="12" fillId="2" borderId="0" xfId="0" applyFont="1" applyFill="1" applyAlignment="1" applyProtection="1">
      <alignment vertical="center"/>
      <protection hidden="1"/>
    </xf>
    <xf numFmtId="0" fontId="10" fillId="2" borderId="0" xfId="0" applyFont="1" applyFill="1" applyAlignment="1" applyProtection="1">
      <alignment horizontal="right" vertic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9" fillId="0" borderId="0" xfId="0" applyFont="1" applyAlignment="1" applyProtection="1">
      <alignment horizontal="center"/>
      <protection hidden="1"/>
    </xf>
    <xf numFmtId="0" fontId="0" fillId="3" borderId="3" xfId="0" applyFill="1" applyBorder="1" applyAlignment="1" applyProtection="1">
      <alignment horizontal="right"/>
      <protection hidden="1"/>
    </xf>
    <xf numFmtId="0" fontId="2" fillId="0" borderId="0" xfId="0" applyFont="1" applyAlignment="1" applyProtection="1">
      <alignment vertical="center"/>
      <protection locked="0" hidden="1"/>
    </xf>
    <xf numFmtId="0" fontId="14" fillId="0" borderId="0" xfId="0" applyFont="1" applyAlignment="1" applyProtection="1">
      <alignment vertical="center"/>
      <protection locked="0" hidden="1"/>
    </xf>
    <xf numFmtId="0" fontId="23" fillId="0" borderId="0" xfId="0" applyFont="1" applyAlignment="1" applyProtection="1">
      <alignment horizontal="left"/>
      <protection hidden="1"/>
    </xf>
    <xf numFmtId="0" fontId="33" fillId="0" borderId="0" xfId="0" applyFont="1" applyAlignment="1" applyProtection="1">
      <alignment vertical="top" wrapText="1"/>
      <protection hidden="1"/>
    </xf>
    <xf numFmtId="0" fontId="6" fillId="0" borderId="0" xfId="0" applyFont="1" applyAlignment="1" applyProtection="1">
      <alignment vertical="center"/>
      <protection locked="0" hidden="1"/>
    </xf>
    <xf numFmtId="0" fontId="33" fillId="0" borderId="0" xfId="0" applyFont="1" applyAlignment="1" applyProtection="1">
      <alignment vertical="center" wrapText="1"/>
      <protection hidden="1"/>
    </xf>
    <xf numFmtId="0" fontId="34" fillId="0" borderId="0" xfId="0" applyFont="1" applyAlignment="1" applyProtection="1">
      <alignment vertical="center" wrapText="1"/>
      <protection hidden="1"/>
    </xf>
    <xf numFmtId="0" fontId="15" fillId="0" borderId="0" xfId="0" applyFont="1" applyAlignment="1" applyProtection="1">
      <alignment vertical="center"/>
      <protection locked="0" hidden="1"/>
    </xf>
    <xf numFmtId="0" fontId="0" fillId="5" borderId="1" xfId="0" applyFill="1" applyBorder="1" applyAlignment="1" applyProtection="1">
      <alignment horizontal="left" wrapText="1"/>
      <protection hidden="1"/>
    </xf>
    <xf numFmtId="44" fontId="2" fillId="0" borderId="0" xfId="5" applyNumberFormat="1" applyFont="1" applyProtection="1">
      <protection hidden="1"/>
    </xf>
    <xf numFmtId="0" fontId="23" fillId="2" borderId="16" xfId="1" applyFont="1" applyFill="1" applyBorder="1" applyAlignment="1" applyProtection="1">
      <alignment horizontal="center" vertical="center"/>
      <protection hidden="1"/>
    </xf>
    <xf numFmtId="0" fontId="2" fillId="13" borderId="22" xfId="0" applyFont="1" applyFill="1" applyBorder="1" applyProtection="1">
      <protection locked="0"/>
    </xf>
    <xf numFmtId="0" fontId="43" fillId="0" borderId="0" xfId="0" applyFont="1" applyProtection="1">
      <protection hidden="1"/>
    </xf>
    <xf numFmtId="0" fontId="2" fillId="13" borderId="23" xfId="0" applyFont="1" applyFill="1" applyBorder="1" applyProtection="1">
      <protection locked="0"/>
    </xf>
    <xf numFmtId="0" fontId="43" fillId="0" borderId="0" xfId="0" applyFont="1" applyAlignment="1" applyProtection="1">
      <alignment horizontal="right" vertical="center"/>
      <protection hidden="1"/>
    </xf>
    <xf numFmtId="14" fontId="43" fillId="0" borderId="24" xfId="0" applyNumberFormat="1" applyFont="1" applyBorder="1" applyAlignment="1" applyProtection="1">
      <alignment horizontal="center" vertical="center"/>
      <protection hidden="1"/>
    </xf>
    <xf numFmtId="0" fontId="2" fillId="13" borderId="25" xfId="0" applyFont="1" applyFill="1" applyBorder="1" applyProtection="1">
      <protection locked="0"/>
    </xf>
    <xf numFmtId="14" fontId="43" fillId="3" borderId="24" xfId="0" applyNumberFormat="1" applyFont="1" applyFill="1" applyBorder="1" applyAlignment="1" applyProtection="1">
      <alignment horizontal="center" vertical="center"/>
      <protection hidden="1"/>
    </xf>
    <xf numFmtId="44" fontId="2" fillId="0" borderId="0" xfId="5" applyNumberFormat="1" applyFont="1" applyBorder="1" applyProtection="1">
      <protection hidden="1"/>
    </xf>
    <xf numFmtId="0" fontId="44" fillId="0" borderId="26" xfId="0" applyFont="1" applyBorder="1" applyProtection="1">
      <protection hidden="1"/>
    </xf>
    <xf numFmtId="0" fontId="44" fillId="11" borderId="27" xfId="0" applyFont="1" applyFill="1" applyBorder="1" applyProtection="1">
      <protection hidden="1"/>
    </xf>
    <xf numFmtId="0" fontId="44" fillId="0" borderId="27" xfId="0" applyFont="1" applyBorder="1" applyProtection="1">
      <protection hidden="1"/>
    </xf>
    <xf numFmtId="0" fontId="44" fillId="11" borderId="27" xfId="0" applyFont="1" applyFill="1" applyBorder="1" applyAlignment="1" applyProtection="1">
      <alignment horizontal="center" textRotation="90"/>
      <protection hidden="1"/>
    </xf>
    <xf numFmtId="44" fontId="44" fillId="11" borderId="27" xfId="5" applyNumberFormat="1" applyFont="1" applyFill="1" applyBorder="1" applyAlignment="1" applyProtection="1">
      <alignment horizontal="center"/>
      <protection hidden="1"/>
    </xf>
    <xf numFmtId="44" fontId="44" fillId="0" borderId="27" xfId="5" applyNumberFormat="1" applyFont="1" applyFill="1" applyBorder="1" applyAlignment="1" applyProtection="1">
      <alignment horizontal="center" wrapText="1"/>
      <protection hidden="1"/>
    </xf>
    <xf numFmtId="0" fontId="44" fillId="11" borderId="27" xfId="0" applyFont="1" applyFill="1" applyBorder="1" applyAlignment="1" applyProtection="1">
      <alignment horizontal="center" wrapText="1"/>
      <protection hidden="1"/>
    </xf>
    <xf numFmtId="0" fontId="44" fillId="11" borderId="28" xfId="0" applyFont="1" applyFill="1" applyBorder="1" applyAlignment="1" applyProtection="1">
      <alignment horizontal="center"/>
      <protection hidden="1"/>
    </xf>
    <xf numFmtId="166" fontId="45" fillId="14" borderId="1" xfId="6" applyNumberFormat="1" applyFont="1" applyFill="1" applyBorder="1" applyAlignment="1" applyProtection="1">
      <alignment horizontal="center" vertical="center" wrapText="1"/>
      <protection hidden="1"/>
    </xf>
    <xf numFmtId="0" fontId="23" fillId="13" borderId="0" xfId="0" applyFont="1" applyFill="1" applyProtection="1">
      <protection hidden="1"/>
    </xf>
    <xf numFmtId="3" fontId="7" fillId="15" borderId="29" xfId="0" applyNumberFormat="1" applyFont="1" applyFill="1" applyBorder="1" applyAlignment="1" applyProtection="1">
      <alignment horizontal="left" vertical="center"/>
      <protection hidden="1"/>
    </xf>
    <xf numFmtId="0" fontId="43" fillId="0" borderId="30" xfId="0" applyFont="1" applyBorder="1" applyProtection="1">
      <protection hidden="1"/>
    </xf>
    <xf numFmtId="0" fontId="43" fillId="0" borderId="30" xfId="0" applyFont="1" applyBorder="1" applyAlignment="1" applyProtection="1">
      <alignment horizontal="center" vertical="center"/>
      <protection hidden="1"/>
    </xf>
    <xf numFmtId="0" fontId="7" fillId="15" borderId="30" xfId="0" applyFont="1" applyFill="1" applyBorder="1" applyAlignment="1" applyProtection="1">
      <alignment horizontal="center" vertical="center"/>
      <protection locked="0"/>
    </xf>
    <xf numFmtId="0" fontId="7" fillId="0" borderId="30" xfId="0" applyFont="1" applyBorder="1" applyProtection="1">
      <protection hidden="1"/>
    </xf>
    <xf numFmtId="167" fontId="3" fillId="0" borderId="30" xfId="6" applyNumberFormat="1" applyFont="1" applyBorder="1" applyProtection="1">
      <protection hidden="1"/>
    </xf>
    <xf numFmtId="168" fontId="45" fillId="0" borderId="30" xfId="6" applyNumberFormat="1" applyFont="1" applyBorder="1" applyProtection="1">
      <protection hidden="1"/>
    </xf>
    <xf numFmtId="166" fontId="45" fillId="14" borderId="31" xfId="6" applyNumberFormat="1" applyFont="1" applyFill="1" applyBorder="1" applyProtection="1">
      <protection hidden="1"/>
    </xf>
    <xf numFmtId="3" fontId="7" fillId="15" borderId="32" xfId="0" applyNumberFormat="1" applyFont="1" applyFill="1" applyBorder="1" applyAlignment="1" applyProtection="1">
      <alignment horizontal="left" vertical="center"/>
      <protection hidden="1"/>
    </xf>
    <xf numFmtId="0" fontId="43" fillId="0" borderId="33" xfId="0" applyFont="1" applyBorder="1" applyProtection="1">
      <protection hidden="1"/>
    </xf>
    <xf numFmtId="0" fontId="43" fillId="0" borderId="33" xfId="0" applyFont="1" applyBorder="1" applyAlignment="1" applyProtection="1">
      <alignment horizontal="center" vertical="center"/>
      <protection hidden="1"/>
    </xf>
    <xf numFmtId="0" fontId="7" fillId="15" borderId="33" xfId="0" applyFont="1" applyFill="1" applyBorder="1" applyAlignment="1" applyProtection="1">
      <alignment horizontal="center" vertical="center"/>
      <protection locked="0"/>
    </xf>
    <xf numFmtId="0" fontId="7" fillId="0" borderId="33" xfId="0" applyFont="1" applyBorder="1" applyProtection="1">
      <protection hidden="1"/>
    </xf>
    <xf numFmtId="168" fontId="45" fillId="0" borderId="33" xfId="6" applyNumberFormat="1" applyFont="1" applyBorder="1" applyProtection="1">
      <protection hidden="1"/>
    </xf>
    <xf numFmtId="0" fontId="43" fillId="0" borderId="33" xfId="0" applyFont="1" applyBorder="1" applyAlignment="1" applyProtection="1">
      <alignment horizontal="center" vertical="center"/>
      <protection locked="0"/>
    </xf>
    <xf numFmtId="3" fontId="7" fillId="15" borderId="35" xfId="0" applyNumberFormat="1" applyFont="1" applyFill="1" applyBorder="1" applyAlignment="1" applyProtection="1">
      <alignment horizontal="left" vertical="center"/>
      <protection hidden="1"/>
    </xf>
    <xf numFmtId="0" fontId="43" fillId="0" borderId="36" xfId="0" applyFont="1" applyBorder="1" applyProtection="1">
      <protection hidden="1"/>
    </xf>
    <xf numFmtId="0" fontId="43" fillId="0" borderId="36" xfId="0" applyFont="1" applyBorder="1" applyAlignment="1" applyProtection="1">
      <alignment horizontal="center" vertical="center"/>
      <protection hidden="1"/>
    </xf>
    <xf numFmtId="0" fontId="7" fillId="15" borderId="36" xfId="0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Protection="1">
      <protection hidden="1"/>
    </xf>
    <xf numFmtId="167" fontId="3" fillId="0" borderId="36" xfId="6" applyNumberFormat="1" applyFont="1" applyBorder="1" applyProtection="1">
      <protection hidden="1"/>
    </xf>
    <xf numFmtId="168" fontId="45" fillId="0" borderId="36" xfId="6" applyNumberFormat="1" applyFont="1" applyBorder="1" applyProtection="1">
      <protection hidden="1"/>
    </xf>
    <xf numFmtId="0" fontId="43" fillId="0" borderId="36" xfId="0" applyFont="1" applyBorder="1" applyAlignment="1" applyProtection="1">
      <alignment horizontal="center" vertical="center"/>
      <protection locked="0"/>
    </xf>
    <xf numFmtId="3" fontId="7" fillId="15" borderId="37" xfId="0" applyNumberFormat="1" applyFont="1" applyFill="1" applyBorder="1" applyAlignment="1" applyProtection="1">
      <alignment horizontal="left" vertical="center"/>
      <protection hidden="1"/>
    </xf>
    <xf numFmtId="0" fontId="43" fillId="0" borderId="38" xfId="0" applyFont="1" applyBorder="1" applyProtection="1">
      <protection hidden="1"/>
    </xf>
    <xf numFmtId="0" fontId="43" fillId="0" borderId="38" xfId="0" applyFont="1" applyBorder="1" applyAlignment="1" applyProtection="1">
      <alignment horizontal="center" vertical="center"/>
      <protection hidden="1"/>
    </xf>
    <xf numFmtId="0" fontId="7" fillId="15" borderId="38" xfId="0" applyFont="1" applyFill="1" applyBorder="1" applyAlignment="1" applyProtection="1">
      <alignment horizontal="center" vertical="center"/>
      <protection locked="0"/>
    </xf>
    <xf numFmtId="0" fontId="7" fillId="0" borderId="38" xfId="0" applyFont="1" applyBorder="1" applyProtection="1">
      <protection hidden="1"/>
    </xf>
    <xf numFmtId="168" fontId="45" fillId="0" borderId="38" xfId="6" applyNumberFormat="1" applyFont="1" applyBorder="1" applyProtection="1">
      <protection hidden="1"/>
    </xf>
    <xf numFmtId="1" fontId="43" fillId="0" borderId="38" xfId="0" applyNumberFormat="1" applyFont="1" applyBorder="1" applyAlignment="1" applyProtection="1">
      <alignment horizontal="center"/>
      <protection locked="0"/>
    </xf>
    <xf numFmtId="49" fontId="43" fillId="0" borderId="39" xfId="0" applyNumberFormat="1" applyFont="1" applyBorder="1" applyAlignment="1" applyProtection="1">
      <alignment horizontal="center"/>
      <protection locked="0"/>
    </xf>
    <xf numFmtId="0" fontId="23" fillId="16" borderId="0" xfId="0" applyFont="1" applyFill="1" applyProtection="1">
      <protection hidden="1"/>
    </xf>
    <xf numFmtId="3" fontId="7" fillId="15" borderId="40" xfId="0" applyNumberFormat="1" applyFont="1" applyFill="1" applyBorder="1" applyAlignment="1" applyProtection="1">
      <alignment horizontal="left" vertical="center"/>
      <protection hidden="1"/>
    </xf>
    <xf numFmtId="0" fontId="43" fillId="0" borderId="31" xfId="0" applyFont="1" applyBorder="1" applyProtection="1">
      <protection hidden="1"/>
    </xf>
    <xf numFmtId="0" fontId="43" fillId="0" borderId="31" xfId="0" applyFont="1" applyBorder="1" applyAlignment="1" applyProtection="1">
      <alignment horizontal="center" vertical="center"/>
      <protection hidden="1"/>
    </xf>
    <xf numFmtId="0" fontId="7" fillId="15" borderId="31" xfId="0" applyFont="1" applyFill="1" applyBorder="1" applyAlignment="1" applyProtection="1">
      <alignment horizontal="center" vertical="center"/>
      <protection locked="0"/>
    </xf>
    <xf numFmtId="0" fontId="7" fillId="0" borderId="31" xfId="0" applyFont="1" applyBorder="1" applyProtection="1">
      <protection hidden="1"/>
    </xf>
    <xf numFmtId="168" fontId="45" fillId="0" borderId="31" xfId="6" applyNumberFormat="1" applyFont="1" applyBorder="1" applyProtection="1">
      <protection hidden="1"/>
    </xf>
    <xf numFmtId="1" fontId="43" fillId="0" borderId="31" xfId="0" applyNumberFormat="1" applyFont="1" applyBorder="1" applyAlignment="1" applyProtection="1">
      <alignment horizontal="center"/>
      <protection locked="0"/>
    </xf>
    <xf numFmtId="0" fontId="23" fillId="17" borderId="0" xfId="0" applyFont="1" applyFill="1" applyProtection="1">
      <protection hidden="1"/>
    </xf>
    <xf numFmtId="3" fontId="7" fillId="15" borderId="42" xfId="0" applyNumberFormat="1" applyFont="1" applyFill="1" applyBorder="1" applyAlignment="1" applyProtection="1">
      <alignment horizontal="left" vertical="center"/>
      <protection hidden="1"/>
    </xf>
    <xf numFmtId="0" fontId="43" fillId="0" borderId="43" xfId="0" applyFont="1" applyBorder="1" applyProtection="1">
      <protection hidden="1"/>
    </xf>
    <xf numFmtId="0" fontId="43" fillId="0" borderId="43" xfId="0" applyFont="1" applyBorder="1" applyAlignment="1" applyProtection="1">
      <alignment horizontal="center" vertical="center"/>
      <protection hidden="1"/>
    </xf>
    <xf numFmtId="0" fontId="7" fillId="15" borderId="43" xfId="0" applyFont="1" applyFill="1" applyBorder="1" applyAlignment="1" applyProtection="1">
      <alignment horizontal="center" vertical="center"/>
      <protection locked="0"/>
    </xf>
    <xf numFmtId="0" fontId="7" fillId="0" borderId="43" xfId="0" applyFont="1" applyBorder="1" applyProtection="1">
      <protection hidden="1"/>
    </xf>
    <xf numFmtId="168" fontId="45" fillId="0" borderId="43" xfId="6" applyNumberFormat="1" applyFont="1" applyBorder="1" applyProtection="1">
      <protection hidden="1"/>
    </xf>
    <xf numFmtId="1" fontId="43" fillId="0" borderId="43" xfId="0" applyNumberFormat="1" applyFont="1" applyBorder="1" applyAlignment="1" applyProtection="1">
      <alignment horizontal="center"/>
      <protection locked="0"/>
    </xf>
    <xf numFmtId="3" fontId="7" fillId="15" borderId="44" xfId="0" applyNumberFormat="1" applyFont="1" applyFill="1" applyBorder="1" applyAlignment="1" applyProtection="1">
      <alignment horizontal="left" vertical="center"/>
      <protection hidden="1"/>
    </xf>
    <xf numFmtId="0" fontId="43" fillId="0" borderId="45" xfId="0" applyFont="1" applyBorder="1" applyProtection="1">
      <protection hidden="1"/>
    </xf>
    <xf numFmtId="0" fontId="43" fillId="0" borderId="45" xfId="0" applyFont="1" applyBorder="1" applyAlignment="1" applyProtection="1">
      <alignment horizontal="center" vertical="center"/>
      <protection hidden="1"/>
    </xf>
    <xf numFmtId="0" fontId="7" fillId="15" borderId="45" xfId="0" applyFont="1" applyFill="1" applyBorder="1" applyAlignment="1" applyProtection="1">
      <alignment horizontal="center" vertical="center"/>
      <protection locked="0"/>
    </xf>
    <xf numFmtId="0" fontId="7" fillId="0" borderId="45" xfId="0" applyFont="1" applyBorder="1" applyProtection="1">
      <protection hidden="1"/>
    </xf>
    <xf numFmtId="167" fontId="3" fillId="0" borderId="45" xfId="6" applyNumberFormat="1" applyFont="1" applyBorder="1" applyProtection="1">
      <protection hidden="1"/>
    </xf>
    <xf numFmtId="168" fontId="45" fillId="0" borderId="45" xfId="6" applyNumberFormat="1" applyFont="1" applyBorder="1" applyProtection="1">
      <protection hidden="1"/>
    </xf>
    <xf numFmtId="1" fontId="43" fillId="0" borderId="45" xfId="0" applyNumberFormat="1" applyFont="1" applyBorder="1" applyAlignment="1" applyProtection="1">
      <alignment horizontal="center"/>
      <protection locked="0"/>
    </xf>
    <xf numFmtId="49" fontId="43" fillId="0" borderId="46" xfId="0" applyNumberFormat="1" applyFont="1" applyBorder="1" applyAlignment="1" applyProtection="1">
      <alignment horizontal="center"/>
      <protection locked="0"/>
    </xf>
    <xf numFmtId="3" fontId="7" fillId="15" borderId="47" xfId="0" applyNumberFormat="1" applyFont="1" applyFill="1" applyBorder="1" applyAlignment="1" applyProtection="1">
      <alignment horizontal="left" vertical="center"/>
      <protection hidden="1"/>
    </xf>
    <xf numFmtId="0" fontId="43" fillId="0" borderId="48" xfId="0" applyFont="1" applyBorder="1" applyProtection="1">
      <protection hidden="1"/>
    </xf>
    <xf numFmtId="0" fontId="43" fillId="0" borderId="48" xfId="0" applyFont="1" applyBorder="1" applyAlignment="1" applyProtection="1">
      <alignment horizontal="center" vertical="center"/>
      <protection hidden="1"/>
    </xf>
    <xf numFmtId="0" fontId="7" fillId="15" borderId="48" xfId="0" applyFont="1" applyFill="1" applyBorder="1" applyAlignment="1" applyProtection="1">
      <alignment horizontal="center" vertical="center"/>
      <protection locked="0"/>
    </xf>
    <xf numFmtId="0" fontId="7" fillId="0" borderId="48" xfId="0" applyFont="1" applyBorder="1" applyProtection="1">
      <protection hidden="1"/>
    </xf>
    <xf numFmtId="168" fontId="45" fillId="0" borderId="48" xfId="6" applyNumberFormat="1" applyFont="1" applyBorder="1" applyProtection="1">
      <protection hidden="1"/>
    </xf>
    <xf numFmtId="3" fontId="7" fillId="15" borderId="49" xfId="0" applyNumberFormat="1" applyFont="1" applyFill="1" applyBorder="1" applyAlignment="1" applyProtection="1">
      <alignment horizontal="left" vertical="center"/>
      <protection hidden="1"/>
    </xf>
    <xf numFmtId="0" fontId="43" fillId="0" borderId="50" xfId="0" applyFont="1" applyBorder="1" applyProtection="1">
      <protection hidden="1"/>
    </xf>
    <xf numFmtId="0" fontId="43" fillId="0" borderId="50" xfId="0" applyFont="1" applyBorder="1" applyAlignment="1" applyProtection="1">
      <alignment horizontal="center" vertical="center"/>
      <protection hidden="1"/>
    </xf>
    <xf numFmtId="0" fontId="7" fillId="15" borderId="50" xfId="0" applyFont="1" applyFill="1" applyBorder="1" applyAlignment="1" applyProtection="1">
      <alignment horizontal="center" vertical="center"/>
      <protection locked="0"/>
    </xf>
    <xf numFmtId="0" fontId="7" fillId="0" borderId="50" xfId="0" applyFont="1" applyBorder="1" applyProtection="1">
      <protection hidden="1"/>
    </xf>
    <xf numFmtId="167" fontId="3" fillId="0" borderId="50" xfId="6" applyNumberFormat="1" applyFont="1" applyBorder="1" applyProtection="1">
      <protection hidden="1"/>
    </xf>
    <xf numFmtId="168" fontId="45" fillId="0" borderId="50" xfId="6" applyNumberFormat="1" applyFont="1" applyBorder="1" applyProtection="1">
      <protection hidden="1"/>
    </xf>
    <xf numFmtId="1" fontId="43" fillId="0" borderId="50" xfId="0" applyNumberFormat="1" applyFont="1" applyBorder="1" applyAlignment="1" applyProtection="1">
      <alignment horizontal="center"/>
      <protection locked="0"/>
    </xf>
    <xf numFmtId="49" fontId="43" fillId="0" borderId="51" xfId="0" applyNumberFormat="1" applyFont="1" applyBorder="1" applyAlignment="1" applyProtection="1">
      <alignment horizontal="center"/>
      <protection locked="0"/>
    </xf>
    <xf numFmtId="3" fontId="7" fillId="15" borderId="52" xfId="0" applyNumberFormat="1" applyFont="1" applyFill="1" applyBorder="1" applyAlignment="1" applyProtection="1">
      <alignment horizontal="left" vertical="center"/>
      <protection hidden="1"/>
    </xf>
    <xf numFmtId="0" fontId="43" fillId="0" borderId="53" xfId="0" applyFont="1" applyBorder="1" applyProtection="1">
      <protection hidden="1"/>
    </xf>
    <xf numFmtId="0" fontId="43" fillId="0" borderId="53" xfId="0" applyFont="1" applyBorder="1" applyAlignment="1" applyProtection="1">
      <alignment horizontal="center" vertical="center"/>
      <protection hidden="1"/>
    </xf>
    <xf numFmtId="0" fontId="7" fillId="15" borderId="53" xfId="0" applyFont="1" applyFill="1" applyBorder="1" applyAlignment="1" applyProtection="1">
      <alignment horizontal="center" vertical="center"/>
      <protection locked="0"/>
    </xf>
    <xf numFmtId="0" fontId="7" fillId="0" borderId="53" xfId="0" applyFont="1" applyBorder="1" applyProtection="1">
      <protection hidden="1"/>
    </xf>
    <xf numFmtId="168" fontId="45" fillId="0" borderId="53" xfId="6" applyNumberFormat="1" applyFont="1" applyBorder="1" applyProtection="1">
      <protection hidden="1"/>
    </xf>
    <xf numFmtId="1" fontId="43" fillId="0" borderId="53" xfId="0" applyNumberFormat="1" applyFont="1" applyBorder="1" applyAlignment="1" applyProtection="1">
      <alignment horizontal="center"/>
      <protection locked="0"/>
    </xf>
    <xf numFmtId="3" fontId="7" fillId="15" borderId="55" xfId="0" applyNumberFormat="1" applyFont="1" applyFill="1" applyBorder="1" applyAlignment="1" applyProtection="1">
      <alignment horizontal="left" vertical="center"/>
      <protection hidden="1"/>
    </xf>
    <xf numFmtId="0" fontId="43" fillId="0" borderId="56" xfId="0" applyFont="1" applyBorder="1" applyProtection="1">
      <protection hidden="1"/>
    </xf>
    <xf numFmtId="0" fontId="43" fillId="0" borderId="56" xfId="0" applyFont="1" applyBorder="1" applyAlignment="1" applyProtection="1">
      <alignment horizontal="center" vertical="center"/>
      <protection hidden="1"/>
    </xf>
    <xf numFmtId="0" fontId="7" fillId="15" borderId="56" xfId="0" applyFont="1" applyFill="1" applyBorder="1" applyAlignment="1" applyProtection="1">
      <alignment horizontal="center" vertical="center"/>
      <protection locked="0"/>
    </xf>
    <xf numFmtId="0" fontId="7" fillId="0" borderId="56" xfId="0" applyFont="1" applyBorder="1" applyProtection="1">
      <protection hidden="1"/>
    </xf>
    <xf numFmtId="168" fontId="45" fillId="0" borderId="56" xfId="6" applyNumberFormat="1" applyFont="1" applyBorder="1" applyProtection="1">
      <protection hidden="1"/>
    </xf>
    <xf numFmtId="1" fontId="43" fillId="0" borderId="56" xfId="0" applyNumberFormat="1" applyFont="1" applyBorder="1" applyAlignment="1" applyProtection="1">
      <alignment horizontal="center"/>
      <protection locked="0"/>
    </xf>
    <xf numFmtId="3" fontId="7" fillId="15" borderId="58" xfId="0" applyNumberFormat="1" applyFont="1" applyFill="1" applyBorder="1" applyAlignment="1" applyProtection="1">
      <alignment horizontal="left" vertical="center"/>
      <protection hidden="1"/>
    </xf>
    <xf numFmtId="0" fontId="43" fillId="0" borderId="59" xfId="0" applyFont="1" applyBorder="1" applyProtection="1">
      <protection hidden="1"/>
    </xf>
    <xf numFmtId="0" fontId="43" fillId="0" borderId="59" xfId="0" applyFont="1" applyBorder="1" applyAlignment="1" applyProtection="1">
      <alignment horizontal="center" vertical="center"/>
      <protection hidden="1"/>
    </xf>
    <xf numFmtId="0" fontId="7" fillId="15" borderId="59" xfId="0" applyFont="1" applyFill="1" applyBorder="1" applyAlignment="1" applyProtection="1">
      <alignment horizontal="center" vertical="center"/>
      <protection locked="0"/>
    </xf>
    <xf numFmtId="0" fontId="7" fillId="0" borderId="59" xfId="0" applyFont="1" applyBorder="1" applyProtection="1">
      <protection hidden="1"/>
    </xf>
    <xf numFmtId="168" fontId="45" fillId="0" borderId="59" xfId="6" applyNumberFormat="1" applyFont="1" applyBorder="1" applyProtection="1">
      <protection hidden="1"/>
    </xf>
    <xf numFmtId="1" fontId="43" fillId="0" borderId="59" xfId="0" applyNumberFormat="1" applyFont="1" applyBorder="1" applyAlignment="1" applyProtection="1">
      <alignment horizontal="center"/>
      <protection locked="0"/>
    </xf>
    <xf numFmtId="3" fontId="7" fillId="0" borderId="52" xfId="0" applyNumberFormat="1" applyFont="1" applyBorder="1" applyAlignment="1" applyProtection="1">
      <alignment horizontal="left" vertical="center"/>
      <protection hidden="1"/>
    </xf>
    <xf numFmtId="0" fontId="7" fillId="0" borderId="53" xfId="0" applyFont="1" applyBorder="1" applyAlignment="1" applyProtection="1">
      <alignment horizontal="center" vertical="center"/>
      <protection locked="0"/>
    </xf>
    <xf numFmtId="3" fontId="7" fillId="15" borderId="61" xfId="0" applyNumberFormat="1" applyFont="1" applyFill="1" applyBorder="1" applyAlignment="1" applyProtection="1">
      <alignment horizontal="left" vertical="center"/>
      <protection hidden="1"/>
    </xf>
    <xf numFmtId="0" fontId="43" fillId="0" borderId="62" xfId="0" applyFont="1" applyBorder="1" applyProtection="1">
      <protection hidden="1"/>
    </xf>
    <xf numFmtId="0" fontId="43" fillId="0" borderId="62" xfId="0" applyFont="1" applyBorder="1" applyAlignment="1" applyProtection="1">
      <alignment horizontal="center" vertical="center"/>
      <protection hidden="1"/>
    </xf>
    <xf numFmtId="0" fontId="7" fillId="15" borderId="62" xfId="0" applyFont="1" applyFill="1" applyBorder="1" applyAlignment="1" applyProtection="1">
      <alignment horizontal="center" vertical="center"/>
      <protection locked="0"/>
    </xf>
    <xf numFmtId="0" fontId="7" fillId="0" borderId="62" xfId="0" applyFont="1" applyBorder="1" applyProtection="1">
      <protection hidden="1"/>
    </xf>
    <xf numFmtId="3" fontId="7" fillId="0" borderId="49" xfId="0" applyNumberFormat="1" applyFont="1" applyBorder="1" applyAlignment="1" applyProtection="1">
      <alignment horizontal="left" vertical="center"/>
      <protection hidden="1"/>
    </xf>
    <xf numFmtId="0" fontId="7" fillId="0" borderId="50" xfId="0" applyFont="1" applyBorder="1" applyAlignment="1" applyProtection="1">
      <alignment horizontal="center" vertical="center"/>
      <protection locked="0"/>
    </xf>
    <xf numFmtId="3" fontId="7" fillId="18" borderId="55" xfId="0" applyNumberFormat="1" applyFont="1" applyFill="1" applyBorder="1" applyAlignment="1" applyProtection="1">
      <alignment horizontal="left" vertical="center"/>
      <protection hidden="1"/>
    </xf>
    <xf numFmtId="0" fontId="43" fillId="10" borderId="56" xfId="0" applyFont="1" applyFill="1" applyBorder="1" applyProtection="1">
      <protection hidden="1"/>
    </xf>
    <xf numFmtId="0" fontId="43" fillId="10" borderId="56" xfId="0" applyFont="1" applyFill="1" applyBorder="1" applyAlignment="1" applyProtection="1">
      <alignment horizontal="center" vertical="center"/>
      <protection hidden="1"/>
    </xf>
    <xf numFmtId="0" fontId="7" fillId="18" borderId="56" xfId="0" applyFont="1" applyFill="1" applyBorder="1" applyAlignment="1" applyProtection="1">
      <alignment horizontal="center" vertical="center"/>
      <protection locked="0"/>
    </xf>
    <xf numFmtId="0" fontId="7" fillId="10" borderId="56" xfId="0" applyFont="1" applyFill="1" applyBorder="1" applyProtection="1">
      <protection hidden="1"/>
    </xf>
    <xf numFmtId="167" fontId="3" fillId="10" borderId="56" xfId="6" applyNumberFormat="1" applyFont="1" applyFill="1" applyBorder="1" applyProtection="1">
      <protection hidden="1"/>
    </xf>
    <xf numFmtId="168" fontId="45" fillId="10" borderId="56" xfId="6" applyNumberFormat="1" applyFont="1" applyFill="1" applyBorder="1" applyProtection="1">
      <protection hidden="1"/>
    </xf>
    <xf numFmtId="1" fontId="43" fillId="10" borderId="56" xfId="0" applyNumberFormat="1" applyFont="1" applyFill="1" applyBorder="1" applyAlignment="1" applyProtection="1">
      <alignment horizontal="center"/>
      <protection locked="0"/>
    </xf>
    <xf numFmtId="49" fontId="43" fillId="10" borderId="57" xfId="0" applyNumberFormat="1" applyFont="1" applyFill="1" applyBorder="1" applyAlignment="1" applyProtection="1">
      <alignment horizontal="center"/>
      <protection locked="0"/>
    </xf>
    <xf numFmtId="3" fontId="7" fillId="18" borderId="44" xfId="0" applyNumberFormat="1" applyFont="1" applyFill="1" applyBorder="1" applyAlignment="1" applyProtection="1">
      <alignment horizontal="left" vertical="center"/>
      <protection hidden="1"/>
    </xf>
    <xf numFmtId="0" fontId="43" fillId="10" borderId="45" xfId="0" applyFont="1" applyFill="1" applyBorder="1" applyProtection="1">
      <protection hidden="1"/>
    </xf>
    <xf numFmtId="0" fontId="43" fillId="10" borderId="45" xfId="0" applyFont="1" applyFill="1" applyBorder="1" applyAlignment="1" applyProtection="1">
      <alignment horizontal="center" vertical="center"/>
      <protection hidden="1"/>
    </xf>
    <xf numFmtId="0" fontId="7" fillId="18" borderId="45" xfId="0" applyFont="1" applyFill="1" applyBorder="1" applyAlignment="1" applyProtection="1">
      <alignment horizontal="center" vertical="center"/>
      <protection locked="0"/>
    </xf>
    <xf numFmtId="0" fontId="7" fillId="10" borderId="45" xfId="0" applyFont="1" applyFill="1" applyBorder="1" applyProtection="1">
      <protection hidden="1"/>
    </xf>
    <xf numFmtId="167" fontId="3" fillId="10" borderId="45" xfId="6" applyNumberFormat="1" applyFont="1" applyFill="1" applyBorder="1" applyProtection="1">
      <protection hidden="1"/>
    </xf>
    <xf numFmtId="168" fontId="45" fillId="10" borderId="45" xfId="6" applyNumberFormat="1" applyFont="1" applyFill="1" applyBorder="1" applyProtection="1">
      <protection hidden="1"/>
    </xf>
    <xf numFmtId="1" fontId="43" fillId="10" borderId="45" xfId="0" applyNumberFormat="1" applyFont="1" applyFill="1" applyBorder="1" applyAlignment="1" applyProtection="1">
      <alignment horizontal="center"/>
      <protection locked="0"/>
    </xf>
    <xf numFmtId="49" fontId="43" fillId="10" borderId="46" xfId="0" applyNumberFormat="1" applyFont="1" applyFill="1" applyBorder="1" applyAlignment="1" applyProtection="1">
      <alignment horizontal="center"/>
      <protection locked="0"/>
    </xf>
    <xf numFmtId="0" fontId="7" fillId="15" borderId="37" xfId="0" applyFont="1" applyFill="1" applyBorder="1" applyAlignment="1" applyProtection="1">
      <alignment horizontal="left" vertical="center"/>
      <protection hidden="1"/>
    </xf>
    <xf numFmtId="0" fontId="43" fillId="15" borderId="38" xfId="0" applyFont="1" applyFill="1" applyBorder="1" applyAlignment="1" applyProtection="1">
      <alignment horizontal="center" vertical="center"/>
      <protection hidden="1"/>
    </xf>
    <xf numFmtId="166" fontId="3" fillId="0" borderId="38" xfId="6" applyNumberFormat="1" applyFont="1" applyBorder="1" applyProtection="1">
      <protection hidden="1"/>
    </xf>
    <xf numFmtId="0" fontId="46" fillId="0" borderId="0" xfId="0" applyFont="1" applyProtection="1">
      <protection hidden="1"/>
    </xf>
    <xf numFmtId="0" fontId="46" fillId="15" borderId="0" xfId="0" applyFont="1" applyFill="1" applyAlignment="1" applyProtection="1">
      <alignment horizontal="center" vertical="center"/>
      <protection hidden="1"/>
    </xf>
    <xf numFmtId="0" fontId="26" fillId="15" borderId="0" xfId="0" applyFont="1" applyFill="1" applyAlignment="1" applyProtection="1">
      <alignment horizontal="center" vertical="center"/>
      <protection hidden="1"/>
    </xf>
    <xf numFmtId="0" fontId="26" fillId="0" borderId="0" xfId="0" applyFont="1" applyProtection="1">
      <protection hidden="1"/>
    </xf>
    <xf numFmtId="166" fontId="47" fillId="0" borderId="0" xfId="6" applyNumberFormat="1" applyFont="1" applyProtection="1">
      <protection hidden="1"/>
    </xf>
    <xf numFmtId="1" fontId="43" fillId="0" borderId="36" xfId="0" applyNumberFormat="1" applyFont="1" applyBorder="1" applyAlignment="1" applyProtection="1">
      <alignment horizontal="center"/>
      <protection locked="0"/>
    </xf>
    <xf numFmtId="3" fontId="7" fillId="15" borderId="63" xfId="0" applyNumberFormat="1" applyFont="1" applyFill="1" applyBorder="1" applyAlignment="1" applyProtection="1">
      <alignment horizontal="left" vertical="center"/>
      <protection hidden="1"/>
    </xf>
    <xf numFmtId="0" fontId="43" fillId="0" borderId="64" xfId="0" applyFont="1" applyBorder="1" applyProtection="1">
      <protection hidden="1"/>
    </xf>
    <xf numFmtId="1" fontId="43" fillId="0" borderId="64" xfId="0" applyNumberFormat="1" applyFont="1" applyBorder="1" applyAlignment="1" applyProtection="1">
      <alignment horizontal="center"/>
      <protection locked="0"/>
    </xf>
    <xf numFmtId="0" fontId="23" fillId="0" borderId="0" xfId="0" applyFont="1"/>
    <xf numFmtId="0" fontId="25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1" fillId="3" borderId="0" xfId="0" applyFont="1" applyFill="1" applyProtection="1">
      <protection hidden="1"/>
    </xf>
    <xf numFmtId="0" fontId="23" fillId="3" borderId="0" xfId="0" applyFont="1" applyFill="1"/>
    <xf numFmtId="0" fontId="49" fillId="0" borderId="0" xfId="0" applyFont="1" applyAlignment="1" applyProtection="1">
      <alignment vertical="center"/>
      <protection hidden="1"/>
    </xf>
    <xf numFmtId="0" fontId="50" fillId="0" borderId="5" xfId="0" applyFont="1" applyBorder="1" applyAlignment="1" applyProtection="1">
      <alignment vertical="center"/>
      <protection hidden="1"/>
    </xf>
    <xf numFmtId="0" fontId="21" fillId="0" borderId="6" xfId="0" applyFont="1" applyBorder="1" applyAlignment="1" applyProtection="1">
      <alignment vertical="center"/>
      <protection hidden="1"/>
    </xf>
    <xf numFmtId="0" fontId="21" fillId="0" borderId="65" xfId="0" applyFont="1" applyBorder="1" applyAlignment="1" applyProtection="1">
      <alignment vertical="center"/>
      <protection hidden="1"/>
    </xf>
    <xf numFmtId="0" fontId="21" fillId="0" borderId="66" xfId="0" applyFont="1" applyBorder="1" applyAlignment="1" applyProtection="1">
      <alignment vertical="center"/>
      <protection hidden="1"/>
    </xf>
    <xf numFmtId="0" fontId="21" fillId="0" borderId="67" xfId="0" applyFont="1" applyBorder="1" applyAlignment="1" applyProtection="1">
      <alignment vertical="center"/>
      <protection hidden="1"/>
    </xf>
    <xf numFmtId="0" fontId="21" fillId="0" borderId="7" xfId="0" applyFont="1" applyBorder="1" applyAlignment="1" applyProtection="1">
      <alignment vertical="center"/>
      <protection hidden="1"/>
    </xf>
    <xf numFmtId="0" fontId="21" fillId="0" borderId="8" xfId="0" applyFont="1" applyBorder="1" applyAlignment="1" applyProtection="1">
      <alignment vertical="center"/>
      <protection hidden="1"/>
    </xf>
    <xf numFmtId="0" fontId="21" fillId="0" borderId="68" xfId="0" applyFont="1" applyBorder="1" applyAlignment="1" applyProtection="1">
      <alignment vertical="center"/>
      <protection hidden="1"/>
    </xf>
    <xf numFmtId="0" fontId="21" fillId="0" borderId="69" xfId="0" applyFont="1" applyBorder="1" applyAlignment="1" applyProtection="1">
      <alignment vertical="center"/>
      <protection hidden="1"/>
    </xf>
    <xf numFmtId="0" fontId="21" fillId="0" borderId="9" xfId="0" applyFont="1" applyBorder="1" applyAlignment="1" applyProtection="1">
      <alignment vertical="center"/>
      <protection hidden="1"/>
    </xf>
    <xf numFmtId="0" fontId="21" fillId="0" borderId="10" xfId="0" applyFont="1" applyBorder="1" applyAlignment="1" applyProtection="1">
      <alignment vertical="center"/>
      <protection hidden="1"/>
    </xf>
    <xf numFmtId="0" fontId="21" fillId="0" borderId="70" xfId="0" applyFont="1" applyBorder="1" applyAlignment="1" applyProtection="1">
      <alignment vertical="center"/>
      <protection hidden="1"/>
    </xf>
    <xf numFmtId="0" fontId="21" fillId="0" borderId="11" xfId="0" applyFont="1" applyBorder="1" applyAlignment="1" applyProtection="1">
      <alignment vertical="center"/>
      <protection hidden="1"/>
    </xf>
    <xf numFmtId="0" fontId="21" fillId="0" borderId="12" xfId="0" applyFont="1" applyBorder="1" applyAlignment="1" applyProtection="1">
      <alignment vertical="center"/>
      <protection hidden="1"/>
    </xf>
    <xf numFmtId="0" fontId="21" fillId="0" borderId="65" xfId="0" applyFont="1" applyBorder="1" applyAlignment="1" applyProtection="1">
      <alignment horizontal="left" vertical="center"/>
      <protection hidden="1"/>
    </xf>
    <xf numFmtId="0" fontId="21" fillId="0" borderId="70" xfId="0" applyFont="1" applyBorder="1" applyAlignment="1" applyProtection="1">
      <alignment horizontal="left" vertical="center"/>
      <protection hidden="1"/>
    </xf>
    <xf numFmtId="49" fontId="21" fillId="0" borderId="68" xfId="0" applyNumberFormat="1" applyFont="1" applyBorder="1" applyAlignment="1" applyProtection="1">
      <alignment horizontal="left" vertical="center"/>
      <protection hidden="1"/>
    </xf>
    <xf numFmtId="49" fontId="21" fillId="0" borderId="70" xfId="0" applyNumberFormat="1" applyFont="1" applyBorder="1" applyAlignment="1" applyProtection="1">
      <alignment vertical="center"/>
      <protection hidden="1"/>
    </xf>
    <xf numFmtId="0" fontId="51" fillId="13" borderId="0" xfId="0" applyFont="1" applyFill="1" applyAlignment="1" applyProtection="1">
      <alignment vertical="center"/>
      <protection hidden="1"/>
    </xf>
    <xf numFmtId="0" fontId="21" fillId="13" borderId="0" xfId="0" applyFont="1" applyFill="1" applyAlignment="1" applyProtection="1">
      <alignment vertical="center"/>
      <protection hidden="1"/>
    </xf>
    <xf numFmtId="0" fontId="5" fillId="13" borderId="0" xfId="0" applyFont="1" applyFill="1" applyAlignment="1" applyProtection="1">
      <alignment horizontal="left" vertical="center"/>
      <protection hidden="1"/>
    </xf>
    <xf numFmtId="0" fontId="5" fillId="13" borderId="0" xfId="0" applyFont="1" applyFill="1" applyAlignment="1" applyProtection="1">
      <alignment horizontal="right" vertical="center"/>
      <protection hidden="1"/>
    </xf>
    <xf numFmtId="0" fontId="8" fillId="0" borderId="71" xfId="0" applyFont="1" applyBorder="1" applyAlignment="1" applyProtection="1">
      <alignment wrapText="1"/>
      <protection hidden="1"/>
    </xf>
    <xf numFmtId="0" fontId="8" fillId="0" borderId="71" xfId="0" applyFont="1" applyBorder="1" applyAlignment="1" applyProtection="1">
      <alignment horizontal="left" textRotation="90" wrapText="1"/>
      <protection hidden="1"/>
    </xf>
    <xf numFmtId="0" fontId="8" fillId="0" borderId="71" xfId="0" applyFont="1" applyBorder="1" applyAlignment="1" applyProtection="1">
      <alignment horizontal="center" wrapText="1"/>
      <protection hidden="1"/>
    </xf>
    <xf numFmtId="0" fontId="8" fillId="0" borderId="71" xfId="0" applyFont="1" applyBorder="1" applyAlignment="1" applyProtection="1">
      <alignment horizontal="right" wrapText="1"/>
      <protection hidden="1"/>
    </xf>
    <xf numFmtId="0" fontId="8" fillId="0" borderId="71" xfId="0" applyFont="1" applyBorder="1" applyAlignment="1" applyProtection="1">
      <alignment horizontal="center" textRotation="90" wrapText="1"/>
      <protection hidden="1"/>
    </xf>
    <xf numFmtId="0" fontId="9" fillId="0" borderId="0" xfId="0" applyFont="1" applyAlignment="1" applyProtection="1">
      <alignment horizontal="center"/>
      <protection hidden="1"/>
    </xf>
    <xf numFmtId="3" fontId="9" fillId="0" borderId="72" xfId="0" applyNumberFormat="1" applyFont="1" applyBorder="1" applyAlignment="1" applyProtection="1">
      <alignment horizontal="left" indent="2"/>
      <protection hidden="1"/>
    </xf>
    <xf numFmtId="0" fontId="9" fillId="0" borderId="73" xfId="0" applyFont="1" applyBorder="1" applyProtection="1">
      <protection hidden="1"/>
    </xf>
    <xf numFmtId="0" fontId="45" fillId="9" borderId="73" xfId="0" applyFont="1" applyFill="1" applyBorder="1" applyAlignment="1" applyProtection="1">
      <alignment horizontal="right"/>
      <protection locked="0"/>
    </xf>
    <xf numFmtId="0" fontId="53" fillId="0" borderId="73" xfId="0" applyFont="1" applyBorder="1" applyAlignment="1" applyProtection="1">
      <alignment horizontal="center"/>
      <protection hidden="1"/>
    </xf>
    <xf numFmtId="0" fontId="52" fillId="0" borderId="72" xfId="0" applyFont="1" applyBorder="1" applyAlignment="1" applyProtection="1">
      <alignment horizontal="center" vertical="center"/>
      <protection hidden="1"/>
    </xf>
    <xf numFmtId="2" fontId="54" fillId="0" borderId="73" xfId="0" applyNumberFormat="1" applyFont="1" applyBorder="1" applyAlignment="1" applyProtection="1">
      <alignment horizontal="center"/>
      <protection hidden="1"/>
    </xf>
    <xf numFmtId="4" fontId="9" fillId="0" borderId="72" xfId="0" applyNumberFormat="1" applyFont="1" applyBorder="1" applyProtection="1">
      <protection hidden="1"/>
    </xf>
    <xf numFmtId="1" fontId="9" fillId="13" borderId="73" xfId="0" applyNumberFormat="1" applyFont="1" applyFill="1" applyBorder="1" applyAlignment="1" applyProtection="1">
      <alignment horizontal="center"/>
      <protection locked="0"/>
    </xf>
    <xf numFmtId="0" fontId="9" fillId="0" borderId="73" xfId="0" applyFont="1" applyBorder="1" applyAlignment="1" applyProtection="1">
      <alignment horizontal="center"/>
      <protection hidden="1"/>
    </xf>
    <xf numFmtId="0" fontId="45" fillId="0" borderId="0" xfId="0" applyFont="1" applyAlignment="1" applyProtection="1">
      <alignment horizontal="center" vertical="center"/>
      <protection hidden="1"/>
    </xf>
    <xf numFmtId="0" fontId="45" fillId="9" borderId="72" xfId="0" applyFont="1" applyFill="1" applyBorder="1" applyAlignment="1" applyProtection="1">
      <alignment horizontal="right"/>
      <protection locked="0"/>
    </xf>
    <xf numFmtId="0" fontId="52" fillId="0" borderId="74" xfId="0" applyFont="1" applyBorder="1" applyAlignment="1" applyProtection="1">
      <alignment horizontal="center" vertical="center"/>
      <protection hidden="1"/>
    </xf>
    <xf numFmtId="2" fontId="54" fillId="0" borderId="74" xfId="0" applyNumberFormat="1" applyFont="1" applyBorder="1" applyAlignment="1" applyProtection="1">
      <alignment horizontal="center"/>
      <protection hidden="1"/>
    </xf>
    <xf numFmtId="4" fontId="9" fillId="0" borderId="74" xfId="0" applyNumberFormat="1" applyFont="1" applyBorder="1" applyProtection="1">
      <protection hidden="1"/>
    </xf>
    <xf numFmtId="1" fontId="9" fillId="13" borderId="74" xfId="0" applyNumberFormat="1" applyFont="1" applyFill="1" applyBorder="1" applyAlignment="1" applyProtection="1">
      <alignment horizontal="center"/>
      <protection locked="0"/>
    </xf>
    <xf numFmtId="0" fontId="9" fillId="0" borderId="74" xfId="0" applyFont="1" applyBorder="1" applyAlignment="1" applyProtection="1">
      <alignment horizontal="center"/>
      <protection hidden="1"/>
    </xf>
    <xf numFmtId="0" fontId="9" fillId="0" borderId="72" xfId="0" applyFont="1" applyBorder="1" applyProtection="1">
      <protection hidden="1"/>
    </xf>
    <xf numFmtId="2" fontId="9" fillId="0" borderId="72" xfId="0" applyNumberFormat="1" applyFont="1" applyBorder="1" applyAlignment="1" applyProtection="1">
      <alignment horizontal="right"/>
      <protection hidden="1"/>
    </xf>
    <xf numFmtId="2" fontId="54" fillId="0" borderId="72" xfId="0" applyNumberFormat="1" applyFont="1" applyBorder="1" applyAlignment="1" applyProtection="1">
      <alignment horizontal="center"/>
      <protection hidden="1"/>
    </xf>
    <xf numFmtId="1" fontId="9" fillId="13" borderId="72" xfId="0" applyNumberFormat="1" applyFont="1" applyFill="1" applyBorder="1" applyAlignment="1" applyProtection="1">
      <alignment horizontal="center"/>
      <protection locked="0"/>
    </xf>
    <xf numFmtId="0" fontId="9" fillId="0" borderId="72" xfId="0" applyFont="1" applyBorder="1" applyAlignment="1" applyProtection="1">
      <alignment horizontal="center"/>
      <protection hidden="1"/>
    </xf>
    <xf numFmtId="0" fontId="53" fillId="0" borderId="72" xfId="0" applyFont="1" applyBorder="1" applyAlignment="1" applyProtection="1">
      <alignment horizontal="center"/>
      <protection hidden="1"/>
    </xf>
    <xf numFmtId="2" fontId="9" fillId="0" borderId="0" xfId="0" applyNumberFormat="1" applyFont="1" applyProtection="1">
      <protection hidden="1"/>
    </xf>
    <xf numFmtId="49" fontId="9" fillId="0" borderId="0" xfId="0" applyNumberFormat="1" applyFont="1" applyAlignment="1" applyProtection="1">
      <alignment horizontal="center"/>
      <protection hidden="1"/>
    </xf>
    <xf numFmtId="0" fontId="23" fillId="0" borderId="72" xfId="0" applyFont="1" applyBorder="1" applyProtection="1">
      <protection hidden="1"/>
    </xf>
    <xf numFmtId="49" fontId="7" fillId="0" borderId="72" xfId="0" applyNumberFormat="1" applyFont="1" applyBorder="1" applyAlignment="1" applyProtection="1">
      <alignment horizontal="center"/>
      <protection hidden="1"/>
    </xf>
    <xf numFmtId="0" fontId="7" fillId="0" borderId="72" xfId="0" applyFont="1" applyBorder="1" applyAlignment="1" applyProtection="1">
      <alignment horizontal="right"/>
      <protection hidden="1"/>
    </xf>
    <xf numFmtId="0" fontId="52" fillId="0" borderId="72" xfId="0" applyFont="1" applyBorder="1" applyAlignment="1" applyProtection="1">
      <alignment horizontal="right"/>
      <protection hidden="1"/>
    </xf>
    <xf numFmtId="2" fontId="55" fillId="0" borderId="0" xfId="0" applyNumberFormat="1" applyFont="1" applyProtection="1">
      <protection hidden="1"/>
    </xf>
    <xf numFmtId="0" fontId="45" fillId="0" borderId="0" xfId="0" applyFont="1" applyProtection="1">
      <protection hidden="1"/>
    </xf>
    <xf numFmtId="0" fontId="9" fillId="0" borderId="0" xfId="0" applyFont="1" applyAlignment="1" applyProtection="1">
      <alignment horizontal="center" vertical="top"/>
      <protection locked="0" hidden="1"/>
    </xf>
    <xf numFmtId="14" fontId="9" fillId="0" borderId="0" xfId="0" applyNumberFormat="1" applyFont="1" applyProtection="1">
      <protection hidden="1"/>
    </xf>
    <xf numFmtId="0" fontId="45" fillId="0" borderId="0" xfId="0" applyFont="1" applyAlignment="1" applyProtection="1">
      <alignment horizontal="left"/>
      <protection hidden="1"/>
    </xf>
    <xf numFmtId="3" fontId="9" fillId="0" borderId="73" xfId="0" applyNumberFormat="1" applyFont="1" applyBorder="1" applyAlignment="1" applyProtection="1">
      <alignment horizontal="left" indent="2"/>
      <protection hidden="1"/>
    </xf>
    <xf numFmtId="2" fontId="9" fillId="0" borderId="66" xfId="0" applyNumberFormat="1" applyFont="1" applyBorder="1" applyAlignment="1" applyProtection="1">
      <alignment horizontal="right"/>
      <protection hidden="1"/>
    </xf>
    <xf numFmtId="0" fontId="31" fillId="0" borderId="0" xfId="0" applyFont="1" applyAlignment="1" applyProtection="1">
      <alignment horizontal="center"/>
      <protection hidden="1"/>
    </xf>
    <xf numFmtId="0" fontId="44" fillId="0" borderId="0" xfId="0" applyFont="1" applyAlignment="1" applyProtection="1">
      <alignment horizontal="center"/>
      <protection hidden="1"/>
    </xf>
    <xf numFmtId="0" fontId="31" fillId="0" borderId="0" xfId="0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0" fontId="23" fillId="0" borderId="69" xfId="0" applyFont="1" applyBorder="1" applyProtection="1">
      <protection hidden="1"/>
    </xf>
    <xf numFmtId="0" fontId="28" fillId="0" borderId="69" xfId="0" applyFont="1" applyBorder="1" applyAlignment="1" applyProtection="1">
      <alignment horizontal="center"/>
      <protection hidden="1"/>
    </xf>
    <xf numFmtId="0" fontId="23" fillId="0" borderId="69" xfId="0" applyFont="1" applyBorder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57" fillId="0" borderId="0" xfId="0" applyFont="1" applyProtection="1">
      <protection hidden="1"/>
    </xf>
    <xf numFmtId="0" fontId="58" fillId="0" borderId="0" xfId="0" applyFont="1" applyAlignment="1" applyProtection="1">
      <alignment horizontal="center"/>
      <protection hidden="1"/>
    </xf>
    <xf numFmtId="0" fontId="43" fillId="0" borderId="0" xfId="0" applyFont="1" applyAlignment="1" applyProtection="1">
      <alignment horizontal="center"/>
      <protection hidden="1"/>
    </xf>
    <xf numFmtId="0" fontId="23" fillId="19" borderId="0" xfId="0" applyFont="1" applyFill="1" applyAlignment="1" applyProtection="1">
      <alignment horizontal="left"/>
      <protection hidden="1"/>
    </xf>
    <xf numFmtId="0" fontId="28" fillId="0" borderId="0" xfId="0" applyFont="1" applyAlignment="1" applyProtection="1">
      <alignment horizontal="left"/>
      <protection hidden="1"/>
    </xf>
    <xf numFmtId="0" fontId="23" fillId="20" borderId="0" xfId="0" applyFont="1" applyFill="1" applyProtection="1">
      <protection hidden="1"/>
    </xf>
    <xf numFmtId="0" fontId="23" fillId="20" borderId="0" xfId="0" applyFont="1" applyFill="1" applyAlignment="1" applyProtection="1">
      <alignment horizontal="left"/>
      <protection hidden="1"/>
    </xf>
    <xf numFmtId="0" fontId="23" fillId="21" borderId="0" xfId="0" applyFont="1" applyFill="1" applyAlignment="1" applyProtection="1">
      <alignment horizontal="center"/>
      <protection hidden="1"/>
    </xf>
    <xf numFmtId="0" fontId="25" fillId="0" borderId="0" xfId="0" applyFont="1" applyProtection="1">
      <protection hidden="1"/>
    </xf>
    <xf numFmtId="0" fontId="23" fillId="20" borderId="68" xfId="0" applyFont="1" applyFill="1" applyBorder="1" applyProtection="1">
      <protection hidden="1"/>
    </xf>
    <xf numFmtId="0" fontId="23" fillId="3" borderId="0" xfId="0" applyFont="1" applyFill="1" applyAlignment="1" applyProtection="1">
      <alignment horizontal="center"/>
      <protection hidden="1"/>
    </xf>
    <xf numFmtId="0" fontId="47" fillId="22" borderId="0" xfId="0" applyFont="1" applyFill="1" applyAlignment="1" applyProtection="1">
      <alignment horizontal="center"/>
      <protection hidden="1"/>
    </xf>
    <xf numFmtId="0" fontId="8" fillId="0" borderId="71" xfId="0" applyFont="1" applyBorder="1" applyAlignment="1" applyProtection="1">
      <alignment horizontal="center" vertical="center" wrapText="1"/>
      <protection hidden="1"/>
    </xf>
    <xf numFmtId="0" fontId="30" fillId="12" borderId="77" xfId="0" applyFont="1" applyFill="1" applyBorder="1" applyAlignment="1" applyProtection="1">
      <alignment horizontal="center" vertical="center"/>
      <protection hidden="1"/>
    </xf>
    <xf numFmtId="0" fontId="23" fillId="20" borderId="0" xfId="0" applyFont="1" applyFill="1" applyAlignment="1" applyProtection="1">
      <alignment horizontal="center"/>
      <protection hidden="1"/>
    </xf>
    <xf numFmtId="0" fontId="9" fillId="5" borderId="1" xfId="0" applyFont="1" applyFill="1" applyBorder="1" applyProtection="1">
      <protection hidden="1"/>
    </xf>
    <xf numFmtId="0" fontId="9" fillId="6" borderId="1" xfId="0" applyFont="1" applyFill="1" applyBorder="1" applyProtection="1">
      <protection hidden="1"/>
    </xf>
    <xf numFmtId="169" fontId="32" fillId="0" borderId="0" xfId="0" applyNumberFormat="1" applyFont="1" applyProtection="1">
      <protection hidden="1"/>
    </xf>
    <xf numFmtId="3" fontId="56" fillId="0" borderId="0" xfId="0" applyNumberFormat="1" applyFont="1" applyProtection="1">
      <protection hidden="1"/>
    </xf>
    <xf numFmtId="3" fontId="0" fillId="0" borderId="0" xfId="0" applyNumberFormat="1" applyProtection="1">
      <protection hidden="1"/>
    </xf>
    <xf numFmtId="0" fontId="44" fillId="0" borderId="0" xfId="0" applyFont="1" applyAlignment="1" applyProtection="1">
      <alignment vertical="top" wrapText="1"/>
      <protection hidden="1"/>
    </xf>
    <xf numFmtId="0" fontId="59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61" fillId="0" borderId="0" xfId="0" applyFont="1" applyProtection="1">
      <protection hidden="1"/>
    </xf>
    <xf numFmtId="0" fontId="16" fillId="0" borderId="0" xfId="0" applyFont="1" applyAlignment="1" applyProtection="1">
      <alignment horizontal="center" vertical="center" wrapText="1"/>
      <protection locked="0" hidden="1"/>
    </xf>
    <xf numFmtId="0" fontId="30" fillId="12" borderId="13" xfId="0" applyFont="1" applyFill="1" applyBorder="1" applyAlignment="1" applyProtection="1">
      <alignment horizontal="center" vertical="center"/>
      <protection hidden="1"/>
    </xf>
    <xf numFmtId="0" fontId="30" fillId="12" borderId="14" xfId="0" applyFont="1" applyFill="1" applyBorder="1" applyAlignment="1" applyProtection="1">
      <alignment horizontal="center" vertical="center"/>
      <protection hidden="1"/>
    </xf>
    <xf numFmtId="0" fontId="30" fillId="12" borderId="15" xfId="0" applyFont="1" applyFill="1" applyBorder="1" applyAlignment="1" applyProtection="1">
      <alignment horizontal="center" vertical="center"/>
      <protection hidden="1"/>
    </xf>
    <xf numFmtId="0" fontId="36" fillId="12" borderId="13" xfId="0" applyFont="1" applyFill="1" applyBorder="1" applyAlignment="1" applyProtection="1">
      <alignment horizontal="center" vertical="center"/>
      <protection hidden="1"/>
    </xf>
    <xf numFmtId="0" fontId="36" fillId="12" borderId="14" xfId="0" applyFont="1" applyFill="1" applyBorder="1" applyAlignment="1" applyProtection="1">
      <alignment horizontal="center" vertical="center"/>
      <protection hidden="1"/>
    </xf>
    <xf numFmtId="0" fontId="36" fillId="12" borderId="15" xfId="0" applyFont="1" applyFill="1" applyBorder="1" applyAlignment="1" applyProtection="1">
      <alignment horizontal="center" vertical="center"/>
      <protection hidden="1"/>
    </xf>
    <xf numFmtId="0" fontId="3" fillId="2" borderId="16" xfId="0" applyFont="1" applyFill="1" applyBorder="1" applyAlignment="1" applyProtection="1">
      <alignment horizontal="center" vertical="center"/>
      <protection hidden="1"/>
    </xf>
    <xf numFmtId="0" fontId="3" fillId="2" borderId="17" xfId="0" applyFont="1" applyFill="1" applyBorder="1" applyAlignment="1" applyProtection="1">
      <alignment horizontal="center" vertical="center"/>
      <protection hidden="1"/>
    </xf>
    <xf numFmtId="0" fontId="3" fillId="2" borderId="18" xfId="0" applyFont="1" applyFill="1" applyBorder="1" applyAlignment="1" applyProtection="1">
      <alignment horizontal="center" vertical="center"/>
      <protection hidden="1"/>
    </xf>
    <xf numFmtId="0" fontId="37" fillId="2" borderId="16" xfId="0" applyFont="1" applyFill="1" applyBorder="1" applyAlignment="1" applyProtection="1">
      <alignment horizontal="center" vertical="center"/>
      <protection hidden="1"/>
    </xf>
    <xf numFmtId="0" fontId="37" fillId="2" borderId="17" xfId="0" applyFont="1" applyFill="1" applyBorder="1" applyAlignment="1" applyProtection="1">
      <alignment horizontal="center" vertical="center"/>
      <protection hidden="1"/>
    </xf>
    <xf numFmtId="0" fontId="37" fillId="2" borderId="18" xfId="0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0" fontId="43" fillId="13" borderId="78" xfId="0" applyFont="1" applyFill="1" applyBorder="1" applyAlignment="1" applyProtection="1">
      <alignment horizontal="left" vertical="center"/>
      <protection locked="0" hidden="1"/>
    </xf>
    <xf numFmtId="49" fontId="43" fillId="13" borderId="78" xfId="0" applyNumberFormat="1" applyFont="1" applyFill="1" applyBorder="1" applyAlignment="1" applyProtection="1">
      <alignment horizontal="left" vertical="center"/>
      <protection locked="0"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34" fillId="0" borderId="0" xfId="0" applyFont="1" applyAlignment="1" applyProtection="1">
      <alignment horizontal="center" vertical="center" wrapText="1"/>
      <protection hidden="1"/>
    </xf>
    <xf numFmtId="0" fontId="38" fillId="12" borderId="16" xfId="0" applyFont="1" applyFill="1" applyBorder="1" applyAlignment="1" applyProtection="1">
      <alignment horizontal="center" vertical="center"/>
      <protection hidden="1"/>
    </xf>
    <xf numFmtId="0" fontId="38" fillId="12" borderId="17" xfId="0" applyFont="1" applyFill="1" applyBorder="1" applyAlignment="1" applyProtection="1">
      <alignment horizontal="center" vertical="center"/>
      <protection hidden="1"/>
    </xf>
    <xf numFmtId="0" fontId="38" fillId="12" borderId="18" xfId="0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locked="0" hidden="1"/>
    </xf>
    <xf numFmtId="165" fontId="43" fillId="13" borderId="78" xfId="0" applyNumberFormat="1" applyFont="1" applyFill="1" applyBorder="1" applyAlignment="1" applyProtection="1">
      <alignment horizontal="center" vertical="center"/>
      <protection locked="0" hidden="1"/>
    </xf>
    <xf numFmtId="0" fontId="4" fillId="9" borderId="19" xfId="0" applyFont="1" applyFill="1" applyBorder="1" applyAlignment="1" applyProtection="1">
      <alignment horizontal="center" vertical="center"/>
      <protection locked="0"/>
    </xf>
    <xf numFmtId="0" fontId="4" fillId="9" borderId="20" xfId="0" applyFont="1" applyFill="1" applyBorder="1" applyAlignment="1" applyProtection="1">
      <alignment horizontal="center" vertical="center"/>
      <protection locked="0"/>
    </xf>
    <xf numFmtId="0" fontId="4" fillId="9" borderId="21" xfId="0" applyFont="1" applyFill="1" applyBorder="1" applyAlignment="1" applyProtection="1">
      <alignment horizontal="center" vertical="center"/>
      <protection locked="0"/>
    </xf>
    <xf numFmtId="170" fontId="29" fillId="0" borderId="0" xfId="0" applyNumberFormat="1" applyFont="1" applyAlignment="1" applyProtection="1">
      <alignment horizontal="center"/>
      <protection hidden="1"/>
    </xf>
    <xf numFmtId="0" fontId="44" fillId="0" borderId="0" xfId="0" applyFont="1" applyAlignment="1" applyProtection="1">
      <alignment horizontal="center" vertical="top" wrapText="1"/>
      <protection hidden="1"/>
    </xf>
    <xf numFmtId="0" fontId="25" fillId="0" borderId="0" xfId="0" applyFont="1" applyAlignment="1" applyProtection="1">
      <alignment horizontal="left"/>
      <protection hidden="1"/>
    </xf>
    <xf numFmtId="0" fontId="60" fillId="0" borderId="0" xfId="0" applyFont="1" applyAlignment="1" applyProtection="1">
      <alignment horizontal="left"/>
      <protection hidden="1"/>
    </xf>
    <xf numFmtId="0" fontId="27" fillId="0" borderId="0" xfId="0" applyFont="1" applyAlignment="1" applyProtection="1">
      <alignment horizontal="center"/>
      <protection hidden="1"/>
    </xf>
    <xf numFmtId="0" fontId="40" fillId="0" borderId="0" xfId="0" applyFont="1" applyAlignment="1" applyProtection="1">
      <alignment horizontal="center" vertical="top" wrapText="1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39" fillId="2" borderId="16" xfId="0" applyFont="1" applyFill="1" applyBorder="1" applyAlignment="1" applyProtection="1">
      <alignment horizontal="center" vertical="center"/>
      <protection hidden="1"/>
    </xf>
    <xf numFmtId="0" fontId="39" fillId="2" borderId="17" xfId="0" applyFont="1" applyFill="1" applyBorder="1" applyAlignment="1" applyProtection="1">
      <alignment horizontal="center" vertical="center"/>
      <protection hidden="1"/>
    </xf>
    <xf numFmtId="0" fontId="39" fillId="2" borderId="18" xfId="0" applyFont="1" applyFill="1" applyBorder="1" applyAlignment="1" applyProtection="1">
      <alignment horizontal="center" vertical="center"/>
      <protection hidden="1"/>
    </xf>
    <xf numFmtId="0" fontId="62" fillId="0" borderId="0" xfId="1" applyFont="1" applyFill="1" applyAlignment="1">
      <alignment horizontal="center"/>
    </xf>
    <xf numFmtId="0" fontId="25" fillId="0" borderId="0" xfId="0" applyFont="1" applyAlignment="1" applyProtection="1">
      <alignment horizontal="center" vertical="top" wrapText="1"/>
      <protection hidden="1"/>
    </xf>
    <xf numFmtId="0" fontId="35" fillId="0" borderId="0" xfId="0" applyFont="1" applyAlignment="1" applyProtection="1">
      <alignment horizontal="center"/>
      <protection hidden="1"/>
    </xf>
    <xf numFmtId="0" fontId="59" fillId="0" borderId="0" xfId="0" applyFont="1" applyAlignment="1" applyProtection="1">
      <alignment horizontal="center"/>
      <protection hidden="1"/>
    </xf>
    <xf numFmtId="0" fontId="0" fillId="19" borderId="0" xfId="0" applyFill="1" applyAlignment="1" applyProtection="1">
      <alignment horizontal="center" vertical="top" textRotation="90"/>
      <protection hidden="1"/>
    </xf>
    <xf numFmtId="0" fontId="9" fillId="0" borderId="72" xfId="0" applyFont="1" applyBorder="1" applyAlignment="1" applyProtection="1">
      <alignment horizontal="center" vertical="top"/>
      <protection locked="0" hidden="1"/>
    </xf>
    <xf numFmtId="49" fontId="7" fillId="13" borderId="0" xfId="0" applyNumberFormat="1" applyFont="1" applyFill="1" applyAlignment="1" applyProtection="1">
      <alignment horizontal="left" vertical="center"/>
      <protection locked="0" hidden="1"/>
    </xf>
    <xf numFmtId="0" fontId="36" fillId="12" borderId="75" xfId="0" applyFont="1" applyFill="1" applyBorder="1" applyAlignment="1" applyProtection="1">
      <alignment horizontal="center" vertical="center"/>
      <protection hidden="1"/>
    </xf>
    <xf numFmtId="0" fontId="36" fillId="12" borderId="76" xfId="0" applyFont="1" applyFill="1" applyBorder="1" applyAlignment="1" applyProtection="1">
      <alignment horizontal="center" vertical="center"/>
      <protection hidden="1"/>
    </xf>
    <xf numFmtId="4" fontId="7" fillId="0" borderId="72" xfId="0" applyNumberFormat="1" applyFont="1" applyBorder="1" applyAlignment="1" applyProtection="1">
      <alignment horizontal="right"/>
      <protection hidden="1"/>
    </xf>
    <xf numFmtId="0" fontId="43" fillId="0" borderId="34" xfId="0" applyNumberFormat="1" applyFont="1" applyBorder="1" applyAlignment="1" applyProtection="1">
      <alignment horizontal="center" vertical="center"/>
      <protection locked="0"/>
    </xf>
    <xf numFmtId="0" fontId="43" fillId="0" borderId="41" xfId="0" applyNumberFormat="1" applyFont="1" applyBorder="1" applyAlignment="1" applyProtection="1">
      <alignment horizontal="center" vertical="center"/>
      <protection locked="0"/>
    </xf>
    <xf numFmtId="0" fontId="43" fillId="0" borderId="60" xfId="0" applyNumberFormat="1" applyFont="1" applyBorder="1" applyAlignment="1" applyProtection="1">
      <alignment horizontal="center" vertical="center"/>
      <protection locked="0"/>
    </xf>
    <xf numFmtId="0" fontId="43" fillId="0" borderId="54" xfId="0" applyNumberFormat="1" applyFont="1" applyBorder="1" applyAlignment="1" applyProtection="1">
      <alignment horizontal="center" vertical="center"/>
      <protection locked="0"/>
    </xf>
    <xf numFmtId="2" fontId="0" fillId="0" borderId="0" xfId="0" applyNumberFormat="1"/>
    <xf numFmtId="49" fontId="63" fillId="0" borderId="0" xfId="7" applyNumberFormat="1"/>
    <xf numFmtId="49" fontId="0" fillId="0" borderId="0" xfId="0" applyNumberFormat="1"/>
    <xf numFmtId="171" fontId="63" fillId="0" borderId="0" xfId="7" applyNumberFormat="1"/>
    <xf numFmtId="172" fontId="63" fillId="0" borderId="0" xfId="7" applyNumberFormat="1"/>
  </cellXfs>
  <cellStyles count="8">
    <cellStyle name="Hypertextový odkaz" xfId="1" builtinId="8"/>
    <cellStyle name="Hypertextový odkaz 2" xfId="2" xr:uid="{710E2ED0-4F71-4290-AEBF-180082C9BE87}"/>
    <cellStyle name="Měna" xfId="5" builtinId="4"/>
    <cellStyle name="Normální" xfId="0" builtinId="0"/>
    <cellStyle name="Normální 2" xfId="7" xr:uid="{ACF98E93-48E8-4C3A-A7E0-26787BECF62B}"/>
    <cellStyle name="normální 2 2" xfId="3" xr:uid="{5FD51AF1-48D3-4BE9-84D2-64B9C45AF7ED}"/>
    <cellStyle name="Normální 5" xfId="4" xr:uid="{4BC60D1D-9B72-4221-9FBB-E754B095862D}"/>
    <cellStyle name="Normální 5 2" xfId="6" xr:uid="{912D7EDD-6DC7-4016-B09D-1A2A77933B99}"/>
  </cellStyles>
  <dxfs count="39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DE5B41"/>
        </patternFill>
      </fill>
    </dxf>
    <dxf>
      <font>
        <b/>
        <i val="0"/>
      </font>
    </dxf>
    <dxf>
      <font>
        <color rgb="FF00B050"/>
      </font>
    </dxf>
    <dxf>
      <fill>
        <patternFill>
          <bgColor rgb="FFDE5B4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</font>
    </dxf>
    <dxf>
      <font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ill>
        <patternFill>
          <bgColor rgb="FFDE5B41"/>
        </patternFill>
      </fill>
    </dxf>
    <dxf>
      <font>
        <b/>
        <i val="0"/>
      </font>
    </dxf>
    <dxf>
      <font>
        <color rgb="FF00B050"/>
      </font>
    </dxf>
    <dxf>
      <fill>
        <patternFill>
          <bgColor rgb="FFDE5B41"/>
        </patternFill>
      </fill>
    </dxf>
    <dxf>
      <font>
        <b/>
        <i val="0"/>
      </font>
    </dxf>
    <dxf>
      <font>
        <color rgb="FF00B05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/>
        <i val="0"/>
      </font>
    </dxf>
    <dxf>
      <font>
        <color rgb="FF00B05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/>
        <i val="0"/>
      </font>
    </dxf>
    <dxf>
      <font>
        <color rgb="FF00B05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'DATA-WL1'!A5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6.png"/><Relationship Id="rId7" Type="http://schemas.openxmlformats.org/officeDocument/2006/relationships/image" Target="../media/image20.png"/><Relationship Id="rId12" Type="http://schemas.openxmlformats.org/officeDocument/2006/relationships/image" Target="../media/image25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9.png"/><Relationship Id="rId11" Type="http://schemas.openxmlformats.org/officeDocument/2006/relationships/image" Target="../media/image24.png"/><Relationship Id="rId5" Type="http://schemas.openxmlformats.org/officeDocument/2006/relationships/image" Target="../media/image18.png"/><Relationship Id="rId10" Type="http://schemas.openxmlformats.org/officeDocument/2006/relationships/image" Target="../media/image23.png"/><Relationship Id="rId4" Type="http://schemas.openxmlformats.org/officeDocument/2006/relationships/image" Target="../media/image17.png"/><Relationship Id="rId9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3" Type="http://schemas.openxmlformats.org/officeDocument/2006/relationships/image" Target="../media/image26.png"/><Relationship Id="rId7" Type="http://schemas.openxmlformats.org/officeDocument/2006/relationships/image" Target="../media/image30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29.png"/><Relationship Id="rId5" Type="http://schemas.openxmlformats.org/officeDocument/2006/relationships/image" Target="../media/image28.png"/><Relationship Id="rId10" Type="http://schemas.openxmlformats.org/officeDocument/2006/relationships/image" Target="../media/image33.png"/><Relationship Id="rId4" Type="http://schemas.openxmlformats.org/officeDocument/2006/relationships/image" Target="../media/image27.png"/><Relationship Id="rId9" Type="http://schemas.openxmlformats.org/officeDocument/2006/relationships/image" Target="../media/image3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37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289560</xdr:colOff>
      <xdr:row>4</xdr:row>
      <xdr:rowOff>91440</xdr:rowOff>
    </xdr:from>
    <xdr:to>
      <xdr:col>49</xdr:col>
      <xdr:colOff>167640</xdr:colOff>
      <xdr:row>14</xdr:row>
      <xdr:rowOff>167640</xdr:rowOff>
    </xdr:to>
    <xdr:pic>
      <xdr:nvPicPr>
        <xdr:cNvPr id="867787" name="Picture 24">
          <a:extLst>
            <a:ext uri="{FF2B5EF4-FFF2-40B4-BE49-F238E27FC236}">
              <a16:creationId xmlns:a16="http://schemas.microsoft.com/office/drawing/2014/main" id="{AEFB3E70-69E5-17E8-9620-AE0E0CF8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6960" y="990600"/>
          <a:ext cx="234696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16042</xdr:colOff>
      <xdr:row>25</xdr:row>
      <xdr:rowOff>143803</xdr:rowOff>
    </xdr:from>
    <xdr:to>
      <xdr:col>6</xdr:col>
      <xdr:colOff>192505</xdr:colOff>
      <xdr:row>31</xdr:row>
      <xdr:rowOff>66999</xdr:rowOff>
    </xdr:to>
    <xdr:pic>
      <xdr:nvPicPr>
        <xdr:cNvPr id="867788" name="Picture 24">
          <a:extLst>
            <a:ext uri="{FF2B5EF4-FFF2-40B4-BE49-F238E27FC236}">
              <a16:creationId xmlns:a16="http://schemas.microsoft.com/office/drawing/2014/main" id="{2DF6CDD6-371D-77B0-10EB-582E68BF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95" y="4916329"/>
          <a:ext cx="1259305" cy="1030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0</xdr:colOff>
      <xdr:row>6</xdr:row>
      <xdr:rowOff>0</xdr:rowOff>
    </xdr:from>
    <xdr:to>
      <xdr:col>21</xdr:col>
      <xdr:colOff>156615</xdr:colOff>
      <xdr:row>7</xdr:row>
      <xdr:rowOff>1431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7A72297A-DC04-F33C-7B87-17E93A3BB259}"/>
            </a:ext>
          </a:extLst>
        </xdr:cNvPr>
        <xdr:cNvSpPr txBox="1">
          <a:spLocks noChangeAspect="1"/>
        </xdr:cNvSpPr>
      </xdr:nvSpPr>
      <xdr:spPr>
        <a:xfrm>
          <a:off x="4580021" y="1451811"/>
          <a:ext cx="160147" cy="181905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?</a:t>
          </a:r>
        </a:p>
      </xdr:txBody>
    </xdr:sp>
    <xdr:clientData/>
  </xdr:twoCellAnchor>
  <xdr:twoCellAnchor>
    <xdr:from>
      <xdr:col>21</xdr:col>
      <xdr:colOff>1</xdr:colOff>
      <xdr:row>20</xdr:row>
      <xdr:rowOff>4007</xdr:rowOff>
    </xdr:from>
    <xdr:to>
      <xdr:col>21</xdr:col>
      <xdr:colOff>159263</xdr:colOff>
      <xdr:row>20</xdr:row>
      <xdr:rowOff>179997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F58299EE-5895-2216-39BA-D22C8EA38C55}"/>
            </a:ext>
          </a:extLst>
        </xdr:cNvPr>
        <xdr:cNvSpPr txBox="1">
          <a:spLocks noChangeAspect="1"/>
        </xdr:cNvSpPr>
      </xdr:nvSpPr>
      <xdr:spPr>
        <a:xfrm>
          <a:off x="4580022" y="3850102"/>
          <a:ext cx="162855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163447</xdr:colOff>
      <xdr:row>8</xdr:row>
      <xdr:rowOff>11789</xdr:rowOff>
    </xdr:from>
    <xdr:to>
      <xdr:col>43</xdr:col>
      <xdr:colOff>56147</xdr:colOff>
      <xdr:row>12</xdr:row>
      <xdr:rowOff>178372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5290F4-B2F4-7A6E-B0BF-3D280764B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91994" y="1648084"/>
          <a:ext cx="1408679" cy="9045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76200</xdr:rowOff>
    </xdr:from>
    <xdr:to>
      <xdr:col>13</xdr:col>
      <xdr:colOff>45720</xdr:colOff>
      <xdr:row>36</xdr:row>
      <xdr:rowOff>76200</xdr:rowOff>
    </xdr:to>
    <xdr:pic>
      <xdr:nvPicPr>
        <xdr:cNvPr id="907654" name="Picture 24">
          <a:extLst>
            <a:ext uri="{FF2B5EF4-FFF2-40B4-BE49-F238E27FC236}">
              <a16:creationId xmlns:a16="http://schemas.microsoft.com/office/drawing/2014/main" id="{EC8C72C9-3D16-1691-16D3-CC75CB92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0080"/>
          <a:ext cx="2857500" cy="2354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289560</xdr:colOff>
      <xdr:row>4</xdr:row>
      <xdr:rowOff>91440</xdr:rowOff>
    </xdr:from>
    <xdr:to>
      <xdr:col>49</xdr:col>
      <xdr:colOff>167640</xdr:colOff>
      <xdr:row>14</xdr:row>
      <xdr:rowOff>167640</xdr:rowOff>
    </xdr:to>
    <xdr:pic>
      <xdr:nvPicPr>
        <xdr:cNvPr id="907661" name="Picture 24">
          <a:extLst>
            <a:ext uri="{FF2B5EF4-FFF2-40B4-BE49-F238E27FC236}">
              <a16:creationId xmlns:a16="http://schemas.microsoft.com/office/drawing/2014/main" id="{3B3F7665-074D-D9BB-0387-93F023F2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6960" y="990600"/>
          <a:ext cx="234696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285750</xdr:colOff>
          <xdr:row>18</xdr:row>
          <xdr:rowOff>171450</xdr:rowOff>
        </xdr:from>
        <xdr:to>
          <xdr:col>48</xdr:col>
          <xdr:colOff>323850</xdr:colOff>
          <xdr:row>21</xdr:row>
          <xdr:rowOff>28575</xdr:rowOff>
        </xdr:to>
        <xdr:sp macro="" textlink="">
          <xdr:nvSpPr>
            <xdr:cNvPr id="691217" name="Button 3089" hidden="1">
              <a:extLst>
                <a:ext uri="{63B3BB69-23CF-44E3-9099-C40C66FF867C}">
                  <a14:compatExt spid="_x0000_s691217"/>
                </a:ext>
                <a:ext uri="{FF2B5EF4-FFF2-40B4-BE49-F238E27FC236}">
                  <a16:creationId xmlns:a16="http://schemas.microsoft.com/office/drawing/2014/main" id="{00000000-0008-0000-0100-0000118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53640926-AAD7-44D8-BBD7-CCE9431645EC}">
                <a14:shadowObscured val="1"/>
              </a:ext>
            </a:extLst>
          </xdr:spPr>
          <xdr:txBody>
            <a:bodyPr vertOverflow="clip" wrap="square" lIns="45720" tIns="27432" rIns="45720" bIns="27432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FF0000"/>
                  </a:solidFill>
                  <a:latin typeface="Verdana"/>
                  <a:ea typeface="Verdana"/>
                </a:rPr>
                <a:t>RESET</a:t>
              </a:r>
            </a:p>
          </xdr:txBody>
        </xdr:sp>
        <xdr:clientData/>
      </xdr:twoCellAnchor>
    </mc:Choice>
    <mc:Fallback/>
  </mc:AlternateContent>
  <xdr:twoCellAnchor editAs="oneCell">
    <xdr:from>
      <xdr:col>21</xdr:col>
      <xdr:colOff>32082</xdr:colOff>
      <xdr:row>8</xdr:row>
      <xdr:rowOff>32084</xdr:rowOff>
    </xdr:from>
    <xdr:to>
      <xdr:col>26</xdr:col>
      <xdr:colOff>216003</xdr:colOff>
      <xdr:row>12</xdr:row>
      <xdr:rowOff>165526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231B832-1D1D-63BE-211B-3B94B007B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12103" y="1668379"/>
          <a:ext cx="1266763" cy="871379"/>
        </a:xfrm>
        <a:prstGeom prst="rect">
          <a:avLst/>
        </a:prstGeom>
      </xdr:spPr>
    </xdr:pic>
    <xdr:clientData/>
  </xdr:twoCellAnchor>
  <xdr:twoCellAnchor editAs="oneCell">
    <xdr:from>
      <xdr:col>28</xdr:col>
      <xdr:colOff>184483</xdr:colOff>
      <xdr:row>8</xdr:row>
      <xdr:rowOff>24063</xdr:rowOff>
    </xdr:from>
    <xdr:to>
      <xdr:col>35</xdr:col>
      <xdr:colOff>26530</xdr:colOff>
      <xdr:row>12</xdr:row>
      <xdr:rowOff>179769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10C90D1-1884-6FA3-ACF1-37EF135E0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80483" y="1660358"/>
          <a:ext cx="1358026" cy="893643"/>
        </a:xfrm>
        <a:prstGeom prst="rect">
          <a:avLst/>
        </a:prstGeom>
      </xdr:spPr>
    </xdr:pic>
    <xdr:clientData/>
  </xdr:twoCellAnchor>
  <xdr:twoCellAnchor>
    <xdr:from>
      <xdr:col>19</xdr:col>
      <xdr:colOff>152400</xdr:colOff>
      <xdr:row>7</xdr:row>
      <xdr:rowOff>56147</xdr:rowOff>
    </xdr:from>
    <xdr:to>
      <xdr:col>36</xdr:col>
      <xdr:colOff>16042</xdr:colOff>
      <xdr:row>16</xdr:row>
      <xdr:rowOff>72190</xdr:rowOff>
    </xdr:to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EF19C51A-892D-39E8-EE00-A01EA4D6BE09}"/>
            </a:ext>
          </a:extLst>
        </xdr:cNvPr>
        <xdr:cNvSpPr/>
      </xdr:nvSpPr>
      <xdr:spPr bwMode="auto">
        <a:xfrm>
          <a:off x="4299284" y="1507958"/>
          <a:ext cx="3545305" cy="1676400"/>
        </a:xfrm>
        <a:prstGeom prst="rect">
          <a:avLst/>
        </a:prstGeom>
        <a:solidFill>
          <a:schemeClr val="bg1">
            <a:alpha val="82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sk-SK" sz="1100"/>
        </a:p>
      </xdr:txBody>
    </xdr:sp>
    <xdr:clientData/>
  </xdr:twoCellAnchor>
  <xdr:twoCellAnchor editAs="oneCell">
    <xdr:from>
      <xdr:col>0</xdr:col>
      <xdr:colOff>24062</xdr:colOff>
      <xdr:row>4</xdr:row>
      <xdr:rowOff>128337</xdr:rowOff>
    </xdr:from>
    <xdr:to>
      <xdr:col>17</xdr:col>
      <xdr:colOff>168442</xdr:colOff>
      <xdr:row>18</xdr:row>
      <xdr:rowOff>22881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6BA30A2-0F5E-453A-9645-A19E7F785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062" y="1026695"/>
          <a:ext cx="3858127" cy="24773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8022</xdr:colOff>
      <xdr:row>4</xdr:row>
      <xdr:rowOff>152400</xdr:rowOff>
    </xdr:from>
    <xdr:to>
      <xdr:col>40</xdr:col>
      <xdr:colOff>41570</xdr:colOff>
      <xdr:row>13</xdr:row>
      <xdr:rowOff>72189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059525A-2542-1FC5-0E8C-A1833E9E9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0590" y="1050758"/>
          <a:ext cx="2415801" cy="1580147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36</xdr:col>
      <xdr:colOff>64972</xdr:colOff>
      <xdr:row>8</xdr:row>
      <xdr:rowOff>122722</xdr:rowOff>
    </xdr:from>
    <xdr:to>
      <xdr:col>45</xdr:col>
      <xdr:colOff>512782</xdr:colOff>
      <xdr:row>17</xdr:row>
      <xdr:rowOff>20053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EDA3A39-896F-4A4D-631B-C47C9033F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4032" y="1753402"/>
          <a:ext cx="2406150" cy="1543251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39303</xdr:colOff>
      <xdr:row>18</xdr:row>
      <xdr:rowOff>56147</xdr:rowOff>
    </xdr:from>
    <xdr:to>
      <xdr:col>11</xdr:col>
      <xdr:colOff>30480</xdr:colOff>
      <xdr:row>23</xdr:row>
      <xdr:rowOff>168442</xdr:rowOff>
    </xdr:to>
    <xdr:grpSp>
      <xdr:nvGrpSpPr>
        <xdr:cNvPr id="10" name="Skupina 9">
          <a:extLst>
            <a:ext uri="{FF2B5EF4-FFF2-40B4-BE49-F238E27FC236}">
              <a16:creationId xmlns:a16="http://schemas.microsoft.com/office/drawing/2014/main" id="{96FBDB90-AC74-5C70-1320-30C8B51631EE}"/>
            </a:ext>
          </a:extLst>
        </xdr:cNvPr>
        <xdr:cNvGrpSpPr/>
      </xdr:nvGrpSpPr>
      <xdr:grpSpPr>
        <a:xfrm>
          <a:off x="1506153" y="3485147"/>
          <a:ext cx="1181802" cy="1017170"/>
          <a:chOff x="705852" y="3537284"/>
          <a:chExt cx="1074020" cy="1219200"/>
        </a:xfrm>
      </xdr:grpSpPr>
      <xdr:cxnSp macro="">
        <xdr:nvCxnSpPr>
          <xdr:cNvPr id="947668" name="Přímá spojnice 122">
            <a:extLst>
              <a:ext uri="{FF2B5EF4-FFF2-40B4-BE49-F238E27FC236}">
                <a16:creationId xmlns:a16="http://schemas.microsoft.com/office/drawing/2014/main" id="{63E448A7-3807-4691-1165-7BB8EC0E4314}"/>
              </a:ext>
            </a:extLst>
          </xdr:cNvPr>
          <xdr:cNvCxnSpPr>
            <a:cxnSpLocks noChangeShapeType="1"/>
          </xdr:cNvCxnSpPr>
        </xdr:nvCxnSpPr>
        <xdr:spPr bwMode="auto">
          <a:xfrm flipH="1" flipV="1">
            <a:off x="1712083" y="3561893"/>
            <a:ext cx="0" cy="1154486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 type="triangle" w="med" len="med"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47669" name="Přímá spojnice 129">
            <a:extLst>
              <a:ext uri="{FF2B5EF4-FFF2-40B4-BE49-F238E27FC236}">
                <a16:creationId xmlns:a16="http://schemas.microsoft.com/office/drawing/2014/main" id="{9BFADCB8-147B-93D8-37DF-67B1414768B8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533245" y="3562260"/>
            <a:ext cx="231098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47670" name="Přímá spojnice 129">
            <a:extLst>
              <a:ext uri="{FF2B5EF4-FFF2-40B4-BE49-F238E27FC236}">
                <a16:creationId xmlns:a16="http://schemas.microsoft.com/office/drawing/2014/main" id="{C9678E07-35AD-4DBA-D3CC-29D76308D11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548774" y="4724924"/>
            <a:ext cx="231098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4" name="Krychle 3">
            <a:extLst>
              <a:ext uri="{FF2B5EF4-FFF2-40B4-BE49-F238E27FC236}">
                <a16:creationId xmlns:a16="http://schemas.microsoft.com/office/drawing/2014/main" id="{A08ACBC5-D385-C11D-23D3-21D9AD7BD9AE}"/>
              </a:ext>
            </a:extLst>
          </xdr:cNvPr>
          <xdr:cNvSpPr/>
        </xdr:nvSpPr>
        <xdr:spPr bwMode="auto">
          <a:xfrm>
            <a:off x="705852" y="3537284"/>
            <a:ext cx="665748" cy="1219200"/>
          </a:xfrm>
          <a:prstGeom prst="cube">
            <a:avLst>
              <a:gd name="adj" fmla="val 4518"/>
            </a:avLst>
          </a:prstGeom>
          <a:solidFill>
            <a:schemeClr val="bg1">
              <a:lumMod val="85000"/>
            </a:schemeClr>
          </a:solidFill>
          <a:ln w="317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</xdr:grpSp>
    <xdr:clientData/>
  </xdr:twoCellAnchor>
  <xdr:twoCellAnchor editAs="oneCell">
    <xdr:from>
      <xdr:col>3</xdr:col>
      <xdr:colOff>64168</xdr:colOff>
      <xdr:row>6</xdr:row>
      <xdr:rowOff>32085</xdr:rowOff>
    </xdr:from>
    <xdr:to>
      <xdr:col>7</xdr:col>
      <xdr:colOff>194372</xdr:colOff>
      <xdr:row>13</xdr:row>
      <xdr:rowOff>177477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66499E8-4C41-4266-B8D6-23B988847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5957" y="1299411"/>
          <a:ext cx="996478" cy="1436782"/>
        </a:xfrm>
        <a:prstGeom prst="rect">
          <a:avLst/>
        </a:prstGeom>
      </xdr:spPr>
    </xdr:pic>
    <xdr:clientData/>
  </xdr:twoCellAnchor>
  <xdr:twoCellAnchor editAs="oneCell">
    <xdr:from>
      <xdr:col>23</xdr:col>
      <xdr:colOff>66174</xdr:colOff>
      <xdr:row>36</xdr:row>
      <xdr:rowOff>719</xdr:rowOff>
    </xdr:from>
    <xdr:to>
      <xdr:col>31</xdr:col>
      <xdr:colOff>146385</xdr:colOff>
      <xdr:row>40</xdr:row>
      <xdr:rowOff>80025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E51C767A-3485-81E7-5E52-C67992151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11554" y="6218639"/>
          <a:ext cx="1787091" cy="810826"/>
        </a:xfrm>
        <a:prstGeom prst="rect">
          <a:avLst/>
        </a:prstGeom>
      </xdr:spPr>
    </xdr:pic>
    <xdr:clientData/>
  </xdr:twoCellAnchor>
  <xdr:twoCellAnchor editAs="oneCell">
    <xdr:from>
      <xdr:col>17</xdr:col>
      <xdr:colOff>109382</xdr:colOff>
      <xdr:row>36</xdr:row>
      <xdr:rowOff>28074</xdr:rowOff>
    </xdr:from>
    <xdr:to>
      <xdr:col>21</xdr:col>
      <xdr:colOff>93740</xdr:colOff>
      <xdr:row>40</xdr:row>
      <xdr:rowOff>100264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2B84452F-4148-C695-516B-D9703108A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774602" y="6245994"/>
          <a:ext cx="837798" cy="803710"/>
        </a:xfrm>
        <a:prstGeom prst="rect">
          <a:avLst/>
        </a:prstGeom>
      </xdr:spPr>
    </xdr:pic>
    <xdr:clientData/>
  </xdr:twoCellAnchor>
  <xdr:twoCellAnchor editAs="oneCell">
    <xdr:from>
      <xdr:col>33</xdr:col>
      <xdr:colOff>102565</xdr:colOff>
      <xdr:row>36</xdr:row>
      <xdr:rowOff>27674</xdr:rowOff>
    </xdr:from>
    <xdr:to>
      <xdr:col>37</xdr:col>
      <xdr:colOff>86923</xdr:colOff>
      <xdr:row>40</xdr:row>
      <xdr:rowOff>99864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CD4CC23F-6288-4E64-97BC-EAFBB85D8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81545" y="6245594"/>
          <a:ext cx="837798" cy="803710"/>
        </a:xfrm>
        <a:prstGeom prst="rect">
          <a:avLst/>
        </a:prstGeom>
      </xdr:spPr>
    </xdr:pic>
    <xdr:clientData/>
  </xdr:twoCellAnchor>
  <xdr:twoCellAnchor>
    <xdr:from>
      <xdr:col>12</xdr:col>
      <xdr:colOff>207758</xdr:colOff>
      <xdr:row>18</xdr:row>
      <xdr:rowOff>61361</xdr:rowOff>
    </xdr:from>
    <xdr:to>
      <xdr:col>16</xdr:col>
      <xdr:colOff>16043</xdr:colOff>
      <xdr:row>25</xdr:row>
      <xdr:rowOff>60960</xdr:rowOff>
    </xdr:to>
    <xdr:grpSp>
      <xdr:nvGrpSpPr>
        <xdr:cNvPr id="17" name="Skupina 16">
          <a:extLst>
            <a:ext uri="{FF2B5EF4-FFF2-40B4-BE49-F238E27FC236}">
              <a16:creationId xmlns:a16="http://schemas.microsoft.com/office/drawing/2014/main" id="{3DB6DADC-42DD-A583-1ECC-204648C602A9}"/>
            </a:ext>
          </a:extLst>
        </xdr:cNvPr>
        <xdr:cNvGrpSpPr/>
      </xdr:nvGrpSpPr>
      <xdr:grpSpPr>
        <a:xfrm>
          <a:off x="3103358" y="3490361"/>
          <a:ext cx="760785" cy="1266424"/>
          <a:chOff x="3055232" y="3457074"/>
          <a:chExt cx="674558" cy="1475472"/>
        </a:xfrm>
      </xdr:grpSpPr>
      <xdr:grpSp>
        <xdr:nvGrpSpPr>
          <xdr:cNvPr id="947631" name="Skupina 8">
            <a:extLst>
              <a:ext uri="{FF2B5EF4-FFF2-40B4-BE49-F238E27FC236}">
                <a16:creationId xmlns:a16="http://schemas.microsoft.com/office/drawing/2014/main" id="{0B87EFF3-D425-B67C-7D3A-9DDA315D2400}"/>
              </a:ext>
            </a:extLst>
          </xdr:cNvPr>
          <xdr:cNvGrpSpPr>
            <a:grpSpLocks/>
          </xdr:cNvGrpSpPr>
        </xdr:nvGrpSpPr>
        <xdr:grpSpPr bwMode="auto">
          <a:xfrm>
            <a:off x="3055232" y="4740442"/>
            <a:ext cx="665295" cy="192104"/>
            <a:chOff x="3015666" y="3976440"/>
            <a:chExt cx="658447" cy="190800"/>
          </a:xfrm>
        </xdr:grpSpPr>
        <xdr:cxnSp macro="">
          <xdr:nvCxnSpPr>
            <xdr:cNvPr id="947664" name="Přímá spojnice 122">
              <a:extLst>
                <a:ext uri="{FF2B5EF4-FFF2-40B4-BE49-F238E27FC236}">
                  <a16:creationId xmlns:a16="http://schemas.microsoft.com/office/drawing/2014/main" id="{556B372C-5523-20C6-A806-7001386A6CEF}"/>
                </a:ext>
              </a:extLst>
            </xdr:cNvPr>
            <xdr:cNvCxnSpPr>
              <a:cxnSpLocks noChangeShapeType="1"/>
            </xdr:cNvCxnSpPr>
          </xdr:nvCxnSpPr>
          <xdr:spPr bwMode="auto">
            <a:xfrm flipH="1">
              <a:off x="3024384" y="4095750"/>
              <a:ext cx="649729" cy="190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 type="triangle" w="med" len="med"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947665" name="Přímá spojnice 129">
              <a:extLst>
                <a:ext uri="{FF2B5EF4-FFF2-40B4-BE49-F238E27FC236}">
                  <a16:creationId xmlns:a16="http://schemas.microsoft.com/office/drawing/2014/main" id="{FCB9158D-555E-916C-30EE-7A2BC9B2740A}"/>
                </a:ext>
              </a:extLst>
            </xdr:cNvPr>
            <xdr:cNvCxnSpPr>
              <a:cxnSpLocks noChangeShapeType="1"/>
            </xdr:cNvCxnSpPr>
          </xdr:nvCxnSpPr>
          <xdr:spPr bwMode="auto">
            <a:xfrm rot="16200000">
              <a:off x="3577176" y="4071840"/>
              <a:ext cx="190800" cy="0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947666" name="Přímá spojnice 129">
              <a:extLst>
                <a:ext uri="{FF2B5EF4-FFF2-40B4-BE49-F238E27FC236}">
                  <a16:creationId xmlns:a16="http://schemas.microsoft.com/office/drawing/2014/main" id="{2856B104-4F3D-A336-4B1A-F8D8EBB038A1}"/>
                </a:ext>
              </a:extLst>
            </xdr:cNvPr>
            <xdr:cNvCxnSpPr>
              <a:cxnSpLocks noChangeShapeType="1"/>
            </xdr:cNvCxnSpPr>
          </xdr:nvCxnSpPr>
          <xdr:spPr bwMode="auto">
            <a:xfrm rot="16200000">
              <a:off x="2920266" y="4071840"/>
              <a:ext cx="190800" cy="0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</xdr:grpSp>
      <xdr:sp macro="" textlink="">
        <xdr:nvSpPr>
          <xdr:cNvPr id="15" name="Krychle 14">
            <a:extLst>
              <a:ext uri="{FF2B5EF4-FFF2-40B4-BE49-F238E27FC236}">
                <a16:creationId xmlns:a16="http://schemas.microsoft.com/office/drawing/2014/main" id="{10A98E27-18D8-CB61-B40D-8135885DA7F4}"/>
              </a:ext>
            </a:extLst>
          </xdr:cNvPr>
          <xdr:cNvSpPr/>
        </xdr:nvSpPr>
        <xdr:spPr bwMode="auto">
          <a:xfrm>
            <a:off x="3064042" y="3457074"/>
            <a:ext cx="665748" cy="1219200"/>
          </a:xfrm>
          <a:prstGeom prst="cube">
            <a:avLst>
              <a:gd name="adj" fmla="val 4518"/>
            </a:avLst>
          </a:prstGeom>
          <a:solidFill>
            <a:schemeClr val="bg1">
              <a:lumMod val="85000"/>
            </a:schemeClr>
          </a:solidFill>
          <a:ln w="317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</xdr:grpSp>
    <xdr:clientData/>
  </xdr:twoCellAnchor>
  <xdr:twoCellAnchor>
    <xdr:from>
      <xdr:col>19</xdr:col>
      <xdr:colOff>122721</xdr:colOff>
      <xdr:row>18</xdr:row>
      <xdr:rowOff>59356</xdr:rowOff>
    </xdr:from>
    <xdr:to>
      <xdr:col>23</xdr:col>
      <xdr:colOff>131261</xdr:colOff>
      <xdr:row>25</xdr:row>
      <xdr:rowOff>146500</xdr:rowOff>
    </xdr:to>
    <xdr:grpSp>
      <xdr:nvGrpSpPr>
        <xdr:cNvPr id="30" name="Skupina 29">
          <a:extLst>
            <a:ext uri="{FF2B5EF4-FFF2-40B4-BE49-F238E27FC236}">
              <a16:creationId xmlns:a16="http://schemas.microsoft.com/office/drawing/2014/main" id="{27DE0846-EC7D-3D26-9D8A-5092A4C1DD1B}"/>
            </a:ext>
          </a:extLst>
        </xdr:cNvPr>
        <xdr:cNvGrpSpPr/>
      </xdr:nvGrpSpPr>
      <xdr:grpSpPr>
        <a:xfrm>
          <a:off x="4685196" y="3488356"/>
          <a:ext cx="961040" cy="1353969"/>
          <a:chOff x="5388141" y="3396916"/>
          <a:chExt cx="861980" cy="1550184"/>
        </a:xfrm>
      </xdr:grpSpPr>
      <xdr:sp macro="" textlink="">
        <xdr:nvSpPr>
          <xdr:cNvPr id="20" name="Krychle 19">
            <a:extLst>
              <a:ext uri="{FF2B5EF4-FFF2-40B4-BE49-F238E27FC236}">
                <a16:creationId xmlns:a16="http://schemas.microsoft.com/office/drawing/2014/main" id="{AF3C665A-D3B7-5241-8DB1-5EC4F281D2E9}"/>
              </a:ext>
            </a:extLst>
          </xdr:cNvPr>
          <xdr:cNvSpPr/>
        </xdr:nvSpPr>
        <xdr:spPr bwMode="auto">
          <a:xfrm>
            <a:off x="5388141" y="3396916"/>
            <a:ext cx="656123" cy="1207971"/>
          </a:xfrm>
          <a:prstGeom prst="cube">
            <a:avLst>
              <a:gd name="adj" fmla="val 4518"/>
            </a:avLst>
          </a:prstGeom>
          <a:solidFill>
            <a:schemeClr val="bg1">
              <a:lumMod val="85000"/>
            </a:schemeClr>
          </a:solidFill>
          <a:ln w="317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grpSp>
        <xdr:nvGrpSpPr>
          <xdr:cNvPr id="29" name="Skupina 28">
            <a:extLst>
              <a:ext uri="{FF2B5EF4-FFF2-40B4-BE49-F238E27FC236}">
                <a16:creationId xmlns:a16="http://schemas.microsoft.com/office/drawing/2014/main" id="{C181B6A3-E268-AD36-277B-970B92070918}"/>
              </a:ext>
            </a:extLst>
          </xdr:cNvPr>
          <xdr:cNvGrpSpPr/>
        </xdr:nvGrpSpPr>
        <xdr:grpSpPr>
          <a:xfrm>
            <a:off x="5830775" y="4531197"/>
            <a:ext cx="419346" cy="415903"/>
            <a:chOff x="5842820" y="4513007"/>
            <a:chExt cx="420329" cy="412954"/>
          </a:xfrm>
        </xdr:grpSpPr>
        <xdr:cxnSp macro="">
          <xdr:nvCxnSpPr>
            <xdr:cNvPr id="21" name="Přímá spojnice 122">
              <a:extLst>
                <a:ext uri="{FF2B5EF4-FFF2-40B4-BE49-F238E27FC236}">
                  <a16:creationId xmlns:a16="http://schemas.microsoft.com/office/drawing/2014/main" id="{2C3F55E1-7CE7-DA0C-BE14-55EE4F7383C4}"/>
                </a:ext>
              </a:extLst>
            </xdr:cNvPr>
            <xdr:cNvCxnSpPr>
              <a:cxnSpLocks noChangeShapeType="1"/>
            </xdr:cNvCxnSpPr>
          </xdr:nvCxnSpPr>
          <xdr:spPr bwMode="auto">
            <a:xfrm flipH="1">
              <a:off x="6078794" y="4513007"/>
              <a:ext cx="184355" cy="181897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 type="none" w="med" len="med"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22" name="Přímá spojnice 129">
              <a:extLst>
                <a:ext uri="{FF2B5EF4-FFF2-40B4-BE49-F238E27FC236}">
                  <a16:creationId xmlns:a16="http://schemas.microsoft.com/office/drawing/2014/main" id="{8AF7358A-D160-194E-3837-6698EBC6C27F}"/>
                </a:ext>
              </a:extLst>
            </xdr:cNvPr>
            <xdr:cNvCxnSpPr>
              <a:cxnSpLocks noChangeShapeType="1"/>
            </xdr:cNvCxnSpPr>
          </xdr:nvCxnSpPr>
          <xdr:spPr bwMode="auto">
            <a:xfrm rot="16200000">
              <a:off x="5975806" y="4695479"/>
              <a:ext cx="189517" cy="0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23" name="Přímá spojnice 129">
              <a:extLst>
                <a:ext uri="{FF2B5EF4-FFF2-40B4-BE49-F238E27FC236}">
                  <a16:creationId xmlns:a16="http://schemas.microsoft.com/office/drawing/2014/main" id="{AF7593E9-147A-36DB-40B2-9F3D5EBAD71A}"/>
                </a:ext>
              </a:extLst>
            </xdr:cNvPr>
            <xdr:cNvCxnSpPr>
              <a:cxnSpLocks noChangeShapeType="1"/>
            </xdr:cNvCxnSpPr>
          </xdr:nvCxnSpPr>
          <xdr:spPr bwMode="auto">
            <a:xfrm rot="16200000">
              <a:off x="5932273" y="4747099"/>
              <a:ext cx="189517" cy="0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27" name="Přímá spojnice 122">
              <a:extLst>
                <a:ext uri="{FF2B5EF4-FFF2-40B4-BE49-F238E27FC236}">
                  <a16:creationId xmlns:a16="http://schemas.microsoft.com/office/drawing/2014/main" id="{E9FB2B29-8644-473B-9114-502A7991FC56}"/>
                </a:ext>
              </a:extLst>
            </xdr:cNvPr>
            <xdr:cNvCxnSpPr>
              <a:cxnSpLocks noChangeShapeType="1"/>
            </xdr:cNvCxnSpPr>
          </xdr:nvCxnSpPr>
          <xdr:spPr bwMode="auto">
            <a:xfrm flipH="1">
              <a:off x="5842820" y="4744064"/>
              <a:ext cx="184355" cy="181897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 type="triangl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28" name="Přímá spojnice 122">
              <a:extLst>
                <a:ext uri="{FF2B5EF4-FFF2-40B4-BE49-F238E27FC236}">
                  <a16:creationId xmlns:a16="http://schemas.microsoft.com/office/drawing/2014/main" id="{6648300B-D464-4891-ACF1-F68AF9692FD4}"/>
                </a:ext>
              </a:extLst>
            </xdr:cNvPr>
            <xdr:cNvCxnSpPr>
              <a:cxnSpLocks noChangeShapeType="1"/>
            </xdr:cNvCxnSpPr>
          </xdr:nvCxnSpPr>
          <xdr:spPr bwMode="auto">
            <a:xfrm flipH="1">
              <a:off x="5948517" y="4640826"/>
              <a:ext cx="184355" cy="181897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8022</xdr:colOff>
      <xdr:row>4</xdr:row>
      <xdr:rowOff>152400</xdr:rowOff>
    </xdr:from>
    <xdr:to>
      <xdr:col>40</xdr:col>
      <xdr:colOff>41570</xdr:colOff>
      <xdr:row>13</xdr:row>
      <xdr:rowOff>72189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859D15A-0C3F-4224-BE7A-586883B98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3562" y="1051560"/>
          <a:ext cx="2380508" cy="1565709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36</xdr:col>
      <xdr:colOff>64972</xdr:colOff>
      <xdr:row>8</xdr:row>
      <xdr:rowOff>122722</xdr:rowOff>
    </xdr:from>
    <xdr:to>
      <xdr:col>45</xdr:col>
      <xdr:colOff>512782</xdr:colOff>
      <xdr:row>17</xdr:row>
      <xdr:rowOff>20053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021C4C4-B88A-4B2E-920C-0958FA3CD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4032" y="1753402"/>
          <a:ext cx="2406150" cy="1543251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22</xdr:row>
      <xdr:rowOff>38100</xdr:rowOff>
    </xdr:from>
    <xdr:to>
      <xdr:col>9</xdr:col>
      <xdr:colOff>63979</xdr:colOff>
      <xdr:row>32</xdr:row>
      <xdr:rowOff>37379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26AD5929-3B28-8F26-15D6-3CDCD6D34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8680" y="4411980"/>
          <a:ext cx="1153639" cy="1660439"/>
        </a:xfrm>
        <a:prstGeom prst="rect">
          <a:avLst/>
        </a:prstGeom>
      </xdr:spPr>
    </xdr:pic>
    <xdr:clientData/>
  </xdr:twoCellAnchor>
  <xdr:twoCellAnchor editAs="oneCell">
    <xdr:from>
      <xdr:col>14</xdr:col>
      <xdr:colOff>114300</xdr:colOff>
      <xdr:row>22</xdr:row>
      <xdr:rowOff>68581</xdr:rowOff>
    </xdr:from>
    <xdr:to>
      <xdr:col>19</xdr:col>
      <xdr:colOff>154460</xdr:colOff>
      <xdr:row>32</xdr:row>
      <xdr:rowOff>7844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DF294558-C38C-75B7-48AD-642CA0BD0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39440" y="4442461"/>
          <a:ext cx="1106960" cy="1600423"/>
        </a:xfrm>
        <a:prstGeom prst="rect">
          <a:avLst/>
        </a:prstGeom>
      </xdr:spPr>
    </xdr:pic>
    <xdr:clientData/>
  </xdr:twoCellAnchor>
  <xdr:twoCellAnchor editAs="oneCell">
    <xdr:from>
      <xdr:col>23</xdr:col>
      <xdr:colOff>91441</xdr:colOff>
      <xdr:row>22</xdr:row>
      <xdr:rowOff>38100</xdr:rowOff>
    </xdr:from>
    <xdr:to>
      <xdr:col>31</xdr:col>
      <xdr:colOff>98348</xdr:colOff>
      <xdr:row>32</xdr:row>
      <xdr:rowOff>37379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BDEE17FA-5E67-73CD-D0DC-F72CBF230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36821" y="4411980"/>
          <a:ext cx="1713787" cy="1660439"/>
        </a:xfrm>
        <a:prstGeom prst="rect">
          <a:avLst/>
        </a:prstGeom>
      </xdr:spPr>
    </xdr:pic>
    <xdr:clientData/>
  </xdr:twoCellAnchor>
  <xdr:twoCellAnchor editAs="oneCell">
    <xdr:from>
      <xdr:col>35</xdr:col>
      <xdr:colOff>91441</xdr:colOff>
      <xdr:row>22</xdr:row>
      <xdr:rowOff>68582</xdr:rowOff>
    </xdr:from>
    <xdr:to>
      <xdr:col>40</xdr:col>
      <xdr:colOff>124932</xdr:colOff>
      <xdr:row>32</xdr:row>
      <xdr:rowOff>7845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DC36D97A-652A-0C54-699F-3709AB643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597141" y="4442462"/>
          <a:ext cx="1100291" cy="1600423"/>
        </a:xfrm>
        <a:prstGeom prst="rect">
          <a:avLst/>
        </a:prstGeom>
      </xdr:spPr>
    </xdr:pic>
    <xdr:clientData/>
  </xdr:twoCellAnchor>
  <xdr:twoCellAnchor editAs="oneCell">
    <xdr:from>
      <xdr:col>0</xdr:col>
      <xdr:colOff>236220</xdr:colOff>
      <xdr:row>4</xdr:row>
      <xdr:rowOff>130272</xdr:rowOff>
    </xdr:from>
    <xdr:to>
      <xdr:col>8</xdr:col>
      <xdr:colOff>15240</xdr:colOff>
      <xdr:row>10</xdr:row>
      <xdr:rowOff>160504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B08ACF00-CDEF-9569-7151-245A98C97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6220" y="1029432"/>
          <a:ext cx="1524000" cy="1127512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121921</xdr:colOff>
      <xdr:row>9</xdr:row>
      <xdr:rowOff>129540</xdr:rowOff>
    </xdr:from>
    <xdr:to>
      <xdr:col>10</xdr:col>
      <xdr:colOff>143248</xdr:colOff>
      <xdr:row>15</xdr:row>
      <xdr:rowOff>119976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EB957245-7DF0-AED1-0461-2EA8BB8D9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13461" y="1943100"/>
          <a:ext cx="1301487" cy="10877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8022</xdr:colOff>
      <xdr:row>4</xdr:row>
      <xdr:rowOff>152400</xdr:rowOff>
    </xdr:from>
    <xdr:to>
      <xdr:col>40</xdr:col>
      <xdr:colOff>41570</xdr:colOff>
      <xdr:row>13</xdr:row>
      <xdr:rowOff>72189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419D028-5B05-47AA-8A58-E553E8A03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3562" y="1051560"/>
          <a:ext cx="2380508" cy="1565709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36</xdr:col>
      <xdr:colOff>64972</xdr:colOff>
      <xdr:row>8</xdr:row>
      <xdr:rowOff>122722</xdr:rowOff>
    </xdr:from>
    <xdr:to>
      <xdr:col>45</xdr:col>
      <xdr:colOff>512782</xdr:colOff>
      <xdr:row>17</xdr:row>
      <xdr:rowOff>20053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0DCDD02-704C-42F9-91C7-AB2B95AC9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4032" y="1753402"/>
          <a:ext cx="2406150" cy="1543251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213360</xdr:colOff>
      <xdr:row>5</xdr:row>
      <xdr:rowOff>83820</xdr:rowOff>
    </xdr:from>
    <xdr:to>
      <xdr:col>5</xdr:col>
      <xdr:colOff>205740</xdr:colOff>
      <xdr:row>9</xdr:row>
      <xdr:rowOff>83820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D930126B-1176-C365-0D68-44497B40F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3360" y="1165860"/>
          <a:ext cx="1097280" cy="731520"/>
        </a:xfrm>
        <a:prstGeom prst="rect">
          <a:avLst/>
        </a:prstGeom>
      </xdr:spPr>
    </xdr:pic>
    <xdr:clientData/>
  </xdr:twoCellAnchor>
  <xdr:twoCellAnchor editAs="oneCell">
    <xdr:from>
      <xdr:col>3</xdr:col>
      <xdr:colOff>99060</xdr:colOff>
      <xdr:row>11</xdr:row>
      <xdr:rowOff>121921</xdr:rowOff>
    </xdr:from>
    <xdr:to>
      <xdr:col>7</xdr:col>
      <xdr:colOff>80889</xdr:colOff>
      <xdr:row>14</xdr:row>
      <xdr:rowOff>144781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713DA81A-C20A-212E-79B7-4554CCC5B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7240" y="2301241"/>
          <a:ext cx="835269" cy="57150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114301</xdr:colOff>
      <xdr:row>7</xdr:row>
      <xdr:rowOff>167640</xdr:rowOff>
    </xdr:from>
    <xdr:to>
      <xdr:col>10</xdr:col>
      <xdr:colOff>106681</xdr:colOff>
      <xdr:row>11</xdr:row>
      <xdr:rowOff>95201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78FE8FB9-82FB-9223-6D97-07C1E6C86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32561" y="1615440"/>
          <a:ext cx="845820" cy="659081"/>
        </a:xfrm>
        <a:prstGeom prst="rect">
          <a:avLst/>
        </a:prstGeom>
      </xdr:spPr>
    </xdr:pic>
    <xdr:clientData/>
  </xdr:twoCellAnchor>
  <xdr:twoCellAnchor editAs="oneCell">
    <xdr:from>
      <xdr:col>20</xdr:col>
      <xdr:colOff>83820</xdr:colOff>
      <xdr:row>22</xdr:row>
      <xdr:rowOff>45720</xdr:rowOff>
    </xdr:from>
    <xdr:to>
      <xdr:col>25</xdr:col>
      <xdr:colOff>99299</xdr:colOff>
      <xdr:row>27</xdr:row>
      <xdr:rowOff>20837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2383DDC5-0982-9463-477D-604D1AE84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389120" y="4236720"/>
          <a:ext cx="1082279" cy="805697"/>
        </a:xfrm>
        <a:prstGeom prst="rect">
          <a:avLst/>
        </a:prstGeom>
      </xdr:spPr>
    </xdr:pic>
    <xdr:clientData/>
  </xdr:twoCellAnchor>
  <xdr:twoCellAnchor editAs="oneCell">
    <xdr:from>
      <xdr:col>27</xdr:col>
      <xdr:colOff>167640</xdr:colOff>
      <xdr:row>22</xdr:row>
      <xdr:rowOff>60960</xdr:rowOff>
    </xdr:from>
    <xdr:to>
      <xdr:col>31</xdr:col>
      <xdr:colOff>146851</xdr:colOff>
      <xdr:row>27</xdr:row>
      <xdr:rowOff>96337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DA2243ED-C406-424D-8FAF-6D3EBB46C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66460" y="4251960"/>
          <a:ext cx="832651" cy="865957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</xdr:colOff>
      <xdr:row>32</xdr:row>
      <xdr:rowOff>30480</xdr:rowOff>
    </xdr:from>
    <xdr:to>
      <xdr:col>7</xdr:col>
      <xdr:colOff>208764</xdr:colOff>
      <xdr:row>37</xdr:row>
      <xdr:rowOff>33465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7291719D-6B90-5656-9BD5-EE6291E26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8640" y="5516880"/>
          <a:ext cx="1191744" cy="917385"/>
        </a:xfrm>
        <a:prstGeom prst="rect">
          <a:avLst/>
        </a:prstGeom>
      </xdr:spPr>
    </xdr:pic>
    <xdr:clientData/>
  </xdr:twoCellAnchor>
  <xdr:twoCellAnchor editAs="oneCell">
    <xdr:from>
      <xdr:col>10</xdr:col>
      <xdr:colOff>60960</xdr:colOff>
      <xdr:row>32</xdr:row>
      <xdr:rowOff>15241</xdr:rowOff>
    </xdr:from>
    <xdr:to>
      <xdr:col>16</xdr:col>
      <xdr:colOff>109723</xdr:colOff>
      <xdr:row>37</xdr:row>
      <xdr:rowOff>35374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5F4A279F-9642-6392-F581-B68D1C5FC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32660" y="5501641"/>
          <a:ext cx="1328923" cy="934533"/>
        </a:xfrm>
        <a:prstGeom prst="rect">
          <a:avLst/>
        </a:prstGeom>
      </xdr:spPr>
    </xdr:pic>
    <xdr:clientData/>
  </xdr:twoCellAnchor>
  <xdr:twoCellAnchor editAs="oneCell">
    <xdr:from>
      <xdr:col>18</xdr:col>
      <xdr:colOff>114300</xdr:colOff>
      <xdr:row>32</xdr:row>
      <xdr:rowOff>7621</xdr:rowOff>
    </xdr:from>
    <xdr:to>
      <xdr:col>24</xdr:col>
      <xdr:colOff>163063</xdr:colOff>
      <xdr:row>36</xdr:row>
      <xdr:rowOff>150618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98286036-FF76-D387-92D0-1DC0C15E5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992880" y="5494021"/>
          <a:ext cx="1328923" cy="874517"/>
        </a:xfrm>
        <a:prstGeom prst="rect">
          <a:avLst/>
        </a:prstGeom>
      </xdr:spPr>
    </xdr:pic>
    <xdr:clientData/>
  </xdr:twoCellAnchor>
  <xdr:twoCellAnchor editAs="oneCell">
    <xdr:from>
      <xdr:col>29</xdr:col>
      <xdr:colOff>160020</xdr:colOff>
      <xdr:row>32</xdr:row>
      <xdr:rowOff>15240</xdr:rowOff>
    </xdr:from>
    <xdr:to>
      <xdr:col>35</xdr:col>
      <xdr:colOff>200210</xdr:colOff>
      <xdr:row>36</xdr:row>
      <xdr:rowOff>98221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F31FFD89-8931-25B7-5D31-1D270986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85560" y="5501640"/>
          <a:ext cx="1320350" cy="814501"/>
        </a:xfrm>
        <a:prstGeom prst="rect">
          <a:avLst/>
        </a:prstGeom>
      </xdr:spPr>
    </xdr:pic>
    <xdr:clientData/>
  </xdr:twoCellAnchor>
  <xdr:twoCellAnchor editAs="oneCell">
    <xdr:from>
      <xdr:col>38</xdr:col>
      <xdr:colOff>76201</xdr:colOff>
      <xdr:row>32</xdr:row>
      <xdr:rowOff>22860</xdr:rowOff>
    </xdr:from>
    <xdr:to>
      <xdr:col>44</xdr:col>
      <xdr:colOff>107816</xdr:colOff>
      <xdr:row>36</xdr:row>
      <xdr:rowOff>131562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2828035A-98DB-01C6-6EE9-386FBB7A6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221981" y="5509260"/>
          <a:ext cx="1311775" cy="8402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8022</xdr:colOff>
      <xdr:row>4</xdr:row>
      <xdr:rowOff>152400</xdr:rowOff>
    </xdr:from>
    <xdr:to>
      <xdr:col>40</xdr:col>
      <xdr:colOff>41570</xdr:colOff>
      <xdr:row>13</xdr:row>
      <xdr:rowOff>72189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63B03A7-9F6E-4ADC-A0E0-56FE5007B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3562" y="1051560"/>
          <a:ext cx="2380508" cy="1565709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36</xdr:col>
      <xdr:colOff>64972</xdr:colOff>
      <xdr:row>8</xdr:row>
      <xdr:rowOff>122722</xdr:rowOff>
    </xdr:from>
    <xdr:to>
      <xdr:col>45</xdr:col>
      <xdr:colOff>512782</xdr:colOff>
      <xdr:row>17</xdr:row>
      <xdr:rowOff>20053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5439371-893B-4B52-871B-AFCD9ADA7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4032" y="1753402"/>
          <a:ext cx="2406150" cy="1543251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</xdr:colOff>
      <xdr:row>23</xdr:row>
      <xdr:rowOff>68580</xdr:rowOff>
    </xdr:from>
    <xdr:to>
      <xdr:col>10</xdr:col>
      <xdr:colOff>188828</xdr:colOff>
      <xdr:row>32</xdr:row>
      <xdr:rowOff>169754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6DE69EC3-D2EB-1B82-A667-4212C5BE7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3420" y="4991100"/>
          <a:ext cx="1667108" cy="1495634"/>
        </a:xfrm>
        <a:prstGeom prst="rect">
          <a:avLst/>
        </a:prstGeom>
      </xdr:spPr>
    </xdr:pic>
    <xdr:clientData/>
  </xdr:twoCellAnchor>
  <xdr:twoCellAnchor editAs="oneCell">
    <xdr:from>
      <xdr:col>26</xdr:col>
      <xdr:colOff>53340</xdr:colOff>
      <xdr:row>23</xdr:row>
      <xdr:rowOff>60960</xdr:rowOff>
    </xdr:from>
    <xdr:to>
      <xdr:col>32</xdr:col>
      <xdr:colOff>211656</xdr:colOff>
      <xdr:row>32</xdr:row>
      <xdr:rowOff>133555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EC4D64D2-2685-E727-6762-C21F7ED87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38800" y="4983480"/>
          <a:ext cx="1438476" cy="1467055"/>
        </a:xfrm>
        <a:prstGeom prst="rect">
          <a:avLst/>
        </a:prstGeom>
      </xdr:spPr>
    </xdr:pic>
    <xdr:clientData/>
  </xdr:twoCellAnchor>
  <xdr:twoCellAnchor editAs="oneCell">
    <xdr:from>
      <xdr:col>37</xdr:col>
      <xdr:colOff>15240</xdr:colOff>
      <xdr:row>23</xdr:row>
      <xdr:rowOff>76200</xdr:rowOff>
    </xdr:from>
    <xdr:to>
      <xdr:col>42</xdr:col>
      <xdr:colOff>63021</xdr:colOff>
      <xdr:row>32</xdr:row>
      <xdr:rowOff>158321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7FF4D4E2-3043-CE57-4781-D42B4CB87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47660" y="4450080"/>
          <a:ext cx="1114581" cy="1476581"/>
        </a:xfrm>
        <a:prstGeom prst="rect">
          <a:avLst/>
        </a:prstGeom>
      </xdr:spPr>
    </xdr:pic>
    <xdr:clientData/>
  </xdr:twoCellAnchor>
  <xdr:twoCellAnchor editAs="oneCell">
    <xdr:from>
      <xdr:col>0</xdr:col>
      <xdr:colOff>199959</xdr:colOff>
      <xdr:row>6</xdr:row>
      <xdr:rowOff>66741</xdr:rowOff>
    </xdr:from>
    <xdr:to>
      <xdr:col>4</xdr:col>
      <xdr:colOff>188546</xdr:colOff>
      <xdr:row>15</xdr:row>
      <xdr:rowOff>91965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A38005C1-A9DE-15A0-763A-E0F750C2B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9959" y="1331661"/>
          <a:ext cx="880127" cy="1671144"/>
        </a:xfrm>
        <a:prstGeom prst="rect">
          <a:avLst/>
        </a:prstGeom>
      </xdr:spPr>
    </xdr:pic>
    <xdr:clientData/>
  </xdr:twoCellAnchor>
  <xdr:twoCellAnchor editAs="oneCell">
    <xdr:from>
      <xdr:col>5</xdr:col>
      <xdr:colOff>129540</xdr:colOff>
      <xdr:row>11</xdr:row>
      <xdr:rowOff>121920</xdr:rowOff>
    </xdr:from>
    <xdr:to>
      <xdr:col>9</xdr:col>
      <xdr:colOff>171762</xdr:colOff>
      <xdr:row>15</xdr:row>
      <xdr:rowOff>5937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2A7B09DE-055A-469E-B266-60226C06F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34440" y="2301240"/>
          <a:ext cx="895662" cy="615537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6</xdr:row>
      <xdr:rowOff>91440</xdr:rowOff>
    </xdr:from>
    <xdr:to>
      <xdr:col>8</xdr:col>
      <xdr:colOff>103241</xdr:colOff>
      <xdr:row>11</xdr:row>
      <xdr:rowOff>42099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55127109-53F4-AF02-C5E1-BC6A63920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57300" y="1356360"/>
          <a:ext cx="590921" cy="865059"/>
        </a:xfrm>
        <a:prstGeom prst="rect">
          <a:avLst/>
        </a:prstGeom>
      </xdr:spPr>
    </xdr:pic>
    <xdr:clientData/>
  </xdr:twoCellAnchor>
  <xdr:twoCellAnchor editAs="oneCell">
    <xdr:from>
      <xdr:col>14</xdr:col>
      <xdr:colOff>83820</xdr:colOff>
      <xdr:row>23</xdr:row>
      <xdr:rowOff>76200</xdr:rowOff>
    </xdr:from>
    <xdr:to>
      <xdr:col>22</xdr:col>
      <xdr:colOff>44048</xdr:colOff>
      <xdr:row>32</xdr:row>
      <xdr:rowOff>177374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1D99E14C-B48D-4936-BAFE-E9FBB8EC5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08960" y="4450080"/>
          <a:ext cx="1667108" cy="1495634"/>
        </a:xfrm>
        <a:prstGeom prst="rect">
          <a:avLst/>
        </a:prstGeom>
      </xdr:spPr>
    </xdr:pic>
    <xdr:clientData/>
  </xdr:twoCellAnchor>
  <xdr:twoCellAnchor editAs="oneCell">
    <xdr:from>
      <xdr:col>17</xdr:col>
      <xdr:colOff>68579</xdr:colOff>
      <xdr:row>31</xdr:row>
      <xdr:rowOff>83819</xdr:rowOff>
    </xdr:from>
    <xdr:to>
      <xdr:col>21</xdr:col>
      <xdr:colOff>53340</xdr:colOff>
      <xdr:row>36</xdr:row>
      <xdr:rowOff>0</xdr:rowOff>
    </xdr:to>
    <xdr:pic>
      <xdr:nvPicPr>
        <xdr:cNvPr id="52" name="Obrázek 51">
          <a:extLst>
            <a:ext uri="{FF2B5EF4-FFF2-40B4-BE49-F238E27FC236}">
              <a16:creationId xmlns:a16="http://schemas.microsoft.com/office/drawing/2014/main" id="{BA447396-94B5-BDE4-0FF0-453386061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33799" y="5669279"/>
          <a:ext cx="838201" cy="830581"/>
        </a:xfrm>
        <a:prstGeom prst="rect">
          <a:avLst/>
        </a:prstGeom>
      </xdr:spPr>
    </xdr:pic>
    <xdr:clientData/>
  </xdr:twoCellAnchor>
  <xdr:twoCellAnchor editAs="oneCell">
    <xdr:from>
      <xdr:col>5</xdr:col>
      <xdr:colOff>121920</xdr:colOff>
      <xdr:row>30</xdr:row>
      <xdr:rowOff>167641</xdr:rowOff>
    </xdr:from>
    <xdr:to>
      <xdr:col>10</xdr:col>
      <xdr:colOff>26492</xdr:colOff>
      <xdr:row>36</xdr:row>
      <xdr:rowOff>15241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AF08C771-7560-2359-F62E-6D001F60E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6820" y="5570221"/>
          <a:ext cx="971372" cy="944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8022</xdr:colOff>
      <xdr:row>4</xdr:row>
      <xdr:rowOff>152400</xdr:rowOff>
    </xdr:from>
    <xdr:to>
      <xdr:col>40</xdr:col>
      <xdr:colOff>41570</xdr:colOff>
      <xdr:row>13</xdr:row>
      <xdr:rowOff>72189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9764F6E-8CE4-42BB-B4ED-228EFDF99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3562" y="1051560"/>
          <a:ext cx="2380508" cy="1565709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36</xdr:col>
      <xdr:colOff>64972</xdr:colOff>
      <xdr:row>8</xdr:row>
      <xdr:rowOff>122722</xdr:rowOff>
    </xdr:from>
    <xdr:to>
      <xdr:col>45</xdr:col>
      <xdr:colOff>512782</xdr:colOff>
      <xdr:row>17</xdr:row>
      <xdr:rowOff>20053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691BD4F-29F5-4F9D-8CA0-206A75C5E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4032" y="1753402"/>
          <a:ext cx="2406150" cy="1543251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121921</xdr:colOff>
      <xdr:row>4</xdr:row>
      <xdr:rowOff>60961</xdr:rowOff>
    </xdr:from>
    <xdr:to>
      <xdr:col>4</xdr:col>
      <xdr:colOff>15241</xdr:colOff>
      <xdr:row>16</xdr:row>
      <xdr:rowOff>89125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302001DE-4B55-131E-82F9-4EFCD1295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1" y="960121"/>
          <a:ext cx="784860" cy="2222724"/>
        </a:xfrm>
        <a:prstGeom prst="rect">
          <a:avLst/>
        </a:prstGeom>
      </xdr:spPr>
    </xdr:pic>
    <xdr:clientData/>
  </xdr:twoCellAnchor>
  <xdr:twoCellAnchor editAs="oneCell">
    <xdr:from>
      <xdr:col>5</xdr:col>
      <xdr:colOff>15241</xdr:colOff>
      <xdr:row>9</xdr:row>
      <xdr:rowOff>30481</xdr:rowOff>
    </xdr:from>
    <xdr:to>
      <xdr:col>8</xdr:col>
      <xdr:colOff>129540</xdr:colOff>
      <xdr:row>13</xdr:row>
      <xdr:rowOff>141059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80BDCFF7-17EF-4045-AFA1-4E776ED9F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0141" y="1844041"/>
          <a:ext cx="754379" cy="842098"/>
        </a:xfrm>
        <a:prstGeom prst="rect">
          <a:avLst/>
        </a:prstGeom>
      </xdr:spPr>
    </xdr:pic>
    <xdr:clientData/>
  </xdr:twoCellAnchor>
  <xdr:twoCellAnchor>
    <xdr:from>
      <xdr:col>7</xdr:col>
      <xdr:colOff>83820</xdr:colOff>
      <xdr:row>24</xdr:row>
      <xdr:rowOff>162791</xdr:rowOff>
    </xdr:from>
    <xdr:to>
      <xdr:col>13</xdr:col>
      <xdr:colOff>129540</xdr:colOff>
      <xdr:row>34</xdr:row>
      <xdr:rowOff>110859</xdr:rowOff>
    </xdr:to>
    <xdr:grpSp>
      <xdr:nvGrpSpPr>
        <xdr:cNvPr id="19" name="Skupina 18">
          <a:extLst>
            <a:ext uri="{FF2B5EF4-FFF2-40B4-BE49-F238E27FC236}">
              <a16:creationId xmlns:a16="http://schemas.microsoft.com/office/drawing/2014/main" id="{25BA87C1-0505-F7BA-3484-8797400ECF18}"/>
            </a:ext>
          </a:extLst>
        </xdr:cNvPr>
        <xdr:cNvGrpSpPr/>
      </xdr:nvGrpSpPr>
      <xdr:grpSpPr>
        <a:xfrm>
          <a:off x="1788795" y="4677641"/>
          <a:ext cx="1474470" cy="1500643"/>
          <a:chOff x="1632758" y="4734791"/>
          <a:chExt cx="1334193" cy="1534413"/>
        </a:xfrm>
      </xdr:grpSpPr>
      <xdr:pic>
        <xdr:nvPicPr>
          <xdr:cNvPr id="15" name="Obrázek 14">
            <a:extLst>
              <a:ext uri="{FF2B5EF4-FFF2-40B4-BE49-F238E27FC236}">
                <a16:creationId xmlns:a16="http://schemas.microsoft.com/office/drawing/2014/main" id="{89719ED0-F2C6-4BAE-BC1A-D953A942B0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632758" y="4749565"/>
            <a:ext cx="1334193" cy="1519639"/>
          </a:xfrm>
          <a:prstGeom prst="rect">
            <a:avLst/>
          </a:prstGeom>
        </xdr:spPr>
      </xdr:pic>
      <xdr:sp macro="" textlink="">
        <xdr:nvSpPr>
          <xdr:cNvPr id="5" name="Obdélník 4">
            <a:extLst>
              <a:ext uri="{FF2B5EF4-FFF2-40B4-BE49-F238E27FC236}">
                <a16:creationId xmlns:a16="http://schemas.microsoft.com/office/drawing/2014/main" id="{8D25C5E7-0C6F-5417-8E65-35DE2F7431E7}"/>
              </a:ext>
            </a:extLst>
          </xdr:cNvPr>
          <xdr:cNvSpPr/>
        </xdr:nvSpPr>
        <xdr:spPr bwMode="auto">
          <a:xfrm>
            <a:off x="1804555" y="4734791"/>
            <a:ext cx="973282" cy="585354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sp macro="" textlink="">
        <xdr:nvSpPr>
          <xdr:cNvPr id="6" name="Obdélník 5">
            <a:extLst>
              <a:ext uri="{FF2B5EF4-FFF2-40B4-BE49-F238E27FC236}">
                <a16:creationId xmlns:a16="http://schemas.microsoft.com/office/drawing/2014/main" id="{3C2ABCB4-CFD3-4A60-9424-F13499C2BDB1}"/>
              </a:ext>
            </a:extLst>
          </xdr:cNvPr>
          <xdr:cNvSpPr/>
        </xdr:nvSpPr>
        <xdr:spPr bwMode="auto">
          <a:xfrm>
            <a:off x="1880754" y="5559135"/>
            <a:ext cx="259773" cy="252845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</xdr:grpSp>
    <xdr:clientData/>
  </xdr:twoCellAnchor>
  <xdr:twoCellAnchor>
    <xdr:from>
      <xdr:col>19</xdr:col>
      <xdr:colOff>99060</xdr:colOff>
      <xdr:row>24</xdr:row>
      <xdr:rowOff>169945</xdr:rowOff>
    </xdr:from>
    <xdr:to>
      <xdr:col>25</xdr:col>
      <xdr:colOff>144780</xdr:colOff>
      <xdr:row>34</xdr:row>
      <xdr:rowOff>103239</xdr:rowOff>
    </xdr:to>
    <xdr:grpSp>
      <xdr:nvGrpSpPr>
        <xdr:cNvPr id="25" name="Skupina 24">
          <a:extLst>
            <a:ext uri="{FF2B5EF4-FFF2-40B4-BE49-F238E27FC236}">
              <a16:creationId xmlns:a16="http://schemas.microsoft.com/office/drawing/2014/main" id="{A6E1DE21-DA0C-AE61-8FB9-D82A53352B5A}"/>
            </a:ext>
          </a:extLst>
        </xdr:cNvPr>
        <xdr:cNvGrpSpPr/>
      </xdr:nvGrpSpPr>
      <xdr:grpSpPr>
        <a:xfrm>
          <a:off x="4661535" y="4684795"/>
          <a:ext cx="1474470" cy="1485869"/>
          <a:chOff x="4194464" y="4741945"/>
          <a:chExt cx="1334192" cy="1519639"/>
        </a:xfrm>
      </xdr:grpSpPr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04C0A9BD-0DA5-4AF3-A813-B52F7A1F43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194464" y="4741945"/>
            <a:ext cx="1334192" cy="1519639"/>
          </a:xfrm>
          <a:prstGeom prst="rect">
            <a:avLst/>
          </a:prstGeom>
        </xdr:spPr>
      </xdr:pic>
      <xdr:sp macro="" textlink="">
        <xdr:nvSpPr>
          <xdr:cNvPr id="18" name="Obdélník 17">
            <a:extLst>
              <a:ext uri="{FF2B5EF4-FFF2-40B4-BE49-F238E27FC236}">
                <a16:creationId xmlns:a16="http://schemas.microsoft.com/office/drawing/2014/main" id="{D6FA22EB-095F-4681-A456-E4B65FE7F435}"/>
              </a:ext>
            </a:extLst>
          </xdr:cNvPr>
          <xdr:cNvSpPr/>
        </xdr:nvSpPr>
        <xdr:spPr bwMode="auto">
          <a:xfrm>
            <a:off x="4488872" y="4946073"/>
            <a:ext cx="259773" cy="193962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pic>
        <xdr:nvPicPr>
          <xdr:cNvPr id="20" name="Obrázek 19">
            <a:extLst>
              <a:ext uri="{FF2B5EF4-FFF2-40B4-BE49-F238E27FC236}">
                <a16:creationId xmlns:a16="http://schemas.microsoft.com/office/drawing/2014/main" id="{C03A5CC3-86BA-32BD-6508-54522F1E4F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 flipV="1">
            <a:off x="4918365" y="4817920"/>
            <a:ext cx="418938" cy="550505"/>
          </a:xfrm>
          <a:prstGeom prst="rect">
            <a:avLst/>
          </a:prstGeom>
        </xdr:spPr>
      </xdr:pic>
      <xdr:sp macro="" textlink="">
        <xdr:nvSpPr>
          <xdr:cNvPr id="21" name="Obdélník 20">
            <a:extLst>
              <a:ext uri="{FF2B5EF4-FFF2-40B4-BE49-F238E27FC236}">
                <a16:creationId xmlns:a16="http://schemas.microsoft.com/office/drawing/2014/main" id="{95257187-98EB-47A5-82F0-01256F3226A2}"/>
              </a:ext>
            </a:extLst>
          </xdr:cNvPr>
          <xdr:cNvSpPr/>
        </xdr:nvSpPr>
        <xdr:spPr bwMode="auto">
          <a:xfrm>
            <a:off x="4433454" y="5600700"/>
            <a:ext cx="259773" cy="193962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sp macro="" textlink="">
        <xdr:nvSpPr>
          <xdr:cNvPr id="22" name="Obdélník 21">
            <a:extLst>
              <a:ext uri="{FF2B5EF4-FFF2-40B4-BE49-F238E27FC236}">
                <a16:creationId xmlns:a16="http://schemas.microsoft.com/office/drawing/2014/main" id="{B6948521-B554-4DE9-ABA8-518548B6B000}"/>
              </a:ext>
            </a:extLst>
          </xdr:cNvPr>
          <xdr:cNvSpPr/>
        </xdr:nvSpPr>
        <xdr:spPr bwMode="auto">
          <a:xfrm>
            <a:off x="4963391" y="5525238"/>
            <a:ext cx="374073" cy="502228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cxnSp macro="">
        <xdr:nvCxnSpPr>
          <xdr:cNvPr id="24" name="Přímá spojnice 23">
            <a:extLst>
              <a:ext uri="{FF2B5EF4-FFF2-40B4-BE49-F238E27FC236}">
                <a16:creationId xmlns:a16="http://schemas.microsoft.com/office/drawing/2014/main" id="{F1507026-AAE5-F710-F3C8-53EF68DC570F}"/>
              </a:ext>
            </a:extLst>
          </xdr:cNvPr>
          <xdr:cNvCxnSpPr/>
        </xdr:nvCxnSpPr>
        <xdr:spPr bwMode="auto">
          <a:xfrm>
            <a:off x="5323611" y="5500255"/>
            <a:ext cx="0" cy="550718"/>
          </a:xfrm>
          <a:prstGeom prst="line">
            <a:avLst/>
          </a:prstGeom>
          <a:solidFill>
            <a:srgbClr val="FFFFE1"/>
          </a:solidFill>
          <a:ln w="12700" cap="flat" cmpd="sng" algn="ctr">
            <a:solidFill>
              <a:schemeClr val="tx1">
                <a:lumMod val="65000"/>
                <a:lumOff val="35000"/>
              </a:schemeClr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32</xdr:col>
      <xdr:colOff>115042</xdr:colOff>
      <xdr:row>24</xdr:row>
      <xdr:rowOff>170039</xdr:rowOff>
    </xdr:from>
    <xdr:to>
      <xdr:col>38</xdr:col>
      <xdr:colOff>160762</xdr:colOff>
      <xdr:row>34</xdr:row>
      <xdr:rowOff>118107</xdr:rowOff>
    </xdr:to>
    <xdr:grpSp>
      <xdr:nvGrpSpPr>
        <xdr:cNvPr id="49" name="Skupina 48">
          <a:extLst>
            <a:ext uri="{FF2B5EF4-FFF2-40B4-BE49-F238E27FC236}">
              <a16:creationId xmlns:a16="http://schemas.microsoft.com/office/drawing/2014/main" id="{BDEF9805-F22A-DDC7-950C-5EA5DF4BFBB4}"/>
            </a:ext>
          </a:extLst>
        </xdr:cNvPr>
        <xdr:cNvGrpSpPr/>
      </xdr:nvGrpSpPr>
      <xdr:grpSpPr>
        <a:xfrm>
          <a:off x="7773142" y="4684889"/>
          <a:ext cx="1474470" cy="1500643"/>
          <a:chOff x="7111726" y="4729847"/>
          <a:chExt cx="1325880" cy="1529980"/>
        </a:xfrm>
      </xdr:grpSpPr>
      <xdr:grpSp>
        <xdr:nvGrpSpPr>
          <xdr:cNvPr id="47" name="Skupina 46">
            <a:extLst>
              <a:ext uri="{FF2B5EF4-FFF2-40B4-BE49-F238E27FC236}">
                <a16:creationId xmlns:a16="http://schemas.microsoft.com/office/drawing/2014/main" id="{EFA120A8-6749-D6E7-E318-1C302E5F7F19}"/>
              </a:ext>
            </a:extLst>
          </xdr:cNvPr>
          <xdr:cNvGrpSpPr/>
        </xdr:nvGrpSpPr>
        <xdr:grpSpPr>
          <a:xfrm>
            <a:off x="7111726" y="4729847"/>
            <a:ext cx="1325880" cy="1529980"/>
            <a:chOff x="7155922" y="4742039"/>
            <a:chExt cx="1334193" cy="1534413"/>
          </a:xfrm>
        </xdr:grpSpPr>
        <xdr:grpSp>
          <xdr:nvGrpSpPr>
            <xdr:cNvPr id="26" name="Skupina 25">
              <a:extLst>
                <a:ext uri="{FF2B5EF4-FFF2-40B4-BE49-F238E27FC236}">
                  <a16:creationId xmlns:a16="http://schemas.microsoft.com/office/drawing/2014/main" id="{BA80A4BB-327F-4323-8F71-16225FAB6D6E}"/>
                </a:ext>
              </a:extLst>
            </xdr:cNvPr>
            <xdr:cNvGrpSpPr/>
          </xdr:nvGrpSpPr>
          <xdr:grpSpPr>
            <a:xfrm>
              <a:off x="7155922" y="4742039"/>
              <a:ext cx="1334193" cy="1534413"/>
              <a:chOff x="1632758" y="4734791"/>
              <a:chExt cx="1334193" cy="1534413"/>
            </a:xfrm>
          </xdr:grpSpPr>
          <xdr:pic>
            <xdr:nvPicPr>
              <xdr:cNvPr id="27" name="Obrázek 26">
                <a:extLst>
                  <a:ext uri="{FF2B5EF4-FFF2-40B4-BE49-F238E27FC236}">
                    <a16:creationId xmlns:a16="http://schemas.microsoft.com/office/drawing/2014/main" id="{25709E87-D314-450E-DF78-C68A742B1E0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/>
              <a:stretch>
                <a:fillRect/>
              </a:stretch>
            </xdr:blipFill>
            <xdr:spPr>
              <a:xfrm>
                <a:off x="1632758" y="4749565"/>
                <a:ext cx="1334193" cy="1519639"/>
              </a:xfrm>
              <a:prstGeom prst="rect">
                <a:avLst/>
              </a:prstGeom>
            </xdr:spPr>
          </xdr:pic>
          <xdr:sp macro="" textlink="">
            <xdr:nvSpPr>
              <xdr:cNvPr id="28" name="Obdélník 27">
                <a:extLst>
                  <a:ext uri="{FF2B5EF4-FFF2-40B4-BE49-F238E27FC236}">
                    <a16:creationId xmlns:a16="http://schemas.microsoft.com/office/drawing/2014/main" id="{8BB16D96-E77C-3EA0-4A69-6DF14A7C3F5C}"/>
                  </a:ext>
                </a:extLst>
              </xdr:cNvPr>
              <xdr:cNvSpPr/>
            </xdr:nvSpPr>
            <xdr:spPr bwMode="auto">
              <a:xfrm>
                <a:off x="1804555" y="4734791"/>
                <a:ext cx="973282" cy="585354"/>
              </a:xfrm>
              <a:prstGeom prst="rect">
                <a:avLst/>
              </a:prstGeom>
              <a:solidFill>
                <a:sysClr val="window" lastClr="FFFFFF"/>
              </a:solidFill>
              <a:ln w="9525" cap="flat" cmpd="sng" algn="ctr">
                <a:noFill/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Overflow="clip" wrap="square" lIns="18288" tIns="0" rIns="0" bIns="0" rtlCol="0" anchor="ctr" upright="1"/>
              <a:lstStyle/>
              <a:p>
                <a:pPr algn="ctr"/>
                <a:endParaRPr lang="sk-SK" sz="1100"/>
              </a:p>
            </xdr:txBody>
          </xdr:sp>
          <xdr:sp macro="" textlink="">
            <xdr:nvSpPr>
              <xdr:cNvPr id="29" name="Obdélník 28">
                <a:extLst>
                  <a:ext uri="{FF2B5EF4-FFF2-40B4-BE49-F238E27FC236}">
                    <a16:creationId xmlns:a16="http://schemas.microsoft.com/office/drawing/2014/main" id="{E8B7C3BF-DD1C-72CD-D9D7-0864FE877969}"/>
                  </a:ext>
                </a:extLst>
              </xdr:cNvPr>
              <xdr:cNvSpPr/>
            </xdr:nvSpPr>
            <xdr:spPr bwMode="auto">
              <a:xfrm>
                <a:off x="1880754" y="5559135"/>
                <a:ext cx="259773" cy="252845"/>
              </a:xfrm>
              <a:prstGeom prst="rect">
                <a:avLst/>
              </a:prstGeom>
              <a:solidFill>
                <a:sysClr val="window" lastClr="FFFFFF"/>
              </a:solidFill>
              <a:ln w="9525" cap="flat" cmpd="sng" algn="ctr">
                <a:noFill/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Overflow="clip" wrap="square" lIns="18288" tIns="0" rIns="0" bIns="0" rtlCol="0" anchor="ctr" upright="1"/>
              <a:lstStyle/>
              <a:p>
                <a:pPr algn="ctr"/>
                <a:endParaRPr lang="sk-SK" sz="1100"/>
              </a:p>
            </xdr:txBody>
          </xdr:sp>
        </xdr:grpSp>
        <xdr:sp macro="" textlink="">
          <xdr:nvSpPr>
            <xdr:cNvPr id="30" name="Obdélník 29">
              <a:extLst>
                <a:ext uri="{FF2B5EF4-FFF2-40B4-BE49-F238E27FC236}">
                  <a16:creationId xmlns:a16="http://schemas.microsoft.com/office/drawing/2014/main" id="{AA389B2F-DBFC-4D21-A20E-EDBEB0054230}"/>
                </a:ext>
              </a:extLst>
            </xdr:cNvPr>
            <xdr:cNvSpPr/>
          </xdr:nvSpPr>
          <xdr:spPr bwMode="auto">
            <a:xfrm>
              <a:off x="7924446" y="5539189"/>
              <a:ext cx="374549" cy="498094"/>
            </a:xfrm>
            <a:prstGeom prst="rect">
              <a:avLst/>
            </a:prstGeom>
            <a:solidFill>
              <a:sysClr val="window" lastClr="FFFFFF"/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wrap="square" lIns="18288" tIns="0" rIns="0" bIns="0" rtlCol="0" anchor="ctr" upright="1"/>
            <a:lstStyle/>
            <a:p>
              <a:pPr algn="ctr"/>
              <a:endParaRPr lang="sk-SK" sz="1100"/>
            </a:p>
          </xdr:txBody>
        </xdr:sp>
        <xdr:sp macro="" textlink="">
          <xdr:nvSpPr>
            <xdr:cNvPr id="37" name="Obdélník 36">
              <a:extLst>
                <a:ext uri="{FF2B5EF4-FFF2-40B4-BE49-F238E27FC236}">
                  <a16:creationId xmlns:a16="http://schemas.microsoft.com/office/drawing/2014/main" id="{CB1CBA9A-1693-4B74-9706-E92FB4150FF3}"/>
                </a:ext>
              </a:extLst>
            </xdr:cNvPr>
            <xdr:cNvSpPr/>
          </xdr:nvSpPr>
          <xdr:spPr bwMode="auto">
            <a:xfrm>
              <a:off x="8220414" y="5246252"/>
              <a:ext cx="72424" cy="340909"/>
            </a:xfrm>
            <a:prstGeom prst="rect">
              <a:avLst/>
            </a:prstGeom>
            <a:solidFill>
              <a:sysClr val="window" lastClr="FFFFFF"/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wrap="square" lIns="18288" tIns="0" rIns="0" bIns="0" rtlCol="0" anchor="ctr" upright="1"/>
            <a:lstStyle/>
            <a:p>
              <a:pPr algn="ctr"/>
              <a:endParaRPr lang="sk-SK" sz="1100"/>
            </a:p>
          </xdr:txBody>
        </xdr:sp>
      </xdr:grpSp>
      <xdr:cxnSp macro="">
        <xdr:nvCxnSpPr>
          <xdr:cNvPr id="39" name="Přímá spojnice 38">
            <a:extLst>
              <a:ext uri="{FF2B5EF4-FFF2-40B4-BE49-F238E27FC236}">
                <a16:creationId xmlns:a16="http://schemas.microsoft.com/office/drawing/2014/main" id="{521D2143-518D-4B91-8BF2-7D7C36906472}"/>
              </a:ext>
            </a:extLst>
          </xdr:cNvPr>
          <xdr:cNvCxnSpPr/>
        </xdr:nvCxnSpPr>
        <xdr:spPr bwMode="auto">
          <a:xfrm>
            <a:off x="8165475" y="5314824"/>
            <a:ext cx="0" cy="196680"/>
          </a:xfrm>
          <a:prstGeom prst="line">
            <a:avLst/>
          </a:prstGeom>
          <a:solidFill>
            <a:srgbClr val="FFFFE1"/>
          </a:solidFill>
          <a:ln w="12700" cap="flat" cmpd="sng" algn="ctr">
            <a:solidFill>
              <a:schemeClr val="tx1">
                <a:lumMod val="65000"/>
                <a:lumOff val="35000"/>
              </a:schemeClr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34" name="Obdélník 33">
            <a:extLst>
              <a:ext uri="{FF2B5EF4-FFF2-40B4-BE49-F238E27FC236}">
                <a16:creationId xmlns:a16="http://schemas.microsoft.com/office/drawing/2014/main" id="{0AF4613C-0B77-42C3-B602-F542AE7A1B2E}"/>
              </a:ext>
            </a:extLst>
          </xdr:cNvPr>
          <xdr:cNvSpPr/>
        </xdr:nvSpPr>
        <xdr:spPr bwMode="auto">
          <a:xfrm>
            <a:off x="8201319" y="5186142"/>
            <a:ext cx="45719" cy="500725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cxnSp macro="">
        <xdr:nvCxnSpPr>
          <xdr:cNvPr id="31" name="Přímá spojnice 30">
            <a:extLst>
              <a:ext uri="{FF2B5EF4-FFF2-40B4-BE49-F238E27FC236}">
                <a16:creationId xmlns:a16="http://schemas.microsoft.com/office/drawing/2014/main" id="{94943CEF-F135-408C-B304-48C0EFD9BD77}"/>
              </a:ext>
            </a:extLst>
          </xdr:cNvPr>
          <xdr:cNvCxnSpPr/>
        </xdr:nvCxnSpPr>
        <xdr:spPr bwMode="auto">
          <a:xfrm>
            <a:off x="8233538" y="4783085"/>
            <a:ext cx="0" cy="1436544"/>
          </a:xfrm>
          <a:prstGeom prst="line">
            <a:avLst/>
          </a:prstGeom>
          <a:solidFill>
            <a:srgbClr val="FFFFE1"/>
          </a:solidFill>
          <a:ln w="12700" cap="flat" cmpd="sng" algn="ctr">
            <a:solidFill>
              <a:schemeClr val="tx1">
                <a:lumMod val="65000"/>
                <a:lumOff val="35000"/>
              </a:schemeClr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34</xdr:col>
      <xdr:colOff>134113</xdr:colOff>
      <xdr:row>27</xdr:row>
      <xdr:rowOff>94127</xdr:rowOff>
    </xdr:from>
    <xdr:to>
      <xdr:col>39</xdr:col>
      <xdr:colOff>35666</xdr:colOff>
      <xdr:row>28</xdr:row>
      <xdr:rowOff>85537</xdr:rowOff>
    </xdr:to>
    <xdr:grpSp>
      <xdr:nvGrpSpPr>
        <xdr:cNvPr id="62" name="Skupina 61">
          <a:extLst>
            <a:ext uri="{FF2B5EF4-FFF2-40B4-BE49-F238E27FC236}">
              <a16:creationId xmlns:a16="http://schemas.microsoft.com/office/drawing/2014/main" id="{2373C135-1089-C9F9-1A7A-CBDE597DAA9C}"/>
            </a:ext>
          </a:extLst>
        </xdr:cNvPr>
        <xdr:cNvGrpSpPr/>
      </xdr:nvGrpSpPr>
      <xdr:grpSpPr>
        <a:xfrm>
          <a:off x="8268463" y="5066177"/>
          <a:ext cx="1092178" cy="172385"/>
          <a:chOff x="7445811" y="4526697"/>
          <a:chExt cx="971855" cy="172993"/>
        </a:xfrm>
      </xdr:grpSpPr>
      <xdr:cxnSp macro="">
        <xdr:nvCxnSpPr>
          <xdr:cNvPr id="53" name="Přímá spojnice 122">
            <a:extLst>
              <a:ext uri="{FF2B5EF4-FFF2-40B4-BE49-F238E27FC236}">
                <a16:creationId xmlns:a16="http://schemas.microsoft.com/office/drawing/2014/main" id="{309BBD88-EF34-58BF-E511-F8F9E31973BE}"/>
              </a:ext>
            </a:extLst>
          </xdr:cNvPr>
          <xdr:cNvCxnSpPr>
            <a:cxnSpLocks noChangeShapeType="1"/>
          </xdr:cNvCxnSpPr>
        </xdr:nvCxnSpPr>
        <xdr:spPr bwMode="auto">
          <a:xfrm flipH="1" flipV="1">
            <a:off x="8118334" y="4604248"/>
            <a:ext cx="299332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 type="none" w="med" len="med"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4" name="Přímá spojnice 129">
            <a:extLst>
              <a:ext uri="{FF2B5EF4-FFF2-40B4-BE49-F238E27FC236}">
                <a16:creationId xmlns:a16="http://schemas.microsoft.com/office/drawing/2014/main" id="{F4ACF2CD-C590-26E5-7CFC-5D375AD04E1C}"/>
              </a:ext>
            </a:extLst>
          </xdr:cNvPr>
          <xdr:cNvCxnSpPr>
            <a:cxnSpLocks noChangeShapeType="1"/>
          </xdr:cNvCxnSpPr>
        </xdr:nvCxnSpPr>
        <xdr:spPr bwMode="auto">
          <a:xfrm rot="16200000">
            <a:off x="8032037" y="4611246"/>
            <a:ext cx="169097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5" name="Přímá spojnice 129">
            <a:extLst>
              <a:ext uri="{FF2B5EF4-FFF2-40B4-BE49-F238E27FC236}">
                <a16:creationId xmlns:a16="http://schemas.microsoft.com/office/drawing/2014/main" id="{6348C682-A9C6-29FB-2D80-AE3AD9636FDC}"/>
              </a:ext>
            </a:extLst>
          </xdr:cNvPr>
          <xdr:cNvCxnSpPr>
            <a:cxnSpLocks noChangeShapeType="1"/>
          </xdr:cNvCxnSpPr>
        </xdr:nvCxnSpPr>
        <xdr:spPr bwMode="auto">
          <a:xfrm rot="16200000">
            <a:off x="7969017" y="4615142"/>
            <a:ext cx="169097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6" name="Přímá spojnice 122">
            <a:extLst>
              <a:ext uri="{FF2B5EF4-FFF2-40B4-BE49-F238E27FC236}">
                <a16:creationId xmlns:a16="http://schemas.microsoft.com/office/drawing/2014/main" id="{C464A2F1-0663-56F0-95A1-EFE2A3AFEDB2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7445811" y="4604425"/>
            <a:ext cx="611140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 type="triangl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7" name="Přímá spojnice 122">
            <a:extLst>
              <a:ext uri="{FF2B5EF4-FFF2-40B4-BE49-F238E27FC236}">
                <a16:creationId xmlns:a16="http://schemas.microsoft.com/office/drawing/2014/main" id="{463C5B7C-98BB-0B80-3FFA-969F678C64D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7968506" y="4604426"/>
            <a:ext cx="248123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32</xdr:col>
      <xdr:colOff>205740</xdr:colOff>
      <xdr:row>26</xdr:row>
      <xdr:rowOff>15240</xdr:rowOff>
    </xdr:from>
    <xdr:to>
      <xdr:col>37</xdr:col>
      <xdr:colOff>82296</xdr:colOff>
      <xdr:row>28</xdr:row>
      <xdr:rowOff>47244</xdr:rowOff>
    </xdr:to>
    <xdr:sp macro="" textlink="">
      <xdr:nvSpPr>
        <xdr:cNvPr id="63" name="TextovéPole 62">
          <a:extLst>
            <a:ext uri="{FF2B5EF4-FFF2-40B4-BE49-F238E27FC236}">
              <a16:creationId xmlns:a16="http://schemas.microsoft.com/office/drawing/2014/main" id="{00E45DEC-7CB7-90D0-79D6-849165732CAB}"/>
            </a:ext>
          </a:extLst>
        </xdr:cNvPr>
        <xdr:cNvSpPr txBox="1"/>
      </xdr:nvSpPr>
      <xdr:spPr>
        <a:xfrm>
          <a:off x="7071360" y="4937760"/>
          <a:ext cx="943356" cy="313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sk-SK" sz="1100" b="1">
              <a:latin typeface="Arial" panose="020B0604020202020204" pitchFamily="34" charset="0"/>
              <a:cs typeface="Arial" panose="020B0604020202020204" pitchFamily="34" charset="0"/>
            </a:rPr>
            <a:t>&gt;=</a:t>
          </a:r>
          <a:r>
            <a:rPr lang="sk-SK" sz="11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sk-SK" sz="1100" b="1">
              <a:latin typeface="Arial" panose="020B0604020202020204" pitchFamily="34" charset="0"/>
              <a:cs typeface="Arial" panose="020B0604020202020204" pitchFamily="34" charset="0"/>
            </a:rPr>
            <a:t>5mm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596265</xdr:colOff>
      <xdr:row>55</xdr:row>
      <xdr:rowOff>28575</xdr:rowOff>
    </xdr:from>
    <xdr:to>
      <xdr:col>1</xdr:col>
      <xdr:colOff>753261</xdr:colOff>
      <xdr:row>56</xdr:row>
      <xdr:rowOff>18075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EDADD1E9-7FB1-4BC6-820E-290CAE2ECB6E}"/>
            </a:ext>
          </a:extLst>
        </xdr:cNvPr>
        <xdr:cNvSpPr txBox="1">
          <a:spLocks noChangeAspect="1"/>
        </xdr:cNvSpPr>
      </xdr:nvSpPr>
      <xdr:spPr>
        <a:xfrm>
          <a:off x="710565" y="70757415"/>
          <a:ext cx="156996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600075</xdr:colOff>
          <xdr:row>59</xdr:row>
          <xdr:rowOff>0</xdr:rowOff>
        </xdr:from>
        <xdr:to>
          <xdr:col>12</xdr:col>
          <xdr:colOff>9525</xdr:colOff>
          <xdr:row>60</xdr:row>
          <xdr:rowOff>66675</xdr:rowOff>
        </xdr:to>
        <xdr:sp macro="" textlink="">
          <xdr:nvSpPr>
            <xdr:cNvPr id="985089" name="Button 1" hidden="1">
              <a:extLst>
                <a:ext uri="{63B3BB69-23CF-44E3-9099-C40C66FF867C}">
                  <a14:compatExt spid="_x0000_s985089"/>
                </a:ext>
                <a:ext uri="{FF2B5EF4-FFF2-40B4-BE49-F238E27FC236}">
                  <a16:creationId xmlns:a16="http://schemas.microsoft.com/office/drawing/2014/main" id="{00000000-0008-0000-0800-000001080F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cs-CZ" sz="9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VYTVORIŤ  OBJEDNÁVKU</a:t>
              </a:r>
            </a:p>
          </xdr:txBody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1188720</xdr:colOff>
      <xdr:row>116</xdr:row>
      <xdr:rowOff>53340</xdr:rowOff>
    </xdr:from>
    <xdr:to>
      <xdr:col>2</xdr:col>
      <xdr:colOff>4099560</xdr:colOff>
      <xdr:row>126</xdr:row>
      <xdr:rowOff>60960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C12F0073-C3C4-4589-8C95-940B1CB2D37E}"/>
            </a:ext>
          </a:extLst>
        </xdr:cNvPr>
        <xdr:cNvSpPr txBox="1"/>
      </xdr:nvSpPr>
      <xdr:spPr>
        <a:xfrm>
          <a:off x="2095500" y="20596860"/>
          <a:ext cx="2910840" cy="176022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k-SK" sz="14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zatiaľ KONIEC</a:t>
          </a:r>
        </a:p>
      </xdr:txBody>
    </xdr:sp>
    <xdr:clientData/>
  </xdr:twoCellAnchor>
  <xdr:twoCellAnchor>
    <xdr:from>
      <xdr:col>2</xdr:col>
      <xdr:colOff>1150620</xdr:colOff>
      <xdr:row>105</xdr:row>
      <xdr:rowOff>30480</xdr:rowOff>
    </xdr:from>
    <xdr:to>
      <xdr:col>2</xdr:col>
      <xdr:colOff>4061460</xdr:colOff>
      <xdr:row>115</xdr:row>
      <xdr:rowOff>38100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B78CED7E-2E8F-4037-9727-2BAEE0C8ED37}"/>
            </a:ext>
          </a:extLst>
        </xdr:cNvPr>
        <xdr:cNvSpPr txBox="1"/>
      </xdr:nvSpPr>
      <xdr:spPr>
        <a:xfrm>
          <a:off x="2057400" y="18646140"/>
          <a:ext cx="2910840" cy="176022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k-SK" sz="14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zatiaľ KONIEC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solidFill>
          <a:srgbClr val="FFFFE1"/>
        </a:solidFill>
        <a:ln w="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ettich.com/short/t9k10cz" TargetMode="External"/><Relationship Id="rId2" Type="http://schemas.openxmlformats.org/officeDocument/2006/relationships/hyperlink" Target="http://www.hettich.com/short/xbqvp8y" TargetMode="External"/><Relationship Id="rId1" Type="http://schemas.openxmlformats.org/officeDocument/2006/relationships/hyperlink" Target="http://www.hettich.com/short/ayxce5w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www.hettich.com/short/p3jxl9u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656D-22B2-4384-8ED2-97EADBFD11CB}">
  <sheetPr codeName="List5"/>
  <dimension ref="A1:BJ40"/>
  <sheetViews>
    <sheetView showGridLines="0" showRowColHeaders="0" zoomScale="95" zoomScaleNormal="95" workbookViewId="0">
      <pane ySplit="4" topLeftCell="A5" activePane="bottomLeft" state="frozen"/>
      <selection pane="bottomLeft" activeCell="G2" sqref="G2:K2"/>
    </sheetView>
  </sheetViews>
  <sheetFormatPr defaultColWidth="9" defaultRowHeight="14.25"/>
  <cols>
    <col min="1" max="1" width="3.625" style="11" customWidth="1"/>
    <col min="2" max="44" width="3.125" style="11" customWidth="1"/>
    <col min="45" max="45" width="3.625" style="11" customWidth="1"/>
    <col min="46" max="48" width="9" style="11" customWidth="1"/>
    <col min="49" max="16384" width="9" style="11"/>
  </cols>
  <sheetData>
    <row r="1" spans="1:62" ht="12.95" customHeight="1" thickBot="1"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ht="23.1" customHeight="1" thickBot="1">
      <c r="B2" s="304" t="str">
        <f>Verzie!E12</f>
        <v>&lt;&lt;  späť</v>
      </c>
      <c r="C2" s="305"/>
      <c r="D2" s="305"/>
      <c r="E2" s="306"/>
      <c r="G2" s="307" t="str">
        <f>Verzie!E5</f>
        <v xml:space="preserve"> Úvod</v>
      </c>
      <c r="H2" s="308"/>
      <c r="I2" s="308"/>
      <c r="J2" s="308"/>
      <c r="K2" s="309"/>
      <c r="O2" s="310"/>
      <c r="P2" s="311"/>
      <c r="Q2" s="311"/>
      <c r="R2" s="311"/>
      <c r="S2" s="312"/>
      <c r="U2" s="310"/>
      <c r="V2" s="311"/>
      <c r="W2" s="311"/>
      <c r="X2" s="311"/>
      <c r="Y2" s="312"/>
      <c r="AA2" s="310"/>
      <c r="AB2" s="311"/>
      <c r="AC2" s="311"/>
      <c r="AD2" s="311"/>
      <c r="AE2" s="312"/>
      <c r="AI2" s="310" t="str">
        <f>Verzie!E9</f>
        <v xml:space="preserve"> Objednávka</v>
      </c>
      <c r="AJ2" s="311"/>
      <c r="AK2" s="311"/>
      <c r="AL2" s="311"/>
      <c r="AM2" s="312"/>
      <c r="AO2" s="301" t="str">
        <f>Verzie!E13</f>
        <v>vpred  &gt;&gt;</v>
      </c>
      <c r="AP2" s="302"/>
      <c r="AQ2" s="302"/>
      <c r="AR2" s="30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ht="12.95" customHeight="1">
      <c r="AT3" s="1"/>
      <c r="AU3" s="6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ht="23.1" customHeight="1">
      <c r="A4" s="12"/>
      <c r="B4" s="33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8" t="str">
        <f>Verzie!E16</f>
        <v xml:space="preserve"> Nápoveda</v>
      </c>
      <c r="AS4" s="12"/>
      <c r="AT4" s="1"/>
      <c r="AU4" s="6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ht="14.45" customHeight="1"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ht="14.4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62" ht="14.45" customHeight="1">
      <c r="A7" s="1"/>
      <c r="B7" s="313" t="str">
        <f>Verzie!E140</f>
        <v>Formulár pre identifikačné údaje</v>
      </c>
      <c r="C7" s="313"/>
      <c r="D7" s="313"/>
      <c r="E7" s="313"/>
      <c r="F7" s="313"/>
      <c r="G7" s="313"/>
      <c r="H7" s="313"/>
      <c r="I7" s="313"/>
      <c r="J7" s="313"/>
      <c r="K7" s="313"/>
      <c r="L7" s="313"/>
      <c r="M7" s="313"/>
      <c r="N7" s="1"/>
      <c r="O7" s="1"/>
      <c r="P7" s="1"/>
      <c r="Q7" s="1"/>
      <c r="R7" s="1"/>
      <c r="S7" s="1"/>
      <c r="T7" s="1"/>
      <c r="U7" s="39"/>
      <c r="V7" s="39"/>
      <c r="W7" s="43" t="str">
        <f>Verzie!E16</f>
        <v xml:space="preserve"> Nápoveda</v>
      </c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ht="14.45" customHeight="1">
      <c r="A8" s="1"/>
      <c r="B8" s="314" t="str">
        <f>Verzie!E116</f>
        <v>Odberateľ</v>
      </c>
      <c r="C8" s="314"/>
      <c r="D8" s="314"/>
      <c r="E8" s="314"/>
      <c r="F8" s="314"/>
      <c r="G8" s="314"/>
      <c r="H8" s="314"/>
      <c r="I8" s="314"/>
      <c r="J8" s="314"/>
      <c r="K8" s="314"/>
      <c r="L8" s="314"/>
      <c r="M8" s="314"/>
      <c r="N8" s="1"/>
      <c r="O8" s="1"/>
      <c r="P8" s="1"/>
      <c r="Q8" s="1"/>
      <c r="R8" s="1"/>
      <c r="S8" s="1"/>
      <c r="T8" s="1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ht="14.45" customHeight="1">
      <c r="A9" s="1"/>
      <c r="B9" s="315"/>
      <c r="C9" s="315"/>
      <c r="D9" s="315"/>
      <c r="E9" s="315"/>
      <c r="F9" s="315"/>
      <c r="G9" s="315"/>
      <c r="H9" s="315"/>
      <c r="I9" s="315"/>
      <c r="J9" s="315"/>
      <c r="K9" s="315"/>
      <c r="L9" s="315"/>
      <c r="M9" s="315"/>
      <c r="N9" s="1"/>
      <c r="O9" s="1"/>
      <c r="P9" s="1"/>
      <c r="Q9" s="1"/>
      <c r="R9" s="1"/>
      <c r="S9" s="1"/>
      <c r="T9" s="1"/>
      <c r="U9" s="39"/>
      <c r="V9" s="39" t="str">
        <f>"1) "&amp;Verzie!E98</f>
        <v>1) Vyberte požadovaný typ kovania (TopLine XL, TopLine L, WingLine L)</v>
      </c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2" ht="14.45" customHeight="1">
      <c r="A10" s="1"/>
      <c r="B10" s="314" t="str">
        <f>Verzie!E117</f>
        <v>Adresa</v>
      </c>
      <c r="C10" s="314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1"/>
      <c r="O10" s="1"/>
      <c r="P10" s="1"/>
      <c r="Q10" s="1"/>
      <c r="R10" s="1"/>
      <c r="S10" s="1"/>
      <c r="T10" s="1"/>
      <c r="U10" s="39"/>
      <c r="V10" s="39" t="str">
        <f>"2) "&amp;Verzie!E99</f>
        <v>2) Zadajte vstupné dáta :</v>
      </c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 ht="14.45" customHeight="1">
      <c r="A11" s="1"/>
      <c r="B11" s="315"/>
      <c r="C11" s="315"/>
      <c r="D11" s="315"/>
      <c r="E11" s="315"/>
      <c r="F11" s="315"/>
      <c r="G11" s="315"/>
      <c r="H11" s="315"/>
      <c r="I11" s="315"/>
      <c r="J11" s="315"/>
      <c r="K11" s="315"/>
      <c r="L11" s="315"/>
      <c r="M11" s="315"/>
      <c r="N11" s="1"/>
      <c r="O11" s="1"/>
      <c r="P11" s="1"/>
      <c r="Q11" s="1"/>
      <c r="R11" s="1"/>
      <c r="S11" s="1"/>
      <c r="T11" s="1"/>
      <c r="U11" s="39"/>
      <c r="V11" s="39"/>
      <c r="W11" s="39" t="str">
        <f>" - "&amp;Verzie!E100</f>
        <v xml:space="preserve"> - rozmery skrinky resp. dveríy</v>
      </c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ht="14.45" customHeight="1">
      <c r="A12" s="1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  <c r="N12" s="1"/>
      <c r="O12" s="1"/>
      <c r="P12" s="1"/>
      <c r="Q12" s="1"/>
      <c r="R12" s="1"/>
      <c r="S12" s="1"/>
      <c r="T12" s="1"/>
      <c r="U12" s="39"/>
      <c r="V12" s="39"/>
      <c r="W12" s="39" t="str">
        <f>" - "&amp;Verzie!E101</f>
        <v xml:space="preserve"> - postupne vyberte jednotlivé parametre toho ktorého typu kovania</v>
      </c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</row>
    <row r="13" spans="1:62" ht="14.45" customHeight="1">
      <c r="A13" s="1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  <c r="M13" s="315"/>
      <c r="N13" s="1"/>
      <c r="O13" s="1"/>
      <c r="P13" s="1"/>
      <c r="Q13" s="1"/>
      <c r="R13" s="1"/>
      <c r="S13" s="1"/>
      <c r="T13" s="1"/>
      <c r="U13" s="39"/>
      <c r="V13" s="39" t="str">
        <f>"3) "&amp;Verzie!E102</f>
        <v>3) Po ukončení tejto technickej časti sa ďalším posunutím vpred</v>
      </c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</row>
    <row r="14" spans="1:62" ht="14.45" customHeight="1">
      <c r="A14" s="1"/>
      <c r="B14" s="314" t="str">
        <f>Verzie!E119</f>
        <v>Dodacia adresa</v>
      </c>
      <c r="C14" s="314"/>
      <c r="D14" s="314"/>
      <c r="E14" s="314"/>
      <c r="F14" s="314"/>
      <c r="G14" s="314"/>
      <c r="H14" s="314"/>
      <c r="I14" s="314"/>
      <c r="J14" s="314"/>
      <c r="K14" s="314"/>
      <c r="L14" s="314"/>
      <c r="M14" s="314"/>
      <c r="N14" s="1"/>
      <c r="O14" s="1"/>
      <c r="P14" s="1"/>
      <c r="Q14" s="1"/>
      <c r="R14" s="1"/>
      <c r="S14" s="1"/>
      <c r="T14" s="1"/>
      <c r="U14" s="39"/>
      <c r="V14" s="39"/>
      <c r="W14" s="39" t="str">
        <f>"   "&amp;Verzie!E103</f>
        <v xml:space="preserve">   dostanete na dokončenú objednávku</v>
      </c>
      <c r="X14" s="39"/>
      <c r="Y14" s="39"/>
      <c r="Z14" s="39"/>
      <c r="AA14" s="43"/>
      <c r="AB14" s="40"/>
      <c r="AC14" s="40"/>
      <c r="AD14" s="39"/>
      <c r="AE14" s="39"/>
      <c r="AF14" s="39"/>
      <c r="AG14" s="39"/>
      <c r="AH14" s="39"/>
      <c r="AI14" s="39"/>
      <c r="AJ14" s="40"/>
      <c r="AK14" s="40"/>
      <c r="AL14" s="39"/>
      <c r="AM14" s="39"/>
      <c r="AN14" s="39"/>
      <c r="AO14" s="39"/>
      <c r="AP14" s="39"/>
      <c r="AQ14" s="39"/>
      <c r="AR14" s="39"/>
      <c r="AS14" s="39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</row>
    <row r="15" spans="1:62" ht="14.45" customHeight="1">
      <c r="A15" s="1"/>
      <c r="B15" s="315"/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1"/>
      <c r="O15" s="1"/>
      <c r="P15" s="1"/>
      <c r="Q15" s="1"/>
      <c r="R15" s="1"/>
      <c r="S15" s="1"/>
      <c r="T15" s="1"/>
      <c r="U15" s="39"/>
      <c r="V15" s="39" t="str">
        <f>"4) "&amp;Verzie!E104&amp;" "&amp;Verzie!E147&amp;" "&amp;Verzie!E105</f>
        <v>4) Kliknutím na tlačítko  VYTVORIŤ  OBJEDNÁVKU sa pomocou Makra</v>
      </c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</row>
    <row r="16" spans="1:62" ht="14.45" customHeight="1">
      <c r="A16" s="1"/>
      <c r="B16" s="315"/>
      <c r="C16" s="315"/>
      <c r="D16" s="315"/>
      <c r="E16" s="315"/>
      <c r="F16" s="315"/>
      <c r="G16" s="315"/>
      <c r="H16" s="315"/>
      <c r="I16" s="315"/>
      <c r="J16" s="315"/>
      <c r="K16" s="315"/>
      <c r="L16" s="315"/>
      <c r="M16" s="315"/>
      <c r="N16" s="1"/>
      <c r="O16" s="1"/>
      <c r="P16" s="1"/>
      <c r="Q16" s="1"/>
      <c r="R16" s="1"/>
      <c r="S16" s="1"/>
      <c r="T16" s="1"/>
      <c r="U16" s="39"/>
      <c r="V16" s="39"/>
      <c r="W16" s="39" t="str">
        <f>"   "&amp;Verzie!E106</f>
        <v xml:space="preserve">   vytvorí samostatný súbor - Objednávka</v>
      </c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62" ht="14.45" customHeight="1">
      <c r="A17" s="1"/>
      <c r="B17" s="315"/>
      <c r="C17" s="315"/>
      <c r="D17" s="315"/>
      <c r="E17" s="315"/>
      <c r="F17" s="315"/>
      <c r="G17" s="315"/>
      <c r="H17" s="315"/>
      <c r="I17" s="315"/>
      <c r="J17" s="315"/>
      <c r="K17" s="315"/>
      <c r="L17" s="315"/>
      <c r="M17" s="315"/>
      <c r="N17" s="1"/>
      <c r="O17" s="1"/>
      <c r="P17" s="1"/>
      <c r="Q17" s="1"/>
      <c r="R17" s="1"/>
      <c r="S17" s="1"/>
      <c r="T17" s="1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spans="1:62" ht="14.45" customHeight="1">
      <c r="A18" s="1"/>
      <c r="B18" s="314" t="str">
        <f>Verzie!E120</f>
        <v>IČO</v>
      </c>
      <c r="C18" s="314"/>
      <c r="D18" s="314"/>
      <c r="E18" s="314"/>
      <c r="F18" s="314"/>
      <c r="G18" s="314"/>
      <c r="H18" s="314"/>
      <c r="I18" s="314"/>
      <c r="J18" s="314"/>
      <c r="K18" s="314"/>
      <c r="L18" s="314"/>
      <c r="M18" s="314"/>
      <c r="N18" s="1"/>
      <c r="O18" s="1"/>
      <c r="P18" s="1"/>
      <c r="Q18" s="1"/>
      <c r="R18" s="1"/>
      <c r="S18" s="1"/>
      <c r="T18" s="1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spans="1:62" ht="14.45" customHeight="1">
      <c r="A19" s="1"/>
      <c r="B19" s="316"/>
      <c r="C19" s="316"/>
      <c r="D19" s="316"/>
      <c r="E19" s="316"/>
      <c r="F19" s="316"/>
      <c r="G19" s="316"/>
      <c r="H19" s="316"/>
      <c r="I19" s="316"/>
      <c r="J19" s="316"/>
      <c r="K19" s="316"/>
      <c r="L19" s="316"/>
      <c r="M19" s="316"/>
      <c r="N19" s="1"/>
      <c r="O19" s="1"/>
      <c r="P19" s="1"/>
      <c r="Q19" s="1"/>
      <c r="R19" s="1"/>
      <c r="S19" s="1"/>
      <c r="T19" s="1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</row>
    <row r="20" spans="1:62" ht="14.45" customHeight="1">
      <c r="A20" s="1"/>
      <c r="B20" s="314" t="str">
        <f>Verzie!E121</f>
        <v>DIČ / IČDPH</v>
      </c>
      <c r="C20" s="314"/>
      <c r="D20" s="314"/>
      <c r="E20" s="314"/>
      <c r="F20" s="314"/>
      <c r="G20" s="314"/>
      <c r="H20" s="314"/>
      <c r="I20" s="314"/>
      <c r="J20" s="314"/>
      <c r="K20" s="314"/>
      <c r="L20" s="314"/>
      <c r="M20" s="314"/>
      <c r="N20" s="1"/>
      <c r="O20" s="1"/>
      <c r="P20" s="1"/>
      <c r="Q20" s="1"/>
      <c r="R20" s="1"/>
      <c r="S20" s="1"/>
      <c r="T20" s="1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</row>
    <row r="21" spans="1:62" ht="14.45" customHeight="1">
      <c r="B21" s="316"/>
      <c r="C21" s="316"/>
      <c r="D21" s="316"/>
      <c r="E21" s="316"/>
      <c r="F21" s="316"/>
      <c r="G21" s="316"/>
      <c r="H21" s="316"/>
      <c r="I21" s="316"/>
      <c r="J21" s="316"/>
      <c r="K21" s="316"/>
      <c r="L21" s="316"/>
      <c r="M21" s="316"/>
      <c r="S21" s="7"/>
      <c r="T21" s="1"/>
      <c r="U21" s="39"/>
      <c r="V21" s="39"/>
      <c r="W21" s="39" t="str">
        <f>Verzie!H108</f>
        <v>Pri ukončovaní konfigurátora odporúčame zatvoriť ho bez uloženia.</v>
      </c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1"/>
      <c r="AU21" s="1"/>
      <c r="AV21" s="42"/>
      <c r="AW21" s="42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1:62" ht="14.45" customHeight="1">
      <c r="A22" s="1"/>
      <c r="B22" s="314" t="str">
        <f>Verzie!E122</f>
        <v>Telefón, fax, e-mail</v>
      </c>
      <c r="C22" s="314"/>
      <c r="D22" s="314"/>
      <c r="E22" s="314"/>
      <c r="F22" s="314"/>
      <c r="G22" s="314"/>
      <c r="H22" s="314"/>
      <c r="I22" s="314"/>
      <c r="J22" s="314"/>
      <c r="K22" s="314"/>
      <c r="L22" s="314"/>
      <c r="M22" s="314"/>
      <c r="N22" s="1"/>
      <c r="O22" s="1"/>
      <c r="P22" s="1"/>
      <c r="Q22" s="1"/>
      <c r="R22" s="1"/>
      <c r="S22" s="7"/>
      <c r="T22" s="1"/>
      <c r="U22" s="39"/>
      <c r="V22" s="39" t="str">
        <f>Verzie!E109</f>
        <v>Tým docielite pôvodné, východzie nastavenie, t.j. všetko bude vynulované.</v>
      </c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1"/>
      <c r="AU22" s="42"/>
      <c r="AV22" s="42"/>
      <c r="AW22" s="42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</row>
    <row r="23" spans="1:62" ht="14.45" customHeight="1">
      <c r="A23" s="1"/>
      <c r="B23" s="316"/>
      <c r="C23" s="316"/>
      <c r="D23" s="316"/>
      <c r="E23" s="316"/>
      <c r="F23" s="316"/>
      <c r="G23" s="316"/>
      <c r="H23" s="316"/>
      <c r="I23" s="316"/>
      <c r="J23" s="316"/>
      <c r="K23" s="316"/>
      <c r="L23" s="316"/>
      <c r="M23" s="316"/>
      <c r="N23" s="1"/>
      <c r="O23" s="1"/>
      <c r="P23" s="1"/>
      <c r="Q23" s="1"/>
      <c r="R23" s="1"/>
      <c r="S23" s="7"/>
      <c r="T23" s="1"/>
      <c r="U23" s="39"/>
      <c r="V23" s="39" t="str">
        <f>Verzie!E110</f>
        <v>V opačnom prípade musíte použiť tlačidlo RESET, alebo nulovať ručne.</v>
      </c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1"/>
      <c r="AU23" s="42"/>
      <c r="AV23" s="42"/>
      <c r="AW23" s="42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</row>
    <row r="24" spans="1:62" ht="14.45" customHeight="1">
      <c r="A24" s="1"/>
      <c r="B24" s="316"/>
      <c r="C24" s="316"/>
      <c r="D24" s="316"/>
      <c r="E24" s="316"/>
      <c r="F24" s="316"/>
      <c r="G24" s="316"/>
      <c r="H24" s="316"/>
      <c r="I24" s="316"/>
      <c r="J24" s="316"/>
      <c r="K24" s="316"/>
      <c r="L24" s="316"/>
      <c r="M24" s="316"/>
      <c r="N24" s="1"/>
      <c r="O24" s="1"/>
      <c r="P24" s="1"/>
      <c r="Q24" s="1"/>
      <c r="R24" s="1"/>
      <c r="S24" s="1"/>
      <c r="T24" s="1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1"/>
      <c r="AU24" s="42"/>
      <c r="AV24" s="42"/>
      <c r="AW24" s="42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</row>
    <row r="25" spans="1:62" ht="14.45" customHeight="1">
      <c r="A25" s="1"/>
      <c r="B25" s="316"/>
      <c r="C25" s="316"/>
      <c r="D25" s="316"/>
      <c r="E25" s="316"/>
      <c r="F25" s="316"/>
      <c r="G25" s="316"/>
      <c r="H25" s="316"/>
      <c r="I25" s="316"/>
      <c r="J25" s="316"/>
      <c r="K25" s="316"/>
      <c r="L25" s="316"/>
      <c r="M25" s="316"/>
      <c r="N25" s="1"/>
      <c r="O25" s="1"/>
      <c r="P25" s="1"/>
      <c r="Q25" s="1"/>
      <c r="R25" s="1"/>
      <c r="S25" s="1"/>
      <c r="T25" s="1"/>
      <c r="U25" s="39"/>
      <c r="V25" s="46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1"/>
      <c r="AU25" s="42"/>
      <c r="AV25" s="42"/>
      <c r="AW25" s="42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</row>
    <row r="26" spans="1:62" ht="14.4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39"/>
      <c r="V26" s="300" t="str">
        <f>Verzie!E111</f>
        <v>Autor neposkytuje žiadne záruky. Užívateľ nemá nárok na náhradu škody, vrátane následných škôd, ušlého zisku, zvláštnych, nepriamych alebo náhodných škôd.</v>
      </c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00"/>
      <c r="AQ26" s="300"/>
      <c r="AR26" s="300"/>
      <c r="AS26" s="300"/>
      <c r="AT26" s="1"/>
      <c r="AU26" s="42"/>
      <c r="AV26" s="42"/>
      <c r="AW26" s="42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</row>
    <row r="27" spans="1:62" ht="14.4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39"/>
      <c r="V27" s="300"/>
      <c r="W27" s="300"/>
      <c r="X27" s="300"/>
      <c r="Y27" s="300"/>
      <c r="Z27" s="300"/>
      <c r="AA27" s="300"/>
      <c r="AB27" s="300"/>
      <c r="AC27" s="300"/>
      <c r="AD27" s="300"/>
      <c r="AE27" s="300"/>
      <c r="AF27" s="300"/>
      <c r="AG27" s="300"/>
      <c r="AH27" s="300"/>
      <c r="AI27" s="300"/>
      <c r="AJ27" s="300"/>
      <c r="AK27" s="300"/>
      <c r="AL27" s="300"/>
      <c r="AM27" s="300"/>
      <c r="AN27" s="300"/>
      <c r="AO27" s="300"/>
      <c r="AP27" s="300"/>
      <c r="AQ27" s="300"/>
      <c r="AR27" s="300"/>
      <c r="AS27" s="300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</row>
    <row r="28" spans="1:62" ht="14.4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62" ht="14.4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7"/>
      <c r="V29" s="7"/>
      <c r="W29" s="39"/>
      <c r="X29" s="7"/>
      <c r="Y29" s="7"/>
      <c r="Z29" s="7"/>
      <c r="AA29" s="9"/>
      <c r="AB29" s="9"/>
      <c r="AC29" s="9"/>
      <c r="AD29" s="9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0"/>
      <c r="AR29" s="10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</row>
    <row r="30" spans="1:62" ht="14.4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7"/>
      <c r="V30" s="7"/>
      <c r="W30" s="39"/>
      <c r="X30" s="7"/>
      <c r="Y30" s="7"/>
      <c r="Z30" s="7"/>
      <c r="AA30" s="7"/>
      <c r="AB30" s="7"/>
      <c r="AC30" s="7"/>
      <c r="AD30" s="7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</row>
    <row r="31" spans="1:62" ht="14.4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39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</row>
    <row r="32" spans="1:62" ht="14.4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39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:62" ht="14.4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39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62"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62"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62"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62"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62"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62"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</sheetData>
  <sheetProtection algorithmName="SHA-512" hashValue="TZiC7y5Pbc+ax0tq1/blV7Q6eaUskLHoaS13YIXTcRwZe+lZ2PnNEbuPrVUAE9LLfEchsAfPuC87Nh8mN3/zEQ==" saltValue="iDF8lIlU6MvMZqTulkl2SA==" spinCount="100000" sheet="1" objects="1" scenarios="1"/>
  <mergeCells count="27">
    <mergeCell ref="B25:M25"/>
    <mergeCell ref="B20:M20"/>
    <mergeCell ref="B21:M21"/>
    <mergeCell ref="B22:M22"/>
    <mergeCell ref="B23:M23"/>
    <mergeCell ref="B24:M24"/>
    <mergeCell ref="B15:M15"/>
    <mergeCell ref="B16:M16"/>
    <mergeCell ref="B17:M17"/>
    <mergeCell ref="B18:M18"/>
    <mergeCell ref="B19:M19"/>
    <mergeCell ref="V26:AS27"/>
    <mergeCell ref="AO2:AR2"/>
    <mergeCell ref="B2:E2"/>
    <mergeCell ref="G2:K2"/>
    <mergeCell ref="O2:S2"/>
    <mergeCell ref="U2:Y2"/>
    <mergeCell ref="AA2:AE2"/>
    <mergeCell ref="AI2:AM2"/>
    <mergeCell ref="B7:M7"/>
    <mergeCell ref="B8:M8"/>
    <mergeCell ref="B9:M9"/>
    <mergeCell ref="B10:M10"/>
    <mergeCell ref="B11:M11"/>
    <mergeCell ref="B12:M12"/>
    <mergeCell ref="B13:M13"/>
    <mergeCell ref="B14:M14"/>
  </mergeCells>
  <hyperlinks>
    <hyperlink ref="G2:K2" location="'FORM-I'!A1" display="'FORM-I'!A1" xr:uid="{FFB2A184-C84E-4B37-8407-AAA45D428A42}"/>
    <hyperlink ref="AO2:AR2" location="'FORM-I'!A1" display="'FORM-I'!A1" xr:uid="{86321406-15D3-434B-8BE8-C0B86E51D8CE}"/>
  </hyperlinks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ignoredErrors>
    <ignoredError sqref="W7 W11:W12 V9:V13 W21 V22:V24 V26 W14 W16 V15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7AA3-36E6-445E-9D53-15E3EC69F9E8}">
  <sheetPr codeName="List4"/>
  <dimension ref="A1:BJ41"/>
  <sheetViews>
    <sheetView showGridLines="0" showRowColHeaders="0" tabSelected="1" zoomScale="95" zoomScaleNormal="95" workbookViewId="0">
      <pane ySplit="4" topLeftCell="A5" activePane="bottomLeft" state="frozen"/>
      <selection pane="bottomLeft"/>
    </sheetView>
  </sheetViews>
  <sheetFormatPr defaultColWidth="9" defaultRowHeight="14.25"/>
  <cols>
    <col min="1" max="1" width="3.625" style="11" customWidth="1"/>
    <col min="2" max="44" width="3.125" style="11" customWidth="1"/>
    <col min="45" max="45" width="3.625" style="11" customWidth="1"/>
    <col min="46" max="48" width="9" style="11" customWidth="1"/>
    <col min="49" max="16384" width="9" style="11"/>
  </cols>
  <sheetData>
    <row r="1" spans="1:62" ht="12.95" customHeight="1" thickBot="1"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ht="23.1" customHeight="1" thickBot="1">
      <c r="B2" s="301" t="str">
        <f>Verzie!E12</f>
        <v>&lt;&lt;  späť</v>
      </c>
      <c r="C2" s="302"/>
      <c r="D2" s="302"/>
      <c r="E2" s="303"/>
      <c r="G2" s="310" t="str">
        <f>Verzie!E5</f>
        <v xml:space="preserve"> Úvod</v>
      </c>
      <c r="H2" s="311"/>
      <c r="I2" s="311"/>
      <c r="J2" s="311"/>
      <c r="K2" s="312"/>
      <c r="O2" s="310"/>
      <c r="P2" s="311"/>
      <c r="Q2" s="311"/>
      <c r="R2" s="311"/>
      <c r="S2" s="312"/>
      <c r="U2" s="310"/>
      <c r="V2" s="311"/>
      <c r="W2" s="311"/>
      <c r="X2" s="311"/>
      <c r="Y2" s="312"/>
      <c r="AA2" s="310" t="str">
        <f>Verzie!E8</f>
        <v xml:space="preserve"> </v>
      </c>
      <c r="AB2" s="311"/>
      <c r="AC2" s="311"/>
      <c r="AD2" s="311"/>
      <c r="AE2" s="312"/>
      <c r="AI2" s="310" t="str">
        <f>Verzie!E9</f>
        <v xml:space="preserve"> Objednávka</v>
      </c>
      <c r="AJ2" s="311"/>
      <c r="AK2" s="311"/>
      <c r="AL2" s="311"/>
      <c r="AM2" s="312"/>
      <c r="AO2" s="304" t="str">
        <f>Verzie!E13</f>
        <v>vpred  &gt;&gt;</v>
      </c>
      <c r="AP2" s="305"/>
      <c r="AQ2" s="305"/>
      <c r="AR2" s="306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ht="12.95" customHeight="1" thickBot="1">
      <c r="AT3" s="1"/>
      <c r="AU3" s="6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ht="23.1" customHeight="1" thickBot="1">
      <c r="A4" s="12"/>
      <c r="B4" s="33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319" t="str">
        <f>Verzie!E15</f>
        <v xml:space="preserve"> Základné údaje // Nápoveda</v>
      </c>
      <c r="AJ4" s="320"/>
      <c r="AK4" s="320"/>
      <c r="AL4" s="320"/>
      <c r="AM4" s="320"/>
      <c r="AN4" s="320"/>
      <c r="AO4" s="320"/>
      <c r="AP4" s="320"/>
      <c r="AQ4" s="320"/>
      <c r="AR4" s="321"/>
      <c r="AS4" s="12"/>
      <c r="AT4" s="1"/>
      <c r="AU4" s="6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ht="14.45" customHeight="1"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ht="14.4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62" ht="14.4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ht="14.4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ht="14.4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2" ht="14.4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 ht="14.4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ht="14.4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</row>
    <row r="13" spans="1:62" ht="14.4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</row>
    <row r="14" spans="1:62" ht="14.4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</row>
    <row r="15" spans="1:62" ht="14.4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39"/>
      <c r="V15" s="322" t="s">
        <v>844</v>
      </c>
      <c r="W15" s="322"/>
      <c r="X15" s="322"/>
      <c r="Y15" s="322"/>
      <c r="Z15" s="322"/>
      <c r="AA15" s="322"/>
      <c r="AB15" s="40"/>
      <c r="AC15" s="40"/>
      <c r="AD15" s="322" t="s">
        <v>845</v>
      </c>
      <c r="AE15" s="322"/>
      <c r="AF15" s="322"/>
      <c r="AG15" s="322"/>
      <c r="AH15" s="322"/>
      <c r="AI15" s="322"/>
      <c r="AJ15" s="40"/>
      <c r="AK15" s="40"/>
      <c r="AL15" s="322" t="s">
        <v>846</v>
      </c>
      <c r="AM15" s="322"/>
      <c r="AN15" s="322"/>
      <c r="AO15" s="322"/>
      <c r="AP15" s="322"/>
      <c r="AQ15" s="322"/>
      <c r="AR15" s="39"/>
      <c r="AS15" s="39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</row>
    <row r="16" spans="1:62" ht="14.4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1"/>
      <c r="AU16" s="318" t="str">
        <f>Verzie!E97</f>
        <v>Každú novú konfiguráciu začnite tlačidlom RESET</v>
      </c>
      <c r="AV16" s="318"/>
      <c r="AW16" s="318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62" ht="14.4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1"/>
      <c r="AU17" s="318"/>
      <c r="AV17" s="318"/>
      <c r="AW17" s="318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spans="1:62" ht="14.4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1"/>
      <c r="AU18" s="318"/>
      <c r="AV18" s="318"/>
      <c r="AW18" s="318"/>
      <c r="AX18" s="1"/>
      <c r="AY18" s="1"/>
      <c r="AZ18" s="45"/>
      <c r="BA18" s="45"/>
      <c r="BB18" s="1"/>
      <c r="BC18" s="1"/>
      <c r="BD18" s="1"/>
      <c r="BE18" s="1"/>
      <c r="BF18" s="1"/>
      <c r="BG18" s="1"/>
      <c r="BH18" s="1"/>
      <c r="BI18" s="1"/>
      <c r="BJ18" s="1"/>
    </row>
    <row r="19" spans="1:62" ht="14.4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1"/>
      <c r="AU19" s="1"/>
      <c r="AV19" s="1"/>
      <c r="AW19" s="1"/>
      <c r="AX19" s="1"/>
      <c r="AY19" s="45"/>
      <c r="AZ19" s="45"/>
      <c r="BA19" s="45"/>
      <c r="BB19" s="1"/>
      <c r="BC19" s="1"/>
      <c r="BD19" s="1"/>
      <c r="BE19" s="1"/>
      <c r="BF19" s="1"/>
      <c r="BG19" s="1"/>
      <c r="BH19" s="1"/>
      <c r="BI19" s="1"/>
      <c r="BJ19" s="1"/>
    </row>
    <row r="20" spans="1:62" ht="14.4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39"/>
      <c r="V20" s="313" t="str">
        <f>Verzie!E123</f>
        <v xml:space="preserve">Zľava od predajcu [%]: </v>
      </c>
      <c r="W20" s="313"/>
      <c r="X20" s="313"/>
      <c r="Y20" s="313"/>
      <c r="Z20" s="313"/>
      <c r="AA20" s="313"/>
      <c r="AB20" s="313"/>
      <c r="AC20" s="313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1"/>
      <c r="AU20" s="1"/>
      <c r="AV20" s="1"/>
      <c r="AW20" s="1"/>
      <c r="AX20" s="1"/>
      <c r="AY20" s="45"/>
      <c r="AZ20" s="45"/>
      <c r="BA20" s="45"/>
      <c r="BB20" s="1"/>
      <c r="BC20" s="1"/>
      <c r="BD20" s="1"/>
      <c r="BE20" s="1"/>
      <c r="BF20" s="1"/>
      <c r="BG20" s="1"/>
      <c r="BH20" s="1"/>
      <c r="BI20" s="1"/>
      <c r="BJ20" s="1"/>
    </row>
    <row r="21" spans="1:62" ht="14.45" customHeight="1">
      <c r="S21" s="7"/>
      <c r="T21" s="1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1"/>
      <c r="AU21" s="1"/>
      <c r="AV21" s="44"/>
      <c r="AW21" s="44"/>
      <c r="AX21" s="1"/>
      <c r="AY21" s="44"/>
      <c r="AZ21" s="44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1:62" ht="14.4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7"/>
      <c r="T22" s="1"/>
      <c r="U22" s="39"/>
      <c r="V22" s="323">
        <v>0</v>
      </c>
      <c r="W22" s="323"/>
      <c r="X22" s="323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1"/>
      <c r="AU22" s="44"/>
      <c r="AV22" s="44"/>
      <c r="AW22" s="44"/>
      <c r="AX22" s="44"/>
      <c r="AY22" s="44"/>
      <c r="AZ22" s="44"/>
      <c r="BA22" s="1"/>
      <c r="BB22" s="1"/>
      <c r="BC22" s="1"/>
      <c r="BD22" s="1"/>
      <c r="BE22" s="1"/>
      <c r="BF22" s="1"/>
      <c r="BG22" s="1"/>
      <c r="BH22" s="1"/>
      <c r="BI22" s="1"/>
      <c r="BJ22" s="1"/>
    </row>
    <row r="23" spans="1:62" ht="14.4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7"/>
      <c r="T23" s="1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1"/>
      <c r="AU23" s="317" t="str">
        <f>Verzie!E96</f>
        <v>Tlačidlo "RESET" funguje len pri zapnutej funkcii MAKRO. Pokiaľ nie je zapnutá, musíte polia vymazať ručne.</v>
      </c>
      <c r="AV23" s="317"/>
      <c r="AW23" s="317"/>
      <c r="AX23" s="44"/>
      <c r="AY23" s="44"/>
      <c r="AZ23" s="44"/>
      <c r="BA23" s="1"/>
      <c r="BB23" s="1"/>
      <c r="BC23" s="1"/>
      <c r="BD23" s="1"/>
      <c r="BE23" s="1"/>
      <c r="BF23" s="1"/>
      <c r="BG23" s="1"/>
      <c r="BH23" s="1"/>
      <c r="BI23" s="1"/>
      <c r="BJ23" s="1"/>
    </row>
    <row r="24" spans="1:62" ht="14.4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1"/>
      <c r="AU24" s="317"/>
      <c r="AV24" s="317"/>
      <c r="AW24" s="317"/>
      <c r="AX24" s="44"/>
      <c r="AY24" s="44"/>
      <c r="AZ24" s="44"/>
      <c r="BA24" s="1"/>
      <c r="BB24" s="1"/>
      <c r="BC24" s="1"/>
      <c r="BD24" s="1"/>
      <c r="BE24" s="1"/>
      <c r="BF24" s="1"/>
      <c r="BG24" s="1"/>
      <c r="BH24" s="1"/>
      <c r="BI24" s="1"/>
      <c r="BJ24" s="1"/>
    </row>
    <row r="25" spans="1:62" ht="14.4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1"/>
      <c r="AU25" s="317"/>
      <c r="AV25" s="317"/>
      <c r="AW25" s="317"/>
      <c r="AX25" s="44"/>
      <c r="AY25" s="44"/>
      <c r="AZ25" s="44"/>
      <c r="BA25" s="1"/>
      <c r="BB25" s="1"/>
      <c r="BC25" s="1"/>
      <c r="BD25" s="1"/>
      <c r="BE25" s="1"/>
      <c r="BF25" s="1"/>
      <c r="BG25" s="1"/>
      <c r="BH25" s="1"/>
      <c r="BI25" s="1"/>
      <c r="BJ25" s="1"/>
    </row>
    <row r="26" spans="1:62" ht="14.4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1"/>
      <c r="AU26" s="317"/>
      <c r="AV26" s="317"/>
      <c r="AW26" s="317"/>
      <c r="AX26" s="44"/>
      <c r="AY26" s="44"/>
      <c r="AZ26" s="44"/>
      <c r="BA26" s="1"/>
      <c r="BB26" s="1"/>
      <c r="BC26" s="1"/>
      <c r="BD26" s="1"/>
      <c r="BE26" s="1"/>
      <c r="BF26" s="1"/>
      <c r="BG26" s="1"/>
      <c r="BH26" s="1"/>
      <c r="BI26" s="1"/>
      <c r="BJ26" s="1"/>
    </row>
    <row r="27" spans="1:62" ht="14.4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1"/>
      <c r="AU27" s="317"/>
      <c r="AV27" s="317"/>
      <c r="AW27" s="317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</row>
    <row r="28" spans="1:62" ht="14.4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1"/>
      <c r="AU28" s="317"/>
      <c r="AV28" s="317"/>
      <c r="AW28" s="317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62" ht="14.4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</row>
    <row r="30" spans="1:62" ht="14.4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7"/>
      <c r="V30" s="7"/>
      <c r="W30" s="7"/>
      <c r="X30" s="7"/>
      <c r="Y30" s="7"/>
      <c r="Z30" s="7"/>
      <c r="AA30" s="9"/>
      <c r="AB30" s="9"/>
      <c r="AC30" s="9"/>
      <c r="AD30" s="9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0"/>
      <c r="AR30" s="10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</row>
    <row r="31" spans="1:62" ht="14.4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7"/>
      <c r="V31" s="7"/>
      <c r="W31" s="7"/>
      <c r="X31" s="7"/>
      <c r="Y31" s="7"/>
      <c r="Z31" s="7"/>
      <c r="AA31" s="7"/>
      <c r="AB31" s="7"/>
      <c r="AC31" s="7"/>
      <c r="AD31" s="7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</row>
    <row r="32" spans="1:62" ht="14.4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:62" ht="14.4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62"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62"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62"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62"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62"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62"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62"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</sheetData>
  <sheetProtection algorithmName="SHA-512" hashValue="ntz27x4jzfHKqMloroBdXusP9WzEhHJd9NTEumAWK+Tl2KufIeFzJMZboXXd4H/OLJU8Wvi0fM5HQiWRTPkXjg==" saltValue="e1jGJk+YJJ4uW0I1bfUolw==" spinCount="100000" sheet="1" objects="1" scenarios="1"/>
  <mergeCells count="15">
    <mergeCell ref="B2:E2"/>
    <mergeCell ref="G2:K2"/>
    <mergeCell ref="O2:S2"/>
    <mergeCell ref="U2:Y2"/>
    <mergeCell ref="AA2:AE2"/>
    <mergeCell ref="AU23:AW28"/>
    <mergeCell ref="AU16:AW18"/>
    <mergeCell ref="AI4:AR4"/>
    <mergeCell ref="AO2:AR2"/>
    <mergeCell ref="V15:AA15"/>
    <mergeCell ref="AD15:AI15"/>
    <mergeCell ref="AL15:AQ15"/>
    <mergeCell ref="AI2:AM2"/>
    <mergeCell ref="V20:AC20"/>
    <mergeCell ref="V22:X22"/>
  </mergeCells>
  <hyperlinks>
    <hyperlink ref="AL15:AQ15" location="'DATA-WL1'!A5" display="WingLine L" xr:uid="{73A80A18-9359-4976-9794-158655383BDA}"/>
    <hyperlink ref="B2:E2" location="NAPOVEDA!A1" display="NAPOVEDA!A1" xr:uid="{77D69BD7-530D-40D6-A07E-B2461E93215E}"/>
    <hyperlink ref="AI4:AR4" location="NAPOVEDA!A1" display="NAPOVEDA!A1" xr:uid="{3754B201-F47A-41C2-A000-0076CEBBC90B}"/>
  </hyperlinks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91217" r:id="rId4" name="Button 3089">
              <controlPr defaultSize="0" autoFill="0" autoPict="0" macro="[0]!RESETTE">
                <anchor moveWithCells="1" sizeWithCells="1">
                  <from>
                    <xdr:col>46</xdr:col>
                    <xdr:colOff>285750</xdr:colOff>
                    <xdr:row>18</xdr:row>
                    <xdr:rowOff>171450</xdr:rowOff>
                  </from>
                  <to>
                    <xdr:col>48</xdr:col>
                    <xdr:colOff>323850</xdr:colOff>
                    <xdr:row>21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BBCD-5A08-4A1F-805A-05C0B2D71BCE}">
  <sheetPr codeName="List24"/>
  <dimension ref="A1:BE59"/>
  <sheetViews>
    <sheetView showGridLines="0" showRowColHeaders="0" zoomScaleNormal="100" workbookViewId="0">
      <pane ySplit="4" topLeftCell="A5" activePane="bottomLeft" state="frozen"/>
      <selection pane="bottomLeft" activeCell="G29" sqref="G29:I29"/>
    </sheetView>
  </sheetViews>
  <sheetFormatPr defaultColWidth="9" defaultRowHeight="14.25"/>
  <cols>
    <col min="1" max="1" width="3.625" style="11" customWidth="1"/>
    <col min="2" max="44" width="3.125" style="11" customWidth="1"/>
    <col min="45" max="45" width="3.625" style="11" customWidth="1"/>
    <col min="46" max="46" width="9" style="11" customWidth="1"/>
    <col min="47" max="47" width="20.25" style="11" hidden="1" customWidth="1"/>
    <col min="48" max="48" width="20.125" style="11" hidden="1" customWidth="1"/>
    <col min="49" max="57" width="9" style="11" hidden="1" customWidth="1"/>
    <col min="58" max="16384" width="9" style="11"/>
  </cols>
  <sheetData>
    <row r="1" spans="1:57" ht="12.95" customHeight="1" thickBot="1"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23.1" customHeight="1" thickBot="1">
      <c r="B2" s="301" t="str">
        <f>Verzie!E12</f>
        <v>&lt;&lt;  späť</v>
      </c>
      <c r="C2" s="302"/>
      <c r="D2" s="302"/>
      <c r="E2" s="303"/>
      <c r="G2" s="307" t="str">
        <f>Verzie!E5</f>
        <v xml:space="preserve"> Úvod</v>
      </c>
      <c r="H2" s="308"/>
      <c r="I2" s="308"/>
      <c r="J2" s="308"/>
      <c r="K2" s="309"/>
      <c r="O2" s="310"/>
      <c r="P2" s="311"/>
      <c r="Q2" s="311"/>
      <c r="R2" s="311"/>
      <c r="S2" s="312"/>
      <c r="U2" s="307"/>
      <c r="V2" s="308"/>
      <c r="W2" s="308"/>
      <c r="X2" s="308"/>
      <c r="Y2" s="309"/>
      <c r="AA2" s="334" t="str">
        <f>Verzie!E8</f>
        <v xml:space="preserve"> </v>
      </c>
      <c r="AB2" s="335"/>
      <c r="AC2" s="335"/>
      <c r="AD2" s="335"/>
      <c r="AE2" s="336"/>
      <c r="AI2" s="334" t="str">
        <f>Verzie!E9</f>
        <v xml:space="preserve"> Objednávka</v>
      </c>
      <c r="AJ2" s="335"/>
      <c r="AK2" s="335"/>
      <c r="AL2" s="335"/>
      <c r="AM2" s="336"/>
      <c r="AO2" s="301" t="str">
        <f>Verzie!E13</f>
        <v>vpred  &gt;&gt;</v>
      </c>
      <c r="AP2" s="302"/>
      <c r="AQ2" s="302"/>
      <c r="AR2" s="303"/>
      <c r="AU2" s="15"/>
    </row>
    <row r="3" spans="1:57" ht="12.95" customHeight="1">
      <c r="AU3" s="15"/>
    </row>
    <row r="4" spans="1:57" ht="23.1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34" t="s">
        <v>752</v>
      </c>
      <c r="AS4" s="12"/>
      <c r="AU4" s="15"/>
    </row>
    <row r="5" spans="1:57" ht="14.45" customHeight="1">
      <c r="AU5" s="15"/>
    </row>
    <row r="6" spans="1:57" ht="14.45" customHeight="1">
      <c r="AU6" s="15"/>
    </row>
    <row r="7" spans="1:57" ht="14.45" customHeight="1">
      <c r="AU7" s="15"/>
    </row>
    <row r="8" spans="1:57" ht="14.45" customHeight="1">
      <c r="K8" s="333" t="str">
        <f>Verzie!E19</f>
        <v>Zadajte vstupné údaje do modrých políčok v mm</v>
      </c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333"/>
      <c r="Z8" s="333"/>
      <c r="AA8" s="333"/>
      <c r="AB8" s="333"/>
      <c r="AU8" s="15"/>
    </row>
    <row r="9" spans="1:57" ht="14.45" customHeight="1"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3"/>
      <c r="V9" s="333"/>
      <c r="W9" s="333"/>
      <c r="X9" s="333"/>
      <c r="Y9" s="333"/>
      <c r="Z9" s="333"/>
      <c r="AA9" s="333"/>
      <c r="AB9" s="333"/>
      <c r="AU9" s="15"/>
    </row>
    <row r="10" spans="1:57" ht="14.45" customHeight="1">
      <c r="K10" s="332" t="str">
        <f>Verzie!E20</f>
        <v>Pokiaľ po vyplnení súbor uložíte, budete mať uvedené údaje nastavené ako východzie pri ďalšom použití</v>
      </c>
      <c r="L10" s="332"/>
      <c r="M10" s="332"/>
      <c r="N10" s="332"/>
      <c r="O10" s="332"/>
      <c r="P10" s="332"/>
      <c r="Q10" s="332"/>
      <c r="R10" s="332"/>
      <c r="S10" s="332"/>
      <c r="T10" s="332"/>
      <c r="U10" s="332"/>
      <c r="V10" s="332"/>
      <c r="W10" s="332"/>
      <c r="X10" s="332"/>
      <c r="Y10" s="332"/>
      <c r="Z10" s="332"/>
      <c r="AA10" s="332"/>
      <c r="AB10" s="332"/>
      <c r="AU10" s="15"/>
    </row>
    <row r="11" spans="1:57" ht="14.45" customHeight="1"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2"/>
      <c r="AB11" s="332"/>
      <c r="AU11" s="15"/>
    </row>
    <row r="12" spans="1:57" ht="14.45" customHeight="1"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U12" s="15"/>
    </row>
    <row r="13" spans="1:57" ht="14.45" customHeight="1">
      <c r="K13" s="331" t="str">
        <f>IF(AU30=0,"",IF(AU30=10,Verzie!E59,Verzie!E60))</f>
        <v/>
      </c>
      <c r="L13" s="331"/>
      <c r="M13" s="331"/>
      <c r="N13" s="331"/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U13" s="15"/>
    </row>
    <row r="14" spans="1:57" ht="14.45" customHeight="1">
      <c r="AU14" s="15"/>
    </row>
    <row r="15" spans="1:57" ht="14.45" customHeight="1">
      <c r="AU15" s="15"/>
    </row>
    <row r="16" spans="1:57" ht="14.45" customHeight="1">
      <c r="AU16" s="15"/>
    </row>
    <row r="17" spans="5:47" ht="14.45" customHeight="1">
      <c r="AU17" s="15"/>
    </row>
    <row r="18" spans="5:47" ht="14.45" customHeight="1">
      <c r="AU18" s="15"/>
    </row>
    <row r="19" spans="5:47" ht="14.45" customHeight="1">
      <c r="AU19" s="15"/>
    </row>
    <row r="20" spans="5:47" ht="14.45" customHeight="1">
      <c r="AU20" s="15"/>
    </row>
    <row r="21" spans="5:47" ht="14.45" customHeight="1">
      <c r="AB21" s="280"/>
      <c r="AC21" s="35"/>
      <c r="AE21" s="35"/>
      <c r="AF21" s="35" t="str">
        <f>Verzie!E25</f>
        <v>farebné prevedenie</v>
      </c>
      <c r="AU21" s="15"/>
    </row>
    <row r="22" spans="5:47" ht="14.45" customHeight="1" thickBot="1">
      <c r="AU22" s="15"/>
    </row>
    <row r="23" spans="5:47" ht="14.45" customHeight="1" thickBot="1">
      <c r="J23" s="32"/>
      <c r="AB23" s="324"/>
      <c r="AC23" s="325"/>
      <c r="AD23" s="325"/>
      <c r="AE23" s="325"/>
      <c r="AF23" s="325"/>
      <c r="AG23" s="325"/>
      <c r="AH23" s="325"/>
      <c r="AI23" s="325"/>
      <c r="AJ23" s="325"/>
      <c r="AU23" s="15"/>
    </row>
    <row r="24" spans="5:47" ht="14.45" customHeight="1">
      <c r="AU24" s="15"/>
    </row>
    <row r="25" spans="5:47" ht="14.45" customHeight="1">
      <c r="AU25" s="15" t="s">
        <v>26</v>
      </c>
    </row>
    <row r="26" spans="5:47" ht="14.45" customHeight="1">
      <c r="AU26" s="15">
        <f>IF(AND(G29="",N29="",U29="",AB29="",AB23=""),0,IF(AND(G29&lt;&gt;"",N29&lt;&gt;"",U29&lt;&gt;"",AB29&lt;&gt;"",AB23&lt;&gt;""),10,1))</f>
        <v>0</v>
      </c>
    </row>
    <row r="27" spans="5:47" ht="14.45" customHeight="1">
      <c r="E27" s="35"/>
      <c r="H27" s="35" t="str">
        <f>Verzie!E21</f>
        <v>výška krídla</v>
      </c>
      <c r="J27" s="32"/>
      <c r="O27" s="35" t="str">
        <f>Verzie!E22</f>
        <v>šírka krídla</v>
      </c>
      <c r="P27" s="35"/>
      <c r="V27" s="35" t="str">
        <f>Verzie!E23</f>
        <v>hrúbka krídla</v>
      </c>
      <c r="AB27" s="35"/>
      <c r="AC27" s="35"/>
      <c r="AF27" s="35" t="str">
        <f>Verzie!E24</f>
        <v>materiál dverí</v>
      </c>
      <c r="AL27" s="35"/>
      <c r="AM27" s="35"/>
      <c r="AU27" s="15" t="s">
        <v>27</v>
      </c>
    </row>
    <row r="28" spans="5:47" ht="7.9" customHeight="1" thickBot="1">
      <c r="E28" s="35"/>
      <c r="J28" s="32"/>
      <c r="P28" s="35"/>
      <c r="AB28" s="35"/>
      <c r="AC28" s="35"/>
      <c r="AL28" s="35"/>
      <c r="AU28" s="15">
        <f>IF(C39="",0,IF(C39&lt;&gt;"",10,1))</f>
        <v>0</v>
      </c>
    </row>
    <row r="29" spans="5:47" ht="14.45" customHeight="1" thickBot="1">
      <c r="G29" s="324"/>
      <c r="H29" s="325"/>
      <c r="I29" s="326"/>
      <c r="N29" s="324"/>
      <c r="O29" s="325"/>
      <c r="P29" s="326"/>
      <c r="U29" s="324"/>
      <c r="V29" s="325"/>
      <c r="W29" s="326"/>
      <c r="AB29" s="324"/>
      <c r="AC29" s="325"/>
      <c r="AD29" s="325"/>
      <c r="AE29" s="325"/>
      <c r="AF29" s="325"/>
      <c r="AG29" s="325"/>
      <c r="AH29" s="325"/>
      <c r="AI29" s="325"/>
      <c r="AJ29" s="325"/>
      <c r="AU29" s="15" t="s">
        <v>28</v>
      </c>
    </row>
    <row r="30" spans="5:47" ht="7.9" customHeight="1">
      <c r="AU30" s="15">
        <f>IF(AU26+AU28=0,0,IF(AU26+AU28=20,99,10))</f>
        <v>0</v>
      </c>
    </row>
    <row r="31" spans="5:47" ht="14.45" customHeight="1">
      <c r="F31" s="296"/>
      <c r="G31" s="328" t="str">
        <f>Verzie!E37</f>
        <v>výška krídla od 500 až 2.600 mm</v>
      </c>
      <c r="H31" s="328"/>
      <c r="I31" s="328"/>
      <c r="J31" s="296"/>
      <c r="M31" s="296"/>
      <c r="N31" s="328" t="str">
        <f>Verzie!E38</f>
        <v>šírka krídla od 250 až 600 mm</v>
      </c>
      <c r="O31" s="328"/>
      <c r="P31" s="328"/>
      <c r="Q31" s="296"/>
      <c r="U31" s="328" t="str">
        <f>Verzie!E39</f>
        <v>hrúbka krídla od 16 do 25 mm</v>
      </c>
      <c r="V31" s="328"/>
      <c r="W31" s="328"/>
      <c r="AU31" s="15" t="str">
        <f>Verzie!E60</f>
        <v>OK - všetky potrebné polia sú vyplnené.</v>
      </c>
    </row>
    <row r="32" spans="5:47" ht="14.45" customHeight="1">
      <c r="F32" s="296"/>
      <c r="G32" s="328"/>
      <c r="H32" s="328"/>
      <c r="I32" s="328"/>
      <c r="J32" s="296"/>
      <c r="M32" s="296"/>
      <c r="N32" s="328"/>
      <c r="O32" s="328"/>
      <c r="P32" s="328"/>
      <c r="Q32" s="296"/>
      <c r="U32" s="328"/>
      <c r="V32" s="328"/>
      <c r="W32" s="328"/>
      <c r="AB32" s="329" t="str">
        <f>IF(AND(G29&lt;&gt;"",N29&lt;&gt;"",U29&lt;&gt;"",AB29&lt;&gt;""),ROUND(AU39,1)&amp;" kg - "&amp;Verzie!E40,"")</f>
        <v/>
      </c>
      <c r="AC32" s="329"/>
      <c r="AD32" s="329"/>
      <c r="AE32" s="329"/>
      <c r="AF32" s="329"/>
      <c r="AG32" s="329"/>
      <c r="AH32" s="329"/>
      <c r="AI32" s="329"/>
      <c r="AJ32" s="329"/>
      <c r="AU32" s="15"/>
    </row>
    <row r="33" spans="1:50" ht="14.45" customHeight="1">
      <c r="F33" s="296"/>
      <c r="G33" s="328"/>
      <c r="H33" s="328"/>
      <c r="I33" s="328"/>
      <c r="J33" s="296"/>
      <c r="M33" s="296"/>
      <c r="N33" s="328"/>
      <c r="O33" s="328"/>
      <c r="P33" s="328"/>
      <c r="Q33" s="296"/>
      <c r="U33" s="328"/>
      <c r="V33" s="328"/>
      <c r="W33" s="328"/>
      <c r="AB33" s="330" t="str">
        <f>IF(AND(G29&lt;&gt;"",N29&lt;&gt;"",U29&lt;&gt;"",AB29&lt;&gt;""),IF(AU39&gt;25,Verzie!E41,""),"")</f>
        <v/>
      </c>
      <c r="AC33" s="330"/>
      <c r="AD33" s="330"/>
      <c r="AE33" s="330"/>
      <c r="AF33" s="330"/>
      <c r="AG33" s="330"/>
      <c r="AH33" s="330"/>
      <c r="AI33" s="330"/>
      <c r="AJ33" s="330"/>
      <c r="AU33" s="15"/>
      <c r="AV33" s="11" t="str">
        <f>IF(AU34=C39,4,IF(AU35=C39,"L",IF(AU36=C39,"P","")))</f>
        <v/>
      </c>
      <c r="AW33" s="11" t="s">
        <v>847</v>
      </c>
    </row>
    <row r="34" spans="1:50" ht="14.45" customHeight="1">
      <c r="AB34" s="330" t="str">
        <f>IF(AND(G29&lt;&gt;"",N29&lt;&gt;"",U29&lt;&gt;"",AB29&lt;&gt;""),IF(AU39&gt;25,Verzie!E42,""),"")</f>
        <v/>
      </c>
      <c r="AC34" s="330"/>
      <c r="AD34" s="330"/>
      <c r="AE34" s="330"/>
      <c r="AF34" s="330"/>
      <c r="AG34" s="330"/>
      <c r="AH34" s="330"/>
      <c r="AI34" s="330"/>
      <c r="AJ34" s="330"/>
      <c r="AU34" s="15" t="str">
        <f>Verzie!E27</f>
        <v>4-krídlová skriňa</v>
      </c>
      <c r="AV34" s="282" t="str">
        <f>IF(AU34=C39,4,IF(AND(AU35=C39,'DATA-WL5'!$AV$32="OTOC"),"P",IF(AU35=C39,"L",IF(AND(AU36=C39,'DATA-WL5'!$AV$32="OTOC"),"L",IF(AU36=C39,"P","")))))</f>
        <v/>
      </c>
      <c r="AW34" s="285" t="str">
        <f>IF(AV34=4,2,IF(OR(AV34="L",AV34="P"),1,""))</f>
        <v/>
      </c>
    </row>
    <row r="35" spans="1:50" ht="14.45" customHeight="1">
      <c r="AU35" s="15" t="str">
        <f>Verzie!E28</f>
        <v>2-krídlová skriňa, otváranie vľavo</v>
      </c>
    </row>
    <row r="36" spans="1:50" ht="14.45" customHeight="1">
      <c r="S36" s="327" t="str">
        <f>IF(C39=AU35,2*N29,"")</f>
        <v/>
      </c>
      <c r="T36" s="327"/>
      <c r="U36" s="327"/>
      <c r="AA36" s="327" t="str">
        <f>IF(C39=AU34,4*N29,"")</f>
        <v/>
      </c>
      <c r="AB36" s="327"/>
      <c r="AC36" s="327"/>
      <c r="AI36" s="327" t="str">
        <f>IF(C39=AU36,2*N29,"")</f>
        <v/>
      </c>
      <c r="AJ36" s="327"/>
      <c r="AK36" s="327"/>
      <c r="AU36" s="15" t="str">
        <f>Verzie!E29</f>
        <v>2-krídlová skriňa, otváranie vpravo</v>
      </c>
    </row>
    <row r="37" spans="1:50" ht="14.45" customHeight="1">
      <c r="H37" s="35" t="str">
        <f>Verzie!E26</f>
        <v>počet krídel</v>
      </c>
      <c r="AU37" s="15"/>
    </row>
    <row r="38" spans="1:50" ht="14.45" customHeight="1" thickBot="1">
      <c r="AU38" s="15" t="s">
        <v>806</v>
      </c>
      <c r="AV38" s="282" t="e">
        <f>IF(AU39&lt;=12,"LAH",IF(AND(AU39&gt;12,AU39&lt;=25),"TAZ",0))</f>
        <v>#VALUE!</v>
      </c>
    </row>
    <row r="39" spans="1:50" ht="14.45" customHeight="1" thickBot="1">
      <c r="C39" s="324"/>
      <c r="D39" s="325"/>
      <c r="E39" s="325"/>
      <c r="F39" s="325"/>
      <c r="G39" s="325"/>
      <c r="H39" s="325"/>
      <c r="I39" s="325"/>
      <c r="J39" s="325"/>
      <c r="K39" s="325"/>
      <c r="L39" s="325"/>
      <c r="M39" s="325"/>
      <c r="N39" s="326"/>
      <c r="AU39" s="15" t="e">
        <f>G29*N29*U29*0.000000001*AU40</f>
        <v>#VALUE!</v>
      </c>
    </row>
    <row r="40" spans="1:50" ht="14.45" customHeight="1">
      <c r="AU40" s="15" t="str">
        <f>IF(AB29=AU47,AV40,IF(AB29=AU48,AV41,""))</f>
        <v/>
      </c>
      <c r="AV40" s="11">
        <v>670</v>
      </c>
    </row>
    <row r="41" spans="1:50" ht="14.45" customHeight="1">
      <c r="AU41" s="15"/>
      <c r="AV41" s="11">
        <v>770</v>
      </c>
    </row>
    <row r="42" spans="1:50" ht="14.45" customHeight="1">
      <c r="T42" s="268" t="str">
        <f>IF(C39=AU35,Verzie!E30,"")</f>
        <v/>
      </c>
      <c r="AB42" s="268" t="str">
        <f>IF(C39=AU34,Verzie!E30,"")</f>
        <v/>
      </c>
      <c r="AJ42" s="268" t="str">
        <f>IF(C39=AU36,Verzie!E30,"")</f>
        <v/>
      </c>
      <c r="AU42" s="15" t="s">
        <v>807</v>
      </c>
    </row>
    <row r="43" spans="1:50" ht="14.45" customHeight="1">
      <c r="E43" s="35"/>
      <c r="J43" s="32"/>
      <c r="P43" s="35"/>
      <c r="AA43" s="35"/>
      <c r="AU43" s="15">
        <v>1200</v>
      </c>
      <c r="AV43" s="281" t="str">
        <f>IF(AV45&lt;=AU43,"M",IF(AND(AV45&gt;AU43,AV45&lt;=AU44),"V",""))</f>
        <v/>
      </c>
    </row>
    <row r="44" spans="1:50" ht="14.45" customHeight="1">
      <c r="I44" s="35"/>
      <c r="N44" s="32"/>
      <c r="O44" s="331" t="str">
        <f>IF(AU30=0,"",IF(AU30=10,Verzie!E59,Verzie!E60))</f>
        <v/>
      </c>
      <c r="P44" s="331"/>
      <c r="Q44" s="331"/>
      <c r="R44" s="331"/>
      <c r="S44" s="331"/>
      <c r="T44" s="331"/>
      <c r="U44" s="331"/>
      <c r="V44" s="331"/>
      <c r="W44" s="331"/>
      <c r="X44" s="331"/>
      <c r="Y44" s="331"/>
      <c r="Z44" s="331"/>
      <c r="AA44" s="331"/>
      <c r="AB44" s="331"/>
      <c r="AC44" s="331"/>
      <c r="AD44" s="331"/>
      <c r="AE44" s="331"/>
      <c r="AF44" s="331"/>
      <c r="AU44" s="15">
        <v>2400</v>
      </c>
      <c r="AW44" s="282">
        <f>IF('DATA-WL5'!D20='DATA-WL5'!AU34,"BEZ",0)</f>
        <v>0</v>
      </c>
      <c r="AX44" s="284" t="s">
        <v>820</v>
      </c>
    </row>
    <row r="45" spans="1:50" ht="14.45" customHeight="1">
      <c r="E45" s="35"/>
      <c r="J45" s="32"/>
      <c r="P45" s="35"/>
      <c r="AA45" s="35"/>
      <c r="AU45" s="15"/>
      <c r="AV45" s="279" t="str">
        <f>IF(S36&lt;&gt;"",S36,IF(AA36&lt;&gt;"",AA36,IF(AI36&lt;&gt;"",AI36,"nič")))</f>
        <v>nič</v>
      </c>
    </row>
    <row r="46" spans="1:50" ht="14.45" customHeight="1">
      <c r="AU46" s="15"/>
    </row>
    <row r="47" spans="1:50" ht="23.1" customHeight="1">
      <c r="A47" s="12"/>
      <c r="B47" s="14" t="str">
        <f>Verzie!E18</f>
        <v>WingLine L - konfigurátor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34" t="str">
        <f>AR4</f>
        <v>WING LINE L</v>
      </c>
      <c r="AS47" s="12"/>
      <c r="AU47" s="15" t="str">
        <f>Verzie!E85</f>
        <v>laminovaná doska</v>
      </c>
    </row>
    <row r="48" spans="1:50" ht="14.45" customHeight="1" thickBot="1">
      <c r="AU48" s="15" t="str">
        <f>Verzie!E86</f>
        <v>MDF doska</v>
      </c>
    </row>
    <row r="49" spans="21:48" ht="23.1" customHeight="1" thickBot="1">
      <c r="U49" s="307" t="str">
        <f>Verzie!E14</f>
        <v>hore</v>
      </c>
      <c r="V49" s="308"/>
      <c r="W49" s="308"/>
      <c r="X49" s="308"/>
      <c r="Y49" s="309"/>
      <c r="AU49" s="15"/>
    </row>
    <row r="50" spans="21:48" ht="14.45" customHeight="1">
      <c r="AU50" s="15" t="str">
        <f>Verzie!E82</f>
        <v>strieborná</v>
      </c>
      <c r="AV50" s="281" t="str">
        <f>IF(AU50=AB23,"S",IF(AU51=AB23,"B",IF(AU52=AB23,"A","")))</f>
        <v/>
      </c>
    </row>
    <row r="51" spans="21:48" ht="14.45" customHeight="1">
      <c r="AU51" s="15" t="str">
        <f>Verzie!E83</f>
        <v>biela</v>
      </c>
    </row>
    <row r="52" spans="21:48" ht="14.45" customHeight="1">
      <c r="AU52" s="15" t="str">
        <f>Verzie!E84</f>
        <v>antracit</v>
      </c>
    </row>
    <row r="53" spans="21:48" ht="14.45" customHeight="1"/>
    <row r="54" spans="21:48" ht="14.45" customHeight="1"/>
    <row r="55" spans="21:48" ht="14.45" customHeight="1"/>
    <row r="56" spans="21:48" ht="14.45" customHeight="1"/>
    <row r="57" spans="21:48" ht="14.45" customHeight="1"/>
    <row r="58" spans="21:48" ht="14.45" customHeight="1"/>
    <row r="59" spans="21:48" ht="14.45" customHeight="1"/>
  </sheetData>
  <sheetProtection algorithmName="SHA-512" hashValue="JcdNJUxEUDTepBEnset508WpSv8DQjLjzcSCA1loFKGV9XVDEb0RrjBAUPqLVhmVgyQk9TbqoAadiNlXs6jvhQ==" saltValue="fm8PnifRyZw6nPtloGTR/g==" spinCount="100000" sheet="1" objects="1" scenarios="1"/>
  <mergeCells count="27">
    <mergeCell ref="AB23:AJ23"/>
    <mergeCell ref="K10:AB12"/>
    <mergeCell ref="O44:AF44"/>
    <mergeCell ref="AO2:AR2"/>
    <mergeCell ref="K8:AB9"/>
    <mergeCell ref="AA2:AE2"/>
    <mergeCell ref="AI2:AM2"/>
    <mergeCell ref="AI36:AK36"/>
    <mergeCell ref="B2:E2"/>
    <mergeCell ref="G2:K2"/>
    <mergeCell ref="O2:S2"/>
    <mergeCell ref="U2:Y2"/>
    <mergeCell ref="K13:AB13"/>
    <mergeCell ref="U49:Y49"/>
    <mergeCell ref="U29:W29"/>
    <mergeCell ref="G29:I29"/>
    <mergeCell ref="C39:N39"/>
    <mergeCell ref="AA36:AC36"/>
    <mergeCell ref="S36:U36"/>
    <mergeCell ref="N29:P29"/>
    <mergeCell ref="AB29:AJ29"/>
    <mergeCell ref="G31:I33"/>
    <mergeCell ref="N31:P33"/>
    <mergeCell ref="U31:W33"/>
    <mergeCell ref="AB32:AJ32"/>
    <mergeCell ref="AB33:AJ33"/>
    <mergeCell ref="AB34:AJ34"/>
  </mergeCells>
  <conditionalFormatting sqref="K13:AB13">
    <cfRule type="cellIs" dxfId="38" priority="26" stopIfTrue="1" operator="equal">
      <formula>$AU$31</formula>
    </cfRule>
  </conditionalFormatting>
  <conditionalFormatting sqref="K13:AB13">
    <cfRule type="expression" dxfId="37" priority="27" stopIfTrue="1">
      <formula>$AU$30=10</formula>
    </cfRule>
  </conditionalFormatting>
  <conditionalFormatting sqref="G29">
    <cfRule type="expression" dxfId="36" priority="22" stopIfTrue="1">
      <formula>#REF!=0</formula>
    </cfRule>
  </conditionalFormatting>
  <conditionalFormatting sqref="C39">
    <cfRule type="expression" dxfId="35" priority="12" stopIfTrue="1">
      <formula>#REF!=0</formula>
    </cfRule>
  </conditionalFormatting>
  <conditionalFormatting sqref="O44:AF44">
    <cfRule type="cellIs" dxfId="34" priority="9" stopIfTrue="1" operator="equal">
      <formula>$AU$31</formula>
    </cfRule>
  </conditionalFormatting>
  <conditionalFormatting sqref="O44:AF44">
    <cfRule type="expression" dxfId="33" priority="10" stopIfTrue="1">
      <formula>$AU$30=10</formula>
    </cfRule>
  </conditionalFormatting>
  <conditionalFormatting sqref="N29">
    <cfRule type="expression" dxfId="32" priority="5" stopIfTrue="1">
      <formula>#REF!=0</formula>
    </cfRule>
  </conditionalFormatting>
  <conditionalFormatting sqref="U29">
    <cfRule type="expression" dxfId="31" priority="4" stopIfTrue="1">
      <formula>#REF!=0</formula>
    </cfRule>
  </conditionalFormatting>
  <conditionalFormatting sqref="AB29">
    <cfRule type="expression" dxfId="30" priority="2" stopIfTrue="1">
      <formula>#REF!=0</formula>
    </cfRule>
  </conditionalFormatting>
  <conditionalFormatting sqref="AB23">
    <cfRule type="expression" dxfId="29" priority="1" stopIfTrue="1">
      <formula>#REF!=0</formula>
    </cfRule>
  </conditionalFormatting>
  <dataValidations count="6">
    <dataValidation type="list" allowBlank="1" showInputMessage="1" showErrorMessage="1" sqref="C39:N39" xr:uid="{C67818EF-944C-4FFF-9F91-1985241210E1}">
      <formula1>$AU$33:$AU$36</formula1>
    </dataValidation>
    <dataValidation type="whole" allowBlank="1" showInputMessage="1" showErrorMessage="1" sqref="G29:I29" xr:uid="{8435CF0D-E957-413D-ACD7-789C4DF1C9FF}">
      <formula1>500</formula1>
      <formula2>2600</formula2>
    </dataValidation>
    <dataValidation type="whole" allowBlank="1" showInputMessage="1" showErrorMessage="1" sqref="N29:P29" xr:uid="{F3FD4290-40B9-4173-AD52-9B3342608B2F}">
      <formula1>250</formula1>
      <formula2>600</formula2>
    </dataValidation>
    <dataValidation type="list" allowBlank="1" showInputMessage="1" showErrorMessage="1" sqref="AB29:AJ29" xr:uid="{61AED8F5-0DD2-49A4-847E-524ECEE121B1}">
      <formula1>$AU$46:$AU$48</formula1>
    </dataValidation>
    <dataValidation type="list" allowBlank="1" showInputMessage="1" showErrorMessage="1" sqref="AB23:AJ23" xr:uid="{A5CE263B-84DA-4E51-87FA-2E527414A349}">
      <formula1>$AU$49:$AU$52</formula1>
    </dataValidation>
    <dataValidation type="whole" allowBlank="1" showInputMessage="1" showErrorMessage="1" sqref="U29:W29" xr:uid="{76A5FE5F-8E93-48D4-B125-885809155705}">
      <formula1>16</formula1>
      <formula2>25</formula2>
    </dataValidation>
  </dataValidations>
  <hyperlinks>
    <hyperlink ref="M4" location="MENU!A1" display="MENU!A1" xr:uid="{54473E95-97DC-4856-A568-C039D193186A}"/>
    <hyperlink ref="G2:K2" location="'FORM-I'!A1" display="'FORM-I'!A1" xr:uid="{18C93148-41D4-485D-AF94-AEF3CC192401}"/>
    <hyperlink ref="B2:E2" location="'FORM-I'!A1" display="'FORM-I'!A1" xr:uid="{9EEE2962-EFF5-4346-B9AB-312CC6A61398}"/>
    <hyperlink ref="AO2:AR2" location="'DATA-WL2'!A5" display="'DATA-WL2'!A5" xr:uid="{00998F98-63E2-4E0E-961F-1FE2EA1E1892}"/>
    <hyperlink ref="M47" location="MENU!A1" display="MENU!A1" xr:uid="{C42E335C-ABA6-4429-978C-1855D9850C32}"/>
    <hyperlink ref="U49:Y49" location="'DATA-WL1'!A5" display="'DATA-WL1'!A5" xr:uid="{81896B62-921E-4787-94EF-53D5F5C10E99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8C4A-26B9-45F9-95E8-5B7D749F6CA3}">
  <sheetPr codeName="List30"/>
  <dimension ref="A1:BE57"/>
  <sheetViews>
    <sheetView showGridLines="0" showRowColHeaders="0" zoomScaleNormal="100" workbookViewId="0">
      <pane ySplit="4" topLeftCell="A5" activePane="bottomLeft" state="frozen"/>
      <selection pane="bottomLeft" activeCell="C20" sqref="C20:N20"/>
    </sheetView>
  </sheetViews>
  <sheetFormatPr defaultColWidth="9" defaultRowHeight="14.25"/>
  <cols>
    <col min="1" max="1" width="3.625" style="11" customWidth="1"/>
    <col min="2" max="44" width="3.125" style="11" customWidth="1"/>
    <col min="45" max="45" width="3.625" style="11" customWidth="1"/>
    <col min="46" max="46" width="9" style="11" customWidth="1"/>
    <col min="47" max="47" width="20.25" style="11" hidden="1" customWidth="1"/>
    <col min="48" max="48" width="20.125" style="11" hidden="1" customWidth="1"/>
    <col min="49" max="57" width="9" style="11" hidden="1" customWidth="1"/>
    <col min="58" max="16384" width="9" style="11"/>
  </cols>
  <sheetData>
    <row r="1" spans="1:57" ht="12.95" customHeight="1" thickBot="1"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23.1" customHeight="1" thickBot="1">
      <c r="B2" s="301" t="str">
        <f>Verzie!E12</f>
        <v>&lt;&lt;  späť</v>
      </c>
      <c r="C2" s="302"/>
      <c r="D2" s="302"/>
      <c r="E2" s="303"/>
      <c r="G2" s="307" t="str">
        <f>Verzie!E5</f>
        <v xml:space="preserve"> Úvod</v>
      </c>
      <c r="H2" s="308"/>
      <c r="I2" s="308"/>
      <c r="J2" s="308"/>
      <c r="K2" s="309"/>
      <c r="O2" s="310"/>
      <c r="P2" s="311"/>
      <c r="Q2" s="311"/>
      <c r="R2" s="311"/>
      <c r="S2" s="312"/>
      <c r="U2" s="307"/>
      <c r="V2" s="308"/>
      <c r="W2" s="308"/>
      <c r="X2" s="308"/>
      <c r="Y2" s="309"/>
      <c r="AA2" s="334" t="str">
        <f>Verzie!E8</f>
        <v xml:space="preserve"> </v>
      </c>
      <c r="AB2" s="335"/>
      <c r="AC2" s="335"/>
      <c r="AD2" s="335"/>
      <c r="AE2" s="336"/>
      <c r="AI2" s="334" t="str">
        <f>Verzie!E9</f>
        <v xml:space="preserve"> Objednávka</v>
      </c>
      <c r="AJ2" s="335"/>
      <c r="AK2" s="335"/>
      <c r="AL2" s="335"/>
      <c r="AM2" s="336"/>
      <c r="AO2" s="301" t="str">
        <f>Verzie!E13</f>
        <v>vpred  &gt;&gt;</v>
      </c>
      <c r="AP2" s="302"/>
      <c r="AQ2" s="302"/>
      <c r="AR2" s="303"/>
      <c r="AU2" s="15"/>
    </row>
    <row r="3" spans="1:57" ht="12.95" customHeight="1">
      <c r="AU3" s="15"/>
    </row>
    <row r="4" spans="1:57" ht="23.1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34" t="s">
        <v>752</v>
      </c>
      <c r="AS4" s="12"/>
      <c r="AU4" s="15"/>
    </row>
    <row r="5" spans="1:57" ht="14.45" customHeight="1">
      <c r="AU5" s="15"/>
    </row>
    <row r="6" spans="1:57" ht="14.45" customHeight="1">
      <c r="AU6" s="15"/>
    </row>
    <row r="7" spans="1:57" ht="14.45" customHeight="1">
      <c r="AU7" s="15"/>
    </row>
    <row r="8" spans="1:57" ht="14.45" customHeight="1">
      <c r="K8" s="333" t="str">
        <f>Verzie!E19</f>
        <v>Zadajte vstupné údaje do modrých políčok v mm</v>
      </c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333"/>
      <c r="Z8" s="333"/>
      <c r="AA8" s="333"/>
      <c r="AB8" s="333"/>
      <c r="AU8" s="15"/>
    </row>
    <row r="9" spans="1:57" ht="14.45" customHeight="1"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3"/>
      <c r="V9" s="333"/>
      <c r="W9" s="333"/>
      <c r="X9" s="333"/>
      <c r="Y9" s="333"/>
      <c r="Z9" s="333"/>
      <c r="AA9" s="333"/>
      <c r="AB9" s="333"/>
      <c r="AU9" s="15"/>
    </row>
    <row r="10" spans="1:57" ht="14.45" customHeight="1">
      <c r="K10" s="332" t="str">
        <f>Verzie!E20</f>
        <v>Pokiaľ po vyplnení súbor uložíte, budete mať uvedené údaje nastavené ako východzie pri ďalšom použití</v>
      </c>
      <c r="L10" s="332"/>
      <c r="M10" s="332"/>
      <c r="N10" s="332"/>
      <c r="O10" s="332"/>
      <c r="P10" s="332"/>
      <c r="Q10" s="332"/>
      <c r="R10" s="332"/>
      <c r="S10" s="332"/>
      <c r="T10" s="332"/>
      <c r="U10" s="332"/>
      <c r="V10" s="332"/>
      <c r="W10" s="332"/>
      <c r="X10" s="332"/>
      <c r="Y10" s="332"/>
      <c r="Z10" s="332"/>
      <c r="AA10" s="332"/>
      <c r="AB10" s="332"/>
      <c r="AU10" s="15"/>
    </row>
    <row r="11" spans="1:57" ht="14.45" customHeight="1"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2"/>
      <c r="AB11" s="332"/>
      <c r="AU11" s="15"/>
    </row>
    <row r="12" spans="1:57" ht="14.45" customHeight="1"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U12" s="15"/>
    </row>
    <row r="13" spans="1:57" ht="14.45" customHeight="1">
      <c r="K13" s="331" t="str">
        <f>IF(AU29=0,"",IF(AU29=10,Verzie!E60))</f>
        <v/>
      </c>
      <c r="L13" s="331"/>
      <c r="M13" s="331"/>
      <c r="N13" s="331"/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U13" s="15"/>
    </row>
    <row r="14" spans="1:57" ht="14.45" customHeight="1">
      <c r="AU14" s="15"/>
    </row>
    <row r="15" spans="1:57" ht="14.45" customHeight="1">
      <c r="AU15" s="15"/>
    </row>
    <row r="16" spans="1:57" ht="14.45" customHeight="1">
      <c r="AU16" s="15"/>
    </row>
    <row r="17" spans="3:48" ht="14.45" customHeight="1">
      <c r="AU17" s="15"/>
    </row>
    <row r="18" spans="3:48" ht="14.45" customHeight="1">
      <c r="H18" s="35" t="str">
        <f>Verzie!E32</f>
        <v>Spôsob otvárania a zatvárania</v>
      </c>
      <c r="AU18" s="15"/>
    </row>
    <row r="19" spans="3:48" ht="14.45" customHeight="1" thickBot="1">
      <c r="AU19" s="15"/>
    </row>
    <row r="20" spans="3:48" ht="14.45" customHeight="1" thickBot="1">
      <c r="C20" s="324"/>
      <c r="D20" s="325"/>
      <c r="E20" s="325"/>
      <c r="F20" s="325"/>
      <c r="G20" s="325"/>
      <c r="H20" s="325"/>
      <c r="I20" s="325"/>
      <c r="J20" s="325"/>
      <c r="K20" s="325"/>
      <c r="L20" s="325"/>
      <c r="M20" s="325"/>
      <c r="N20" s="326"/>
      <c r="AU20" s="15"/>
    </row>
    <row r="21" spans="3:48" ht="14.45" customHeight="1">
      <c r="AU21" s="15"/>
    </row>
    <row r="22" spans="3:48" ht="14.45" customHeight="1">
      <c r="E22" s="339" t="str">
        <f>AU34</f>
        <v>Push to move</v>
      </c>
      <c r="F22" s="339"/>
      <c r="G22" s="339"/>
      <c r="H22" s="339"/>
      <c r="I22" s="339"/>
      <c r="J22" s="339"/>
      <c r="O22" s="339" t="str">
        <f>AU35</f>
        <v>Pull to move</v>
      </c>
      <c r="P22" s="339"/>
      <c r="Q22" s="339"/>
      <c r="R22" s="339"/>
      <c r="S22" s="339"/>
      <c r="T22" s="339"/>
      <c r="AB22" s="271" t="str">
        <f>AU36</f>
        <v>Pull to move Silent</v>
      </c>
      <c r="AM22" s="271" t="str">
        <f>AU37</f>
        <v>Bez otváracej jednotky</v>
      </c>
      <c r="AU22" s="15"/>
      <c r="AV22" s="282">
        <f>IF(AU34=C20,"P2O",IF(AU35=C20,"PUL",IF(AU36=C20,"SIS",IF(AU37=C20,"bez",0))))</f>
        <v>0</v>
      </c>
    </row>
    <row r="23" spans="3:48" ht="14.45" customHeight="1">
      <c r="AU23" s="15"/>
    </row>
    <row r="24" spans="3:48" ht="14.45" customHeight="1">
      <c r="AU24" s="15" t="s">
        <v>26</v>
      </c>
    </row>
    <row r="25" spans="3:48" ht="14.45" customHeight="1">
      <c r="AU25" s="15"/>
    </row>
    <row r="26" spans="3:48" ht="14.45" customHeight="1">
      <c r="P26" s="35"/>
      <c r="V26" s="35"/>
      <c r="AA26" s="35"/>
      <c r="AB26" s="35"/>
      <c r="AJ26" s="35"/>
      <c r="AL26" s="35"/>
      <c r="AM26" s="35"/>
      <c r="AU26" s="15" t="s">
        <v>27</v>
      </c>
    </row>
    <row r="27" spans="3:48" ht="7.9" customHeight="1">
      <c r="P27" s="35"/>
      <c r="AA27" s="35"/>
      <c r="AB27" s="35"/>
      <c r="AL27" s="35"/>
      <c r="AU27" s="15">
        <f>IF(C20="",0,IF(C20&lt;&gt;"",10,1))</f>
        <v>0</v>
      </c>
    </row>
    <row r="28" spans="3:48" ht="14.45" customHeight="1">
      <c r="P28" s="37"/>
      <c r="V28" s="269"/>
      <c r="AU28" s="15" t="s">
        <v>28</v>
      </c>
    </row>
    <row r="29" spans="3:48" ht="7.9" customHeight="1">
      <c r="AU29" s="15">
        <f>IF(AU25+AU27=0,0,IF(AU25+AU27=20,99,10))</f>
        <v>0</v>
      </c>
    </row>
    <row r="30" spans="3:48" ht="14.45" customHeight="1">
      <c r="P30" s="37"/>
      <c r="V30" s="269"/>
      <c r="AU30" s="15"/>
    </row>
    <row r="31" spans="3:48" ht="14.45" customHeight="1">
      <c r="AU31" s="15" t="str">
        <f>Verzie!E60</f>
        <v>OK - všetky potrebné polia sú vyplnené.</v>
      </c>
    </row>
    <row r="32" spans="3:48" ht="14.45" customHeight="1">
      <c r="AU32" s="15"/>
    </row>
    <row r="33" spans="1:47" ht="14.45" customHeight="1">
      <c r="AU33" s="15"/>
    </row>
    <row r="34" spans="1:47" ht="14.45" customHeight="1">
      <c r="F34" s="340" t="str">
        <f>IF(C20=AU34,Verzie!E30,"")</f>
        <v/>
      </c>
      <c r="G34" s="340"/>
      <c r="H34" s="340"/>
      <c r="I34" s="340"/>
      <c r="P34" s="340" t="str">
        <f>IF(C20=AU35,Verzie!E30,"")</f>
        <v/>
      </c>
      <c r="Q34" s="340"/>
      <c r="R34" s="340"/>
      <c r="S34" s="340"/>
      <c r="AB34" s="297" t="str">
        <f>IF(C20=AU36,Verzie!E30,"")</f>
        <v/>
      </c>
      <c r="AM34" s="297" t="str">
        <f>IF(C20=AU37,Verzie!E30,"")</f>
        <v/>
      </c>
      <c r="AU34" s="15" t="s">
        <v>768</v>
      </c>
    </row>
    <row r="35" spans="1:47" ht="14.45" customHeight="1">
      <c r="AU35" s="15" t="s">
        <v>959</v>
      </c>
    </row>
    <row r="36" spans="1:47" ht="14.45" customHeight="1">
      <c r="D36" s="338" t="str">
        <f>Verzie!E33</f>
        <v>Ľahkým zatlačením na dvere sa tieto automaticky a tlmene otvoria, zatvárajú sa potom ručne</v>
      </c>
      <c r="E36" s="338"/>
      <c r="F36" s="338"/>
      <c r="G36" s="338"/>
      <c r="H36" s="338"/>
      <c r="I36" s="338"/>
      <c r="J36" s="338"/>
      <c r="K36" s="338"/>
      <c r="N36" s="338" t="str">
        <f>Verzie!E34</f>
        <v>Ľahkým ťahom za úchytku spustíte samočinné tlmené otváranie. Do zatvorenej polohy sa zatlačia ručne</v>
      </c>
      <c r="O36" s="338"/>
      <c r="P36" s="338"/>
      <c r="Q36" s="338"/>
      <c r="R36" s="338"/>
      <c r="S36" s="338"/>
      <c r="T36" s="338"/>
      <c r="U36" s="338"/>
      <c r="Y36" s="338" t="str">
        <f>Verzie!E35</f>
        <v>Krátkym ťahom za úchytku spustíte samočinné tlmené otváranie. Do zatvorenej polohy se vrací tiež tlmene</v>
      </c>
      <c r="Z36" s="338"/>
      <c r="AA36" s="338"/>
      <c r="AB36" s="338"/>
      <c r="AC36" s="338"/>
      <c r="AD36" s="338"/>
      <c r="AE36" s="338"/>
      <c r="AF36" s="338"/>
      <c r="AJ36" s="338" t="str">
        <f>Verzie!E36</f>
        <v>Dvere sa otvárajú a zatvárajú ručne</v>
      </c>
      <c r="AK36" s="338"/>
      <c r="AL36" s="338"/>
      <c r="AM36" s="338"/>
      <c r="AN36" s="338"/>
      <c r="AO36" s="338"/>
      <c r="AU36" s="15" t="s">
        <v>960</v>
      </c>
    </row>
    <row r="37" spans="1:47" ht="14.45" customHeight="1">
      <c r="D37" s="338"/>
      <c r="E37" s="338"/>
      <c r="F37" s="338"/>
      <c r="G37" s="338"/>
      <c r="H37" s="338"/>
      <c r="I37" s="338"/>
      <c r="J37" s="338"/>
      <c r="K37" s="338"/>
      <c r="N37" s="338"/>
      <c r="O37" s="338"/>
      <c r="P37" s="338"/>
      <c r="Q37" s="338"/>
      <c r="R37" s="338"/>
      <c r="S37" s="338"/>
      <c r="T37" s="338"/>
      <c r="U37" s="338"/>
      <c r="Y37" s="338"/>
      <c r="Z37" s="338"/>
      <c r="AA37" s="338"/>
      <c r="AB37" s="338"/>
      <c r="AC37" s="338"/>
      <c r="AD37" s="338"/>
      <c r="AE37" s="338"/>
      <c r="AF37" s="338"/>
      <c r="AJ37" s="338"/>
      <c r="AK37" s="338"/>
      <c r="AL37" s="338"/>
      <c r="AM37" s="338"/>
      <c r="AN37" s="338"/>
      <c r="AO37" s="338"/>
      <c r="AU37" s="15" t="str">
        <f>Verzie!E31</f>
        <v>Bez otváracej jednotky</v>
      </c>
    </row>
    <row r="38" spans="1:47" ht="14.45" customHeight="1">
      <c r="D38" s="338"/>
      <c r="E38" s="338"/>
      <c r="F38" s="338"/>
      <c r="G38" s="338"/>
      <c r="H38" s="338"/>
      <c r="I38" s="338"/>
      <c r="J38" s="338"/>
      <c r="K38" s="338"/>
      <c r="N38" s="338"/>
      <c r="O38" s="338"/>
      <c r="P38" s="338"/>
      <c r="Q38" s="338"/>
      <c r="R38" s="338"/>
      <c r="S38" s="338"/>
      <c r="T38" s="338"/>
      <c r="U38" s="338"/>
      <c r="Y38" s="338"/>
      <c r="Z38" s="338"/>
      <c r="AA38" s="338"/>
      <c r="AB38" s="338"/>
      <c r="AC38" s="338"/>
      <c r="AD38" s="338"/>
      <c r="AE38" s="338"/>
      <c r="AF38" s="338"/>
      <c r="AJ38" s="338"/>
      <c r="AK38" s="338"/>
      <c r="AL38" s="338"/>
      <c r="AM38" s="338"/>
      <c r="AN38" s="338"/>
      <c r="AO38" s="338"/>
      <c r="AU38" s="15"/>
    </row>
    <row r="39" spans="1:47" ht="14.45" customHeight="1">
      <c r="D39" s="338"/>
      <c r="E39" s="338"/>
      <c r="F39" s="338"/>
      <c r="G39" s="338"/>
      <c r="H39" s="338"/>
      <c r="I39" s="338"/>
      <c r="J39" s="338"/>
      <c r="K39" s="338"/>
      <c r="N39" s="338"/>
      <c r="O39" s="338"/>
      <c r="P39" s="338"/>
      <c r="Q39" s="338"/>
      <c r="R39" s="338"/>
      <c r="S39" s="338"/>
      <c r="T39" s="338"/>
      <c r="U39" s="338"/>
      <c r="Y39" s="338"/>
      <c r="Z39" s="338"/>
      <c r="AA39" s="338"/>
      <c r="AB39" s="338"/>
      <c r="AC39" s="338"/>
      <c r="AD39" s="338"/>
      <c r="AE39" s="338"/>
      <c r="AF39" s="338"/>
      <c r="AJ39" s="338"/>
      <c r="AK39" s="338"/>
      <c r="AL39" s="338"/>
      <c r="AM39" s="338"/>
      <c r="AN39" s="338"/>
      <c r="AO39" s="338"/>
      <c r="AU39" s="15"/>
    </row>
    <row r="40" spans="1:47" ht="14.45" customHeight="1">
      <c r="D40" s="337" t="s">
        <v>1067</v>
      </c>
      <c r="E40" s="337"/>
      <c r="F40" s="337"/>
      <c r="G40" s="337"/>
      <c r="H40" s="337"/>
      <c r="I40" s="337"/>
      <c r="J40" s="337"/>
      <c r="K40" s="337"/>
      <c r="L40" s="284"/>
      <c r="M40" s="284"/>
      <c r="N40" s="337" t="s">
        <v>1068</v>
      </c>
      <c r="O40" s="337"/>
      <c r="P40" s="337"/>
      <c r="Q40" s="337"/>
      <c r="R40" s="337"/>
      <c r="S40" s="337"/>
      <c r="T40" s="337"/>
      <c r="U40" s="337"/>
      <c r="V40" s="284"/>
      <c r="W40" s="284"/>
      <c r="X40" s="284"/>
      <c r="Y40" s="337" t="s">
        <v>1069</v>
      </c>
      <c r="Z40" s="337"/>
      <c r="AA40" s="337"/>
      <c r="AB40" s="337"/>
      <c r="AC40" s="337"/>
      <c r="AD40" s="337"/>
      <c r="AE40" s="337"/>
      <c r="AF40" s="337"/>
      <c r="AG40" s="284"/>
      <c r="AH40" s="284"/>
      <c r="AI40" s="284"/>
      <c r="AJ40" s="337" t="s">
        <v>1070</v>
      </c>
      <c r="AK40" s="337"/>
      <c r="AL40" s="337"/>
      <c r="AM40" s="337"/>
      <c r="AN40" s="337"/>
      <c r="AO40" s="337"/>
      <c r="AU40" s="15"/>
    </row>
    <row r="41" spans="1:47" ht="14.45" customHeight="1">
      <c r="E41" s="35"/>
      <c r="J41" s="32"/>
      <c r="P41" s="35"/>
      <c r="AA41" s="35"/>
      <c r="AU41" s="15"/>
    </row>
    <row r="42" spans="1:47" ht="14.45" customHeight="1">
      <c r="I42" s="35"/>
      <c r="N42" s="32"/>
      <c r="O42" s="331" t="str">
        <f>IF(AU29=0,"",IF(AU29=10,Verzie!E60))</f>
        <v/>
      </c>
      <c r="P42" s="331"/>
      <c r="Q42" s="331"/>
      <c r="R42" s="331"/>
      <c r="S42" s="331"/>
      <c r="T42" s="331"/>
      <c r="U42" s="331"/>
      <c r="V42" s="331"/>
      <c r="W42" s="331"/>
      <c r="X42" s="331"/>
      <c r="Y42" s="331"/>
      <c r="Z42" s="331"/>
      <c r="AA42" s="331"/>
      <c r="AB42" s="331"/>
      <c r="AC42" s="331"/>
      <c r="AD42" s="331"/>
      <c r="AE42" s="331"/>
      <c r="AF42" s="331"/>
      <c r="AU42" s="15"/>
    </row>
    <row r="43" spans="1:47" ht="14.45" customHeight="1">
      <c r="E43" s="35"/>
      <c r="J43" s="32"/>
      <c r="P43" s="35"/>
      <c r="AA43" s="35"/>
      <c r="AU43" s="15"/>
    </row>
    <row r="44" spans="1:47" ht="14.45" customHeight="1">
      <c r="AU44" s="15"/>
    </row>
    <row r="45" spans="1:47" ht="23.1" customHeight="1">
      <c r="A45" s="12"/>
      <c r="B45" s="14" t="str">
        <f>Verzie!E18</f>
        <v>WingLine L - konfigurátor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34" t="str">
        <f>AR4</f>
        <v>WING LINE L</v>
      </c>
      <c r="AS45" s="12"/>
      <c r="AU45" s="15"/>
    </row>
    <row r="46" spans="1:47" ht="14.45" customHeight="1" thickBot="1">
      <c r="AU46" s="15"/>
    </row>
    <row r="47" spans="1:47" ht="23.1" customHeight="1" thickBot="1">
      <c r="U47" s="307" t="str">
        <f>Verzie!E14</f>
        <v>hore</v>
      </c>
      <c r="V47" s="308"/>
      <c r="W47" s="308"/>
      <c r="X47" s="308"/>
      <c r="Y47" s="309"/>
      <c r="AU47" s="15"/>
    </row>
    <row r="48" spans="1:47" ht="14.45" customHeight="1">
      <c r="AU48" s="15"/>
    </row>
    <row r="49" spans="47:47" ht="14.45" customHeight="1">
      <c r="AU49" s="15"/>
    </row>
    <row r="50" spans="47:47" ht="14.45" customHeight="1">
      <c r="AU50" s="15"/>
    </row>
    <row r="51" spans="47:47" ht="14.45" customHeight="1">
      <c r="AU51" s="15"/>
    </row>
    <row r="52" spans="47:47" ht="14.45" customHeight="1">
      <c r="AU52" s="15"/>
    </row>
    <row r="53" spans="47:47" ht="14.45" customHeight="1">
      <c r="AU53" s="15"/>
    </row>
    <row r="54" spans="47:47" ht="14.45" customHeight="1"/>
    <row r="55" spans="47:47" ht="14.45" customHeight="1"/>
    <row r="56" spans="47:47" ht="14.45" customHeight="1"/>
    <row r="57" spans="47:47" ht="14.45" customHeight="1"/>
  </sheetData>
  <sheetProtection algorithmName="SHA-512" hashValue="y0VW7JBQjXjy3LFhcHbiYB4FaroEyyOLycTGJBcOL1qNhrwDg+Es3RXUvHp+a2m+GEiG2s8Nk1K4/EVfmZl3pQ==" saltValue="B+5f82GJPx3jcvdfVg+Bqg==" spinCount="100000" sheet="1" objects="1" scenarios="1"/>
  <mergeCells count="25">
    <mergeCell ref="O42:AF42"/>
    <mergeCell ref="U47:Y47"/>
    <mergeCell ref="F34:I34"/>
    <mergeCell ref="P34:S34"/>
    <mergeCell ref="D40:K40"/>
    <mergeCell ref="N40:U40"/>
    <mergeCell ref="Y40:AF40"/>
    <mergeCell ref="N36:U39"/>
    <mergeCell ref="D36:K39"/>
    <mergeCell ref="Y36:AF39"/>
    <mergeCell ref="AJ40:AO40"/>
    <mergeCell ref="AO2:AR2"/>
    <mergeCell ref="K8:AB9"/>
    <mergeCell ref="K10:AB12"/>
    <mergeCell ref="K13:AB13"/>
    <mergeCell ref="AI2:AM2"/>
    <mergeCell ref="C20:N20"/>
    <mergeCell ref="AJ36:AO39"/>
    <mergeCell ref="E22:J22"/>
    <mergeCell ref="O22:T22"/>
    <mergeCell ref="B2:E2"/>
    <mergeCell ref="G2:K2"/>
    <mergeCell ref="O2:S2"/>
    <mergeCell ref="U2:Y2"/>
    <mergeCell ref="AA2:AE2"/>
  </mergeCells>
  <conditionalFormatting sqref="K13:AB13 O42:AF42">
    <cfRule type="cellIs" dxfId="28" priority="7" stopIfTrue="1" operator="equal">
      <formula>$AU$31</formula>
    </cfRule>
  </conditionalFormatting>
  <conditionalFormatting sqref="K13:AB13 O42:AF42">
    <cfRule type="expression" dxfId="27" priority="8" stopIfTrue="1">
      <formula>$AU$29=10</formula>
    </cfRule>
  </conditionalFormatting>
  <conditionalFormatting sqref="C20">
    <cfRule type="expression" dxfId="26" priority="3" stopIfTrue="1">
      <formula>#REF!=0</formula>
    </cfRule>
  </conditionalFormatting>
  <dataValidations count="1">
    <dataValidation type="list" allowBlank="1" showInputMessage="1" showErrorMessage="1" sqref="C20:N20" xr:uid="{784785DD-0ACF-4D3B-A63C-A8DF83975E77}">
      <formula1>$AU$33:$AU$37</formula1>
    </dataValidation>
  </dataValidations>
  <hyperlinks>
    <hyperlink ref="M4" location="MENU!A1" display="MENU!A1" xr:uid="{0C1F0720-2DBB-4C5C-B2E3-8EC863F51FB1}"/>
    <hyperlink ref="G2:K2" location="'FORM-I'!A1" display="'FORM-I'!A1" xr:uid="{CF499C0B-8D60-4A63-BC24-AAFD719BA47F}"/>
    <hyperlink ref="B2:E2" location="'DATA-WL1'!A5" display="'DATA-WL1'!A5" xr:uid="{4188467D-25A6-475C-AB99-3EA35CBFC2DD}"/>
    <hyperlink ref="AO2:AR2" location="'DATA-WL3'!A5" display="'DATA-WL3'!A5" xr:uid="{6351B7F9-7252-4ECD-9BF8-A2C264AA9505}"/>
    <hyperlink ref="M45" location="MENU!A1" display="MENU!A1" xr:uid="{4D8DC4F0-95A5-4126-87AF-032F989CCD2D}"/>
    <hyperlink ref="U47:Y47" location="'DATA-WL2'!A5" display="'DATA-WL2'!A5" xr:uid="{866D10E2-E9E7-4EDE-BEA0-17A78CA3ECAA}"/>
    <hyperlink ref="D40" r:id="rId1" xr:uid="{7958A2F2-CA55-4B6B-A57C-3A59177CFCEC}"/>
    <hyperlink ref="N40" r:id="rId2" xr:uid="{01B47177-0D05-4663-9026-630A3E94C683}"/>
    <hyperlink ref="Y40" r:id="rId3" xr:uid="{91DA3097-075C-4390-A36D-E5561E4709BC}"/>
    <hyperlink ref="AJ40" r:id="rId4" xr:uid="{F46A6874-6A34-475A-A8C7-B873A5947324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5"/>
  <headerFooter>
    <oddHeader>&amp;R&amp;"Aptos"&amp;10&amp;K000000 Restricted&amp;1#_x000D_</oddHeader>
  </headerFooter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1ECB-5635-42D1-BE1E-EA03F35304B5}">
  <sheetPr codeName="List31"/>
  <dimension ref="A1:BE61"/>
  <sheetViews>
    <sheetView showGridLines="0" showRowColHeaders="0" zoomScaleNormal="100" workbookViewId="0">
      <pane ySplit="4" topLeftCell="A5" activePane="bottomLeft" state="frozen"/>
      <selection pane="bottomLeft" activeCell="C20" sqref="C20:N20"/>
    </sheetView>
  </sheetViews>
  <sheetFormatPr defaultColWidth="9" defaultRowHeight="14.25"/>
  <cols>
    <col min="1" max="1" width="3.625" style="11" customWidth="1"/>
    <col min="2" max="44" width="3.125" style="11" customWidth="1"/>
    <col min="45" max="45" width="3.625" style="11" customWidth="1"/>
    <col min="46" max="46" width="9" style="11" customWidth="1"/>
    <col min="47" max="47" width="20.25" style="11" hidden="1" customWidth="1"/>
    <col min="48" max="48" width="20.125" style="11" hidden="1" customWidth="1"/>
    <col min="49" max="57" width="9" style="11" hidden="1" customWidth="1"/>
    <col min="58" max="16384" width="9" style="11"/>
  </cols>
  <sheetData>
    <row r="1" spans="1:57" ht="12.95" customHeight="1" thickBot="1"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23.1" customHeight="1" thickBot="1">
      <c r="B2" s="301" t="str">
        <f>Verzie!E12</f>
        <v>&lt;&lt;  späť</v>
      </c>
      <c r="C2" s="302"/>
      <c r="D2" s="302"/>
      <c r="E2" s="303"/>
      <c r="G2" s="307" t="str">
        <f>Verzie!E5</f>
        <v xml:space="preserve"> Úvod</v>
      </c>
      <c r="H2" s="308"/>
      <c r="I2" s="308"/>
      <c r="J2" s="308"/>
      <c r="K2" s="309"/>
      <c r="O2" s="310"/>
      <c r="P2" s="311"/>
      <c r="Q2" s="311"/>
      <c r="R2" s="311"/>
      <c r="S2" s="312"/>
      <c r="U2" s="307"/>
      <c r="V2" s="308"/>
      <c r="W2" s="308"/>
      <c r="X2" s="308"/>
      <c r="Y2" s="309"/>
      <c r="AA2" s="334" t="str">
        <f>Verzie!E8</f>
        <v xml:space="preserve"> </v>
      </c>
      <c r="AB2" s="335"/>
      <c r="AC2" s="335"/>
      <c r="AD2" s="335"/>
      <c r="AE2" s="336"/>
      <c r="AI2" s="334" t="str">
        <f>Verzie!E9</f>
        <v xml:space="preserve"> Objednávka</v>
      </c>
      <c r="AJ2" s="335"/>
      <c r="AK2" s="335"/>
      <c r="AL2" s="335"/>
      <c r="AM2" s="336"/>
      <c r="AO2" s="301" t="str">
        <f>Verzie!E13</f>
        <v>vpred  &gt;&gt;</v>
      </c>
      <c r="AP2" s="302"/>
      <c r="AQ2" s="302"/>
      <c r="AR2" s="303"/>
      <c r="AU2" s="15"/>
    </row>
    <row r="3" spans="1:57" ht="12.95" customHeight="1">
      <c r="AU3" s="15"/>
    </row>
    <row r="4" spans="1:57" ht="23.1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34" t="s">
        <v>752</v>
      </c>
      <c r="AS4" s="12"/>
      <c r="AU4" s="15"/>
    </row>
    <row r="5" spans="1:57" ht="14.45" customHeight="1">
      <c r="AU5" s="15"/>
    </row>
    <row r="6" spans="1:57" ht="14.45" customHeight="1">
      <c r="AU6" s="15"/>
    </row>
    <row r="7" spans="1:57" ht="14.45" customHeight="1">
      <c r="AU7" s="15"/>
    </row>
    <row r="8" spans="1:57" ht="14.45" customHeight="1">
      <c r="K8" s="333" t="str">
        <f>Verzie!E19</f>
        <v>Zadajte vstupné údaje do modrých políčok v mm</v>
      </c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333"/>
      <c r="Z8" s="333"/>
      <c r="AA8" s="333"/>
      <c r="AB8" s="333"/>
      <c r="AU8" s="15"/>
    </row>
    <row r="9" spans="1:57" ht="14.45" customHeight="1"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3"/>
      <c r="V9" s="333"/>
      <c r="W9" s="333"/>
      <c r="X9" s="333"/>
      <c r="Y9" s="333"/>
      <c r="Z9" s="333"/>
      <c r="AA9" s="333"/>
      <c r="AB9" s="333"/>
      <c r="AU9" s="15"/>
    </row>
    <row r="10" spans="1:57" ht="14.45" customHeight="1">
      <c r="K10" s="332" t="str">
        <f>Verzie!E20</f>
        <v>Pokiaľ po vyplnení súbor uložíte, budete mať uvedené údaje nastavené ako východzie pri ďalšom použití</v>
      </c>
      <c r="L10" s="332"/>
      <c r="M10" s="332"/>
      <c r="N10" s="332"/>
      <c r="O10" s="332"/>
      <c r="P10" s="332"/>
      <c r="Q10" s="332"/>
      <c r="R10" s="332"/>
      <c r="S10" s="332"/>
      <c r="T10" s="332"/>
      <c r="U10" s="332"/>
      <c r="V10" s="332"/>
      <c r="W10" s="332"/>
      <c r="X10" s="332"/>
      <c r="Y10" s="332"/>
      <c r="Z10" s="332"/>
      <c r="AA10" s="332"/>
      <c r="AB10" s="332"/>
      <c r="AU10" s="15"/>
    </row>
    <row r="11" spans="1:57" ht="14.45" customHeight="1"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2"/>
      <c r="AB11" s="332"/>
      <c r="AU11" s="15"/>
    </row>
    <row r="12" spans="1:57" ht="14.45" customHeight="1"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U12" s="15"/>
    </row>
    <row r="13" spans="1:57" ht="14.45" customHeight="1">
      <c r="K13" s="331" t="str">
        <f>IF(AU29=0,"",IF(AU29=10,Verzie!E60))</f>
        <v/>
      </c>
      <c r="L13" s="331"/>
      <c r="M13" s="331"/>
      <c r="N13" s="331"/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U13" s="15"/>
    </row>
    <row r="14" spans="1:57" ht="14.45" customHeight="1">
      <c r="AU14" s="15"/>
    </row>
    <row r="15" spans="1:57" ht="14.45" customHeight="1">
      <c r="AU15" s="15"/>
    </row>
    <row r="16" spans="1:57" ht="14.45" customHeight="1">
      <c r="AU16" s="15"/>
    </row>
    <row r="17" spans="3:47" ht="14.45" customHeight="1">
      <c r="AU17" s="15"/>
    </row>
    <row r="18" spans="3:47" ht="14.45" customHeight="1">
      <c r="H18" s="35" t="str">
        <f>Verzie!E43</f>
        <v>Výber aretácie dverí</v>
      </c>
      <c r="O18" s="276" t="str">
        <f>IF(AND(AV38=0,AV39=0),Verzie!E58,"")</f>
        <v>Pre vami vybratý spôsob otvárania nie je potrebná žiadna aretácia</v>
      </c>
      <c r="Q18" s="8"/>
      <c r="AU18" s="15"/>
    </row>
    <row r="19" spans="3:47" ht="14.45" customHeight="1" thickBot="1">
      <c r="AU19" s="15"/>
    </row>
    <row r="20" spans="3:47" ht="14.45" customHeight="1" thickBot="1">
      <c r="C20" s="324"/>
      <c r="D20" s="325"/>
      <c r="E20" s="325"/>
      <c r="F20" s="325"/>
      <c r="G20" s="325"/>
      <c r="H20" s="325"/>
      <c r="I20" s="325"/>
      <c r="J20" s="325"/>
      <c r="K20" s="325"/>
      <c r="L20" s="325"/>
      <c r="M20" s="325"/>
      <c r="N20" s="326"/>
      <c r="AU20" s="15"/>
    </row>
    <row r="21" spans="3:47" ht="14.45" customHeight="1">
      <c r="AU21" s="15"/>
    </row>
    <row r="22" spans="3:47" ht="14.45" customHeight="1">
      <c r="W22" s="275" t="str">
        <f>Verzie!E50</f>
        <v>bez úchytky</v>
      </c>
      <c r="AA22" s="272"/>
      <c r="AD22" s="275" t="str">
        <f>Verzie!E51</f>
        <v>s úchytkou</v>
      </c>
      <c r="AU22" s="15"/>
    </row>
    <row r="23" spans="3:47" ht="14.45" customHeight="1">
      <c r="J23" s="35"/>
      <c r="L23" s="298" t="str">
        <f>Verzie!E49&amp;" "&amp;'DATA-WL2'!AU34</f>
        <v>Pre variant : Push to move</v>
      </c>
      <c r="W23" s="275"/>
      <c r="AA23" s="272"/>
      <c r="AD23" s="275"/>
      <c r="AJ23" s="35"/>
      <c r="AL23" s="36" t="str">
        <f>Verzie!E49&amp;" "&amp;'DATA-WL2'!AU35</f>
        <v>Pre variant : Pull to move</v>
      </c>
      <c r="AU23" s="15" t="s">
        <v>26</v>
      </c>
    </row>
    <row r="24" spans="3:47" ht="14.45" customHeight="1">
      <c r="AA24" s="272"/>
      <c r="AU24" s="15"/>
    </row>
    <row r="25" spans="3:47" ht="14.45" customHeight="1">
      <c r="AA25" s="272"/>
      <c r="AU25" s="15"/>
    </row>
    <row r="26" spans="3:47" ht="14.45" customHeight="1">
      <c r="P26" s="35"/>
      <c r="V26" s="35"/>
      <c r="AA26" s="273"/>
      <c r="AB26" s="35"/>
      <c r="AJ26" s="35"/>
      <c r="AL26" s="35"/>
      <c r="AM26" s="35"/>
      <c r="AU26" s="15" t="s">
        <v>27</v>
      </c>
    </row>
    <row r="27" spans="3:47" ht="7.9" customHeight="1">
      <c r="P27" s="35"/>
      <c r="AA27" s="273"/>
      <c r="AB27" s="35"/>
      <c r="AL27" s="35"/>
      <c r="AU27" s="15">
        <f>IF(C20="",0,IF(C20&lt;&gt;"",10,1))</f>
        <v>0</v>
      </c>
    </row>
    <row r="28" spans="3:47" ht="14.45" customHeight="1">
      <c r="P28" s="37"/>
      <c r="S28" s="36"/>
      <c r="V28" s="269"/>
      <c r="W28" s="36"/>
      <c r="AA28" s="274"/>
      <c r="AD28" s="36"/>
      <c r="AU28" s="15" t="s">
        <v>28</v>
      </c>
    </row>
    <row r="29" spans="3:47" ht="7.9" customHeight="1">
      <c r="AA29" s="272"/>
      <c r="AU29" s="15">
        <f>IF(AU24+AU27=0,0,IF(AU24+AU27=20,99,10))</f>
        <v>0</v>
      </c>
    </row>
    <row r="30" spans="3:47" ht="7.9" customHeight="1">
      <c r="AA30" s="272"/>
      <c r="AU30" s="15" t="str">
        <f>Verzie!E60</f>
        <v>OK - všetky potrebné polia sú vyplnené.</v>
      </c>
    </row>
    <row r="31" spans="3:47" ht="14.45" customHeight="1">
      <c r="F31" s="36" t="str">
        <f>Verzie!E52</f>
        <v>mechanická</v>
      </c>
      <c r="N31" s="36" t="str">
        <f>Verzie!E53</f>
        <v>magnetická Standard</v>
      </c>
      <c r="P31" s="37"/>
      <c r="S31" s="36"/>
      <c r="V31" s="36" t="str">
        <f>Verzie!E54</f>
        <v>magnetická Design</v>
      </c>
      <c r="AA31" s="272"/>
      <c r="AG31" s="36" t="str">
        <f>Verzie!E53</f>
        <v>magnetická Standard</v>
      </c>
      <c r="AP31" s="36" t="str">
        <f>Verzie!E54</f>
        <v>magnetická Design</v>
      </c>
      <c r="AU31" s="15"/>
    </row>
    <row r="32" spans="3:47" ht="14.45" customHeight="1">
      <c r="N32" s="37" t="str">
        <f>Verzie!E46</f>
        <v>len sivá</v>
      </c>
      <c r="V32" s="37" t="str">
        <f>Verzie!E47</f>
        <v>len biela alebo čierna</v>
      </c>
      <c r="AA32" s="272"/>
      <c r="AG32" s="37" t="str">
        <f>Verzie!E46</f>
        <v>len sivá</v>
      </c>
      <c r="AP32" s="37" t="str">
        <f>Verzie!E47</f>
        <v>len biela alebo čierna</v>
      </c>
      <c r="AU32" s="15"/>
    </row>
    <row r="33" spans="3:48" ht="14.45" customHeight="1">
      <c r="AA33" s="272"/>
      <c r="AU33" s="15" t="str">
        <f>Verzie!E44</f>
        <v>Aretácia mechanická</v>
      </c>
    </row>
    <row r="34" spans="3:48" ht="14.45" customHeight="1">
      <c r="W34" s="272"/>
      <c r="AA34" s="272"/>
      <c r="AU34" s="15" t="str">
        <f>Verzie!E45</f>
        <v>Aretácia magnetická Standard</v>
      </c>
    </row>
    <row r="35" spans="3:48" ht="14.45" customHeight="1">
      <c r="W35" s="272"/>
      <c r="AA35" s="272"/>
      <c r="AU35" s="15" t="str">
        <f>Verzie!E48</f>
        <v>Aretácia magnetická Design</v>
      </c>
    </row>
    <row r="36" spans="3:48" ht="14.45" customHeight="1">
      <c r="AA36" s="272"/>
      <c r="AU36" s="15"/>
    </row>
    <row r="37" spans="3:48" ht="14.45" customHeight="1">
      <c r="AA37" s="272"/>
      <c r="AU37" s="15"/>
    </row>
    <row r="38" spans="3:48" ht="14.45" customHeight="1">
      <c r="AA38" s="272"/>
      <c r="AG38" s="297" t="str">
        <f>IF(AND(AV39=1,C20=AU34),Verzie!E30,"")</f>
        <v/>
      </c>
      <c r="AP38" s="297" t="str">
        <f>IF(AND(AV39=1,C20=AU35),Verzie!E30,"")</f>
        <v/>
      </c>
      <c r="AU38" s="15" t="str">
        <f>'DATA-WL2'!AU34</f>
        <v>Push to move</v>
      </c>
      <c r="AV38" s="41">
        <f>IF('DATA-WL2'!C20='DATA-WL3'!AU38,1,0)</f>
        <v>0</v>
      </c>
    </row>
    <row r="39" spans="3:48" ht="14.45" customHeight="1">
      <c r="F39" s="297" t="str">
        <f>IF(AND(AV38=1,C20=AU33),Verzie!E30,"")</f>
        <v/>
      </c>
      <c r="G39" s="270"/>
      <c r="H39" s="270"/>
      <c r="I39" s="270"/>
      <c r="N39" s="297" t="str">
        <f>IF(AND(AV38=1,C20=AU34),Verzie!E30,"")</f>
        <v/>
      </c>
      <c r="V39" s="297" t="str">
        <f>IF(AND(AV38=1,C20=AU35),Verzie!E30,"")</f>
        <v/>
      </c>
      <c r="AA39" s="272"/>
      <c r="AG39" s="268"/>
      <c r="AP39" s="268"/>
      <c r="AU39" s="15" t="str">
        <f>'DATA-WL2'!AU35</f>
        <v>Pull to move</v>
      </c>
      <c r="AV39" s="41">
        <f>IF('DATA-WL2'!C20='DATA-WL3'!AU39,1,0)</f>
        <v>0</v>
      </c>
    </row>
    <row r="40" spans="3:48" ht="14.45" customHeight="1">
      <c r="AA40" s="272"/>
      <c r="AU40" s="15"/>
    </row>
    <row r="41" spans="3:48" ht="14.45" customHeight="1">
      <c r="C41" s="338" t="str">
        <f>Verzie!E55</f>
        <v>vodorovná medzistená ustupuje o 3mm od hrany boku</v>
      </c>
      <c r="D41" s="338"/>
      <c r="E41" s="338"/>
      <c r="F41" s="338"/>
      <c r="G41" s="338"/>
      <c r="H41" s="338"/>
      <c r="I41" s="338"/>
      <c r="K41" s="338" t="str">
        <f>Verzie!E56</f>
        <v>vodorovná medzistená ustupuje o 13mm od hrany boku</v>
      </c>
      <c r="L41" s="338"/>
      <c r="M41" s="338"/>
      <c r="N41" s="338"/>
      <c r="O41" s="338"/>
      <c r="P41" s="338"/>
      <c r="Q41" s="338"/>
      <c r="S41" s="338" t="str">
        <f>Verzie!E57</f>
        <v>vodorovná medzistená ustupuje o 8mm od hrany boku</v>
      </c>
      <c r="T41" s="338"/>
      <c r="U41" s="338"/>
      <c r="V41" s="338"/>
      <c r="W41" s="338"/>
      <c r="X41" s="338"/>
      <c r="Y41" s="338"/>
      <c r="AD41" s="338" t="str">
        <f>Verzie!E56</f>
        <v>vodorovná medzistená ustupuje o 13mm od hrany boku</v>
      </c>
      <c r="AE41" s="338"/>
      <c r="AF41" s="338"/>
      <c r="AG41" s="338"/>
      <c r="AH41" s="338"/>
      <c r="AI41" s="338"/>
      <c r="AJ41" s="338"/>
      <c r="AM41" s="338" t="str">
        <f>Verzie!E57</f>
        <v>vodorovná medzistená ustupuje o 8mm od hrany boku</v>
      </c>
      <c r="AN41" s="338"/>
      <c r="AO41" s="338"/>
      <c r="AP41" s="338"/>
      <c r="AQ41" s="338"/>
      <c r="AR41" s="338"/>
      <c r="AS41" s="338"/>
      <c r="AU41" s="15"/>
    </row>
    <row r="42" spans="3:48" ht="14.45" customHeight="1">
      <c r="C42" s="338"/>
      <c r="D42" s="338"/>
      <c r="E42" s="338"/>
      <c r="F42" s="338"/>
      <c r="G42" s="338"/>
      <c r="H42" s="338"/>
      <c r="I42" s="338"/>
      <c r="K42" s="338"/>
      <c r="L42" s="338"/>
      <c r="M42" s="338"/>
      <c r="N42" s="338"/>
      <c r="O42" s="338"/>
      <c r="P42" s="338"/>
      <c r="Q42" s="338"/>
      <c r="S42" s="338"/>
      <c r="T42" s="338"/>
      <c r="U42" s="338"/>
      <c r="V42" s="338"/>
      <c r="W42" s="338"/>
      <c r="X42" s="338"/>
      <c r="Y42" s="338"/>
      <c r="AD42" s="338"/>
      <c r="AE42" s="338"/>
      <c r="AF42" s="338"/>
      <c r="AG42" s="338"/>
      <c r="AH42" s="338"/>
      <c r="AI42" s="338"/>
      <c r="AJ42" s="338"/>
      <c r="AM42" s="338"/>
      <c r="AN42" s="338"/>
      <c r="AO42" s="338"/>
      <c r="AP42" s="338"/>
      <c r="AQ42" s="338"/>
      <c r="AR42" s="338"/>
      <c r="AS42" s="338"/>
      <c r="AU42" s="15" t="str">
        <f>IF(AV38=1,AU33,IF(AV39=1,AU34,""))</f>
        <v/>
      </c>
    </row>
    <row r="43" spans="3:48" ht="14.45" customHeight="1">
      <c r="C43" s="338"/>
      <c r="D43" s="338"/>
      <c r="E43" s="338"/>
      <c r="F43" s="338"/>
      <c r="G43" s="338"/>
      <c r="H43" s="338"/>
      <c r="I43" s="338"/>
      <c r="K43" s="338"/>
      <c r="L43" s="338"/>
      <c r="M43" s="338"/>
      <c r="N43" s="338"/>
      <c r="O43" s="338"/>
      <c r="P43" s="338"/>
      <c r="Q43" s="338"/>
      <c r="S43" s="338"/>
      <c r="T43" s="338"/>
      <c r="U43" s="338"/>
      <c r="V43" s="338"/>
      <c r="W43" s="338"/>
      <c r="X43" s="338"/>
      <c r="Y43" s="338"/>
      <c r="AD43" s="338"/>
      <c r="AE43" s="338"/>
      <c r="AF43" s="338"/>
      <c r="AG43" s="338"/>
      <c r="AH43" s="338"/>
      <c r="AI43" s="338"/>
      <c r="AJ43" s="338"/>
      <c r="AM43" s="338"/>
      <c r="AN43" s="338"/>
      <c r="AO43" s="338"/>
      <c r="AP43" s="338"/>
      <c r="AQ43" s="338"/>
      <c r="AR43" s="338"/>
      <c r="AS43" s="338"/>
      <c r="AU43" s="15" t="str">
        <f>IF(AV38=1,AU34,IF(AV39=1,AU35,""))</f>
        <v/>
      </c>
    </row>
    <row r="44" spans="3:48" ht="14.45" customHeight="1">
      <c r="AU44" s="15" t="str">
        <f>IF(AV38=1,AU35,"")</f>
        <v/>
      </c>
    </row>
    <row r="45" spans="3:48" ht="14.45" customHeight="1">
      <c r="E45" s="35"/>
      <c r="J45" s="32"/>
      <c r="P45" s="35"/>
      <c r="AA45" s="35"/>
      <c r="AU45" s="15"/>
    </row>
    <row r="46" spans="3:48" ht="14.45" customHeight="1">
      <c r="I46" s="35"/>
      <c r="N46" s="32"/>
      <c r="O46" s="331" t="str">
        <f>IF(AU29=0,"",IF(AU29=10,Verzie!E60))</f>
        <v/>
      </c>
      <c r="P46" s="331"/>
      <c r="Q46" s="331"/>
      <c r="R46" s="331"/>
      <c r="S46" s="331"/>
      <c r="T46" s="331"/>
      <c r="U46" s="331"/>
      <c r="V46" s="331"/>
      <c r="W46" s="331"/>
      <c r="X46" s="331"/>
      <c r="Y46" s="331"/>
      <c r="Z46" s="331"/>
      <c r="AA46" s="331"/>
      <c r="AB46" s="331"/>
      <c r="AC46" s="331"/>
      <c r="AD46" s="331"/>
      <c r="AE46" s="331"/>
      <c r="AF46" s="331"/>
      <c r="AU46" s="15"/>
    </row>
    <row r="47" spans="3:48" ht="14.45" customHeight="1">
      <c r="E47" s="35"/>
      <c r="J47" s="32"/>
      <c r="P47" s="35"/>
      <c r="AA47" s="35"/>
      <c r="AU47" s="15" t="str">
        <f>Verzie!E30</f>
        <v>Vybraté</v>
      </c>
      <c r="AV47" s="281" t="str">
        <f>IF(F39=AU47,"P-A",IF(N39=AU47,"P-B",IF(V39=AU47,"P-C",IF(AG38=AU47,"S-B",IF(AP38=AU47,"S-C","")))))</f>
        <v/>
      </c>
    </row>
    <row r="48" spans="3:48" ht="14.45" customHeight="1">
      <c r="AU48" s="15"/>
    </row>
    <row r="49" spans="1:47" ht="23.1" customHeight="1">
      <c r="A49" s="12"/>
      <c r="B49" s="14" t="str">
        <f>Verzie!E18</f>
        <v>WingLine L - konfigurátor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34" t="str">
        <f>AR4</f>
        <v>WING LINE L</v>
      </c>
      <c r="AS49" s="12"/>
      <c r="AU49" s="15"/>
    </row>
    <row r="50" spans="1:47" ht="14.45" customHeight="1" thickBot="1">
      <c r="AU50" s="15"/>
    </row>
    <row r="51" spans="1:47" ht="23.1" customHeight="1" thickBot="1">
      <c r="U51" s="307" t="str">
        <f>Verzie!E14</f>
        <v>hore</v>
      </c>
      <c r="V51" s="308"/>
      <c r="W51" s="308"/>
      <c r="X51" s="308"/>
      <c r="Y51" s="309"/>
      <c r="AU51" s="15"/>
    </row>
    <row r="52" spans="1:47" ht="14.45" customHeight="1">
      <c r="AU52" s="15"/>
    </row>
    <row r="53" spans="1:47" ht="14.45" customHeight="1">
      <c r="AU53" s="15"/>
    </row>
    <row r="54" spans="1:47" ht="14.45" customHeight="1">
      <c r="AU54" s="15"/>
    </row>
    <row r="55" spans="1:47" ht="14.45" customHeight="1">
      <c r="AU55" s="15"/>
    </row>
    <row r="56" spans="1:47" ht="14.45" customHeight="1"/>
    <row r="57" spans="1:47" ht="14.45" customHeight="1"/>
    <row r="58" spans="1:47" ht="14.45" customHeight="1"/>
    <row r="59" spans="1:47" ht="14.45" customHeight="1"/>
    <row r="60" spans="1:47" ht="14.45" customHeight="1"/>
    <row r="61" spans="1:47" ht="14.45" customHeight="1"/>
  </sheetData>
  <sheetProtection algorithmName="SHA-512" hashValue="XQ6zDdPImLnMUlcyjkPbxyzyYiGGuTdIzKxIvSRuW1ppBSoPOD3yNKmEjvhdxj+H+JdH5l/YtqTvFYm5g+BU5Q==" saltValue="3SzSZ2vapYtzkct95zn1iw==" spinCount="100000" sheet="1" objects="1" scenarios="1"/>
  <mergeCells count="18">
    <mergeCell ref="AD41:AJ43"/>
    <mergeCell ref="AM41:AS43"/>
    <mergeCell ref="O46:AF46"/>
    <mergeCell ref="U51:Y51"/>
    <mergeCell ref="C41:I43"/>
    <mergeCell ref="K41:Q43"/>
    <mergeCell ref="S41:Y43"/>
    <mergeCell ref="AO2:AR2"/>
    <mergeCell ref="K8:AB9"/>
    <mergeCell ref="K10:AB12"/>
    <mergeCell ref="K13:AB13"/>
    <mergeCell ref="C20:N20"/>
    <mergeCell ref="B2:E2"/>
    <mergeCell ref="G2:K2"/>
    <mergeCell ref="O2:S2"/>
    <mergeCell ref="U2:Y2"/>
    <mergeCell ref="AA2:AE2"/>
    <mergeCell ref="AI2:AM2"/>
  </mergeCells>
  <conditionalFormatting sqref="K13:AB13 O46:AF46">
    <cfRule type="cellIs" dxfId="25" priority="4" stopIfTrue="1" operator="equal">
      <formula>$AU$30</formula>
    </cfRule>
  </conditionalFormatting>
  <conditionalFormatting sqref="K13:AB13 O46:AF46">
    <cfRule type="expression" dxfId="24" priority="5" stopIfTrue="1">
      <formula>$AU$29=10</formula>
    </cfRule>
  </conditionalFormatting>
  <conditionalFormatting sqref="C20">
    <cfRule type="expression" dxfId="23" priority="3" stopIfTrue="1">
      <formula>#REF!=0</formula>
    </cfRule>
  </conditionalFormatting>
  <conditionalFormatting sqref="AL23">
    <cfRule type="expression" dxfId="22" priority="2">
      <formula>$AV$39=1</formula>
    </cfRule>
  </conditionalFormatting>
  <conditionalFormatting sqref="L23">
    <cfRule type="expression" dxfId="21" priority="1">
      <formula>$AV$38=1</formula>
    </cfRule>
  </conditionalFormatting>
  <dataValidations count="1">
    <dataValidation type="list" allowBlank="1" showInputMessage="1" showErrorMessage="1" sqref="C20:N20" xr:uid="{5A6B3020-B6D0-48B1-8C80-2A85C329233B}">
      <formula1>$AU$41:$AU$44</formula1>
    </dataValidation>
  </dataValidations>
  <hyperlinks>
    <hyperlink ref="M4" location="MENU!A1" display="MENU!A1" xr:uid="{5CB70A91-C57A-455A-B380-7CA1DDE32AA6}"/>
    <hyperlink ref="G2:K2" location="'FORM-I'!A1" display="'FORM-I'!A1" xr:uid="{8295DBE3-1136-49CD-987E-49FE54B96D41}"/>
    <hyperlink ref="B2:E2" location="'DATA-WL2'!A5" display="'DATA-WL2'!A5" xr:uid="{E70DB7F3-E2B4-4ED8-9F17-A60CA3B1B43A}"/>
    <hyperlink ref="AO2:AR2" location="'DATA-WL4'!A5" display="'DATA-WL4'!A5" xr:uid="{C2CC6386-BFCF-4CDE-A6F6-C80AF9C1F167}"/>
    <hyperlink ref="M49" location="MENU!A1" display="MENU!A1" xr:uid="{12339CD3-9288-4DA2-9559-D3EE6BFEAAFA}"/>
    <hyperlink ref="U51:Y51" location="'DATA-WL2'!A5" display="'DATA-WL2'!A5" xr:uid="{5ED64CEB-E1EB-400C-B6FB-4EAB4DA3E94B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D0B03-FD4D-417D-BABC-ED8D96C0ED8C}">
  <sheetPr codeName="List33"/>
  <dimension ref="A1:BE60"/>
  <sheetViews>
    <sheetView showGridLines="0" showRowColHeaders="0" zoomScaleNormal="100" workbookViewId="0">
      <pane ySplit="4" topLeftCell="A5" activePane="bottomLeft" state="frozen"/>
      <selection pane="bottomLeft" activeCell="D20" sqref="D20:R20"/>
    </sheetView>
  </sheetViews>
  <sheetFormatPr defaultColWidth="9" defaultRowHeight="14.25"/>
  <cols>
    <col min="1" max="1" width="3.625" style="11" customWidth="1"/>
    <col min="2" max="44" width="3.125" style="11" customWidth="1"/>
    <col min="45" max="45" width="3.625" style="11" customWidth="1"/>
    <col min="46" max="46" width="9" style="11" customWidth="1"/>
    <col min="47" max="47" width="20.25" style="11" hidden="1" customWidth="1"/>
    <col min="48" max="48" width="20.125" style="11" hidden="1" customWidth="1"/>
    <col min="49" max="57" width="9" style="11" hidden="1" customWidth="1"/>
    <col min="58" max="16384" width="9" style="11"/>
  </cols>
  <sheetData>
    <row r="1" spans="1:57" ht="12.95" customHeight="1" thickBot="1"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23.1" customHeight="1" thickBot="1">
      <c r="B2" s="301" t="str">
        <f>Verzie!E12</f>
        <v>&lt;&lt;  späť</v>
      </c>
      <c r="C2" s="302"/>
      <c r="D2" s="302"/>
      <c r="E2" s="303"/>
      <c r="G2" s="307" t="str">
        <f>Verzie!E5</f>
        <v xml:space="preserve"> Úvod</v>
      </c>
      <c r="H2" s="308"/>
      <c r="I2" s="308"/>
      <c r="J2" s="308"/>
      <c r="K2" s="309"/>
      <c r="O2" s="310"/>
      <c r="P2" s="311"/>
      <c r="Q2" s="311"/>
      <c r="R2" s="311"/>
      <c r="S2" s="312"/>
      <c r="U2" s="307"/>
      <c r="V2" s="308"/>
      <c r="W2" s="308"/>
      <c r="X2" s="308"/>
      <c r="Y2" s="309"/>
      <c r="AA2" s="334" t="str">
        <f>Verzie!E8</f>
        <v xml:space="preserve"> </v>
      </c>
      <c r="AB2" s="335"/>
      <c r="AC2" s="335"/>
      <c r="AD2" s="335"/>
      <c r="AE2" s="336"/>
      <c r="AI2" s="334" t="str">
        <f>Verzie!E9</f>
        <v xml:space="preserve"> Objednávka</v>
      </c>
      <c r="AJ2" s="335"/>
      <c r="AK2" s="335"/>
      <c r="AL2" s="335"/>
      <c r="AM2" s="336"/>
      <c r="AO2" s="301" t="str">
        <f>Verzie!E13</f>
        <v>vpred  &gt;&gt;</v>
      </c>
      <c r="AP2" s="302"/>
      <c r="AQ2" s="302"/>
      <c r="AR2" s="303"/>
      <c r="AU2" s="15"/>
    </row>
    <row r="3" spans="1:57" ht="12.95" customHeight="1">
      <c r="AU3" s="15"/>
    </row>
    <row r="4" spans="1:57" ht="23.1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34" t="s">
        <v>752</v>
      </c>
      <c r="AS4" s="12"/>
      <c r="AU4" s="15"/>
    </row>
    <row r="5" spans="1:57" ht="14.45" customHeight="1">
      <c r="AU5" s="15"/>
    </row>
    <row r="6" spans="1:57" ht="14.45" customHeight="1">
      <c r="AU6" s="15"/>
    </row>
    <row r="7" spans="1:57" ht="14.45" customHeight="1">
      <c r="AU7" s="15"/>
    </row>
    <row r="8" spans="1:57" ht="14.45" customHeight="1">
      <c r="K8" s="333" t="str">
        <f>Verzie!E19</f>
        <v>Zadajte vstupné údaje do modrých políčok v mm</v>
      </c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333"/>
      <c r="Z8" s="333"/>
      <c r="AA8" s="333"/>
      <c r="AB8" s="333"/>
      <c r="AU8" s="15"/>
    </row>
    <row r="9" spans="1:57" ht="14.45" customHeight="1"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3"/>
      <c r="V9" s="333"/>
      <c r="W9" s="333"/>
      <c r="X9" s="333"/>
      <c r="Y9" s="333"/>
      <c r="Z9" s="333"/>
      <c r="AA9" s="333"/>
      <c r="AB9" s="333"/>
      <c r="AU9" s="15"/>
    </row>
    <row r="10" spans="1:57" ht="14.45" customHeight="1">
      <c r="K10" s="332" t="str">
        <f>Verzie!E20</f>
        <v>Pokiaľ po vyplnení súbor uložíte, budete mať uvedené údaje nastavené ako východzie pri ďalšom použití</v>
      </c>
      <c r="L10" s="332"/>
      <c r="M10" s="332"/>
      <c r="N10" s="332"/>
      <c r="O10" s="332"/>
      <c r="P10" s="332"/>
      <c r="Q10" s="332"/>
      <c r="R10" s="332"/>
      <c r="S10" s="332"/>
      <c r="T10" s="332"/>
      <c r="U10" s="332"/>
      <c r="V10" s="332"/>
      <c r="W10" s="332"/>
      <c r="X10" s="332"/>
      <c r="Y10" s="332"/>
      <c r="Z10" s="332"/>
      <c r="AA10" s="332"/>
      <c r="AB10" s="332"/>
      <c r="AU10" s="15"/>
    </row>
    <row r="11" spans="1:57" ht="14.45" customHeight="1"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2"/>
      <c r="AB11" s="332"/>
      <c r="AU11" s="15"/>
    </row>
    <row r="12" spans="1:57" ht="14.45" customHeight="1"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U12" s="15"/>
    </row>
    <row r="13" spans="1:57" ht="14.45" customHeight="1">
      <c r="K13" s="331" t="str">
        <f>IF(AU28=0,"",IF(AU28=10,Verzie!E60))</f>
        <v/>
      </c>
      <c r="L13" s="331"/>
      <c r="M13" s="331"/>
      <c r="N13" s="331"/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U13" s="15"/>
    </row>
    <row r="14" spans="1:57" ht="14.45" customHeight="1">
      <c r="AU14" s="15"/>
    </row>
    <row r="15" spans="1:57" ht="14.45" customHeight="1">
      <c r="AU15" s="15"/>
    </row>
    <row r="16" spans="1:57" ht="14.45" customHeight="1">
      <c r="AU16" s="15"/>
    </row>
    <row r="17" spans="4:47" ht="14.45" customHeight="1">
      <c r="AU17" s="15"/>
    </row>
    <row r="18" spans="4:47" ht="14.45" customHeight="1">
      <c r="H18" s="35"/>
      <c r="J18" s="35"/>
      <c r="K18" s="35" t="str">
        <f>Verzie!E62</f>
        <v>Stredové skladaci závesy</v>
      </c>
      <c r="Q18" s="8"/>
      <c r="AU18" s="15"/>
    </row>
    <row r="19" spans="4:47" ht="14.45" customHeight="1" thickBot="1">
      <c r="AU19" s="15"/>
    </row>
    <row r="20" spans="4:47" ht="14.45" customHeight="1" thickBot="1">
      <c r="D20" s="324"/>
      <c r="E20" s="325"/>
      <c r="F20" s="325"/>
      <c r="G20" s="325"/>
      <c r="H20" s="325"/>
      <c r="I20" s="325"/>
      <c r="J20" s="325"/>
      <c r="K20" s="325"/>
      <c r="L20" s="325"/>
      <c r="M20" s="325"/>
      <c r="N20" s="325"/>
      <c r="O20" s="325"/>
      <c r="P20" s="325"/>
      <c r="Q20" s="325"/>
      <c r="R20" s="325"/>
      <c r="AU20" s="15"/>
    </row>
    <row r="21" spans="4:47" ht="14.45" customHeight="1">
      <c r="AU21" s="15"/>
    </row>
    <row r="22" spans="4:47" ht="14.45" customHeight="1">
      <c r="W22" s="275"/>
      <c r="AD22" s="275"/>
      <c r="AU22" s="15"/>
    </row>
    <row r="23" spans="4:47" ht="14.45" customHeight="1">
      <c r="H23" s="36" t="str">
        <f>Verzie!E63</f>
        <v>miskový nastaviteľný na skrutky</v>
      </c>
      <c r="J23" s="35"/>
      <c r="K23" s="36"/>
      <c r="L23" s="36"/>
      <c r="S23" s="36" t="str">
        <f>Verzie!E64</f>
        <v>miskový nastaviteľný s hmoždinkami</v>
      </c>
      <c r="W23" s="36"/>
      <c r="X23" s="36"/>
      <c r="AD23" s="275"/>
      <c r="AE23" s="36" t="str">
        <f>Verzie!E65</f>
        <v>rýchlomontážny nastaviteľný</v>
      </c>
      <c r="AJ23" s="36"/>
      <c r="AL23" s="36"/>
      <c r="AO23" s="36" t="str">
        <f>Verzie!E66</f>
        <v>rýchlomontážny štandardný</v>
      </c>
      <c r="AU23" s="15" t="s">
        <v>26</v>
      </c>
    </row>
    <row r="24" spans="4:47" ht="14.45" customHeight="1">
      <c r="P24" s="35"/>
      <c r="AA24" s="35"/>
      <c r="AB24" s="35"/>
      <c r="AL24" s="35"/>
      <c r="AU24" s="15"/>
    </row>
    <row r="25" spans="4:47" ht="14.45" customHeight="1">
      <c r="P25" s="37"/>
      <c r="S25" s="36"/>
      <c r="V25" s="269"/>
      <c r="W25" s="36"/>
      <c r="AA25" s="36"/>
      <c r="AD25" s="36"/>
      <c r="AU25" s="15" t="s">
        <v>27</v>
      </c>
    </row>
    <row r="26" spans="4:47" ht="7.9" customHeight="1">
      <c r="AU26" s="15">
        <f>IF(D20="",0,IF(D20&lt;&gt;"",10,1))</f>
        <v>0</v>
      </c>
    </row>
    <row r="27" spans="4:47" ht="14.45" customHeight="1">
      <c r="AU27" s="15" t="s">
        <v>28</v>
      </c>
    </row>
    <row r="28" spans="4:47" ht="7.9" customHeight="1">
      <c r="F28" s="36"/>
      <c r="N28" s="36"/>
      <c r="P28" s="37"/>
      <c r="S28" s="36"/>
      <c r="V28" s="36"/>
      <c r="AG28" s="36"/>
      <c r="AP28" s="36"/>
      <c r="AU28" s="15">
        <f>IF(AU24+AU26=0,0,IF(AU24+AU26=20,99,10))</f>
        <v>0</v>
      </c>
    </row>
    <row r="29" spans="4:47" ht="7.9" customHeight="1">
      <c r="AU29" s="15" t="str">
        <f>Verzie!E60</f>
        <v>OK - všetky potrebné polia sú vyplnené.</v>
      </c>
    </row>
    <row r="30" spans="4:47" ht="14.45" customHeight="1">
      <c r="AU30" s="15"/>
    </row>
    <row r="31" spans="4:47" ht="14.45" customHeight="1">
      <c r="AU31" s="15"/>
    </row>
    <row r="32" spans="4:47" ht="14.45" customHeight="1">
      <c r="AU32" s="15" t="str">
        <f>Verzie!E63</f>
        <v>miskový nastaviteľný na skrutky</v>
      </c>
    </row>
    <row r="33" spans="1:51" ht="14.45" customHeight="1">
      <c r="AU33" s="15" t="str">
        <f>Verzie!E64</f>
        <v>miskový nastaviteľný s hmoždinkami</v>
      </c>
    </row>
    <row r="34" spans="1:51" ht="14.45" customHeight="1">
      <c r="K34" s="268"/>
      <c r="AU34" s="15" t="str">
        <f>Verzie!E65</f>
        <v>rýchlomontážny nastaviteľný</v>
      </c>
    </row>
    <row r="35" spans="1:51" ht="14.45" customHeight="1">
      <c r="AE35" s="297" t="str">
        <f>IF(D20=AU34,Verzie!E30,"")</f>
        <v/>
      </c>
      <c r="AO35" s="297" t="str">
        <f>IF(D20=AU35,Verzie!E30,"")</f>
        <v/>
      </c>
      <c r="AU35" s="15" t="str">
        <f>Verzie!E66</f>
        <v>rýchlomontážny štandardný</v>
      </c>
    </row>
    <row r="36" spans="1:51" ht="14.45" customHeight="1">
      <c r="G36" s="270"/>
      <c r="H36" s="270"/>
      <c r="I36" s="270"/>
      <c r="K36" s="278"/>
      <c r="AP36" s="268"/>
      <c r="AU36" s="15"/>
    </row>
    <row r="37" spans="1:51" ht="14.45" customHeight="1">
      <c r="H37" s="297" t="str">
        <f>IF(D20=AU32,Verzie!E30,"")</f>
        <v/>
      </c>
      <c r="S37" s="297" t="str">
        <f>IF(D20=AU33,Verzie!E30,"")</f>
        <v/>
      </c>
      <c r="AU37" s="15"/>
      <c r="AV37" s="282" t="str">
        <f>IF(H37=AU46,"AA",IF(S37=AU46,"BB",IF(AE35=AU46,"CC",IF(AO35=AU46,"DD",""))))</f>
        <v/>
      </c>
      <c r="AW37" s="287">
        <f>VLOOKUP(AU39,AW40:AY44,2,FALSE)</f>
        <v>1</v>
      </c>
    </row>
    <row r="38" spans="1:51" ht="14.45" customHeight="1">
      <c r="AE38" s="275" t="str">
        <f>Verzie!E68</f>
        <v>nastavenie medzery +- 1mm</v>
      </c>
      <c r="AO38" s="275" t="str">
        <f>Verzie!E70</f>
        <v>nastavenie medzery = NIE JE MOŽNÉ</v>
      </c>
      <c r="AU38" s="15" t="s">
        <v>839</v>
      </c>
      <c r="AV38" s="282" t="str">
        <f>IF(H37=AU46,"AA-3",IF(S37=AU46,"BB-3",IF(AE35=AU46,"CC-3",IF(AO35=AU46,"DD-3",""))))</f>
        <v/>
      </c>
      <c r="AW38" s="287">
        <f>VLOOKUP(AU39,AW40:AY44,3,FALSE)</f>
        <v>0</v>
      </c>
    </row>
    <row r="39" spans="1:51" ht="14.45" customHeight="1">
      <c r="H39" s="275" t="str">
        <f>Verzie!E67</f>
        <v>nastavenie medzery +- 2mm</v>
      </c>
      <c r="S39" s="275" t="str">
        <f>Verzie!E67</f>
        <v>nastavenie medzery +- 2mm</v>
      </c>
      <c r="AE39" s="275" t="str">
        <f>Verzie!E69</f>
        <v>nastavenie výšky +- 2mm</v>
      </c>
      <c r="AO39" s="275" t="str">
        <f>Verzie!E71</f>
        <v>nastavenie výšky = NIE JE MOŽNÉ</v>
      </c>
      <c r="AU39" s="290">
        <f>IF(AND(AU41&lt;=AV44,AU41&gt;AV43),6,IF(AND(AU41&lt;=AV43,AU41&gt;AV42),5,IF(AND(AU41&lt;=AV42,AU41&gt;AV41),4,IF(AND(AU41&lt;=AV41,AU41&gt;AV40),3,IF(AU41&lt;=AV40,2,0)))))</f>
        <v>2</v>
      </c>
      <c r="AV39" s="36" t="s">
        <v>840</v>
      </c>
      <c r="AW39" s="11" t="s">
        <v>838</v>
      </c>
      <c r="AX39" s="11" t="s">
        <v>841</v>
      </c>
      <c r="AY39" s="11" t="s">
        <v>842</v>
      </c>
    </row>
    <row r="40" spans="1:51" ht="14.45" customHeight="1">
      <c r="H40" s="275" t="str">
        <f>Verzie!E71</f>
        <v>nastavenie výšky = NIE JE MOŽNÉ</v>
      </c>
      <c r="S40" s="275" t="str">
        <f>Verzie!E71</f>
        <v>nastavenie výšky = NIE JE MOŽNÉ</v>
      </c>
      <c r="AU40" s="286" t="s">
        <v>840</v>
      </c>
      <c r="AV40" s="36">
        <v>1000</v>
      </c>
      <c r="AW40" s="41">
        <v>2</v>
      </c>
      <c r="AX40" s="11">
        <v>1</v>
      </c>
      <c r="AY40" s="11">
        <v>0</v>
      </c>
    </row>
    <row r="41" spans="1:51" ht="14.45" customHeight="1">
      <c r="AU41" s="286">
        <f>'DATA-WL1'!G29</f>
        <v>0</v>
      </c>
      <c r="AV41" s="36">
        <v>1700</v>
      </c>
      <c r="AW41" s="41">
        <v>3</v>
      </c>
      <c r="AX41" s="11">
        <v>0</v>
      </c>
      <c r="AY41" s="11">
        <v>1</v>
      </c>
    </row>
    <row r="42" spans="1:51" ht="14.45" customHeight="1">
      <c r="AU42" s="15"/>
      <c r="AV42" s="36">
        <v>2200</v>
      </c>
      <c r="AW42" s="41">
        <v>4</v>
      </c>
      <c r="AX42" s="11">
        <v>2</v>
      </c>
      <c r="AY42" s="11">
        <v>0</v>
      </c>
    </row>
    <row r="43" spans="1:51" ht="14.45" customHeight="1">
      <c r="I43" s="35"/>
      <c r="N43" s="32"/>
      <c r="O43" s="331" t="str">
        <f>IF(AU28=0,"",IF(AU28=10,Verzie!E60))</f>
        <v/>
      </c>
      <c r="P43" s="331"/>
      <c r="Q43" s="331"/>
      <c r="R43" s="331"/>
      <c r="S43" s="331"/>
      <c r="T43" s="331"/>
      <c r="U43" s="331"/>
      <c r="V43" s="331"/>
      <c r="W43" s="331"/>
      <c r="X43" s="331"/>
      <c r="Y43" s="331"/>
      <c r="Z43" s="331"/>
      <c r="AA43" s="331"/>
      <c r="AB43" s="331"/>
      <c r="AC43" s="331"/>
      <c r="AD43" s="331"/>
      <c r="AE43" s="331"/>
      <c r="AF43" s="331"/>
      <c r="AU43" s="15"/>
      <c r="AV43" s="36">
        <v>2400</v>
      </c>
      <c r="AW43" s="41">
        <v>5</v>
      </c>
      <c r="AX43" s="11">
        <v>1</v>
      </c>
      <c r="AY43" s="11">
        <v>1</v>
      </c>
    </row>
    <row r="44" spans="1:51" ht="14.45" customHeight="1">
      <c r="E44" s="35"/>
      <c r="J44" s="32"/>
      <c r="P44" s="35"/>
      <c r="AA44" s="35"/>
      <c r="AU44" s="15"/>
      <c r="AV44" s="36">
        <v>2600</v>
      </c>
      <c r="AW44" s="41">
        <v>6</v>
      </c>
      <c r="AX44" s="11">
        <v>0</v>
      </c>
      <c r="AY44" s="11">
        <v>2</v>
      </c>
    </row>
    <row r="45" spans="1:51" ht="14.45" customHeight="1">
      <c r="AU45" s="15"/>
    </row>
    <row r="46" spans="1:51" ht="23.1" customHeight="1">
      <c r="A46" s="12"/>
      <c r="B46" s="14" t="str">
        <f>Verzie!E18</f>
        <v>WingLine L - konfigurátor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34" t="str">
        <f>AR4</f>
        <v>WING LINE L</v>
      </c>
      <c r="AS46" s="12"/>
      <c r="AU46" s="15" t="str">
        <f>Verzie!E30</f>
        <v>Vybraté</v>
      </c>
    </row>
    <row r="47" spans="1:51" ht="14.45" customHeight="1" thickBot="1">
      <c r="AU47" s="15"/>
    </row>
    <row r="48" spans="1:51" ht="23.1" customHeight="1" thickBot="1">
      <c r="U48" s="307" t="str">
        <f>Verzie!E14</f>
        <v>hore</v>
      </c>
      <c r="V48" s="308"/>
      <c r="W48" s="308"/>
      <c r="X48" s="308"/>
      <c r="Y48" s="309"/>
      <c r="AU48" s="15"/>
    </row>
    <row r="49" spans="47:47" ht="14.45" customHeight="1">
      <c r="AU49" s="15"/>
    </row>
    <row r="50" spans="47:47" ht="23.1" customHeight="1">
      <c r="AU50" s="15"/>
    </row>
    <row r="51" spans="47:47" ht="14.45" customHeight="1">
      <c r="AU51" s="15"/>
    </row>
    <row r="52" spans="47:47" ht="14.45" customHeight="1">
      <c r="AU52" s="15"/>
    </row>
    <row r="53" spans="47:47" ht="14.45" customHeight="1">
      <c r="AU53" s="15"/>
    </row>
    <row r="54" spans="47:47" ht="14.45" customHeight="1">
      <c r="AU54" s="15"/>
    </row>
    <row r="55" spans="47:47" ht="14.45" customHeight="1">
      <c r="AU55" s="15"/>
    </row>
    <row r="56" spans="47:47" ht="14.45" customHeight="1">
      <c r="AU56" s="15"/>
    </row>
    <row r="57" spans="47:47" ht="14.45" customHeight="1">
      <c r="AU57" s="15"/>
    </row>
    <row r="58" spans="47:47" ht="14.45" customHeight="1">
      <c r="AU58" s="15"/>
    </row>
    <row r="59" spans="47:47" ht="14.45" customHeight="1">
      <c r="AU59" s="15"/>
    </row>
    <row r="60" spans="47:47" ht="14.45" customHeight="1"/>
  </sheetData>
  <sheetProtection algorithmName="SHA-512" hashValue="2WNU2MrWPwctKDvjG1BIFFAXqFD7zojRfeLSgyNech4djcjZGxf99oz0LtsmKd+MlddnGWb3xIVh9/FXwSdlog==" saltValue="CV7KMrq+UPewP1Se58mn2Q==" spinCount="100000" sheet="1" objects="1" scenarios="1"/>
  <mergeCells count="13">
    <mergeCell ref="O43:AF43"/>
    <mergeCell ref="U48:Y48"/>
    <mergeCell ref="D20:R20"/>
    <mergeCell ref="AO2:AR2"/>
    <mergeCell ref="K8:AB9"/>
    <mergeCell ref="K10:AB12"/>
    <mergeCell ref="K13:AB13"/>
    <mergeCell ref="B2:E2"/>
    <mergeCell ref="G2:K2"/>
    <mergeCell ref="O2:S2"/>
    <mergeCell ref="U2:Y2"/>
    <mergeCell ref="AA2:AE2"/>
    <mergeCell ref="AI2:AM2"/>
  </mergeCells>
  <conditionalFormatting sqref="K13:AB13 O43:AF43">
    <cfRule type="cellIs" dxfId="20" priority="14" stopIfTrue="1" operator="equal">
      <formula>$AU$29</formula>
    </cfRule>
  </conditionalFormatting>
  <conditionalFormatting sqref="K13:AB13 O43:AF43">
    <cfRule type="expression" dxfId="19" priority="15" stopIfTrue="1">
      <formula>$AU$28=10</formula>
    </cfRule>
  </conditionalFormatting>
  <conditionalFormatting sqref="AL23">
    <cfRule type="expression" dxfId="18" priority="12">
      <formula>$AV$38=1</formula>
    </cfRule>
  </conditionalFormatting>
  <conditionalFormatting sqref="K23:L23">
    <cfRule type="expression" dxfId="17" priority="11">
      <formula>$AV$37=1</formula>
    </cfRule>
  </conditionalFormatting>
  <conditionalFormatting sqref="W23:X23">
    <cfRule type="expression" dxfId="16" priority="10">
      <formula>$AV$37=1</formula>
    </cfRule>
  </conditionalFormatting>
  <conditionalFormatting sqref="AJ23">
    <cfRule type="expression" dxfId="15" priority="9">
      <formula>$AV$38=1</formula>
    </cfRule>
  </conditionalFormatting>
  <conditionalFormatting sqref="K36">
    <cfRule type="expression" dxfId="14" priority="7">
      <formula>$AV$37=1</formula>
    </cfRule>
  </conditionalFormatting>
  <conditionalFormatting sqref="AO23">
    <cfRule type="expression" dxfId="13" priority="6">
      <formula>$AV$38=1</formula>
    </cfRule>
  </conditionalFormatting>
  <conditionalFormatting sqref="AE23">
    <cfRule type="expression" dxfId="12" priority="5">
      <formula>$AV$37=1</formula>
    </cfRule>
  </conditionalFormatting>
  <conditionalFormatting sqref="S23">
    <cfRule type="expression" dxfId="11" priority="4">
      <formula>$AV$37=1</formula>
    </cfRule>
  </conditionalFormatting>
  <conditionalFormatting sqref="H23">
    <cfRule type="expression" dxfId="10" priority="3">
      <formula>$AV$37=1</formula>
    </cfRule>
  </conditionalFormatting>
  <conditionalFormatting sqref="D20">
    <cfRule type="expression" dxfId="9" priority="1" stopIfTrue="1">
      <formula>#REF!=0</formula>
    </cfRule>
  </conditionalFormatting>
  <dataValidations count="1">
    <dataValidation type="list" allowBlank="1" showInputMessage="1" showErrorMessage="1" sqref="D20:R20" xr:uid="{CD4DA359-6DCA-4F58-BB4C-BC0C2A3FB998}">
      <formula1>$AU$31:$AU$35</formula1>
    </dataValidation>
  </dataValidations>
  <hyperlinks>
    <hyperlink ref="M4" location="MENU!A1" display="MENU!A1" xr:uid="{CB265A01-1E26-4659-A372-EC406BD8BA05}"/>
    <hyperlink ref="G2:K2" location="'FORM-I'!A1" display="'FORM-I'!A1" xr:uid="{A7FF5F43-615F-4326-AAD5-69F9F52D1325}"/>
    <hyperlink ref="B2:E2" location="'DATA-WL3'!A5" display="'DATA-WL3'!A5" xr:uid="{EC0BE523-F401-42CC-A593-8D8121EFCB78}"/>
    <hyperlink ref="AO2:AR2" location="'DATA-WL5'!A5" display="'DATA-WL5'!A5" xr:uid="{2C8C0F4E-2B97-48A2-A7CF-485FB831E344}"/>
    <hyperlink ref="M46" location="MENU!A1" display="MENU!A1" xr:uid="{A25734CA-7C13-48F5-BCA7-C052D292716D}"/>
    <hyperlink ref="U48:Y48" location="'DATA-WL2'!A5" display="'DATA-WL2'!A5" xr:uid="{B26C983A-285A-40C7-92F8-B2096493A4BF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CD202-26C4-4D4F-AF32-0F928BE200F8}">
  <sheetPr codeName="List32"/>
  <dimension ref="A1:BE58"/>
  <sheetViews>
    <sheetView showGridLines="0" showRowColHeaders="0" zoomScaleNormal="100" workbookViewId="0">
      <pane ySplit="4" topLeftCell="A5" activePane="bottomLeft" state="frozen"/>
      <selection pane="bottomLeft" activeCell="D20" sqref="D20:L20"/>
    </sheetView>
  </sheetViews>
  <sheetFormatPr defaultColWidth="9" defaultRowHeight="14.25"/>
  <cols>
    <col min="1" max="1" width="3.625" style="11" customWidth="1"/>
    <col min="2" max="44" width="3.125" style="11" customWidth="1"/>
    <col min="45" max="45" width="3.625" style="11" customWidth="1"/>
    <col min="46" max="46" width="9" style="11" customWidth="1"/>
    <col min="47" max="47" width="20.25" style="11" hidden="1" customWidth="1"/>
    <col min="48" max="48" width="20.125" style="11" hidden="1" customWidth="1"/>
    <col min="49" max="57" width="9" style="11" hidden="1" customWidth="1"/>
    <col min="58" max="16384" width="9" style="11"/>
  </cols>
  <sheetData>
    <row r="1" spans="1:57" ht="12.95" customHeight="1" thickBot="1"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23.1" customHeight="1" thickBot="1">
      <c r="B2" s="301" t="str">
        <f>Verzie!E12</f>
        <v>&lt;&lt;  späť</v>
      </c>
      <c r="C2" s="302"/>
      <c r="D2" s="302"/>
      <c r="E2" s="303"/>
      <c r="G2" s="307" t="str">
        <f>Verzie!E5</f>
        <v xml:space="preserve"> Úvod</v>
      </c>
      <c r="H2" s="308"/>
      <c r="I2" s="308"/>
      <c r="J2" s="308"/>
      <c r="K2" s="309"/>
      <c r="O2" s="310"/>
      <c r="P2" s="311"/>
      <c r="Q2" s="311"/>
      <c r="R2" s="311"/>
      <c r="S2" s="312"/>
      <c r="U2" s="307"/>
      <c r="V2" s="308"/>
      <c r="W2" s="308"/>
      <c r="X2" s="308"/>
      <c r="Y2" s="309"/>
      <c r="AA2" s="334" t="str">
        <f>Verzie!E8</f>
        <v xml:space="preserve"> </v>
      </c>
      <c r="AB2" s="335"/>
      <c r="AC2" s="335"/>
      <c r="AD2" s="335"/>
      <c r="AE2" s="336"/>
      <c r="AI2" s="307" t="str">
        <f>Verzie!E9</f>
        <v xml:space="preserve"> Objednávka</v>
      </c>
      <c r="AJ2" s="308"/>
      <c r="AK2" s="308"/>
      <c r="AL2" s="308"/>
      <c r="AM2" s="309"/>
      <c r="AO2" s="301" t="str">
        <f>Verzie!E13</f>
        <v>vpred  &gt;&gt;</v>
      </c>
      <c r="AP2" s="302"/>
      <c r="AQ2" s="302"/>
      <c r="AR2" s="303"/>
      <c r="AU2" s="15"/>
    </row>
    <row r="3" spans="1:57" ht="12.95" customHeight="1">
      <c r="AU3" s="15"/>
    </row>
    <row r="4" spans="1:57" ht="23.1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34" t="s">
        <v>752</v>
      </c>
      <c r="AS4" s="12"/>
      <c r="AU4" s="15"/>
    </row>
    <row r="5" spans="1:57" ht="14.45" customHeight="1">
      <c r="AU5" s="15"/>
    </row>
    <row r="6" spans="1:57" ht="14.45" customHeight="1">
      <c r="AU6" s="15"/>
    </row>
    <row r="7" spans="1:57" ht="14.45" customHeight="1">
      <c r="AU7" s="15"/>
    </row>
    <row r="8" spans="1:57" ht="14.45" customHeight="1">
      <c r="K8" s="333" t="str">
        <f>Verzie!E19</f>
        <v>Zadajte vstupné údaje do modrých políčok v mm</v>
      </c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333"/>
      <c r="Z8" s="333"/>
      <c r="AA8" s="333"/>
      <c r="AB8" s="333"/>
      <c r="AU8" s="15"/>
    </row>
    <row r="9" spans="1:57" ht="14.45" customHeight="1"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3"/>
      <c r="V9" s="333"/>
      <c r="W9" s="333"/>
      <c r="X9" s="333"/>
      <c r="Y9" s="333"/>
      <c r="Z9" s="333"/>
      <c r="AA9" s="333"/>
      <c r="AB9" s="333"/>
      <c r="AU9" s="15"/>
    </row>
    <row r="10" spans="1:57" ht="14.45" customHeight="1">
      <c r="K10" s="332" t="str">
        <f>Verzie!E20</f>
        <v>Pokiaľ po vyplnení súbor uložíte, budete mať uvedené údaje nastavené ako východzie pri ďalšom použití</v>
      </c>
      <c r="L10" s="332"/>
      <c r="M10" s="332"/>
      <c r="N10" s="332"/>
      <c r="O10" s="332"/>
      <c r="P10" s="332"/>
      <c r="Q10" s="332"/>
      <c r="R10" s="332"/>
      <c r="S10" s="332"/>
      <c r="T10" s="332"/>
      <c r="U10" s="332"/>
      <c r="V10" s="332"/>
      <c r="W10" s="332"/>
      <c r="X10" s="332"/>
      <c r="Y10" s="332"/>
      <c r="Z10" s="332"/>
      <c r="AA10" s="332"/>
      <c r="AB10" s="332"/>
      <c r="AU10" s="15"/>
    </row>
    <row r="11" spans="1:57" ht="14.45" customHeight="1"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2"/>
      <c r="AB11" s="332"/>
      <c r="AU11" s="15"/>
    </row>
    <row r="12" spans="1:57" ht="14.45" customHeight="1"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U12" s="15"/>
    </row>
    <row r="13" spans="1:57" ht="14.45" customHeight="1">
      <c r="K13" s="331" t="str">
        <f>IF(AU28=0,"",IF(AU28=10,Verzie!E60))</f>
        <v/>
      </c>
      <c r="L13" s="331"/>
      <c r="M13" s="331"/>
      <c r="N13" s="331"/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U13" s="15"/>
    </row>
    <row r="14" spans="1:57" ht="14.45" customHeight="1">
      <c r="AU14" s="15"/>
    </row>
    <row r="15" spans="1:57" ht="14.45" customHeight="1">
      <c r="AU15" s="15"/>
    </row>
    <row r="16" spans="1:57" ht="14.45" customHeight="1">
      <c r="AU16" s="15"/>
    </row>
    <row r="17" spans="4:48" ht="14.45" customHeight="1">
      <c r="AU17" s="15"/>
    </row>
    <row r="18" spans="4:48" ht="14.45" customHeight="1">
      <c r="H18" s="35" t="str">
        <f>Verzie!E73</f>
        <v>Poloha spodného profilu</v>
      </c>
      <c r="Q18" s="8"/>
      <c r="AU18" s="15"/>
    </row>
    <row r="19" spans="4:48" ht="14.45" customHeight="1" thickBot="1">
      <c r="AU19" s="15"/>
    </row>
    <row r="20" spans="4:48" ht="14.45" customHeight="1" thickBot="1">
      <c r="D20" s="324"/>
      <c r="E20" s="325"/>
      <c r="F20" s="325"/>
      <c r="G20" s="325"/>
      <c r="H20" s="325"/>
      <c r="I20" s="325"/>
      <c r="J20" s="325"/>
      <c r="K20" s="325"/>
      <c r="L20" s="325"/>
      <c r="AU20" s="15"/>
    </row>
    <row r="21" spans="4:48" ht="14.45" customHeight="1">
      <c r="AU21" s="15"/>
    </row>
    <row r="22" spans="4:48" ht="14.45" customHeight="1">
      <c r="W22" s="275"/>
      <c r="AD22" s="275"/>
      <c r="AU22" s="15"/>
    </row>
    <row r="23" spans="4:48" ht="14.45" customHeight="1">
      <c r="J23" s="35"/>
      <c r="K23" s="36" t="str">
        <f>Verzie!E74&amp;" "&amp;Verzie!E75</f>
        <v>spodný profil pod dnom</v>
      </c>
      <c r="L23" s="36"/>
      <c r="W23" s="36" t="str">
        <f>Verzie!E74&amp;" "&amp;Verzie!E76</f>
        <v>spodný profil na dne</v>
      </c>
      <c r="X23" s="36"/>
      <c r="AD23" s="275"/>
      <c r="AJ23" s="36" t="str">
        <f>Verzie!E77</f>
        <v>bez spodného profilu</v>
      </c>
      <c r="AL23" s="36"/>
      <c r="AU23" s="15" t="s">
        <v>26</v>
      </c>
    </row>
    <row r="24" spans="4:48" ht="14.45" customHeight="1">
      <c r="K24" s="277" t="str">
        <f>Verzie!E78</f>
        <v>štandardné riešenie</v>
      </c>
      <c r="AU24" s="15"/>
    </row>
    <row r="25" spans="4:48" ht="14.45" customHeight="1">
      <c r="AU25" s="15" t="s">
        <v>27</v>
      </c>
    </row>
    <row r="26" spans="4:48" ht="14.45" customHeight="1">
      <c r="P26" s="35"/>
      <c r="V26" s="35"/>
      <c r="AA26" s="35"/>
      <c r="AB26" s="35"/>
      <c r="AJ26" s="35"/>
      <c r="AL26" s="35"/>
      <c r="AM26" s="35"/>
      <c r="AU26" s="15">
        <f>IF(D20="",0,IF(D20&lt;&gt;"",10,1))</f>
        <v>0</v>
      </c>
    </row>
    <row r="27" spans="4:48" ht="7.9" customHeight="1">
      <c r="P27" s="35"/>
      <c r="AA27" s="35"/>
      <c r="AB27" s="35"/>
      <c r="AL27" s="35"/>
      <c r="AU27" s="15" t="s">
        <v>28</v>
      </c>
    </row>
    <row r="28" spans="4:48" ht="14.45" customHeight="1">
      <c r="P28" s="37"/>
      <c r="S28" s="36"/>
      <c r="V28" s="269"/>
      <c r="W28" s="36"/>
      <c r="AA28" s="36"/>
      <c r="AD28" s="36"/>
      <c r="AU28" s="15">
        <f>IF(AU24+AU26=0,0,IF(AU24+AU26=20,99,10))</f>
        <v>0</v>
      </c>
    </row>
    <row r="29" spans="4:48" ht="7.9" customHeight="1">
      <c r="AU29" s="15" t="str">
        <f>Verzie!E60</f>
        <v>OK - všetky potrebné polia sú vyplnené.</v>
      </c>
    </row>
    <row r="30" spans="4:48" ht="7.9" customHeight="1">
      <c r="AU30" s="15"/>
    </row>
    <row r="31" spans="4:48" ht="14.45" customHeight="1">
      <c r="F31" s="36"/>
      <c r="N31" s="36"/>
      <c r="P31" s="37"/>
      <c r="S31" s="36"/>
      <c r="V31" s="36"/>
      <c r="AG31" s="36"/>
      <c r="AP31" s="36"/>
      <c r="AU31" s="15"/>
    </row>
    <row r="32" spans="4:48" ht="14.45" customHeight="1">
      <c r="AU32" s="15" t="str">
        <f>Verzie!E75</f>
        <v>pod dnom</v>
      </c>
      <c r="AV32" s="281" t="str">
        <f>IF(D20=AU33,"OTOC","")</f>
        <v/>
      </c>
    </row>
    <row r="33" spans="1:48" ht="14.45" customHeight="1">
      <c r="AU33" s="15" t="str">
        <f>Verzie!E76</f>
        <v>na dne</v>
      </c>
    </row>
    <row r="34" spans="1:48" ht="14.45" customHeight="1">
      <c r="AU34" s="15" t="str">
        <f>IF('DATA-WL1'!G29&lt;=1700,Verzie!E77,"")</f>
        <v>bez spodného profilu</v>
      </c>
    </row>
    <row r="35" spans="1:48" ht="14.45" customHeight="1">
      <c r="AU35" s="15"/>
    </row>
    <row r="36" spans="1:48" ht="14.45" customHeight="1">
      <c r="AU36" s="15" t="str">
        <f>Verzie!E30</f>
        <v>Vybraté</v>
      </c>
    </row>
    <row r="37" spans="1:48" ht="14.45" customHeight="1">
      <c r="J37" s="268"/>
      <c r="K37" s="297" t="str">
        <f>IF(D20=AU32,Verzie!E30,"")</f>
        <v/>
      </c>
      <c r="W37" s="297" t="str">
        <f>IF(D20=AU33,Verzie!E30,"")</f>
        <v/>
      </c>
      <c r="AJ37" s="297" t="str">
        <f>IF(AND(D20=AU34,AU34&lt;&gt;""),Verzie!E30,"")</f>
        <v/>
      </c>
      <c r="AU37" s="15"/>
    </row>
    <row r="38" spans="1:48" ht="14.45" customHeight="1">
      <c r="AU38" s="15"/>
      <c r="AV38" s="41"/>
    </row>
    <row r="39" spans="1:48" ht="14.45" customHeight="1">
      <c r="G39" s="270"/>
      <c r="H39" s="270"/>
      <c r="I39" s="270"/>
      <c r="K39" s="278" t="str">
        <f>Verzie!E78</f>
        <v>štandardné riešenie</v>
      </c>
      <c r="S39" s="338" t="str">
        <f>Verzie!E79</f>
        <v>v tomto prípade sa kvôli spodnému vozíku objednáva opačná sada (pravá vers.ľavá) a na hornom vozíku sa vykoná jeho správne otočenie</v>
      </c>
      <c r="T39" s="338"/>
      <c r="U39" s="338"/>
      <c r="V39" s="338"/>
      <c r="W39" s="338"/>
      <c r="X39" s="338"/>
      <c r="Y39" s="338"/>
      <c r="Z39" s="338"/>
      <c r="AA39" s="338"/>
      <c r="AF39" s="338" t="str">
        <f>Verzie!E80</f>
        <v>riešenie bez spodného profilu je problematické v spojení s Push to move otváraním. Preto ho NEODPORÚČAME !</v>
      </c>
      <c r="AG39" s="338"/>
      <c r="AH39" s="338"/>
      <c r="AI39" s="338"/>
      <c r="AJ39" s="338"/>
      <c r="AK39" s="338"/>
      <c r="AL39" s="338"/>
      <c r="AM39" s="338"/>
      <c r="AN39" s="338"/>
      <c r="AP39" s="268"/>
      <c r="AU39" s="15"/>
      <c r="AV39" s="41"/>
    </row>
    <row r="40" spans="1:48" ht="14.45" customHeight="1">
      <c r="S40" s="338"/>
      <c r="T40" s="338"/>
      <c r="U40" s="338"/>
      <c r="V40" s="338"/>
      <c r="W40" s="338"/>
      <c r="X40" s="338"/>
      <c r="Y40" s="338"/>
      <c r="Z40" s="338"/>
      <c r="AA40" s="338"/>
      <c r="AF40" s="338"/>
      <c r="AG40" s="338"/>
      <c r="AH40" s="338"/>
      <c r="AI40" s="338"/>
      <c r="AJ40" s="338"/>
      <c r="AK40" s="338"/>
      <c r="AL40" s="338"/>
      <c r="AM40" s="338"/>
      <c r="AN40" s="338"/>
      <c r="AU40" s="15"/>
    </row>
    <row r="41" spans="1:48" ht="14.45" customHeight="1">
      <c r="S41" s="338"/>
      <c r="T41" s="338"/>
      <c r="U41" s="338"/>
      <c r="V41" s="338"/>
      <c r="W41" s="338"/>
      <c r="X41" s="338"/>
      <c r="Y41" s="338"/>
      <c r="Z41" s="338"/>
      <c r="AA41" s="338"/>
      <c r="AF41" s="338"/>
      <c r="AG41" s="338"/>
      <c r="AH41" s="338"/>
      <c r="AI41" s="338"/>
      <c r="AJ41" s="338"/>
      <c r="AK41" s="338"/>
      <c r="AL41" s="338"/>
      <c r="AM41" s="338"/>
      <c r="AN41" s="338"/>
      <c r="AU41" s="15"/>
    </row>
    <row r="42" spans="1:48" ht="14.45" customHeight="1">
      <c r="S42" s="338"/>
      <c r="T42" s="338"/>
      <c r="U42" s="338"/>
      <c r="V42" s="338"/>
      <c r="W42" s="338"/>
      <c r="X42" s="338"/>
      <c r="Y42" s="338"/>
      <c r="Z42" s="338"/>
      <c r="AA42" s="338"/>
      <c r="AF42" s="338"/>
      <c r="AG42" s="338"/>
      <c r="AH42" s="338"/>
      <c r="AI42" s="338"/>
      <c r="AJ42" s="338"/>
      <c r="AK42" s="338"/>
      <c r="AL42" s="338"/>
      <c r="AM42" s="338"/>
      <c r="AN42" s="338"/>
      <c r="AU42" s="15"/>
    </row>
    <row r="43" spans="1:48" ht="14.45" customHeight="1">
      <c r="I43" s="35"/>
      <c r="N43" s="32"/>
      <c r="O43" s="331" t="str">
        <f>IF(AU28=0,"",IF(AU28=10,Verzie!E60))</f>
        <v/>
      </c>
      <c r="P43" s="331"/>
      <c r="Q43" s="331"/>
      <c r="R43" s="331"/>
      <c r="S43" s="331"/>
      <c r="T43" s="331"/>
      <c r="U43" s="331"/>
      <c r="V43" s="331"/>
      <c r="W43" s="331"/>
      <c r="X43" s="331"/>
      <c r="Y43" s="331"/>
      <c r="Z43" s="331"/>
      <c r="AA43" s="331"/>
      <c r="AB43" s="331"/>
      <c r="AC43" s="331"/>
      <c r="AD43" s="331"/>
      <c r="AE43" s="331"/>
      <c r="AF43" s="331"/>
      <c r="AU43" s="15"/>
    </row>
    <row r="44" spans="1:48" ht="14.45" customHeight="1">
      <c r="E44" s="35"/>
      <c r="J44" s="32"/>
      <c r="P44" s="35"/>
      <c r="AA44" s="35"/>
      <c r="AU44" s="15"/>
    </row>
    <row r="45" spans="1:48" ht="14.45" customHeight="1">
      <c r="AU45" s="15"/>
    </row>
    <row r="46" spans="1:48" ht="23.1" customHeight="1">
      <c r="A46" s="12"/>
      <c r="B46" s="14" t="str">
        <f>Verzie!E18</f>
        <v>WingLine L - konfigurátor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34" t="str">
        <f>AR4</f>
        <v>WING LINE L</v>
      </c>
      <c r="AS46" s="12"/>
      <c r="AU46" s="15"/>
    </row>
    <row r="47" spans="1:48" ht="14.45" customHeight="1" thickBot="1">
      <c r="AU47" s="15"/>
    </row>
    <row r="48" spans="1:48" ht="23.1" customHeight="1" thickBot="1">
      <c r="U48" s="307" t="str">
        <f>Verzie!E14</f>
        <v>hore</v>
      </c>
      <c r="V48" s="308"/>
      <c r="W48" s="308"/>
      <c r="X48" s="308"/>
      <c r="Y48" s="309"/>
      <c r="AU48" s="15"/>
    </row>
    <row r="49" spans="47:47" ht="14.45" customHeight="1">
      <c r="AU49" s="15"/>
    </row>
    <row r="50" spans="47:47" ht="14.45" customHeight="1">
      <c r="AU50" s="15"/>
    </row>
    <row r="51" spans="47:47" ht="14.45" customHeight="1">
      <c r="AU51" s="15"/>
    </row>
    <row r="52" spans="47:47" ht="14.45" customHeight="1">
      <c r="AU52" s="15"/>
    </row>
    <row r="53" spans="47:47" ht="14.45" customHeight="1"/>
    <row r="54" spans="47:47" ht="14.45" customHeight="1"/>
    <row r="55" spans="47:47" ht="14.45" customHeight="1"/>
    <row r="56" spans="47:47" ht="14.45" customHeight="1"/>
    <row r="57" spans="47:47" ht="14.45" customHeight="1"/>
    <row r="58" spans="47:47" ht="14.45" customHeight="1"/>
  </sheetData>
  <sheetProtection algorithmName="SHA-512" hashValue="qQb3C6zbD351UrImQ8rlX5MvXJuM7JnFR3PuYQ2iDuMK/wT5MnPvNAJ0eSAVj7boSG0ruUa/qvBaLj84HJPG2Q==" saltValue="inluPPAZWW2kVVlHhCUcsA==" spinCount="100000" sheet="1" objects="1" scenarios="1"/>
  <mergeCells count="15">
    <mergeCell ref="O43:AF43"/>
    <mergeCell ref="U48:Y48"/>
    <mergeCell ref="AO2:AR2"/>
    <mergeCell ref="K8:AB9"/>
    <mergeCell ref="K10:AB12"/>
    <mergeCell ref="K13:AB13"/>
    <mergeCell ref="G2:K2"/>
    <mergeCell ref="O2:S2"/>
    <mergeCell ref="U2:Y2"/>
    <mergeCell ref="AA2:AE2"/>
    <mergeCell ref="AI2:AM2"/>
    <mergeCell ref="D20:L20"/>
    <mergeCell ref="S39:AA42"/>
    <mergeCell ref="AF39:AN42"/>
    <mergeCell ref="B2:E2"/>
  </mergeCells>
  <conditionalFormatting sqref="K13:AB13 O43:AF43">
    <cfRule type="cellIs" dxfId="8" priority="8" stopIfTrue="1" operator="equal">
      <formula>$AU$29</formula>
    </cfRule>
  </conditionalFormatting>
  <conditionalFormatting sqref="K13:AB13 O43:AF43">
    <cfRule type="expression" dxfId="7" priority="9" stopIfTrue="1">
      <formula>$AU$28=10</formula>
    </cfRule>
  </conditionalFormatting>
  <conditionalFormatting sqref="D20">
    <cfRule type="expression" dxfId="6" priority="7" stopIfTrue="1">
      <formula>#REF!=0</formula>
    </cfRule>
  </conditionalFormatting>
  <conditionalFormatting sqref="AL23">
    <cfRule type="expression" dxfId="5" priority="6">
      <formula>$AV$39=1</formula>
    </cfRule>
  </conditionalFormatting>
  <conditionalFormatting sqref="K23:L23">
    <cfRule type="expression" dxfId="4" priority="5">
      <formula>$AV$38=1</formula>
    </cfRule>
  </conditionalFormatting>
  <conditionalFormatting sqref="W23:X23">
    <cfRule type="expression" dxfId="3" priority="4">
      <formula>$AV$38=1</formula>
    </cfRule>
  </conditionalFormatting>
  <conditionalFormatting sqref="AJ23">
    <cfRule type="expression" dxfId="2" priority="3">
      <formula>$AV$39=1</formula>
    </cfRule>
  </conditionalFormatting>
  <conditionalFormatting sqref="K24">
    <cfRule type="expression" dxfId="1" priority="2">
      <formula>$AV$38=1</formula>
    </cfRule>
  </conditionalFormatting>
  <conditionalFormatting sqref="K39">
    <cfRule type="expression" dxfId="0" priority="1">
      <formula>$AV$38=1</formula>
    </cfRule>
  </conditionalFormatting>
  <dataValidations count="1">
    <dataValidation type="list" allowBlank="1" showInputMessage="1" showErrorMessage="1" sqref="D20" xr:uid="{76CCEC40-7A2D-48F6-934D-DD837E1BF0A3}">
      <formula1>$AU$31:$AU$34</formula1>
    </dataValidation>
  </dataValidations>
  <hyperlinks>
    <hyperlink ref="M4" location="MENU!A1" display="MENU!A1" xr:uid="{A818A566-F4E8-4978-9029-9BEB5A873BC5}"/>
    <hyperlink ref="G2:K2" location="'FORM-I'!A1" display="'FORM-I'!A1" xr:uid="{12C5EC3D-9451-4EF2-A5D9-6DA66664603F}"/>
    <hyperlink ref="B2:E2" location="'DATA-WL4'!A5" display="'DATA-WL4'!A5" xr:uid="{0E91EF7E-827E-40DD-ADEC-9471AA3145A3}"/>
    <hyperlink ref="AO2:AR2" location="'OBJ-WLL'!A5" display="'OBJ-WLL'!A5" xr:uid="{CA9EA0BB-9C44-406A-A979-634C8C46A701}"/>
    <hyperlink ref="M46" location="MENU!A1" display="MENU!A1" xr:uid="{E168B5C9-B8CB-436B-BD37-4979405ACA9B}"/>
    <hyperlink ref="U48:Y48" location="'DATA-WL5'!A5" display="'DATA-WL5'!A5" xr:uid="{BCE821FA-0499-44CE-A6B1-A6763EC359D9}"/>
    <hyperlink ref="AI2:AM2" location="'OBJ-WLL'!A5" display="'OBJ-WLL'!A5" xr:uid="{5CB43428-4BF0-4EB5-80C1-23A63308C3E2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C9DD-BEDB-4337-8021-5A6B89353565}">
  <sheetPr codeName="List1">
    <tabColor rgb="FFFF0000"/>
  </sheetPr>
  <dimension ref="B4:L95"/>
  <sheetViews>
    <sheetView showGridLines="0" showRowColHeaders="0" workbookViewId="0"/>
  </sheetViews>
  <sheetFormatPr defaultColWidth="8.875" defaultRowHeight="14.25"/>
  <cols>
    <col min="1" max="1" width="3.75" style="5" customWidth="1"/>
    <col min="2" max="2" width="6" style="5" customWidth="1"/>
    <col min="3" max="6" width="15.5" style="5" customWidth="1"/>
    <col min="7" max="7" width="9.125" style="5" bestFit="1" customWidth="1"/>
    <col min="8" max="12" width="8.875" style="5"/>
    <col min="13" max="13" width="19.25" style="5" customWidth="1"/>
    <col min="14" max="14" width="10.5" style="5" bestFit="1" customWidth="1"/>
    <col min="15" max="15" width="10.5" style="5" customWidth="1"/>
    <col min="16" max="16" width="9.5" style="5" bestFit="1" customWidth="1"/>
    <col min="17" max="16384" width="8.875" style="5"/>
  </cols>
  <sheetData>
    <row r="4" spans="2:12" ht="15">
      <c r="B4" s="293">
        <f>1</f>
        <v>1</v>
      </c>
      <c r="C4" s="5" t="e">
        <f>SEARCH("-",$J$94,1)</f>
        <v>#VALUE!</v>
      </c>
      <c r="D4" s="294" t="e">
        <f>VALUE(MID($J$94,1,C4-1))</f>
        <v>#VALUE!</v>
      </c>
      <c r="G4" s="295">
        <f>Ceny!B11</f>
        <v>9339352</v>
      </c>
      <c r="H4" s="5" t="e">
        <f>VLOOKUP(G4,Ceny!$B$11:$O$125,14,FALSE)</f>
        <v>#VALUE!</v>
      </c>
      <c r="J4" s="16" t="e">
        <f>IF(H4&lt;&gt;"",G4,"")</f>
        <v>#VALUE!</v>
      </c>
      <c r="L4" s="341" t="s">
        <v>843</v>
      </c>
    </row>
    <row r="5" spans="2:12" ht="15">
      <c r="B5" s="293">
        <f>B4+1</f>
        <v>2</v>
      </c>
      <c r="C5" s="5" t="e">
        <f t="shared" ref="C5:C23" si="0">SEARCH("-",$J$94,C4+1)</f>
        <v>#VALUE!</v>
      </c>
      <c r="D5" s="294" t="e">
        <f t="shared" ref="D5:D23" si="1">VALUE(MID($J$94,C4+1,C5-C4-1))</f>
        <v>#VALUE!</v>
      </c>
      <c r="G5" s="295">
        <f>Ceny!B12</f>
        <v>9339354</v>
      </c>
      <c r="H5" s="5" t="e">
        <f>VLOOKUP(G5,Ceny!$B$11:$O$125,14,FALSE)</f>
        <v>#VALUE!</v>
      </c>
      <c r="J5" s="16" t="e">
        <f>IF(AND(H5&lt;&gt;"",J4=""),G5,IF(H5&lt;&gt;"",J4&amp;"-"&amp;G5,J4))</f>
        <v>#VALUE!</v>
      </c>
      <c r="L5" s="341"/>
    </row>
    <row r="6" spans="2:12" ht="15">
      <c r="B6" s="293">
        <f t="shared" ref="B6:B23" si="2">B5+1</f>
        <v>3</v>
      </c>
      <c r="C6" s="5" t="e">
        <f t="shared" si="0"/>
        <v>#VALUE!</v>
      </c>
      <c r="D6" s="294" t="e">
        <f t="shared" si="1"/>
        <v>#VALUE!</v>
      </c>
      <c r="G6" s="295">
        <f>Ceny!B13</f>
        <v>9339356</v>
      </c>
      <c r="H6" s="5" t="e">
        <f>VLOOKUP(G6,Ceny!$B$11:$O$125,14,FALSE)</f>
        <v>#VALUE!</v>
      </c>
      <c r="J6" s="16" t="e">
        <f t="shared" ref="J6:J39" si="3">IF(AND(H6&lt;&gt;"",J5=""),G6,IF(H6&lt;&gt;"",J5&amp;"-"&amp;G6,J5))</f>
        <v>#VALUE!</v>
      </c>
      <c r="L6" s="341"/>
    </row>
    <row r="7" spans="2:12" ht="15">
      <c r="B7" s="293">
        <f t="shared" si="2"/>
        <v>4</v>
      </c>
      <c r="C7" s="5" t="e">
        <f t="shared" si="0"/>
        <v>#VALUE!</v>
      </c>
      <c r="D7" s="294" t="e">
        <f t="shared" si="1"/>
        <v>#VALUE!</v>
      </c>
      <c r="G7" s="295">
        <f>Ceny!B14</f>
        <v>9339357</v>
      </c>
      <c r="H7" s="5" t="e">
        <f>VLOOKUP(G7,Ceny!$B$11:$O$125,14,FALSE)</f>
        <v>#VALUE!</v>
      </c>
      <c r="J7" s="16" t="e">
        <f t="shared" si="3"/>
        <v>#VALUE!</v>
      </c>
      <c r="L7" s="341"/>
    </row>
    <row r="8" spans="2:12" ht="15">
      <c r="B8" s="293">
        <f t="shared" si="2"/>
        <v>5</v>
      </c>
      <c r="C8" s="5" t="e">
        <f t="shared" si="0"/>
        <v>#VALUE!</v>
      </c>
      <c r="D8" s="294" t="e">
        <f t="shared" si="1"/>
        <v>#VALUE!</v>
      </c>
      <c r="G8" s="295">
        <f>Ceny!B15</f>
        <v>9339363</v>
      </c>
      <c r="H8" s="5" t="e">
        <f>VLOOKUP(G8,Ceny!$B$11:$O$125,14,FALSE)</f>
        <v>#VALUE!</v>
      </c>
      <c r="J8" s="16" t="e">
        <f t="shared" si="3"/>
        <v>#VALUE!</v>
      </c>
      <c r="L8" s="341"/>
    </row>
    <row r="9" spans="2:12" ht="15">
      <c r="B9" s="293">
        <f t="shared" si="2"/>
        <v>6</v>
      </c>
      <c r="C9" s="5" t="e">
        <f t="shared" si="0"/>
        <v>#VALUE!</v>
      </c>
      <c r="D9" s="294" t="e">
        <f t="shared" si="1"/>
        <v>#VALUE!</v>
      </c>
      <c r="G9" s="295">
        <f>Ceny!B16</f>
        <v>9339364</v>
      </c>
      <c r="H9" s="5" t="e">
        <f>VLOOKUP(G9,Ceny!$B$11:$O$125,14,FALSE)</f>
        <v>#VALUE!</v>
      </c>
      <c r="J9" s="16" t="e">
        <f t="shared" si="3"/>
        <v>#VALUE!</v>
      </c>
      <c r="L9" s="341"/>
    </row>
    <row r="10" spans="2:12" ht="15">
      <c r="B10" s="293">
        <f t="shared" si="2"/>
        <v>7</v>
      </c>
      <c r="C10" s="5" t="e">
        <f t="shared" si="0"/>
        <v>#VALUE!</v>
      </c>
      <c r="D10" s="294" t="e">
        <f t="shared" si="1"/>
        <v>#VALUE!</v>
      </c>
      <c r="G10" s="295">
        <f>Ceny!B17</f>
        <v>9339344</v>
      </c>
      <c r="H10" s="5" t="e">
        <f>VLOOKUP(G10,Ceny!$B$11:$O$125,14,FALSE)</f>
        <v>#VALUE!</v>
      </c>
      <c r="J10" s="16" t="e">
        <f t="shared" si="3"/>
        <v>#VALUE!</v>
      </c>
      <c r="L10" s="341"/>
    </row>
    <row r="11" spans="2:12" ht="15">
      <c r="B11" s="293">
        <f t="shared" si="2"/>
        <v>8</v>
      </c>
      <c r="C11" s="5" t="e">
        <f t="shared" si="0"/>
        <v>#VALUE!</v>
      </c>
      <c r="D11" s="294" t="e">
        <f t="shared" si="1"/>
        <v>#VALUE!</v>
      </c>
      <c r="G11" s="295">
        <f>Ceny!B18</f>
        <v>9339346</v>
      </c>
      <c r="H11" s="5" t="e">
        <f>VLOOKUP(G11,Ceny!$B$11:$O$125,14,FALSE)</f>
        <v>#VALUE!</v>
      </c>
      <c r="J11" s="16" t="e">
        <f t="shared" si="3"/>
        <v>#VALUE!</v>
      </c>
      <c r="L11" s="341"/>
    </row>
    <row r="12" spans="2:12" ht="15">
      <c r="B12" s="293">
        <f t="shared" si="2"/>
        <v>9</v>
      </c>
      <c r="C12" s="5" t="e">
        <f t="shared" si="0"/>
        <v>#VALUE!</v>
      </c>
      <c r="D12" s="294" t="e">
        <f t="shared" si="1"/>
        <v>#VALUE!</v>
      </c>
      <c r="G12" s="295">
        <f>Ceny!B19</f>
        <v>9339347</v>
      </c>
      <c r="H12" s="5" t="e">
        <f>VLOOKUP(G12,Ceny!$B$11:$O$125,14,FALSE)</f>
        <v>#VALUE!</v>
      </c>
      <c r="J12" s="16" t="e">
        <f t="shared" si="3"/>
        <v>#VALUE!</v>
      </c>
      <c r="L12" s="341"/>
    </row>
    <row r="13" spans="2:12" ht="15">
      <c r="B13" s="293">
        <f t="shared" si="2"/>
        <v>10</v>
      </c>
      <c r="C13" s="5" t="e">
        <f t="shared" si="0"/>
        <v>#VALUE!</v>
      </c>
      <c r="D13" s="294" t="e">
        <f t="shared" si="1"/>
        <v>#VALUE!</v>
      </c>
      <c r="G13" s="295">
        <f>Ceny!B20</f>
        <v>9339348</v>
      </c>
      <c r="H13" s="5" t="e">
        <f>VLOOKUP(G13,Ceny!$B$11:$O$125,14,FALSE)</f>
        <v>#VALUE!</v>
      </c>
      <c r="J13" s="16" t="e">
        <f t="shared" si="3"/>
        <v>#VALUE!</v>
      </c>
      <c r="L13" s="341"/>
    </row>
    <row r="14" spans="2:12" ht="15">
      <c r="B14" s="293">
        <f t="shared" si="2"/>
        <v>11</v>
      </c>
      <c r="C14" s="5" t="e">
        <f t="shared" si="0"/>
        <v>#VALUE!</v>
      </c>
      <c r="D14" s="294" t="e">
        <f t="shared" si="1"/>
        <v>#VALUE!</v>
      </c>
      <c r="G14" s="295">
        <f>Ceny!B21</f>
        <v>9339349</v>
      </c>
      <c r="H14" s="5" t="e">
        <f>VLOOKUP(G14,Ceny!$B$11:$O$125,14,FALSE)</f>
        <v>#VALUE!</v>
      </c>
      <c r="J14" s="16" t="e">
        <f t="shared" si="3"/>
        <v>#VALUE!</v>
      </c>
      <c r="L14" s="341"/>
    </row>
    <row r="15" spans="2:12" ht="15">
      <c r="B15" s="293">
        <f t="shared" si="2"/>
        <v>12</v>
      </c>
      <c r="C15" s="5" t="e">
        <f t="shared" si="0"/>
        <v>#VALUE!</v>
      </c>
      <c r="D15" s="294" t="e">
        <f t="shared" si="1"/>
        <v>#VALUE!</v>
      </c>
      <c r="G15" s="295">
        <f>Ceny!B22</f>
        <v>9339350</v>
      </c>
      <c r="H15" s="5" t="e">
        <f>VLOOKUP(G15,Ceny!$B$11:$O$125,14,FALSE)</f>
        <v>#VALUE!</v>
      </c>
      <c r="J15" s="16" t="e">
        <f t="shared" si="3"/>
        <v>#VALUE!</v>
      </c>
      <c r="L15" s="341"/>
    </row>
    <row r="16" spans="2:12" ht="15">
      <c r="B16" s="293">
        <f t="shared" si="2"/>
        <v>13</v>
      </c>
      <c r="C16" s="5" t="e">
        <f t="shared" si="0"/>
        <v>#VALUE!</v>
      </c>
      <c r="D16" s="294" t="e">
        <f t="shared" si="1"/>
        <v>#VALUE!</v>
      </c>
      <c r="G16" s="295">
        <f>Ceny!B23</f>
        <v>9339382</v>
      </c>
      <c r="H16" s="5" t="e">
        <f>VLOOKUP(G16,Ceny!$B$11:$O$125,14,FALSE)</f>
        <v>#VALUE!</v>
      </c>
      <c r="J16" s="16" t="e">
        <f t="shared" si="3"/>
        <v>#VALUE!</v>
      </c>
      <c r="L16" s="341"/>
    </row>
    <row r="17" spans="2:12" ht="15">
      <c r="B17" s="293">
        <f t="shared" si="2"/>
        <v>14</v>
      </c>
      <c r="C17" s="5" t="e">
        <f t="shared" si="0"/>
        <v>#VALUE!</v>
      </c>
      <c r="D17" s="294" t="e">
        <f t="shared" si="1"/>
        <v>#VALUE!</v>
      </c>
      <c r="G17" s="295">
        <f>Ceny!B24</f>
        <v>9339383</v>
      </c>
      <c r="H17" s="5" t="e">
        <f>VLOOKUP(G17,Ceny!$B$11:$O$125,14,FALSE)</f>
        <v>#VALUE!</v>
      </c>
      <c r="J17" s="16" t="e">
        <f t="shared" si="3"/>
        <v>#VALUE!</v>
      </c>
      <c r="L17" s="341"/>
    </row>
    <row r="18" spans="2:12" ht="15">
      <c r="B18" s="293">
        <f t="shared" si="2"/>
        <v>15</v>
      </c>
      <c r="C18" s="5" t="e">
        <f t="shared" si="0"/>
        <v>#VALUE!</v>
      </c>
      <c r="D18" s="294" t="e">
        <f t="shared" si="1"/>
        <v>#VALUE!</v>
      </c>
      <c r="G18" s="295">
        <f>Ceny!B25</f>
        <v>9339384</v>
      </c>
      <c r="H18" s="5" t="e">
        <f>VLOOKUP(G18,Ceny!$B$11:$O$125,14,FALSE)</f>
        <v>#VALUE!</v>
      </c>
      <c r="J18" s="16" t="e">
        <f t="shared" si="3"/>
        <v>#VALUE!</v>
      </c>
      <c r="L18" s="341"/>
    </row>
    <row r="19" spans="2:12" ht="15">
      <c r="B19" s="293">
        <f t="shared" si="2"/>
        <v>16</v>
      </c>
      <c r="C19" s="5" t="e">
        <f t="shared" si="0"/>
        <v>#VALUE!</v>
      </c>
      <c r="D19" s="294" t="e">
        <f t="shared" si="1"/>
        <v>#VALUE!</v>
      </c>
      <c r="G19" s="295">
        <f>Ceny!B26</f>
        <v>9339386</v>
      </c>
      <c r="H19" s="5" t="e">
        <f>VLOOKUP(G19,Ceny!$B$11:$O$125,14,FALSE)</f>
        <v>#VALUE!</v>
      </c>
      <c r="J19" s="16" t="e">
        <f t="shared" si="3"/>
        <v>#VALUE!</v>
      </c>
      <c r="L19" s="341"/>
    </row>
    <row r="20" spans="2:12" ht="15">
      <c r="B20" s="293">
        <f t="shared" si="2"/>
        <v>17</v>
      </c>
      <c r="C20" s="5" t="e">
        <f t="shared" si="0"/>
        <v>#VALUE!</v>
      </c>
      <c r="D20" s="294" t="e">
        <f t="shared" si="1"/>
        <v>#VALUE!</v>
      </c>
      <c r="G20" s="295">
        <f>Ceny!B27</f>
        <v>9339387</v>
      </c>
      <c r="H20" s="5" t="e">
        <f>VLOOKUP(G20,Ceny!$B$11:$O$125,14,FALSE)</f>
        <v>#VALUE!</v>
      </c>
      <c r="J20" s="16" t="e">
        <f t="shared" si="3"/>
        <v>#VALUE!</v>
      </c>
      <c r="L20" s="341"/>
    </row>
    <row r="21" spans="2:12" ht="15">
      <c r="B21" s="293">
        <f t="shared" si="2"/>
        <v>18</v>
      </c>
      <c r="C21" s="5" t="e">
        <f t="shared" si="0"/>
        <v>#VALUE!</v>
      </c>
      <c r="D21" s="294" t="e">
        <f t="shared" si="1"/>
        <v>#VALUE!</v>
      </c>
      <c r="G21" s="295">
        <f>Ceny!B28</f>
        <v>9339388</v>
      </c>
      <c r="H21" s="5" t="e">
        <f>VLOOKUP(G21,Ceny!$B$11:$O$125,14,FALSE)</f>
        <v>#VALUE!</v>
      </c>
      <c r="J21" s="16" t="e">
        <f t="shared" si="3"/>
        <v>#VALUE!</v>
      </c>
      <c r="L21" s="341"/>
    </row>
    <row r="22" spans="2:12" ht="15">
      <c r="B22" s="293">
        <f t="shared" si="2"/>
        <v>19</v>
      </c>
      <c r="C22" s="5" t="e">
        <f t="shared" si="0"/>
        <v>#VALUE!</v>
      </c>
      <c r="D22" s="294" t="e">
        <f t="shared" si="1"/>
        <v>#VALUE!</v>
      </c>
      <c r="G22" s="295">
        <f>Ceny!B29</f>
        <v>9339366</v>
      </c>
      <c r="H22" s="5" t="e">
        <f>VLOOKUP(G22,Ceny!$B$11:$O$125,14,FALSE)</f>
        <v>#VALUE!</v>
      </c>
      <c r="J22" s="16" t="e">
        <f t="shared" si="3"/>
        <v>#VALUE!</v>
      </c>
      <c r="L22" s="341"/>
    </row>
    <row r="23" spans="2:12" ht="15">
      <c r="B23" s="293">
        <f t="shared" si="2"/>
        <v>20</v>
      </c>
      <c r="C23" s="5" t="e">
        <f t="shared" si="0"/>
        <v>#VALUE!</v>
      </c>
      <c r="D23" s="294" t="e">
        <f t="shared" si="1"/>
        <v>#VALUE!</v>
      </c>
      <c r="G23" s="295">
        <f>Ceny!B30</f>
        <v>9339367</v>
      </c>
      <c r="H23" s="5" t="e">
        <f>VLOOKUP(G23,Ceny!$B$11:$O$125,14,FALSE)</f>
        <v>#VALUE!</v>
      </c>
      <c r="J23" s="16" t="e">
        <f t="shared" si="3"/>
        <v>#VALUE!</v>
      </c>
      <c r="L23" s="341"/>
    </row>
    <row r="24" spans="2:12">
      <c r="G24" s="295">
        <f>Ceny!B31</f>
        <v>9339368</v>
      </c>
      <c r="H24" s="5" t="e">
        <f>VLOOKUP(G24,Ceny!$B$11:$O$125,14,FALSE)</f>
        <v>#VALUE!</v>
      </c>
      <c r="J24" s="16" t="e">
        <f t="shared" si="3"/>
        <v>#VALUE!</v>
      </c>
      <c r="L24" s="341"/>
    </row>
    <row r="25" spans="2:12">
      <c r="G25" s="295">
        <f>Ceny!B32</f>
        <v>9339369</v>
      </c>
      <c r="H25" s="5" t="e">
        <f>VLOOKUP(G25,Ceny!$B$11:$O$125,14,FALSE)</f>
        <v>#VALUE!</v>
      </c>
      <c r="J25" s="16" t="e">
        <f t="shared" si="3"/>
        <v>#VALUE!</v>
      </c>
      <c r="L25" s="341"/>
    </row>
    <row r="26" spans="2:12">
      <c r="G26" s="295">
        <f>Ceny!B33</f>
        <v>9339370</v>
      </c>
      <c r="H26" s="5" t="e">
        <f>VLOOKUP(G26,Ceny!$B$11:$O$125,14,FALSE)</f>
        <v>#VALUE!</v>
      </c>
      <c r="J26" s="16" t="e">
        <f t="shared" si="3"/>
        <v>#VALUE!</v>
      </c>
      <c r="L26" s="341"/>
    </row>
    <row r="27" spans="2:12">
      <c r="G27" s="295">
        <f>Ceny!B34</f>
        <v>9339381</v>
      </c>
      <c r="H27" s="5" t="e">
        <f>VLOOKUP(G27,Ceny!$B$11:$O$125,14,FALSE)</f>
        <v>#VALUE!</v>
      </c>
      <c r="J27" s="16" t="e">
        <f t="shared" si="3"/>
        <v>#VALUE!</v>
      </c>
      <c r="L27" s="341"/>
    </row>
    <row r="28" spans="2:12">
      <c r="G28" s="295">
        <f>Ceny!B35</f>
        <v>9339477</v>
      </c>
      <c r="H28" s="5" t="str">
        <f>VLOOKUP(G28,Ceny!$B$11:$O$125,14,FALSE)</f>
        <v/>
      </c>
      <c r="J28" s="16" t="e">
        <f t="shared" si="3"/>
        <v>#VALUE!</v>
      </c>
      <c r="L28" s="341"/>
    </row>
    <row r="29" spans="2:12">
      <c r="G29" s="295">
        <f>Ceny!B36</f>
        <v>9339478</v>
      </c>
      <c r="H29" s="5" t="str">
        <f>VLOOKUP(G29,Ceny!$B$11:$O$125,14,FALSE)</f>
        <v/>
      </c>
      <c r="J29" s="16" t="e">
        <f t="shared" si="3"/>
        <v>#VALUE!</v>
      </c>
      <c r="L29" s="341"/>
    </row>
    <row r="30" spans="2:12">
      <c r="G30" s="295">
        <f>Ceny!B37</f>
        <v>9339479</v>
      </c>
      <c r="H30" s="5" t="str">
        <f>VLOOKUP(G30,Ceny!$B$11:$O$125,14,FALSE)</f>
        <v/>
      </c>
      <c r="J30" s="16" t="e">
        <f t="shared" si="3"/>
        <v>#VALUE!</v>
      </c>
      <c r="L30" s="341"/>
    </row>
    <row r="31" spans="2:12">
      <c r="G31" s="295">
        <f>Ceny!B38</f>
        <v>9339481</v>
      </c>
      <c r="H31" s="5" t="str">
        <f>VLOOKUP(G31,Ceny!$B$11:$O$125,14,FALSE)</f>
        <v/>
      </c>
      <c r="J31" s="16" t="e">
        <f t="shared" si="3"/>
        <v>#VALUE!</v>
      </c>
      <c r="L31" s="341"/>
    </row>
    <row r="32" spans="2:12">
      <c r="G32" s="295">
        <f>Ceny!B39</f>
        <v>9339482</v>
      </c>
      <c r="H32" s="5" t="str">
        <f>VLOOKUP(G32,Ceny!$B$11:$O$125,14,FALSE)</f>
        <v/>
      </c>
      <c r="J32" s="16" t="e">
        <f t="shared" si="3"/>
        <v>#VALUE!</v>
      </c>
      <c r="L32" s="341"/>
    </row>
    <row r="33" spans="7:12">
      <c r="G33" s="295">
        <f>Ceny!B40</f>
        <v>9339483</v>
      </c>
      <c r="H33" s="5" t="str">
        <f>VLOOKUP(G33,Ceny!$B$11:$O$125,14,FALSE)</f>
        <v/>
      </c>
      <c r="J33" s="16" t="e">
        <f t="shared" si="3"/>
        <v>#VALUE!</v>
      </c>
      <c r="L33" s="341"/>
    </row>
    <row r="34" spans="7:12">
      <c r="G34" s="295">
        <f>Ceny!B41</f>
        <v>9339389</v>
      </c>
      <c r="H34" s="5" t="str">
        <f>VLOOKUP(G34,Ceny!$B$11:$O$125,14,FALSE)</f>
        <v/>
      </c>
      <c r="J34" s="16" t="e">
        <f t="shared" si="3"/>
        <v>#VALUE!</v>
      </c>
      <c r="L34" s="341"/>
    </row>
    <row r="35" spans="7:12">
      <c r="G35" s="295">
        <f>Ceny!B42</f>
        <v>9339390</v>
      </c>
      <c r="H35" s="5" t="str">
        <f>VLOOKUP(G35,Ceny!$B$11:$O$125,14,FALSE)</f>
        <v/>
      </c>
      <c r="J35" s="16" t="e">
        <f t="shared" si="3"/>
        <v>#VALUE!</v>
      </c>
      <c r="L35" s="341"/>
    </row>
    <row r="36" spans="7:12">
      <c r="G36" s="295">
        <f>Ceny!B43</f>
        <v>9339391</v>
      </c>
      <c r="H36" s="5" t="str">
        <f>VLOOKUP(G36,Ceny!$B$11:$O$125,14,FALSE)</f>
        <v/>
      </c>
      <c r="J36" s="16" t="e">
        <f t="shared" si="3"/>
        <v>#VALUE!</v>
      </c>
      <c r="L36" s="341"/>
    </row>
    <row r="37" spans="7:12">
      <c r="G37" s="295">
        <f>Ceny!B44</f>
        <v>9339392</v>
      </c>
      <c r="H37" s="5" t="str">
        <f>VLOOKUP(G37,Ceny!$B$11:$O$125,14,FALSE)</f>
        <v/>
      </c>
      <c r="J37" s="16" t="e">
        <f t="shared" si="3"/>
        <v>#VALUE!</v>
      </c>
      <c r="L37" s="341"/>
    </row>
    <row r="38" spans="7:12">
      <c r="G38" s="295">
        <f>Ceny!B45</f>
        <v>9339393</v>
      </c>
      <c r="H38" s="5" t="str">
        <f>VLOOKUP(G38,Ceny!$B$11:$O$125,14,FALSE)</f>
        <v/>
      </c>
      <c r="J38" s="16" t="e">
        <f t="shared" si="3"/>
        <v>#VALUE!</v>
      </c>
      <c r="L38" s="341"/>
    </row>
    <row r="39" spans="7:12">
      <c r="G39" s="295">
        <f>Ceny!B46</f>
        <v>9339394</v>
      </c>
      <c r="H39" s="5" t="str">
        <f>VLOOKUP(G39,Ceny!$B$11:$O$125,14,FALSE)</f>
        <v/>
      </c>
      <c r="J39" s="16" t="e">
        <f t="shared" si="3"/>
        <v>#VALUE!</v>
      </c>
      <c r="L39" s="341"/>
    </row>
    <row r="40" spans="7:12">
      <c r="G40" s="295">
        <f>Ceny!B48</f>
        <v>9339500</v>
      </c>
      <c r="H40" s="5" t="str">
        <f>VLOOKUP(G40,Ceny!$B$11:$O$125,14,FALSE)</f>
        <v/>
      </c>
      <c r="J40" s="16" t="e">
        <f t="shared" ref="J40:J69" si="4">IF(H40&lt;&gt;"",J39&amp;"-"&amp;G40,J39)</f>
        <v>#VALUE!</v>
      </c>
    </row>
    <row r="41" spans="7:12">
      <c r="G41" s="295">
        <f>Ceny!B49</f>
        <v>9279168</v>
      </c>
      <c r="H41" s="5" t="str">
        <f>VLOOKUP(G41,Ceny!$B$11:$O$125,14,FALSE)</f>
        <v/>
      </c>
      <c r="J41" s="16" t="e">
        <f t="shared" si="4"/>
        <v>#VALUE!</v>
      </c>
    </row>
    <row r="42" spans="7:12">
      <c r="G42" s="295">
        <f>Ceny!B50</f>
        <v>9339502</v>
      </c>
      <c r="H42" s="5" t="str">
        <f>VLOOKUP(G42,Ceny!$B$11:$O$125,14,FALSE)</f>
        <v/>
      </c>
      <c r="J42" s="16" t="e">
        <f t="shared" si="4"/>
        <v>#VALUE!</v>
      </c>
    </row>
    <row r="43" spans="7:12">
      <c r="G43" s="295">
        <f>Ceny!B51</f>
        <v>9339503</v>
      </c>
      <c r="H43" s="5" t="str">
        <f>VLOOKUP(G43,Ceny!$B$11:$O$125,14,FALSE)</f>
        <v/>
      </c>
      <c r="J43" s="16" t="e">
        <f t="shared" si="4"/>
        <v>#VALUE!</v>
      </c>
    </row>
    <row r="44" spans="7:12">
      <c r="G44" s="295">
        <f>Ceny!B52</f>
        <v>9279169</v>
      </c>
      <c r="H44" s="5" t="str">
        <f>VLOOKUP(G44,Ceny!$B$11:$O$125,14,FALSE)</f>
        <v/>
      </c>
      <c r="J44" s="16" t="e">
        <f t="shared" si="4"/>
        <v>#VALUE!</v>
      </c>
    </row>
    <row r="45" spans="7:12">
      <c r="G45" s="295">
        <f>Ceny!B53</f>
        <v>9339505</v>
      </c>
      <c r="H45" s="5" t="str">
        <f>VLOOKUP(G45,Ceny!$B$11:$O$125,14,FALSE)</f>
        <v/>
      </c>
      <c r="J45" s="16" t="e">
        <f t="shared" si="4"/>
        <v>#VALUE!</v>
      </c>
    </row>
    <row r="46" spans="7:12">
      <c r="G46" s="295">
        <f>Ceny!B54</f>
        <v>9339507</v>
      </c>
      <c r="H46" s="5" t="str">
        <f>VLOOKUP(G46,Ceny!$B$11:$O$125,14,FALSE)</f>
        <v/>
      </c>
      <c r="J46" s="16" t="e">
        <f t="shared" si="4"/>
        <v>#VALUE!</v>
      </c>
    </row>
    <row r="47" spans="7:12">
      <c r="G47" s="295">
        <f>Ceny!B55</f>
        <v>9279166</v>
      </c>
      <c r="H47" s="5" t="str">
        <f>VLOOKUP(G47,Ceny!$B$11:$O$125,14,FALSE)</f>
        <v/>
      </c>
      <c r="J47" s="16" t="e">
        <f t="shared" si="4"/>
        <v>#VALUE!</v>
      </c>
    </row>
    <row r="48" spans="7:12">
      <c r="G48" s="295">
        <f>Ceny!B56</f>
        <v>9339509</v>
      </c>
      <c r="H48" s="5" t="str">
        <f>VLOOKUP(G48,Ceny!$B$11:$O$125,14,FALSE)</f>
        <v/>
      </c>
      <c r="J48" s="16" t="e">
        <f t="shared" si="4"/>
        <v>#VALUE!</v>
      </c>
    </row>
    <row r="49" spans="7:10">
      <c r="G49" s="295">
        <f>Ceny!B57</f>
        <v>9339510</v>
      </c>
      <c r="H49" s="5" t="str">
        <f>VLOOKUP(G49,Ceny!$B$11:$O$125,14,FALSE)</f>
        <v/>
      </c>
      <c r="J49" s="16" t="e">
        <f t="shared" si="4"/>
        <v>#VALUE!</v>
      </c>
    </row>
    <row r="50" spans="7:10">
      <c r="G50" s="295">
        <f>Ceny!B58</f>
        <v>9279170</v>
      </c>
      <c r="H50" s="5" t="str">
        <f>VLOOKUP(G50,Ceny!$B$11:$O$125,14,FALSE)</f>
        <v/>
      </c>
      <c r="J50" s="16" t="e">
        <f t="shared" si="4"/>
        <v>#VALUE!</v>
      </c>
    </row>
    <row r="51" spans="7:10">
      <c r="G51" s="295">
        <f>Ceny!B59</f>
        <v>9339512</v>
      </c>
      <c r="H51" s="5" t="str">
        <f>VLOOKUP(G51,Ceny!$B$11:$O$125,14,FALSE)</f>
        <v/>
      </c>
      <c r="J51" s="16" t="e">
        <f t="shared" si="4"/>
        <v>#VALUE!</v>
      </c>
    </row>
    <row r="52" spans="7:10">
      <c r="G52" s="295">
        <f>Ceny!B61</f>
        <v>9278694</v>
      </c>
      <c r="H52" s="5" t="str">
        <f>VLOOKUP(G52,Ceny!$B$11:$O$125,14,FALSE)</f>
        <v/>
      </c>
      <c r="J52" s="16" t="e">
        <f t="shared" si="4"/>
        <v>#VALUE!</v>
      </c>
    </row>
    <row r="53" spans="7:10">
      <c r="G53" s="295">
        <f>Ceny!B62</f>
        <v>9278788</v>
      </c>
      <c r="H53" s="5" t="str">
        <f>VLOOKUP(G53,Ceny!$B$11:$O$125,14,FALSE)</f>
        <v/>
      </c>
      <c r="J53" s="16" t="e">
        <f t="shared" si="4"/>
        <v>#VALUE!</v>
      </c>
    </row>
    <row r="54" spans="7:10">
      <c r="G54" s="295">
        <f>Ceny!B63</f>
        <v>9278742</v>
      </c>
      <c r="H54" s="5" t="str">
        <f>VLOOKUP(G54,Ceny!$B$11:$O$125,14,FALSE)</f>
        <v/>
      </c>
      <c r="J54" s="16" t="e">
        <f t="shared" si="4"/>
        <v>#VALUE!</v>
      </c>
    </row>
    <row r="55" spans="7:10">
      <c r="G55" s="295">
        <f>Ceny!B64</f>
        <v>9278787</v>
      </c>
      <c r="H55" s="5" t="str">
        <f>VLOOKUP(G55,Ceny!$B$11:$O$125,14,FALSE)</f>
        <v/>
      </c>
      <c r="J55" s="16" t="e">
        <f t="shared" si="4"/>
        <v>#VALUE!</v>
      </c>
    </row>
    <row r="56" spans="7:10">
      <c r="G56" s="295">
        <f>Ceny!B65</f>
        <v>9339492</v>
      </c>
      <c r="H56" s="5" t="str">
        <f>VLOOKUP(G56,Ceny!$B$11:$O$125,14,FALSE)</f>
        <v/>
      </c>
      <c r="J56" s="16" t="e">
        <f t="shared" si="4"/>
        <v>#VALUE!</v>
      </c>
    </row>
    <row r="57" spans="7:10">
      <c r="G57" s="295">
        <f>Ceny!B66</f>
        <v>9339493</v>
      </c>
      <c r="H57" s="5" t="str">
        <f>VLOOKUP(G57,Ceny!$B$11:$O$125,14,FALSE)</f>
        <v/>
      </c>
      <c r="J57" s="16" t="e">
        <f t="shared" si="4"/>
        <v>#VALUE!</v>
      </c>
    </row>
    <row r="58" spans="7:10">
      <c r="G58" s="295">
        <f>Ceny!B67</f>
        <v>9339494</v>
      </c>
      <c r="H58" s="5" t="str">
        <f>VLOOKUP(G58,Ceny!$B$11:$O$125,14,FALSE)</f>
        <v/>
      </c>
      <c r="J58" s="16" t="e">
        <f t="shared" si="4"/>
        <v>#VALUE!</v>
      </c>
    </row>
    <row r="59" spans="7:10">
      <c r="G59" s="295">
        <f>Ceny!B68</f>
        <v>9339496</v>
      </c>
      <c r="H59" s="5" t="str">
        <f>VLOOKUP(G59,Ceny!$B$11:$O$125,14,FALSE)</f>
        <v/>
      </c>
      <c r="J59" s="16" t="e">
        <f t="shared" si="4"/>
        <v>#VALUE!</v>
      </c>
    </row>
    <row r="60" spans="7:10">
      <c r="G60" s="295">
        <f>Ceny!B69</f>
        <v>9339498</v>
      </c>
      <c r="H60" s="5" t="str">
        <f>VLOOKUP(G60,Ceny!$B$11:$O$125,14,FALSE)</f>
        <v/>
      </c>
      <c r="J60" s="16" t="e">
        <f t="shared" si="4"/>
        <v>#VALUE!</v>
      </c>
    </row>
    <row r="61" spans="7:10">
      <c r="G61" s="295">
        <f>Ceny!B70</f>
        <v>9339499</v>
      </c>
      <c r="H61" s="5" t="str">
        <f>VLOOKUP(G61,Ceny!$B$11:$O$125,14,FALSE)</f>
        <v/>
      </c>
      <c r="J61" s="16" t="e">
        <f t="shared" si="4"/>
        <v>#VALUE!</v>
      </c>
    </row>
    <row r="62" spans="7:10">
      <c r="G62" s="295">
        <f>Ceny!B71</f>
        <v>9339480</v>
      </c>
      <c r="H62" s="5" t="str">
        <f>VLOOKUP(G62,Ceny!$B$11:$O$125,14,FALSE)</f>
        <v/>
      </c>
      <c r="J62" s="16" t="e">
        <f t="shared" si="4"/>
        <v>#VALUE!</v>
      </c>
    </row>
    <row r="63" spans="7:10">
      <c r="G63" s="295">
        <f>Ceny!B72</f>
        <v>9339484</v>
      </c>
      <c r="H63" s="5" t="str">
        <f>VLOOKUP(G63,Ceny!$B$11:$O$125,14,FALSE)</f>
        <v/>
      </c>
      <c r="J63" s="16" t="e">
        <f t="shared" si="4"/>
        <v>#VALUE!</v>
      </c>
    </row>
    <row r="64" spans="7:10">
      <c r="G64" s="295">
        <f>Ceny!B73</f>
        <v>9339485</v>
      </c>
      <c r="H64" s="5" t="str">
        <f>VLOOKUP(G64,Ceny!$B$11:$O$125,14,FALSE)</f>
        <v/>
      </c>
      <c r="J64" s="16" t="e">
        <f t="shared" si="4"/>
        <v>#VALUE!</v>
      </c>
    </row>
    <row r="65" spans="7:10">
      <c r="G65" s="295">
        <f>Ceny!B74</f>
        <v>9339486</v>
      </c>
      <c r="H65" s="5" t="str">
        <f>VLOOKUP(G65,Ceny!$B$11:$O$125,14,FALSE)</f>
        <v/>
      </c>
      <c r="J65" s="16" t="e">
        <f t="shared" si="4"/>
        <v>#VALUE!</v>
      </c>
    </row>
    <row r="66" spans="7:10">
      <c r="G66" s="295">
        <f>Ceny!B75</f>
        <v>9339487</v>
      </c>
      <c r="H66" s="5" t="str">
        <f>VLOOKUP(G66,Ceny!$B$11:$O$125,14,FALSE)</f>
        <v/>
      </c>
      <c r="J66" s="16" t="e">
        <f t="shared" si="4"/>
        <v>#VALUE!</v>
      </c>
    </row>
    <row r="67" spans="7:10">
      <c r="G67" s="295">
        <f>Ceny!B76</f>
        <v>9339491</v>
      </c>
      <c r="H67" s="5" t="str">
        <f>VLOOKUP(G67,Ceny!$B$11:$O$125,14,FALSE)</f>
        <v/>
      </c>
      <c r="J67" s="16" t="e">
        <f t="shared" si="4"/>
        <v>#VALUE!</v>
      </c>
    </row>
    <row r="68" spans="7:10">
      <c r="G68" s="295">
        <f>Ceny!B78</f>
        <v>9339585</v>
      </c>
      <c r="H68" s="5" t="str">
        <f>VLOOKUP(G68,Ceny!$B$11:$O$125,14,FALSE)</f>
        <v/>
      </c>
      <c r="J68" s="16" t="e">
        <f t="shared" si="4"/>
        <v>#VALUE!</v>
      </c>
    </row>
    <row r="69" spans="7:10">
      <c r="G69" s="295">
        <f>Ceny!B79</f>
        <v>9339586</v>
      </c>
      <c r="H69" s="5" t="str">
        <f>VLOOKUP(G69,Ceny!$B$11:$O$125,14,FALSE)</f>
        <v/>
      </c>
      <c r="J69" s="16" t="e">
        <f t="shared" si="4"/>
        <v>#VALUE!</v>
      </c>
    </row>
    <row r="70" spans="7:10">
      <c r="G70" s="295">
        <f>Ceny!B80</f>
        <v>9339587</v>
      </c>
      <c r="H70" s="5" t="str">
        <f>VLOOKUP(G70,Ceny!$B$11:$O$125,14,FALSE)</f>
        <v/>
      </c>
      <c r="J70" s="16" t="e">
        <f t="shared" ref="J70:J94" si="5">IF(H70&lt;&gt;"",J69&amp;"-"&amp;G70,J69)</f>
        <v>#VALUE!</v>
      </c>
    </row>
    <row r="71" spans="7:10">
      <c r="G71" s="295">
        <f>Ceny!B81</f>
        <v>9339523</v>
      </c>
      <c r="H71" s="5" t="str">
        <f>VLOOKUP(G71,Ceny!$B$11:$O$125,14,FALSE)</f>
        <v/>
      </c>
      <c r="J71" s="16" t="e">
        <f t="shared" si="5"/>
        <v>#VALUE!</v>
      </c>
    </row>
    <row r="72" spans="7:10">
      <c r="G72" s="295">
        <f>Ceny!B82</f>
        <v>9339583</v>
      </c>
      <c r="H72" s="5" t="str">
        <f>VLOOKUP(G72,Ceny!$B$11:$O$125,14,FALSE)</f>
        <v/>
      </c>
      <c r="J72" s="16" t="e">
        <f t="shared" si="5"/>
        <v>#VALUE!</v>
      </c>
    </row>
    <row r="73" spans="7:10">
      <c r="G73" s="295">
        <f>Ceny!B83</f>
        <v>9339584</v>
      </c>
      <c r="H73" s="5" t="str">
        <f>VLOOKUP(G73,Ceny!$B$11:$O$125,14,FALSE)</f>
        <v/>
      </c>
      <c r="J73" s="16" t="e">
        <f t="shared" si="5"/>
        <v>#VALUE!</v>
      </c>
    </row>
    <row r="74" spans="7:10">
      <c r="G74" s="295">
        <f>Ceny!B84</f>
        <v>9339520</v>
      </c>
      <c r="H74" s="5" t="str">
        <f>VLOOKUP(G74,Ceny!$B$11:$O$125,14,FALSE)</f>
        <v/>
      </c>
      <c r="J74" s="16" t="e">
        <f t="shared" si="5"/>
        <v>#VALUE!</v>
      </c>
    </row>
    <row r="75" spans="7:10">
      <c r="G75" s="295">
        <f>Ceny!B85</f>
        <v>9339521</v>
      </c>
      <c r="H75" s="5" t="str">
        <f>VLOOKUP(G75,Ceny!$B$11:$O$125,14,FALSE)</f>
        <v/>
      </c>
      <c r="J75" s="16" t="e">
        <f t="shared" si="5"/>
        <v>#VALUE!</v>
      </c>
    </row>
    <row r="76" spans="7:10">
      <c r="G76" s="295">
        <f>Ceny!B86</f>
        <v>9339522</v>
      </c>
      <c r="H76" s="5" t="str">
        <f>VLOOKUP(G76,Ceny!$B$11:$O$125,14,FALSE)</f>
        <v/>
      </c>
      <c r="J76" s="16" t="e">
        <f t="shared" si="5"/>
        <v>#VALUE!</v>
      </c>
    </row>
    <row r="77" spans="7:10">
      <c r="G77" s="295">
        <f>Ceny!B87</f>
        <v>9339516</v>
      </c>
      <c r="H77" s="5" t="str">
        <f>VLOOKUP(G77,Ceny!$B$11:$O$125,14,FALSE)</f>
        <v/>
      </c>
      <c r="J77" s="16" t="e">
        <f t="shared" si="5"/>
        <v>#VALUE!</v>
      </c>
    </row>
    <row r="78" spans="7:10">
      <c r="G78" s="295">
        <f>Ceny!B88</f>
        <v>9339517</v>
      </c>
      <c r="H78" s="5" t="str">
        <f>VLOOKUP(G78,Ceny!$B$11:$O$125,14,FALSE)</f>
        <v/>
      </c>
      <c r="J78" s="16" t="e">
        <f t="shared" si="5"/>
        <v>#VALUE!</v>
      </c>
    </row>
    <row r="79" spans="7:10">
      <c r="G79" s="295">
        <f>Ceny!B89</f>
        <v>9339518</v>
      </c>
      <c r="H79" s="5" t="str">
        <f>VLOOKUP(G79,Ceny!$B$11:$O$125,14,FALSE)</f>
        <v/>
      </c>
      <c r="J79" s="16" t="e">
        <f t="shared" si="5"/>
        <v>#VALUE!</v>
      </c>
    </row>
    <row r="80" spans="7:10">
      <c r="G80" s="295">
        <f>Ceny!B91</f>
        <v>9282527</v>
      </c>
      <c r="H80" s="5" t="str">
        <f>VLOOKUP(G80,Ceny!$B$11:$O$125,14,FALSE)</f>
        <v/>
      </c>
      <c r="J80" s="16" t="e">
        <f t="shared" si="5"/>
        <v>#VALUE!</v>
      </c>
    </row>
    <row r="81" spans="6:10">
      <c r="G81" s="295">
        <f>Ceny!B92</f>
        <v>9282600</v>
      </c>
      <c r="H81" s="5" t="str">
        <f>VLOOKUP(G81,Ceny!$B$11:$O$125,14,FALSE)</f>
        <v/>
      </c>
      <c r="J81" s="16" t="e">
        <f t="shared" si="5"/>
        <v>#VALUE!</v>
      </c>
    </row>
    <row r="82" spans="6:10">
      <c r="G82" s="295">
        <f>Ceny!B93</f>
        <v>9282601</v>
      </c>
      <c r="H82" s="5" t="str">
        <f>VLOOKUP(G82,Ceny!$B$11:$O$125,14,FALSE)</f>
        <v/>
      </c>
      <c r="J82" s="16" t="e">
        <f t="shared" si="5"/>
        <v>#VALUE!</v>
      </c>
    </row>
    <row r="83" spans="6:10">
      <c r="G83" s="295">
        <f>Ceny!B94</f>
        <v>9282900</v>
      </c>
      <c r="H83" s="5" t="str">
        <f>VLOOKUP(G83,Ceny!$B$11:$O$125,14,FALSE)</f>
        <v/>
      </c>
      <c r="J83" s="16" t="e">
        <f t="shared" si="5"/>
        <v>#VALUE!</v>
      </c>
    </row>
    <row r="84" spans="6:10">
      <c r="G84" s="295">
        <f>Ceny!B95</f>
        <v>9282901</v>
      </c>
      <c r="H84" s="5" t="str">
        <f>VLOOKUP(G84,Ceny!$B$11:$O$125,14,FALSE)</f>
        <v/>
      </c>
      <c r="J84" s="16" t="e">
        <f t="shared" si="5"/>
        <v>#VALUE!</v>
      </c>
    </row>
    <row r="85" spans="6:10">
      <c r="G85" s="295">
        <f>Ceny!B96</f>
        <v>9282902</v>
      </c>
      <c r="H85" s="5" t="str">
        <f>VLOOKUP(G85,Ceny!$B$11:$O$125,14,FALSE)</f>
        <v/>
      </c>
      <c r="J85" s="16" t="e">
        <f t="shared" si="5"/>
        <v>#VALUE!</v>
      </c>
    </row>
    <row r="86" spans="6:10">
      <c r="G86" s="295">
        <f>Ceny!B97</f>
        <v>9266219</v>
      </c>
      <c r="H86" s="5" t="str">
        <f>VLOOKUP(G86,Ceny!$B$11:$O$125,14,FALSE)</f>
        <v/>
      </c>
      <c r="J86" s="16" t="e">
        <f t="shared" si="5"/>
        <v>#VALUE!</v>
      </c>
    </row>
    <row r="87" spans="6:10">
      <c r="G87" s="295">
        <f>Ceny!B98</f>
        <v>9266244</v>
      </c>
      <c r="H87" s="5" t="str">
        <f>VLOOKUP(G87,Ceny!$B$11:$O$125,14,FALSE)</f>
        <v/>
      </c>
      <c r="J87" s="16" t="e">
        <f t="shared" si="5"/>
        <v>#VALUE!</v>
      </c>
    </row>
    <row r="88" spans="6:10">
      <c r="G88" s="295">
        <f>Ceny!B99</f>
        <v>9266243</v>
      </c>
      <c r="H88" s="5" t="str">
        <f>VLOOKUP(G88,Ceny!$B$11:$O$125,14,FALSE)</f>
        <v/>
      </c>
      <c r="J88" s="16" t="e">
        <f t="shared" si="5"/>
        <v>#VALUE!</v>
      </c>
    </row>
    <row r="89" spans="6:10">
      <c r="G89" s="295">
        <f>Ceny!B101</f>
        <v>9073605</v>
      </c>
      <c r="H89" s="5" t="str">
        <f>VLOOKUP(G89,Ceny!$B$11:$O$125,14,FALSE)</f>
        <v/>
      </c>
      <c r="J89" s="16" t="e">
        <f t="shared" si="5"/>
        <v>#VALUE!</v>
      </c>
    </row>
    <row r="90" spans="6:10">
      <c r="G90" s="295">
        <f>Ceny!B102</f>
        <v>9073606</v>
      </c>
      <c r="H90" s="5" t="str">
        <f>VLOOKUP(G90,Ceny!$B$11:$O$125,14,FALSE)</f>
        <v/>
      </c>
      <c r="J90" s="16" t="e">
        <f t="shared" si="5"/>
        <v>#VALUE!</v>
      </c>
    </row>
    <row r="91" spans="6:10">
      <c r="G91" s="295">
        <f>Ceny!B103</f>
        <v>9073662</v>
      </c>
      <c r="H91" s="5" t="str">
        <f>VLOOKUP(G91,Ceny!$B$11:$O$125,14,FALSE)</f>
        <v/>
      </c>
      <c r="J91" s="16" t="e">
        <f t="shared" si="5"/>
        <v>#VALUE!</v>
      </c>
    </row>
    <row r="92" spans="6:10">
      <c r="G92" s="295">
        <f>Ceny!B104</f>
        <v>9073663</v>
      </c>
      <c r="H92" s="5" t="str">
        <f>VLOOKUP(G92,Ceny!$B$11:$O$125,14,FALSE)</f>
        <v/>
      </c>
      <c r="J92" s="16" t="e">
        <f t="shared" si="5"/>
        <v>#VALUE!</v>
      </c>
    </row>
    <row r="93" spans="6:10">
      <c r="G93" s="295">
        <f>Ceny!B105</f>
        <v>9071666</v>
      </c>
      <c r="H93" s="5">
        <f>VLOOKUP(G93,Ceny!$B$11:$O$125,14,FALSE)</f>
        <v>0</v>
      </c>
      <c r="J93" s="16" t="e">
        <f t="shared" si="5"/>
        <v>#VALUE!</v>
      </c>
    </row>
    <row r="94" spans="6:10">
      <c r="F94" s="5" t="s">
        <v>86</v>
      </c>
      <c r="G94" s="5">
        <v>999999</v>
      </c>
      <c r="H94" s="5">
        <v>1</v>
      </c>
      <c r="J94" s="16" t="e">
        <f t="shared" si="5"/>
        <v>#VALUE!</v>
      </c>
    </row>
    <row r="95" spans="6:10">
      <c r="G95" s="295"/>
    </row>
  </sheetData>
  <sheetProtection algorithmName="SHA-512" hashValue="qqoK8VPucGrSUmMr4kv58IyKwaKvspA8IbEH9U1jMSBk5iRoDT1IIe65jKJ8T4ZxQRhuy1d0wjbjj+oBzstDnQ==" saltValue="fb08NDEclEmmXL6qp0Q3qA==" spinCount="100000" sheet="1" objects="1" scenarios="1"/>
  <sortState xmlns:xlrd2="http://schemas.microsoft.com/office/spreadsheetml/2017/richdata2" ref="Q31:R40">
    <sortCondition ref="Q31:Q40"/>
  </sortState>
  <mergeCells count="1">
    <mergeCell ref="L4:L39"/>
  </mergeCells>
  <pageMargins left="0.7" right="0.7" top="0.78740157499999996" bottom="0.78740157499999996" header="0.3" footer="0.3"/>
  <headerFooter>
    <oddHeader>&amp;R&amp;"Aptos"&amp;10&amp;K000000 Restricted&amp;1#_x000D_</oddHeader>
  </headerFooter>
  <ignoredErrors>
    <ignoredError sqref="C16:C23 D17:D23" evalErro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5939-3BD1-4223-B0D1-D1F1C1A6DD8C}">
  <sheetPr codeName="List43">
    <tabColor rgb="FFFF0000"/>
    <pageSetUpPr fitToPage="1"/>
  </sheetPr>
  <dimension ref="A1:V74"/>
  <sheetViews>
    <sheetView showGridLines="0" zoomScaleNormal="100" workbookViewId="0">
      <pane ySplit="4" topLeftCell="A5" activePane="bottomLeft" state="frozen"/>
      <selection pane="bottomLeft" activeCell="A5" sqref="A5"/>
    </sheetView>
  </sheetViews>
  <sheetFormatPr defaultColWidth="9" defaultRowHeight="14.25"/>
  <cols>
    <col min="1" max="1" width="1.625" style="199" customWidth="1"/>
    <col min="2" max="2" width="11.75" style="199" customWidth="1"/>
    <col min="3" max="3" width="32.5" style="199" customWidth="1"/>
    <col min="4" max="4" width="5.125" style="199" customWidth="1"/>
    <col min="5" max="5" width="2.625" style="199" customWidth="1"/>
    <col min="6" max="6" width="4.625" style="199" customWidth="1"/>
    <col min="7" max="7" width="8.375" style="199" customWidth="1"/>
    <col min="8" max="8" width="4.125" style="199" bestFit="1" customWidth="1"/>
    <col min="9" max="9" width="9" style="199"/>
    <col min="10" max="10" width="4.375" style="199" bestFit="1" customWidth="1"/>
    <col min="11" max="11" width="9" style="199"/>
    <col min="12" max="12" width="8.875" style="199" customWidth="1"/>
    <col min="13" max="13" width="1.625" style="199" customWidth="1"/>
    <col min="14" max="14" width="9" style="199" hidden="1" customWidth="1"/>
    <col min="15" max="15" width="3" style="199" hidden="1" customWidth="1"/>
    <col min="16" max="16" width="3.125" style="199" hidden="1" customWidth="1"/>
    <col min="17" max="17" width="10.625" style="199" customWidth="1"/>
    <col min="18" max="16384" width="9" style="199"/>
  </cols>
  <sheetData>
    <row r="1" spans="1:22" ht="12.95" customHeight="1" thickBo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202"/>
      <c r="O1" s="203"/>
      <c r="P1" s="203"/>
    </row>
    <row r="2" spans="1:22" s="11" customFormat="1" ht="23.1" customHeight="1" thickBot="1">
      <c r="B2" s="289" t="str">
        <f>Verzie!E12</f>
        <v>&lt;&lt;  späť</v>
      </c>
      <c r="D2" s="307" t="str">
        <f>Verzie!E5</f>
        <v xml:space="preserve"> Úvod</v>
      </c>
      <c r="E2" s="308"/>
      <c r="F2" s="308"/>
      <c r="G2" s="8"/>
      <c r="H2" s="8"/>
      <c r="J2" s="8"/>
      <c r="K2" s="344" t="str">
        <f>Verzie!E13</f>
        <v>vpred  &gt;&gt;</v>
      </c>
      <c r="L2" s="345"/>
      <c r="M2" s="8"/>
      <c r="N2" s="8"/>
      <c r="O2" s="199"/>
      <c r="P2" s="199"/>
      <c r="Q2" s="199"/>
      <c r="R2" s="199"/>
      <c r="S2" s="199"/>
      <c r="T2" s="199"/>
      <c r="U2" s="199"/>
      <c r="V2" s="199"/>
    </row>
    <row r="3" spans="1:22" ht="12.9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22" ht="20.45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34" t="s">
        <v>752</v>
      </c>
      <c r="M4" s="12"/>
    </row>
    <row r="5" spans="1:22" ht="15" customHeight="1">
      <c r="A5" s="8"/>
      <c r="B5" s="200" t="str">
        <f>Verzie!E116</f>
        <v>Odberateľ</v>
      </c>
      <c r="C5" s="201"/>
      <c r="D5" s="201"/>
      <c r="E5" s="201"/>
      <c r="F5" s="201"/>
      <c r="G5" s="201"/>
      <c r="H5" s="201"/>
      <c r="I5" s="201"/>
      <c r="J5" s="201"/>
      <c r="K5" s="201"/>
      <c r="L5" s="8"/>
      <c r="M5" s="8"/>
      <c r="N5" s="202"/>
      <c r="O5" s="203"/>
      <c r="P5" s="203"/>
    </row>
    <row r="6" spans="1:22" ht="15" customHeight="1">
      <c r="A6" s="8"/>
      <c r="B6" s="204" t="str">
        <f>Verzie!E118&amp;" :"</f>
        <v>Fakturačná adresa :</v>
      </c>
      <c r="C6" s="201"/>
      <c r="D6" s="201"/>
      <c r="E6" s="201"/>
      <c r="F6" s="204" t="str">
        <f>Verzie!E119&amp;" :"</f>
        <v>Dodacia adresa :</v>
      </c>
      <c r="G6" s="201"/>
      <c r="H6" s="201"/>
      <c r="I6" s="201"/>
      <c r="J6" s="201"/>
      <c r="K6" s="201"/>
      <c r="L6" s="8"/>
      <c r="M6" s="8"/>
      <c r="N6" s="8"/>
    </row>
    <row r="7" spans="1:22" ht="6.75" customHeight="1" thickBot="1">
      <c r="A7" s="8"/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8"/>
      <c r="M7" s="8"/>
      <c r="N7" s="8"/>
    </row>
    <row r="8" spans="1:22" ht="15" customHeight="1">
      <c r="A8" s="8"/>
      <c r="B8" s="205" t="str">
        <f>IF(NAPOVEDA!B9="","",NAPOVEDA!B9)</f>
        <v/>
      </c>
      <c r="C8" s="206"/>
      <c r="D8" s="201"/>
      <c r="E8" s="201"/>
      <c r="F8" s="207"/>
      <c r="G8" s="208"/>
      <c r="H8" s="208"/>
      <c r="I8" s="208"/>
      <c r="J8" s="208"/>
      <c r="K8" s="209"/>
      <c r="L8" s="8"/>
      <c r="M8" s="8"/>
      <c r="N8" s="8"/>
    </row>
    <row r="9" spans="1:22" ht="15" customHeight="1">
      <c r="A9" s="8"/>
      <c r="B9" s="210" t="str">
        <f>IF(NAPOVEDA!B11="","",NAPOVEDA!B11)</f>
        <v/>
      </c>
      <c r="C9" s="211"/>
      <c r="D9" s="201"/>
      <c r="E9" s="201"/>
      <c r="F9" s="212" t="str">
        <f>IF(NAPOVEDA!B15="","",NAPOVEDA!B15)</f>
        <v/>
      </c>
      <c r="G9" s="201"/>
      <c r="H9" s="201"/>
      <c r="I9" s="201"/>
      <c r="J9" s="201"/>
      <c r="K9" s="213"/>
      <c r="L9" s="8"/>
      <c r="M9" s="8"/>
      <c r="N9" s="8"/>
    </row>
    <row r="10" spans="1:22" ht="15" customHeight="1">
      <c r="A10" s="8"/>
      <c r="B10" s="210" t="str">
        <f>IF(NAPOVEDA!B12="","",NAPOVEDA!B12)</f>
        <v/>
      </c>
      <c r="C10" s="211"/>
      <c r="D10" s="201"/>
      <c r="E10" s="201"/>
      <c r="F10" s="212" t="str">
        <f>IF(NAPOVEDA!B16="","",NAPOVEDA!B16)</f>
        <v/>
      </c>
      <c r="G10" s="201"/>
      <c r="H10" s="201"/>
      <c r="I10" s="201"/>
      <c r="J10" s="201"/>
      <c r="K10" s="213"/>
      <c r="L10" s="8"/>
      <c r="M10" s="8"/>
      <c r="N10" s="8"/>
    </row>
    <row r="11" spans="1:22" ht="15" customHeight="1" thickBot="1">
      <c r="A11" s="8"/>
      <c r="B11" s="214" t="str">
        <f>IF(NAPOVEDA!B13="","",NAPOVEDA!B13)</f>
        <v/>
      </c>
      <c r="C11" s="215"/>
      <c r="D11" s="201"/>
      <c r="E11" s="201"/>
      <c r="F11" s="216" t="str">
        <f>IF(NAPOVEDA!B17="","",NAPOVEDA!B17)</f>
        <v/>
      </c>
      <c r="G11" s="217"/>
      <c r="H11" s="217"/>
      <c r="I11" s="217"/>
      <c r="J11" s="217"/>
      <c r="K11" s="218"/>
      <c r="L11" s="8"/>
      <c r="M11" s="8"/>
      <c r="N11" s="8"/>
    </row>
    <row r="12" spans="1:22" ht="8.1" customHeight="1">
      <c r="A12" s="8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8"/>
      <c r="M12" s="8"/>
      <c r="N12" s="8"/>
    </row>
    <row r="13" spans="1:22" ht="15" customHeight="1">
      <c r="A13" s="8"/>
      <c r="B13" s="219" t="str">
        <f>Verzie!E120&amp;" :"&amp;NAPOVEDA!B19</f>
        <v>IČO :</v>
      </c>
      <c r="C13" s="209"/>
      <c r="D13" s="201"/>
      <c r="E13" s="201"/>
      <c r="F13" s="201"/>
      <c r="G13" s="201"/>
      <c r="H13" s="201"/>
      <c r="I13" s="201"/>
      <c r="J13" s="201"/>
      <c r="K13" s="201"/>
      <c r="L13" s="8"/>
      <c r="M13" s="8"/>
      <c r="N13" s="8"/>
    </row>
    <row r="14" spans="1:22" ht="15" customHeight="1">
      <c r="A14" s="8"/>
      <c r="B14" s="220" t="str">
        <f>Verzie!E121&amp;": "&amp;NAPOVEDA!B21</f>
        <v xml:space="preserve">DIČ / IČDPH: </v>
      </c>
      <c r="C14" s="218"/>
      <c r="D14" s="201"/>
      <c r="E14" s="201"/>
      <c r="F14" s="201"/>
      <c r="G14" s="201"/>
      <c r="H14" s="201"/>
      <c r="I14" s="201"/>
      <c r="J14" s="201"/>
      <c r="K14" s="201"/>
      <c r="L14" s="8"/>
      <c r="M14" s="8"/>
      <c r="N14" s="8"/>
    </row>
    <row r="15" spans="1:22" ht="8.1" customHeight="1">
      <c r="A15" s="8"/>
      <c r="B15" s="201"/>
      <c r="C15" s="201"/>
      <c r="D15" s="201"/>
      <c r="E15" s="201"/>
      <c r="F15" s="201"/>
      <c r="G15" s="201"/>
      <c r="H15" s="201"/>
      <c r="I15" s="201"/>
      <c r="J15" s="201"/>
      <c r="K15" s="201"/>
      <c r="L15" s="8"/>
      <c r="M15" s="8"/>
      <c r="N15" s="8"/>
    </row>
    <row r="16" spans="1:22" ht="15" customHeight="1">
      <c r="A16" s="8"/>
      <c r="B16" s="219" t="str">
        <f>IF(NAPOVEDA!B23="","",NAPOVEDA!B23)</f>
        <v/>
      </c>
      <c r="C16" s="209"/>
      <c r="D16" s="201"/>
      <c r="E16" s="201"/>
      <c r="F16" s="201" t="str">
        <f>Verzie!E125</f>
        <v>Číslo objednávky</v>
      </c>
      <c r="G16" s="201"/>
      <c r="H16" s="201"/>
      <c r="I16" s="201"/>
      <c r="J16" s="201"/>
      <c r="K16" s="201"/>
      <c r="L16" s="8"/>
      <c r="M16" s="8"/>
      <c r="N16" s="8"/>
    </row>
    <row r="17" spans="1:22" ht="15" customHeight="1">
      <c r="A17" s="8"/>
      <c r="B17" s="221" t="str">
        <f>IF(NAPOVEDA!B24="","",NAPOVEDA!B24)</f>
        <v/>
      </c>
      <c r="C17" s="213"/>
      <c r="D17" s="201"/>
      <c r="E17" s="201"/>
      <c r="F17" s="343"/>
      <c r="G17" s="343"/>
      <c r="H17" s="343"/>
      <c r="I17" s="343"/>
      <c r="J17" s="343"/>
      <c r="K17" s="343"/>
      <c r="L17" s="8"/>
      <c r="M17" s="8"/>
      <c r="N17" s="8"/>
    </row>
    <row r="18" spans="1:22" ht="15" customHeight="1">
      <c r="A18" s="8"/>
      <c r="B18" s="221" t="str">
        <f>IF(NAPOVEDA!B25="","",NAPOVEDA!B25)</f>
        <v/>
      </c>
      <c r="C18" s="213"/>
      <c r="D18" s="201"/>
      <c r="E18" s="201"/>
      <c r="F18" s="201" t="str">
        <f>Verzie!E126</f>
        <v>Zákazka</v>
      </c>
      <c r="G18" s="201"/>
      <c r="H18" s="201"/>
      <c r="I18" s="201"/>
      <c r="J18" s="201"/>
      <c r="K18" s="201"/>
      <c r="L18" s="8"/>
      <c r="M18" s="8"/>
      <c r="N18" s="8"/>
    </row>
    <row r="19" spans="1:22" ht="15" customHeight="1">
      <c r="A19" s="8"/>
      <c r="B19" s="222"/>
      <c r="C19" s="218"/>
      <c r="D19" s="201"/>
      <c r="E19" s="201"/>
      <c r="F19" s="343"/>
      <c r="G19" s="343"/>
      <c r="H19" s="343"/>
      <c r="I19" s="343"/>
      <c r="J19" s="343"/>
      <c r="K19" s="343"/>
      <c r="L19" s="8"/>
      <c r="M19" s="8"/>
      <c r="N19" s="8"/>
    </row>
    <row r="20" spans="1:22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22" ht="26.25">
      <c r="A21" s="8"/>
      <c r="B21" s="223" t="str">
        <f>Verzie!E124</f>
        <v>Objednávka</v>
      </c>
      <c r="C21" s="224"/>
      <c r="D21" s="224"/>
      <c r="E21" s="224"/>
      <c r="F21" s="225" t="s">
        <v>751</v>
      </c>
      <c r="G21" s="224"/>
      <c r="H21" s="224"/>
      <c r="I21" s="224"/>
      <c r="J21" s="224"/>
      <c r="K21" s="226" t="str">
        <f>Verzie!E137&amp;": "&amp;Verzie!E138</f>
        <v>Verzia: 1.0.3</v>
      </c>
      <c r="L21" s="224"/>
      <c r="M21" s="8"/>
      <c r="N21" s="8"/>
    </row>
    <row r="22" spans="1:22" ht="15" customHeight="1">
      <c r="A22" s="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4"/>
      <c r="P22" s="4"/>
      <c r="Q22" s="1"/>
      <c r="R22" s="4"/>
      <c r="S22" s="4"/>
      <c r="T22" s="4"/>
      <c r="U22" s="4"/>
      <c r="V22" s="4"/>
    </row>
    <row r="23" spans="1:22" ht="33.75" customHeight="1">
      <c r="A23" s="1"/>
      <c r="B23" s="227" t="str">
        <f>Verzie!E127</f>
        <v>Číslo artiklu</v>
      </c>
      <c r="C23" s="227" t="str">
        <f>Verzie!E128</f>
        <v>Názov</v>
      </c>
      <c r="D23" s="227" t="str">
        <f>Verzie!E129</f>
        <v>balenie</v>
      </c>
      <c r="E23" s="228" t="str">
        <f>Verzie!E130</f>
        <v>Sklad</v>
      </c>
      <c r="F23" s="288" t="str">
        <f>Verzie!E131</f>
        <v>Počet</v>
      </c>
      <c r="G23" s="229" t="str">
        <f>Verzie!E132</f>
        <v>Jednotková cena</v>
      </c>
      <c r="H23" s="229" t="str">
        <f>IF(Verzie!E1="CZK"," CZK"," EUR")</f>
        <v xml:space="preserve"> EUR</v>
      </c>
      <c r="I23" s="230" t="str">
        <f>Verzie!E133</f>
        <v>Celkom</v>
      </c>
      <c r="J23" s="231" t="str">
        <f>Verzie!E134</f>
        <v>Zmena</v>
      </c>
      <c r="K23" s="229" t="str">
        <f>Verzie!E135</f>
        <v>Voľné pole</v>
      </c>
      <c r="L23" s="229" t="str">
        <f>Verzie!E136</f>
        <v>Kód predajcu</v>
      </c>
      <c r="M23" s="1"/>
      <c r="N23" s="232" t="s">
        <v>750</v>
      </c>
      <c r="O23" s="4"/>
      <c r="P23" s="4"/>
      <c r="Q23" s="1"/>
      <c r="R23" s="4"/>
      <c r="S23" s="4"/>
      <c r="T23" s="4"/>
      <c r="U23" s="4"/>
      <c r="V23" s="4"/>
    </row>
    <row r="24" spans="1:22" ht="15" customHeight="1">
      <c r="A24" s="1"/>
      <c r="B24" s="266" t="str">
        <f>IF(ISERROR('zoznam-WLL'!D4),"",'zoznam-WLL'!D4)</f>
        <v/>
      </c>
      <c r="C24" s="234" t="str">
        <f>IF(B24="","",VLOOKUP(B24,Ceny!$B$11:$J$118,2,FALSE))</f>
        <v/>
      </c>
      <c r="D24" s="235" t="str">
        <f>IF(B24="","",VLOOKUP(B24,Ceny!$B$11:$J$118,3,FALSE))</f>
        <v/>
      </c>
      <c r="E24" s="236" t="str">
        <f>IF(B24="","",VLOOKUP(B24,Ceny!$B$11:$E$118,4,FALSE))</f>
        <v/>
      </c>
      <c r="F24" s="237" t="str">
        <f>IF(J24&lt;&gt;"",J24,IF(N24=0,"",N24))</f>
        <v/>
      </c>
      <c r="G24" s="267" t="str">
        <f>IF(B24="","",VLOOKUP(B24,Ceny!$B$11:$L$118,11,FALSE))</f>
        <v/>
      </c>
      <c r="H24" s="238" t="str">
        <f>IF(G24="","",$H$23)</f>
        <v/>
      </c>
      <c r="I24" s="239" t="str">
        <f>IF(F24="","",G24*F24)</f>
        <v/>
      </c>
      <c r="J24" s="240"/>
      <c r="K24" s="241" t="str">
        <f>IF(B24="","",VLOOKUP(B24,Ceny!$B$11:$J$118,8,FALSE))</f>
        <v/>
      </c>
      <c r="L24" s="241" t="str">
        <f>IF(B24="","",VLOOKUP(B24,Ceny!$B$11:$J$118,9,FALSE))</f>
        <v/>
      </c>
      <c r="M24" s="1"/>
      <c r="N24" s="242" t="str">
        <f>IF(ISERROR(VLOOKUP(B24,'zoznam-WLL'!$G$4:$H$93,2,FALSE)),"",VLOOKUP(B24,'zoznam-WLL'!$G$4:$H$93,2,FALSE))</f>
        <v/>
      </c>
      <c r="O24" s="4"/>
      <c r="P24" s="4"/>
      <c r="Q24" s="1"/>
      <c r="R24" s="4"/>
      <c r="S24" s="4"/>
      <c r="T24" s="4"/>
      <c r="U24" s="4"/>
      <c r="V24" s="4"/>
    </row>
    <row r="25" spans="1:22" ht="15" customHeight="1">
      <c r="A25" s="1"/>
      <c r="B25" s="233" t="str">
        <f>IF(ISERROR('zoznam-WLL'!D5),"",'zoznam-WLL'!D5)</f>
        <v/>
      </c>
      <c r="C25" s="249" t="str">
        <f>IF(B25="","",VLOOKUP(B25,Ceny!$B$11:$E$118,2,FALSE))</f>
        <v/>
      </c>
      <c r="D25" s="243" t="str">
        <f>IF(B25="","",VLOOKUP(B25,Ceny!$B$11:$E$118,3,FALSE))</f>
        <v/>
      </c>
      <c r="E25" s="254" t="str">
        <f>IF(B25="","",VLOOKUP(B25,Ceny!$B$11:$E$118,4,FALSE))</f>
        <v/>
      </c>
      <c r="F25" s="244" t="str">
        <f>IF(J25&lt;&gt;"",J25,IF(N25=0,"",N25))</f>
        <v/>
      </c>
      <c r="G25" s="250" t="str">
        <f>IF(B25="","",VLOOKUP(B25,Ceny!$B$11:$L$118,11,FALSE))</f>
        <v/>
      </c>
      <c r="H25" s="245" t="str">
        <f>IF(G25="","",$H$23)</f>
        <v/>
      </c>
      <c r="I25" s="246" t="str">
        <f>IF(F25="","",G25*F25)</f>
        <v/>
      </c>
      <c r="J25" s="247"/>
      <c r="K25" s="248" t="str">
        <f>IF(B25="","",VLOOKUP(B25,Ceny!$B$11:$J$118,8,FALSE))</f>
        <v/>
      </c>
      <c r="L25" s="248" t="str">
        <f>IF(B25="","",VLOOKUP(B25,Ceny!$B$11:$J$118,9,FALSE))</f>
        <v/>
      </c>
      <c r="M25" s="1"/>
      <c r="N25" s="242" t="str">
        <f>IF(ISERROR(VLOOKUP(B25,'zoznam-WLL'!$G$4:$H$93,2,FALSE)),"",VLOOKUP(B25,'zoznam-WLL'!$G$4:$H$93,2,FALSE))</f>
        <v/>
      </c>
      <c r="O25" s="232"/>
      <c r="P25" s="4"/>
      <c r="Q25" s="4"/>
      <c r="R25" s="4"/>
      <c r="S25" s="4"/>
      <c r="T25" s="4"/>
      <c r="U25" s="4"/>
      <c r="V25" s="4"/>
    </row>
    <row r="26" spans="1:22" ht="15" customHeight="1">
      <c r="A26" s="1"/>
      <c r="B26" s="233" t="str">
        <f>IF(ISERROR('zoznam-WLL'!D6),"",'zoznam-WLL'!D6)</f>
        <v/>
      </c>
      <c r="C26" s="249" t="str">
        <f>IF(B26="","",VLOOKUP(B26,Ceny!$B$11:$E$118,2,FALSE))</f>
        <v/>
      </c>
      <c r="D26" s="243" t="str">
        <f>IF(B26="","",VLOOKUP(B26,Ceny!$B$11:$E$118,3,FALSE))</f>
        <v/>
      </c>
      <c r="E26" s="254" t="str">
        <f>IF(B26="","",VLOOKUP(B26,Ceny!$B$11:$E$118,4,FALSE))</f>
        <v/>
      </c>
      <c r="F26" s="244" t="str">
        <f t="shared" ref="F26:F43" si="0">IF(J26&lt;&gt;"",J26,IF(N26=0,"",N26))</f>
        <v/>
      </c>
      <c r="G26" s="250" t="str">
        <f>IF(B26="","",VLOOKUP(B26,Ceny!$B$11:$L$118,11,FALSE))</f>
        <v/>
      </c>
      <c r="H26" s="245" t="str">
        <f t="shared" ref="H26:H43" si="1">IF(G26="","",$H$23)</f>
        <v/>
      </c>
      <c r="I26" s="246" t="str">
        <f t="shared" ref="I26:I43" si="2">IF(F26="","",G26*F26)</f>
        <v/>
      </c>
      <c r="J26" s="247"/>
      <c r="K26" s="248" t="str">
        <f>IF(B26="","",VLOOKUP(B26,Ceny!$B$11:$J$118,8,FALSE))</f>
        <v/>
      </c>
      <c r="L26" s="248" t="str">
        <f>IF(B26="","",VLOOKUP(B26,Ceny!$B$11:$J$118,9,FALSE))</f>
        <v/>
      </c>
      <c r="M26" s="1"/>
      <c r="N26" s="242" t="str">
        <f>IF(ISERROR(VLOOKUP(B26,'zoznam-WLL'!$G$4:$H$93,2,FALSE)),"",VLOOKUP(B26,'zoznam-WLL'!$G$4:$H$93,2,FALSE))</f>
        <v/>
      </c>
      <c r="O26" s="232"/>
      <c r="P26" s="4"/>
      <c r="Q26" s="4"/>
      <c r="R26" s="4"/>
      <c r="S26" s="4"/>
      <c r="T26" s="4"/>
      <c r="U26" s="4"/>
      <c r="V26" s="4"/>
    </row>
    <row r="27" spans="1:22" ht="15" customHeight="1">
      <c r="A27" s="1"/>
      <c r="B27" s="233" t="str">
        <f>IF(ISERROR('zoznam-WLL'!D7),"",'zoznam-WLL'!D7)</f>
        <v/>
      </c>
      <c r="C27" s="249" t="str">
        <f>IF(B27="","",VLOOKUP(B27,Ceny!$B$11:$E$118,2,FALSE))</f>
        <v/>
      </c>
      <c r="D27" s="243" t="str">
        <f>IF(B27="","",VLOOKUP(B27,Ceny!$B$11:$E$118,3,FALSE))</f>
        <v/>
      </c>
      <c r="E27" s="254" t="str">
        <f>IF(B27="","",VLOOKUP(B27,Ceny!$B$11:$E$118,4,FALSE))</f>
        <v/>
      </c>
      <c r="F27" s="244" t="str">
        <f t="shared" si="0"/>
        <v/>
      </c>
      <c r="G27" s="250" t="str">
        <f>IF(B27="","",VLOOKUP(B27,Ceny!$B$11:$L$118,11,FALSE))</f>
        <v/>
      </c>
      <c r="H27" s="251" t="str">
        <f t="shared" si="1"/>
        <v/>
      </c>
      <c r="I27" s="246" t="str">
        <f t="shared" si="2"/>
        <v/>
      </c>
      <c r="J27" s="252"/>
      <c r="K27" s="253" t="str">
        <f>IF(B27="","",VLOOKUP(B27,Ceny!$B$11:$J$118,8,FALSE))</f>
        <v/>
      </c>
      <c r="L27" s="253" t="str">
        <f>IF(B27="","",VLOOKUP(B27,Ceny!$B$11:$J$118,9,FALSE))</f>
        <v/>
      </c>
      <c r="M27" s="1"/>
      <c r="N27" s="242" t="str">
        <f>IF(ISERROR(VLOOKUP(B27,'zoznam-WLL'!$G$4:$H$93,2,FALSE)),"",VLOOKUP(B27,'zoznam-WLL'!$G$4:$H$93,2,FALSE))</f>
        <v/>
      </c>
      <c r="O27" s="232"/>
      <c r="P27" s="4"/>
      <c r="Q27" s="4"/>
      <c r="R27" s="4"/>
      <c r="S27" s="4"/>
      <c r="T27" s="4"/>
      <c r="U27" s="4"/>
      <c r="V27" s="4"/>
    </row>
    <row r="28" spans="1:22" ht="15" customHeight="1">
      <c r="A28" s="1"/>
      <c r="B28" s="233" t="str">
        <f>IF(ISERROR('zoznam-WLL'!D8),"",'zoznam-WLL'!D8)</f>
        <v/>
      </c>
      <c r="C28" s="249" t="str">
        <f>IF(B28="","",VLOOKUP(B28,Ceny!$B$11:$E$118,2,FALSE))</f>
        <v/>
      </c>
      <c r="D28" s="243" t="str">
        <f>IF(B28="","",VLOOKUP(B28,Ceny!$B$11:$E$118,3,FALSE))</f>
        <v/>
      </c>
      <c r="E28" s="254" t="str">
        <f>IF(B28="","",VLOOKUP(B28,Ceny!$B$11:$E$118,4,FALSE))</f>
        <v/>
      </c>
      <c r="F28" s="244" t="str">
        <f t="shared" si="0"/>
        <v/>
      </c>
      <c r="G28" s="250" t="str">
        <f>IF(B28="","",VLOOKUP(B28,Ceny!$B$11:$L$118,11,FALSE))</f>
        <v/>
      </c>
      <c r="H28" s="251" t="str">
        <f t="shared" si="1"/>
        <v/>
      </c>
      <c r="I28" s="246" t="str">
        <f t="shared" si="2"/>
        <v/>
      </c>
      <c r="J28" s="252"/>
      <c r="K28" s="253" t="str">
        <f>IF(B28="","",VLOOKUP(B28,Ceny!$B$11:$J$118,8,FALSE))</f>
        <v/>
      </c>
      <c r="L28" s="253" t="str">
        <f>IF(B28="","",VLOOKUP(B28,Ceny!$B$11:$J$118,9,FALSE))</f>
        <v/>
      </c>
      <c r="M28" s="1"/>
      <c r="N28" s="242" t="str">
        <f>IF(ISERROR(VLOOKUP(B28,'zoznam-WLL'!$G$4:$H$93,2,FALSE)),"",VLOOKUP(B28,'zoznam-WLL'!$G$4:$H$93,2,FALSE))</f>
        <v/>
      </c>
      <c r="O28" s="232"/>
      <c r="P28" s="4"/>
      <c r="Q28" s="4"/>
      <c r="R28" s="4"/>
      <c r="S28" s="4"/>
      <c r="T28" s="4"/>
      <c r="U28" s="4"/>
      <c r="V28" s="4"/>
    </row>
    <row r="29" spans="1:22" ht="15" customHeight="1">
      <c r="A29" s="1"/>
      <c r="B29" s="233" t="str">
        <f>IF(ISERROR('zoznam-WLL'!D9),"",'zoznam-WLL'!D9)</f>
        <v/>
      </c>
      <c r="C29" s="249" t="str">
        <f>IF(B29="","",VLOOKUP(B29,Ceny!$B$11:$E$118,2,FALSE))</f>
        <v/>
      </c>
      <c r="D29" s="243" t="str">
        <f>IF(B29="","",VLOOKUP(B29,Ceny!$B$11:$E$118,3,FALSE))</f>
        <v/>
      </c>
      <c r="E29" s="254" t="str">
        <f>IF(B29="","",VLOOKUP(B29,Ceny!$B$11:$E$118,4,FALSE))</f>
        <v/>
      </c>
      <c r="F29" s="244" t="str">
        <f t="shared" si="0"/>
        <v/>
      </c>
      <c r="G29" s="250" t="str">
        <f>IF(B29="","",VLOOKUP(B29,Ceny!$B$11:$L$118,11,FALSE))</f>
        <v/>
      </c>
      <c r="H29" s="251" t="str">
        <f t="shared" si="1"/>
        <v/>
      </c>
      <c r="I29" s="246" t="str">
        <f t="shared" si="2"/>
        <v/>
      </c>
      <c r="J29" s="252"/>
      <c r="K29" s="253" t="str">
        <f>IF(B29="","",VLOOKUP(B29,Ceny!$B$11:$J$118,8,FALSE))</f>
        <v/>
      </c>
      <c r="L29" s="253" t="str">
        <f>IF(B29="","",VLOOKUP(B29,Ceny!$B$11:$J$118,9,FALSE))</f>
        <v/>
      </c>
      <c r="M29" s="232"/>
      <c r="N29" s="242" t="str">
        <f>IF(ISERROR(VLOOKUP(B29,'zoznam-WLL'!$G$4:$H$93,2,FALSE)),"",VLOOKUP(B29,'zoznam-WLL'!$G$4:$H$93,2,FALSE))</f>
        <v/>
      </c>
      <c r="O29" s="232"/>
      <c r="P29" s="4"/>
      <c r="Q29" s="4"/>
      <c r="R29" s="4"/>
      <c r="S29" s="4"/>
      <c r="T29" s="4"/>
      <c r="U29" s="4"/>
      <c r="V29" s="4"/>
    </row>
    <row r="30" spans="1:22" ht="15" customHeight="1">
      <c r="A30" s="1"/>
      <c r="B30" s="233" t="str">
        <f>IF(ISERROR('zoznam-WLL'!D10),"",'zoznam-WLL'!D10)</f>
        <v/>
      </c>
      <c r="C30" s="249" t="str">
        <f>IF(B30="","",VLOOKUP(B30,Ceny!$B$11:$E$118,2,FALSE))</f>
        <v/>
      </c>
      <c r="D30" s="243" t="str">
        <f>IF(B30="","",VLOOKUP(B30,Ceny!$B$11:$E$118,3,FALSE))</f>
        <v/>
      </c>
      <c r="E30" s="254" t="str">
        <f>IF(B30="","",VLOOKUP(B30,Ceny!$B$11:$E$118,4,FALSE))</f>
        <v/>
      </c>
      <c r="F30" s="244" t="str">
        <f t="shared" si="0"/>
        <v/>
      </c>
      <c r="G30" s="250" t="str">
        <f>IF(B30="","",VLOOKUP(B30,Ceny!$B$11:$L$118,11,FALSE))</f>
        <v/>
      </c>
      <c r="H30" s="251" t="str">
        <f t="shared" si="1"/>
        <v/>
      </c>
      <c r="I30" s="246" t="str">
        <f t="shared" si="2"/>
        <v/>
      </c>
      <c r="J30" s="252"/>
      <c r="K30" s="253" t="str">
        <f>IF(B30="","",VLOOKUP(B30,Ceny!$B$11:$J$118,8,FALSE))</f>
        <v/>
      </c>
      <c r="L30" s="253" t="str">
        <f>IF(B30="","",VLOOKUP(B30,Ceny!$B$11:$J$118,9,FALSE))</f>
        <v/>
      </c>
      <c r="M30" s="1"/>
      <c r="N30" s="242" t="str">
        <f>IF(ISERROR(VLOOKUP(B30,'zoznam-WLL'!$G$4:$H$93,2,FALSE)),"",VLOOKUP(B30,'zoznam-WLL'!$G$4:$H$93,2,FALSE))</f>
        <v/>
      </c>
      <c r="O30" s="232"/>
      <c r="P30" s="4"/>
      <c r="Q30" s="4"/>
      <c r="R30" s="4"/>
      <c r="S30" s="4"/>
      <c r="T30" s="4"/>
      <c r="U30" s="4"/>
      <c r="V30" s="4"/>
    </row>
    <row r="31" spans="1:22" ht="15" customHeight="1">
      <c r="A31" s="1"/>
      <c r="B31" s="233" t="str">
        <f>IF(ISERROR('zoznam-WLL'!D11),"",'zoznam-WLL'!D11)</f>
        <v/>
      </c>
      <c r="C31" s="249" t="str">
        <f>IF(B31="","",VLOOKUP(B31,Ceny!$B$11:$E$118,2,FALSE))</f>
        <v/>
      </c>
      <c r="D31" s="243" t="str">
        <f>IF(B31="","",VLOOKUP(B31,Ceny!$B$11:$E$118,3,FALSE))</f>
        <v/>
      </c>
      <c r="E31" s="254" t="str">
        <f>IF(B31="","",VLOOKUP(B31,Ceny!$B$11:$E$118,4,FALSE))</f>
        <v/>
      </c>
      <c r="F31" s="244" t="str">
        <f t="shared" si="0"/>
        <v/>
      </c>
      <c r="G31" s="250" t="str">
        <f>IF(B31="","",VLOOKUP(B31,Ceny!$B$11:$L$118,11,FALSE))</f>
        <v/>
      </c>
      <c r="H31" s="251" t="str">
        <f t="shared" si="1"/>
        <v/>
      </c>
      <c r="I31" s="246" t="str">
        <f t="shared" si="2"/>
        <v/>
      </c>
      <c r="J31" s="252"/>
      <c r="K31" s="253" t="str">
        <f>IF(B31="","",VLOOKUP(B31,Ceny!$B$11:$J$118,8,FALSE))</f>
        <v/>
      </c>
      <c r="L31" s="253" t="str">
        <f>IF(B31="","",VLOOKUP(B31,Ceny!$B$11:$J$118,9,FALSE))</f>
        <v/>
      </c>
      <c r="M31" s="1"/>
      <c r="N31" s="242" t="str">
        <f>IF(ISERROR(VLOOKUP(B31,'zoznam-WLL'!$G$4:$H$93,2,FALSE)),"",VLOOKUP(B31,'zoznam-WLL'!$G$4:$H$93,2,FALSE))</f>
        <v/>
      </c>
      <c r="O31" s="232"/>
      <c r="P31" s="4"/>
      <c r="Q31" s="4"/>
      <c r="R31" s="4"/>
      <c r="S31" s="4"/>
      <c r="T31" s="4"/>
      <c r="U31" s="4"/>
      <c r="V31" s="4"/>
    </row>
    <row r="32" spans="1:22" ht="15" customHeight="1">
      <c r="A32" s="1"/>
      <c r="B32" s="233" t="str">
        <f>IF(ISERROR('zoznam-WLL'!D12),"",'zoznam-WLL'!D12)</f>
        <v/>
      </c>
      <c r="C32" s="249" t="str">
        <f>IF(B32="","",VLOOKUP(B32,Ceny!$B$11:$E$118,2,FALSE))</f>
        <v/>
      </c>
      <c r="D32" s="243" t="str">
        <f>IF(B32="","",VLOOKUP(B32,Ceny!$B$11:$E$118,3,FALSE))</f>
        <v/>
      </c>
      <c r="E32" s="254" t="str">
        <f>IF(B32="","",VLOOKUP(B32,Ceny!$B$11:$E$118,4,FALSE))</f>
        <v/>
      </c>
      <c r="F32" s="244" t="str">
        <f t="shared" si="0"/>
        <v/>
      </c>
      <c r="G32" s="250" t="str">
        <f>IF(B32="","",VLOOKUP(B32,Ceny!$B$11:$L$118,11,FALSE))</f>
        <v/>
      </c>
      <c r="H32" s="251" t="str">
        <f t="shared" si="1"/>
        <v/>
      </c>
      <c r="I32" s="246" t="str">
        <f t="shared" si="2"/>
        <v/>
      </c>
      <c r="J32" s="252"/>
      <c r="K32" s="253" t="str">
        <f>IF(B32="","",VLOOKUP(B32,Ceny!$B$11:$J$118,8,FALSE))</f>
        <v/>
      </c>
      <c r="L32" s="253" t="str">
        <f>IF(B32="","",VLOOKUP(B32,Ceny!$B$11:$J$118,9,FALSE))</f>
        <v/>
      </c>
      <c r="M32" s="232"/>
      <c r="N32" s="242" t="str">
        <f>IF(ISERROR(VLOOKUP(B32,'zoznam-WLL'!$G$4:$H$93,2,FALSE)),"",VLOOKUP(B32,'zoznam-WLL'!$G$4:$H$93,2,FALSE))</f>
        <v/>
      </c>
      <c r="O32" s="232"/>
      <c r="P32" s="4"/>
      <c r="Q32" s="4"/>
      <c r="R32" s="4"/>
      <c r="S32" s="4"/>
      <c r="T32" s="4"/>
      <c r="U32" s="4"/>
      <c r="V32" s="4"/>
    </row>
    <row r="33" spans="1:22" ht="15" customHeight="1">
      <c r="A33" s="1"/>
      <c r="B33" s="233" t="str">
        <f>IF(ISERROR('zoznam-WLL'!D13),"",'zoznam-WLL'!D13)</f>
        <v/>
      </c>
      <c r="C33" s="249" t="str">
        <f>IF(B33="","",VLOOKUP(B33,Ceny!$B$11:$E$118,2,FALSE))</f>
        <v/>
      </c>
      <c r="D33" s="243" t="str">
        <f>IF(B33="","",VLOOKUP(B33,Ceny!$B$11:$E$118,3,FALSE))</f>
        <v/>
      </c>
      <c r="E33" s="254" t="str">
        <f>IF(B33="","",VLOOKUP(B33,Ceny!$B$11:$E$118,4,FALSE))</f>
        <v/>
      </c>
      <c r="F33" s="244" t="str">
        <f t="shared" si="0"/>
        <v/>
      </c>
      <c r="G33" s="250" t="str">
        <f>IF(B33="","",VLOOKUP(B33,Ceny!$B$11:$L$118,11,FALSE))</f>
        <v/>
      </c>
      <c r="H33" s="251" t="str">
        <f t="shared" si="1"/>
        <v/>
      </c>
      <c r="I33" s="246" t="str">
        <f t="shared" si="2"/>
        <v/>
      </c>
      <c r="J33" s="252"/>
      <c r="K33" s="253" t="str">
        <f>IF(B33="","",VLOOKUP(B33,Ceny!$B$11:$J$118,8,FALSE))</f>
        <v/>
      </c>
      <c r="L33" s="253" t="str">
        <f>IF(B33="","",VLOOKUP(B33,Ceny!$B$11:$J$118,9,FALSE))</f>
        <v/>
      </c>
      <c r="M33" s="232"/>
      <c r="N33" s="242" t="str">
        <f>IF(ISERROR(VLOOKUP(B33,'zoznam-WLL'!$G$4:$H$93,2,FALSE)),"",VLOOKUP(B33,'zoznam-WLL'!$G$4:$H$93,2,FALSE))</f>
        <v/>
      </c>
      <c r="O33" s="232"/>
      <c r="P33" s="4"/>
      <c r="Q33" s="4"/>
      <c r="R33" s="4"/>
      <c r="S33" s="4"/>
      <c r="T33" s="4"/>
      <c r="U33" s="4"/>
      <c r="V33" s="4"/>
    </row>
    <row r="34" spans="1:22" ht="15" customHeight="1">
      <c r="A34" s="1"/>
      <c r="B34" s="233" t="str">
        <f>IF(ISERROR('zoznam-WLL'!D14),"",'zoznam-WLL'!D14)</f>
        <v/>
      </c>
      <c r="C34" s="249" t="str">
        <f>IF(B34="","",VLOOKUP(B34,Ceny!$B$11:$E$118,2,FALSE))</f>
        <v/>
      </c>
      <c r="D34" s="243" t="str">
        <f>IF(B34="","",VLOOKUP(B34,Ceny!$B$11:$E$118,3,FALSE))</f>
        <v/>
      </c>
      <c r="E34" s="254" t="str">
        <f>IF(B34="","",VLOOKUP(B34,Ceny!$B$11:$E$118,4,FALSE))</f>
        <v/>
      </c>
      <c r="F34" s="244" t="str">
        <f t="shared" si="0"/>
        <v/>
      </c>
      <c r="G34" s="250" t="str">
        <f>IF(B34="","",VLOOKUP(B34,Ceny!$B$11:$L$118,11,FALSE))</f>
        <v/>
      </c>
      <c r="H34" s="251" t="str">
        <f t="shared" si="1"/>
        <v/>
      </c>
      <c r="I34" s="246" t="str">
        <f t="shared" si="2"/>
        <v/>
      </c>
      <c r="J34" s="252"/>
      <c r="K34" s="253" t="str">
        <f>IF(B34="","",VLOOKUP(B34,Ceny!$B$11:$J$118,8,FALSE))</f>
        <v/>
      </c>
      <c r="L34" s="253" t="str">
        <f>IF(B34="","",VLOOKUP(B34,Ceny!$B$11:$J$118,9,FALSE))</f>
        <v/>
      </c>
      <c r="M34" s="232"/>
      <c r="N34" s="242" t="str">
        <f>IF(ISERROR(VLOOKUP(B34,'zoznam-WLL'!$G$4:$H$93,2,FALSE)),"",VLOOKUP(B34,'zoznam-WLL'!$G$4:$H$93,2,FALSE))</f>
        <v/>
      </c>
      <c r="O34" s="232"/>
      <c r="P34" s="4"/>
      <c r="Q34" s="4"/>
      <c r="R34" s="4"/>
      <c r="S34" s="4"/>
      <c r="T34" s="4"/>
      <c r="U34" s="4"/>
      <c r="V34" s="4"/>
    </row>
    <row r="35" spans="1:22" ht="15" customHeight="1">
      <c r="A35" s="1"/>
      <c r="B35" s="233" t="str">
        <f>IF(ISERROR('zoznam-WLL'!D15),"",'zoznam-WLL'!D15)</f>
        <v/>
      </c>
      <c r="C35" s="249" t="str">
        <f>IF(B35="","",VLOOKUP(B35,Ceny!$B$11:$E$118,2,FALSE))</f>
        <v/>
      </c>
      <c r="D35" s="243" t="str">
        <f>IF(B35="","",VLOOKUP(B35,Ceny!$B$11:$E$118,3,FALSE))</f>
        <v/>
      </c>
      <c r="E35" s="254" t="str">
        <f>IF(B35="","",VLOOKUP(B35,Ceny!$B$11:$E$118,4,FALSE))</f>
        <v/>
      </c>
      <c r="F35" s="244" t="str">
        <f t="shared" si="0"/>
        <v/>
      </c>
      <c r="G35" s="250" t="str">
        <f>IF(B35="","",VLOOKUP(B35,Ceny!$B$11:$L$118,11,FALSE))</f>
        <v/>
      </c>
      <c r="H35" s="251" t="str">
        <f t="shared" si="1"/>
        <v/>
      </c>
      <c r="I35" s="246" t="str">
        <f t="shared" si="2"/>
        <v/>
      </c>
      <c r="J35" s="252"/>
      <c r="K35" s="253" t="str">
        <f>IF(B35="","",VLOOKUP(B35,Ceny!$B$11:$J$118,8,FALSE))</f>
        <v/>
      </c>
      <c r="L35" s="253" t="str">
        <f>IF(B35="","",VLOOKUP(B35,Ceny!$B$11:$J$118,9,FALSE))</f>
        <v/>
      </c>
      <c r="M35" s="232"/>
      <c r="N35" s="242" t="str">
        <f>IF(ISERROR(VLOOKUP(B35,'zoznam-WLL'!$G$4:$H$93,2,FALSE)),"",VLOOKUP(B35,'zoznam-WLL'!$G$4:$H$93,2,FALSE))</f>
        <v/>
      </c>
      <c r="O35" s="232"/>
      <c r="P35" s="4"/>
      <c r="Q35" s="4"/>
      <c r="R35" s="4"/>
      <c r="S35" s="4"/>
      <c r="T35" s="4"/>
      <c r="U35" s="4"/>
      <c r="V35" s="4"/>
    </row>
    <row r="36" spans="1:22" ht="15" customHeight="1">
      <c r="A36" s="1"/>
      <c r="B36" s="233" t="str">
        <f>IF(ISERROR('zoznam-WLL'!D16),"",'zoznam-WLL'!D16)</f>
        <v/>
      </c>
      <c r="C36" s="249" t="str">
        <f>IF(B36="","",VLOOKUP(B36,Ceny!$B$11:$E$118,2,FALSE))</f>
        <v/>
      </c>
      <c r="D36" s="243" t="str">
        <f>IF(B36="","",VLOOKUP(B36,Ceny!$B$11:$E$118,3,FALSE))</f>
        <v/>
      </c>
      <c r="E36" s="254" t="str">
        <f>IF(B36="","",VLOOKUP(B36,Ceny!$B$11:$E$118,4,FALSE))</f>
        <v/>
      </c>
      <c r="F36" s="244" t="str">
        <f t="shared" si="0"/>
        <v/>
      </c>
      <c r="G36" s="250" t="str">
        <f>IF(B36="","",VLOOKUP(B36,Ceny!$B$11:$L$118,11,FALSE))</f>
        <v/>
      </c>
      <c r="H36" s="251" t="str">
        <f t="shared" si="1"/>
        <v/>
      </c>
      <c r="I36" s="246" t="str">
        <f t="shared" si="2"/>
        <v/>
      </c>
      <c r="J36" s="252"/>
      <c r="K36" s="253" t="str">
        <f>IF(B36="","",VLOOKUP(B36,Ceny!$B$11:$J$118,8,FALSE))</f>
        <v/>
      </c>
      <c r="L36" s="253" t="str">
        <f>IF(B36="","",VLOOKUP(B36,Ceny!$B$11:$J$118,9,FALSE))</f>
        <v/>
      </c>
      <c r="M36" s="232"/>
      <c r="N36" s="242" t="str">
        <f>IF(ISERROR(VLOOKUP(B36,'zoznam-WLL'!$G$4:$H$93,2,FALSE)),"",VLOOKUP(B36,'zoznam-WLL'!$G$4:$H$93,2,FALSE))</f>
        <v/>
      </c>
      <c r="O36" s="232"/>
      <c r="P36" s="4"/>
      <c r="Q36" s="4"/>
      <c r="R36" s="4"/>
      <c r="S36" s="4"/>
      <c r="T36" s="4"/>
      <c r="U36" s="4"/>
      <c r="V36" s="4"/>
    </row>
    <row r="37" spans="1:22" ht="15" customHeight="1">
      <c r="A37" s="1"/>
      <c r="B37" s="233" t="str">
        <f>IF(ISERROR('zoznam-WLL'!D17),"",'zoznam-WLL'!D17)</f>
        <v/>
      </c>
      <c r="C37" s="249" t="str">
        <f>IF(B37="","",VLOOKUP(B37,Ceny!$B$11:$E$118,2,FALSE))</f>
        <v/>
      </c>
      <c r="D37" s="243" t="str">
        <f>IF(B37="","",VLOOKUP(B37,Ceny!$B$11:$E$118,3,FALSE))</f>
        <v/>
      </c>
      <c r="E37" s="254" t="str">
        <f>IF(B37="","",VLOOKUP(B37,Ceny!$B$11:$E$118,4,FALSE))</f>
        <v/>
      </c>
      <c r="F37" s="244" t="str">
        <f t="shared" si="0"/>
        <v/>
      </c>
      <c r="G37" s="250" t="str">
        <f>IF(B37="","",VLOOKUP(B37,Ceny!$B$11:$L$118,11,FALSE))</f>
        <v/>
      </c>
      <c r="H37" s="251" t="str">
        <f t="shared" si="1"/>
        <v/>
      </c>
      <c r="I37" s="246" t="str">
        <f t="shared" si="2"/>
        <v/>
      </c>
      <c r="J37" s="252"/>
      <c r="K37" s="253" t="str">
        <f>IF(B37="","",VLOOKUP(B37,Ceny!$B$11:$J$118,8,FALSE))</f>
        <v/>
      </c>
      <c r="L37" s="253" t="str">
        <f>IF(B37="","",VLOOKUP(B37,Ceny!$B$11:$J$118,9,FALSE))</f>
        <v/>
      </c>
      <c r="M37" s="232"/>
      <c r="N37" s="242" t="str">
        <f>IF(ISERROR(VLOOKUP(B37,'zoznam-WLL'!$G$4:$H$93,2,FALSE)),"",VLOOKUP(B37,'zoznam-WLL'!$G$4:$H$93,2,FALSE))</f>
        <v/>
      </c>
      <c r="O37" s="232"/>
      <c r="P37" s="4"/>
      <c r="Q37" s="4"/>
      <c r="R37" s="4"/>
      <c r="S37" s="4"/>
      <c r="T37" s="4"/>
      <c r="U37" s="4"/>
      <c r="V37" s="4"/>
    </row>
    <row r="38" spans="1:22" ht="15" customHeight="1">
      <c r="A38" s="1"/>
      <c r="B38" s="233" t="str">
        <f>IF(ISERROR('zoznam-WLL'!D18),"",'zoznam-WLL'!D18)</f>
        <v/>
      </c>
      <c r="C38" s="249" t="str">
        <f>IF(B38="","",VLOOKUP(B38,Ceny!$B$11:$E$118,2,FALSE))</f>
        <v/>
      </c>
      <c r="D38" s="243" t="str">
        <f>IF(B38="","",VLOOKUP(B38,Ceny!$B$11:$E$118,3,FALSE))</f>
        <v/>
      </c>
      <c r="E38" s="254" t="str">
        <f>IF(B38="","",VLOOKUP(B38,Ceny!$B$11:$E$118,4,FALSE))</f>
        <v/>
      </c>
      <c r="F38" s="244" t="str">
        <f t="shared" si="0"/>
        <v/>
      </c>
      <c r="G38" s="250" t="str">
        <f>IF(B38="","",VLOOKUP(B38,Ceny!$B$11:$L$118,11,FALSE))</f>
        <v/>
      </c>
      <c r="H38" s="251" t="str">
        <f t="shared" si="1"/>
        <v/>
      </c>
      <c r="I38" s="246" t="str">
        <f t="shared" si="2"/>
        <v/>
      </c>
      <c r="J38" s="252"/>
      <c r="K38" s="253" t="str">
        <f>IF(B38="","",VLOOKUP(B38,Ceny!$B$11:$J$118,8,FALSE))</f>
        <v/>
      </c>
      <c r="L38" s="253" t="str">
        <f>IF(B38="","",VLOOKUP(B38,Ceny!$B$11:$J$118,9,FALSE))</f>
        <v/>
      </c>
      <c r="M38" s="232"/>
      <c r="N38" s="242" t="str">
        <f>IF(ISERROR(VLOOKUP(B38,'zoznam-WLL'!$G$4:$H$93,2,FALSE)),"",VLOOKUP(B38,'zoznam-WLL'!$G$4:$H$93,2,FALSE))</f>
        <v/>
      </c>
      <c r="O38" s="232"/>
      <c r="P38" s="4"/>
      <c r="Q38" s="4"/>
      <c r="R38" s="4"/>
      <c r="S38" s="4"/>
      <c r="T38" s="4"/>
      <c r="U38" s="4"/>
      <c r="V38" s="4"/>
    </row>
    <row r="39" spans="1:22" ht="15" customHeight="1">
      <c r="A39" s="1"/>
      <c r="B39" s="233" t="str">
        <f>IF(ISERROR('zoznam-WLL'!D19),"",'zoznam-WLL'!D19)</f>
        <v/>
      </c>
      <c r="C39" s="249" t="str">
        <f>IF(B39="","",VLOOKUP(B39,Ceny!$B$11:$E$118,2,FALSE))</f>
        <v/>
      </c>
      <c r="D39" s="243" t="str">
        <f>IF(B39="","",VLOOKUP(B39,Ceny!$B$11:$E$118,3,FALSE))</f>
        <v/>
      </c>
      <c r="E39" s="254" t="str">
        <f>IF(B39="","",VLOOKUP(B39,Ceny!$B$11:$E$118,4,FALSE))</f>
        <v/>
      </c>
      <c r="F39" s="244" t="str">
        <f t="shared" si="0"/>
        <v/>
      </c>
      <c r="G39" s="250" t="str">
        <f>IF(B39="","",VLOOKUP(B39,Ceny!$B$11:$L$118,11,FALSE))</f>
        <v/>
      </c>
      <c r="H39" s="251" t="str">
        <f t="shared" si="1"/>
        <v/>
      </c>
      <c r="I39" s="246" t="str">
        <f t="shared" si="2"/>
        <v/>
      </c>
      <c r="J39" s="252"/>
      <c r="K39" s="253" t="str">
        <f>IF(B39="","",VLOOKUP(B39,Ceny!$B$11:$J$118,8,FALSE))</f>
        <v/>
      </c>
      <c r="L39" s="253" t="str">
        <f>IF(B39="","",VLOOKUP(B39,Ceny!$B$11:$J$118,9,FALSE))</f>
        <v/>
      </c>
      <c r="M39" s="232"/>
      <c r="N39" s="242" t="str">
        <f>IF(ISERROR(VLOOKUP(B39,'zoznam-WLL'!$G$4:$H$93,2,FALSE)),"",VLOOKUP(B39,'zoznam-WLL'!$G$4:$H$93,2,FALSE))</f>
        <v/>
      </c>
      <c r="O39" s="232"/>
      <c r="P39" s="4"/>
      <c r="Q39" s="4"/>
      <c r="R39" s="4"/>
      <c r="S39" s="4"/>
      <c r="T39" s="4"/>
      <c r="U39" s="4"/>
      <c r="V39" s="4"/>
    </row>
    <row r="40" spans="1:22" ht="15" customHeight="1">
      <c r="A40" s="1"/>
      <c r="B40" s="233" t="str">
        <f>IF(ISERROR('zoznam-WLL'!D20),"",'zoznam-WLL'!D20)</f>
        <v/>
      </c>
      <c r="C40" s="249" t="str">
        <f>IF(B40="","",VLOOKUP(B40,Ceny!$B$11:$E$118,2,FALSE))</f>
        <v/>
      </c>
      <c r="D40" s="243" t="str">
        <f>IF(B40="","",VLOOKUP(B40,Ceny!$B$11:$E$118,3,FALSE))</f>
        <v/>
      </c>
      <c r="E40" s="254" t="str">
        <f>IF(B40="","",VLOOKUP(B40,Ceny!$B$11:$E$118,4,FALSE))</f>
        <v/>
      </c>
      <c r="F40" s="244" t="str">
        <f t="shared" si="0"/>
        <v/>
      </c>
      <c r="G40" s="250" t="str">
        <f>IF(B40="","",VLOOKUP(B40,Ceny!$B$11:$L$118,11,FALSE))</f>
        <v/>
      </c>
      <c r="H40" s="251" t="str">
        <f t="shared" si="1"/>
        <v/>
      </c>
      <c r="I40" s="246" t="str">
        <f t="shared" si="2"/>
        <v/>
      </c>
      <c r="J40" s="252"/>
      <c r="K40" s="253" t="str">
        <f>IF(B40="","",VLOOKUP(B40,Ceny!$B$11:$J$118,8,FALSE))</f>
        <v/>
      </c>
      <c r="L40" s="253" t="str">
        <f>IF(B40="","",VLOOKUP(B40,Ceny!$B$11:$J$118,9,FALSE))</f>
        <v/>
      </c>
      <c r="M40" s="232"/>
      <c r="N40" s="242" t="str">
        <f>IF(ISERROR(VLOOKUP(B40,'zoznam-WLL'!$G$4:$H$93,2,FALSE)),"",VLOOKUP(B40,'zoznam-WLL'!$G$4:$H$93,2,FALSE))</f>
        <v/>
      </c>
      <c r="O40" s="232"/>
      <c r="P40" s="4"/>
      <c r="Q40" s="4"/>
      <c r="R40" s="4"/>
      <c r="S40" s="4"/>
      <c r="T40" s="4"/>
      <c r="U40" s="4"/>
      <c r="V40" s="4"/>
    </row>
    <row r="41" spans="1:22" ht="15" customHeight="1">
      <c r="A41" s="1"/>
      <c r="B41" s="233" t="str">
        <f>IF(ISERROR('zoznam-WLL'!D21),"",'zoznam-WLL'!D21)</f>
        <v/>
      </c>
      <c r="C41" s="249" t="str">
        <f>IF(B41="","",VLOOKUP(B41,Ceny!$B$11:$E$118,2,FALSE))</f>
        <v/>
      </c>
      <c r="D41" s="243" t="str">
        <f>IF(B41="","",VLOOKUP(B41,Ceny!$B$11:$E$118,3,FALSE))</f>
        <v/>
      </c>
      <c r="E41" s="254" t="str">
        <f>IF(B41="","",VLOOKUP(B41,Ceny!$B$11:$E$118,4,FALSE))</f>
        <v/>
      </c>
      <c r="F41" s="244" t="str">
        <f t="shared" si="0"/>
        <v/>
      </c>
      <c r="G41" s="250" t="str">
        <f>IF(B41="","",VLOOKUP(B41,Ceny!$B$11:$L$118,11,FALSE))</f>
        <v/>
      </c>
      <c r="H41" s="251" t="str">
        <f t="shared" si="1"/>
        <v/>
      </c>
      <c r="I41" s="246" t="str">
        <f t="shared" si="2"/>
        <v/>
      </c>
      <c r="J41" s="252"/>
      <c r="K41" s="253" t="str">
        <f>IF(B41="","",VLOOKUP(B41,Ceny!$B$11:$J$118,8,FALSE))</f>
        <v/>
      </c>
      <c r="L41" s="253" t="str">
        <f>IF(B41="","",VLOOKUP(B41,Ceny!$B$11:$J$118,9,FALSE))</f>
        <v/>
      </c>
      <c r="M41" s="232"/>
      <c r="N41" s="242" t="str">
        <f>IF(ISERROR(VLOOKUP(B41,'zoznam-WLL'!$G$4:$H$93,2,FALSE)),"",VLOOKUP(B41,'zoznam-WLL'!$G$4:$H$93,2,FALSE))</f>
        <v/>
      </c>
      <c r="O41" s="232"/>
      <c r="P41" s="4"/>
      <c r="Q41" s="4"/>
      <c r="R41" s="4"/>
      <c r="S41" s="4"/>
      <c r="T41" s="4"/>
      <c r="U41" s="4"/>
      <c r="V41" s="4"/>
    </row>
    <row r="42" spans="1:22" ht="15" customHeight="1">
      <c r="A42" s="1"/>
      <c r="B42" s="233" t="str">
        <f>IF(ISERROR('zoznam-WLL'!D22),"",'zoznam-WLL'!D22)</f>
        <v/>
      </c>
      <c r="C42" s="249" t="str">
        <f>IF(B42="","",VLOOKUP(B42,Ceny!$B$11:$E$118,2,FALSE))</f>
        <v/>
      </c>
      <c r="D42" s="243" t="str">
        <f>IF(B42="","",VLOOKUP(B42,Ceny!$B$11:$E$118,3,FALSE))</f>
        <v/>
      </c>
      <c r="E42" s="254" t="str">
        <f>IF(B42="","",VLOOKUP(B42,Ceny!$B$11:$E$118,4,FALSE))</f>
        <v/>
      </c>
      <c r="F42" s="244" t="str">
        <f t="shared" si="0"/>
        <v/>
      </c>
      <c r="G42" s="250" t="str">
        <f>IF(B42="","",VLOOKUP(B42,Ceny!$B$11:$L$118,11,FALSE))</f>
        <v/>
      </c>
      <c r="H42" s="251" t="str">
        <f t="shared" si="1"/>
        <v/>
      </c>
      <c r="I42" s="246" t="str">
        <f t="shared" si="2"/>
        <v/>
      </c>
      <c r="J42" s="252"/>
      <c r="K42" s="253" t="str">
        <f>IF(B42="","",VLOOKUP(B42,Ceny!$B$11:$J$118,8,FALSE))</f>
        <v/>
      </c>
      <c r="L42" s="253" t="str">
        <f>IF(B42="","",VLOOKUP(B42,Ceny!$B$11:$J$118,9,FALSE))</f>
        <v/>
      </c>
      <c r="M42" s="232"/>
      <c r="N42" s="242" t="str">
        <f>IF(ISERROR(VLOOKUP(B42,'zoznam-WLL'!$G$4:$H$93,2,FALSE)),"",VLOOKUP(B42,'zoznam-WLL'!$G$4:$H$93,2,FALSE))</f>
        <v/>
      </c>
      <c r="O42" s="232"/>
      <c r="P42" s="4"/>
      <c r="Q42" s="4"/>
      <c r="R42" s="4"/>
      <c r="S42" s="4"/>
      <c r="T42" s="4"/>
      <c r="U42" s="4"/>
      <c r="V42" s="4"/>
    </row>
    <row r="43" spans="1:22" ht="15" customHeight="1">
      <c r="A43" s="1"/>
      <c r="B43" s="233" t="str">
        <f>IF(ISERROR('zoznam-WLL'!D23),"",'zoznam-WLL'!D23)</f>
        <v/>
      </c>
      <c r="C43" s="249" t="str">
        <f>IF(B43="","",VLOOKUP(B43,Ceny!$B$11:$E$118,2,FALSE))</f>
        <v/>
      </c>
      <c r="D43" s="243" t="str">
        <f>IF(B43="","",VLOOKUP(B43,Ceny!$B$11:$E$118,3,FALSE))</f>
        <v/>
      </c>
      <c r="E43" s="254" t="str">
        <f>IF(B43="","",VLOOKUP(B43,Ceny!$B$11:$E$118,4,FALSE))</f>
        <v/>
      </c>
      <c r="F43" s="244" t="str">
        <f t="shared" si="0"/>
        <v/>
      </c>
      <c r="G43" s="250" t="str">
        <f>IF(B43="","",VLOOKUP(B43,Ceny!$B$11:$L$118,11,FALSE))</f>
        <v/>
      </c>
      <c r="H43" s="251" t="str">
        <f t="shared" si="1"/>
        <v/>
      </c>
      <c r="I43" s="246" t="str">
        <f t="shared" si="2"/>
        <v/>
      </c>
      <c r="J43" s="252"/>
      <c r="K43" s="253" t="str">
        <f>IF(B43="","",VLOOKUP(B43,Ceny!$B$11:$J$118,8,FALSE))</f>
        <v/>
      </c>
      <c r="L43" s="253" t="str">
        <f>IF(B43="","",VLOOKUP(B43,Ceny!$B$11:$J$118,9,FALSE))</f>
        <v/>
      </c>
      <c r="M43" s="232"/>
      <c r="N43" s="242" t="str">
        <f>IF(ISERROR(VLOOKUP(B43,'zoznam-WLL'!$G$4:$H$93,2,FALSE)),"",VLOOKUP(B43,'zoznam-WLL'!$G$4:$H$93,2,FALSE))</f>
        <v/>
      </c>
      <c r="O43" s="232"/>
      <c r="P43" s="4"/>
      <c r="Q43" s="4"/>
      <c r="R43" s="4"/>
      <c r="S43" s="4"/>
      <c r="T43" s="4"/>
      <c r="U43" s="4"/>
      <c r="V43" s="4"/>
    </row>
    <row r="44" spans="1:22" ht="15" customHeight="1">
      <c r="A44" s="1"/>
      <c r="B44" s="1"/>
      <c r="C44" s="255"/>
      <c r="D44" s="4"/>
      <c r="E44" s="256"/>
      <c r="F44" s="4"/>
      <c r="G44" s="4"/>
      <c r="H44" s="4"/>
      <c r="I44" s="4"/>
      <c r="J44" s="232"/>
      <c r="K44" s="4"/>
      <c r="L44" s="4"/>
      <c r="M44" s="232"/>
      <c r="N44" s="4"/>
      <c r="O44" s="232"/>
      <c r="P44" s="4"/>
      <c r="Q44" s="4"/>
      <c r="R44" s="4"/>
      <c r="S44" s="4"/>
      <c r="T44" s="4"/>
      <c r="U44" s="4"/>
      <c r="V44" s="4"/>
    </row>
    <row r="45" spans="1:22" ht="15" customHeight="1">
      <c r="A45" s="1"/>
      <c r="B45" s="1"/>
      <c r="C45" s="257"/>
      <c r="D45" s="257"/>
      <c r="E45" s="258"/>
      <c r="F45" s="259" t="str">
        <f>Verzie!$E$142</f>
        <v xml:space="preserve">Cena ceľkom bez DPH </v>
      </c>
      <c r="G45" s="346">
        <f>SUM(I24:I43)</f>
        <v>0</v>
      </c>
      <c r="H45" s="346"/>
      <c r="I45" s="346"/>
      <c r="J45" s="260" t="str">
        <f>$H$23</f>
        <v xml:space="preserve"> EUR</v>
      </c>
      <c r="K45" s="4"/>
      <c r="L45" s="4"/>
      <c r="M45" s="4"/>
      <c r="N45" s="4"/>
      <c r="O45" s="232"/>
      <c r="P45" s="4"/>
      <c r="Q45" s="4"/>
      <c r="R45" s="4"/>
      <c r="S45" s="4"/>
      <c r="T45" s="4"/>
      <c r="U45" s="4"/>
      <c r="V45" s="4"/>
    </row>
    <row r="46" spans="1:22" ht="15" customHeight="1">
      <c r="A46" s="1"/>
      <c r="B46" s="1"/>
      <c r="C46" s="255"/>
      <c r="D46" s="4"/>
      <c r="E46" s="256"/>
      <c r="F46" s="4"/>
      <c r="G46" s="4"/>
      <c r="H46" s="4"/>
      <c r="I46" s="4"/>
      <c r="J46" s="232"/>
      <c r="K46" s="4"/>
      <c r="L46" s="4"/>
      <c r="M46" s="4"/>
      <c r="N46" s="4"/>
      <c r="O46" s="232"/>
      <c r="P46" s="4"/>
      <c r="Q46" s="4"/>
      <c r="R46" s="4"/>
      <c r="S46" s="4"/>
      <c r="T46" s="4"/>
      <c r="U46" s="4"/>
      <c r="V46" s="4"/>
    </row>
    <row r="47" spans="1:22" ht="15" customHeight="1">
      <c r="A47" s="1"/>
      <c r="B47" s="1"/>
      <c r="C47" s="261" t="s">
        <v>11</v>
      </c>
      <c r="D47" s="4"/>
      <c r="E47" s="256"/>
      <c r="F47" s="4"/>
      <c r="G47" s="4"/>
      <c r="H47" s="4"/>
      <c r="I47" s="4"/>
      <c r="J47" s="232"/>
      <c r="K47" s="4"/>
      <c r="L47" s="4"/>
      <c r="M47" s="4"/>
      <c r="N47" s="4"/>
      <c r="O47" s="232"/>
      <c r="P47" s="4"/>
      <c r="Q47" s="4"/>
      <c r="R47" s="4"/>
      <c r="S47" s="4"/>
      <c r="T47" s="4"/>
      <c r="U47" s="4"/>
      <c r="V47" s="4"/>
    </row>
    <row r="48" spans="1:22" ht="15" customHeight="1">
      <c r="A48" s="1"/>
      <c r="B48" s="1"/>
      <c r="C48" s="261"/>
      <c r="D48" s="4"/>
      <c r="E48" s="256"/>
      <c r="F48" s="4"/>
      <c r="G48" s="4"/>
      <c r="H48" s="4"/>
      <c r="I48" s="4"/>
      <c r="J48" s="232"/>
      <c r="K48" s="4"/>
      <c r="L48" s="4"/>
      <c r="M48" s="4"/>
      <c r="N48" s="4"/>
      <c r="O48" s="232"/>
      <c r="P48" s="4"/>
      <c r="Q48" s="4"/>
      <c r="R48" s="4"/>
      <c r="S48" s="4"/>
      <c r="T48" s="4"/>
      <c r="U48" s="4"/>
      <c r="V48" s="4"/>
    </row>
    <row r="49" spans="1:22" ht="15" customHeight="1">
      <c r="A49" s="1"/>
      <c r="B49" s="1"/>
      <c r="C49" s="262" t="str">
        <f>Verzie!$E$143</f>
        <v>Poznámka :</v>
      </c>
      <c r="D49" s="4"/>
      <c r="E49" s="256"/>
      <c r="F49" s="4"/>
      <c r="G49" s="4"/>
      <c r="H49" s="4"/>
      <c r="I49" s="4"/>
      <c r="J49" s="232"/>
      <c r="K49" s="4"/>
      <c r="L49" s="4"/>
      <c r="M49" s="4"/>
      <c r="N49" s="4"/>
      <c r="O49" s="232"/>
      <c r="P49" s="4"/>
      <c r="Q49" s="4"/>
      <c r="R49" s="4"/>
      <c r="S49" s="4"/>
      <c r="T49" s="4"/>
      <c r="U49" s="4"/>
      <c r="V49" s="4"/>
    </row>
    <row r="50" spans="1:22" ht="15" customHeight="1">
      <c r="A50" s="4"/>
      <c r="B50" s="4"/>
      <c r="C50" s="342"/>
      <c r="D50" s="342"/>
      <c r="E50" s="342"/>
      <c r="F50" s="342"/>
      <c r="G50" s="342"/>
      <c r="H50" s="342"/>
      <c r="I50" s="342"/>
      <c r="J50" s="342"/>
      <c r="K50" s="342"/>
      <c r="L50" s="342"/>
      <c r="M50" s="263"/>
      <c r="N50" s="4"/>
      <c r="O50" s="232"/>
      <c r="P50" s="4"/>
      <c r="Q50" s="4"/>
      <c r="R50" s="4"/>
      <c r="S50" s="4"/>
      <c r="T50" s="4"/>
      <c r="U50" s="4"/>
      <c r="V50" s="4"/>
    </row>
    <row r="51" spans="1:22" ht="15" customHeight="1">
      <c r="A51" s="4"/>
      <c r="B51" s="4"/>
      <c r="C51" s="342"/>
      <c r="D51" s="342"/>
      <c r="E51" s="342"/>
      <c r="F51" s="342"/>
      <c r="G51" s="342"/>
      <c r="H51" s="342"/>
      <c r="I51" s="342"/>
      <c r="J51" s="342"/>
      <c r="K51" s="342"/>
      <c r="L51" s="342"/>
      <c r="M51" s="263"/>
      <c r="N51" s="4"/>
      <c r="O51" s="232"/>
      <c r="P51" s="4"/>
      <c r="Q51" s="4"/>
      <c r="R51" s="4"/>
      <c r="S51" s="4"/>
      <c r="T51" s="4"/>
      <c r="U51" s="4"/>
      <c r="V51" s="4"/>
    </row>
    <row r="52" spans="1:22" ht="15" customHeight="1">
      <c r="A52" s="4"/>
      <c r="B52" s="4"/>
      <c r="C52" s="342"/>
      <c r="D52" s="342"/>
      <c r="E52" s="342"/>
      <c r="F52" s="342"/>
      <c r="G52" s="342"/>
      <c r="H52" s="342"/>
      <c r="I52" s="342"/>
      <c r="J52" s="342"/>
      <c r="K52" s="342"/>
      <c r="L52" s="342"/>
      <c r="M52" s="263"/>
      <c r="N52" s="4"/>
      <c r="O52" s="232"/>
      <c r="P52" s="4"/>
      <c r="Q52" s="4"/>
      <c r="R52" s="4"/>
      <c r="S52" s="4"/>
      <c r="T52" s="4"/>
      <c r="U52" s="4"/>
      <c r="V52" s="4"/>
    </row>
    <row r="53" spans="1:22" ht="15" customHeight="1">
      <c r="A53" s="4"/>
      <c r="B53" s="4"/>
      <c r="C53" s="4"/>
      <c r="D53" s="4"/>
      <c r="E53" s="256"/>
      <c r="F53" s="4"/>
      <c r="G53" s="4"/>
      <c r="H53" s="4"/>
      <c r="I53" s="4"/>
      <c r="J53" s="232"/>
      <c r="K53" s="4"/>
      <c r="L53" s="4"/>
      <c r="M53" s="4"/>
      <c r="N53" s="4"/>
      <c r="O53" s="232"/>
      <c r="P53" s="4"/>
      <c r="Q53" s="4"/>
      <c r="R53" s="4"/>
      <c r="S53" s="4"/>
      <c r="T53" s="4"/>
      <c r="U53" s="4"/>
      <c r="V53" s="4"/>
    </row>
    <row r="54" spans="1:22" ht="15" customHeight="1">
      <c r="A54" s="4"/>
      <c r="B54" s="264">
        <f ca="1">NOW()</f>
        <v>46287.581889004628</v>
      </c>
      <c r="C54" s="265"/>
      <c r="D54" s="4"/>
      <c r="E54" s="256"/>
      <c r="F54" s="4"/>
      <c r="G54" s="4"/>
      <c r="H54" s="4"/>
      <c r="I54" s="4"/>
      <c r="J54" s="232"/>
      <c r="K54" s="4"/>
      <c r="L54" s="4"/>
      <c r="M54" s="4"/>
      <c r="N54" s="4"/>
      <c r="O54" s="232"/>
      <c r="P54" s="4"/>
      <c r="Q54" s="4"/>
      <c r="R54" s="4"/>
      <c r="S54" s="4"/>
      <c r="T54" s="4"/>
      <c r="U54" s="4"/>
      <c r="V54" s="4"/>
    </row>
    <row r="55" spans="1:22" ht="15" customHeight="1">
      <c r="A55" s="4"/>
      <c r="B55" s="264"/>
      <c r="C55" s="4"/>
      <c r="D55" s="4"/>
      <c r="E55" s="256"/>
      <c r="F55" s="4"/>
      <c r="G55" s="4"/>
      <c r="H55" s="4"/>
      <c r="I55" s="4"/>
      <c r="J55" s="232"/>
      <c r="K55" s="4"/>
      <c r="L55" s="4"/>
      <c r="M55" s="4"/>
      <c r="N55" s="4"/>
      <c r="O55" s="232"/>
      <c r="P55" s="4"/>
      <c r="Q55" s="4"/>
      <c r="R55" s="4"/>
      <c r="S55" s="4"/>
      <c r="T55" s="4"/>
      <c r="U55" s="4"/>
      <c r="V55" s="4"/>
    </row>
    <row r="56" spans="1:22" ht="15" customHeight="1">
      <c r="A56" s="4"/>
      <c r="B56" s="4"/>
      <c r="C56" s="4" t="str">
        <f>Verzie!$E$144</f>
        <v xml:space="preserve">V stĺpci "Zmena" môžeš upraviť počty kusov jednotlivých položiek. </v>
      </c>
      <c r="D56" s="4"/>
      <c r="E56" s="256"/>
      <c r="F56" s="4"/>
      <c r="G56" s="4"/>
      <c r="H56" s="4"/>
      <c r="I56" s="4"/>
      <c r="J56" s="232"/>
      <c r="K56" s="4"/>
      <c r="L56" s="4"/>
      <c r="M56" s="4"/>
      <c r="N56" s="4"/>
      <c r="O56" s="232"/>
      <c r="P56" s="4"/>
      <c r="Q56" s="4"/>
      <c r="R56" s="4"/>
      <c r="S56" s="4"/>
      <c r="T56" s="4"/>
      <c r="U56" s="4"/>
      <c r="V56" s="4"/>
    </row>
    <row r="57" spans="1:22" ht="15" customHeight="1">
      <c r="A57" s="4"/>
      <c r="B57" s="4"/>
      <c r="C57" s="4" t="str">
        <f>Verzie!$E$146</f>
        <v>Pokiaľ chceš objednávku uložiť alebo odoslať ako prílohu, vytvor nový súbor kliknutím na odkaz  'Vytvoriť objednávku'.</v>
      </c>
      <c r="D57" s="4"/>
      <c r="E57" s="256"/>
      <c r="F57" s="4"/>
      <c r="G57" s="4"/>
      <c r="H57" s="4"/>
      <c r="I57" s="4"/>
      <c r="J57" s="232"/>
      <c r="K57" s="4"/>
      <c r="L57" s="4"/>
      <c r="M57" s="4"/>
      <c r="N57" s="4"/>
      <c r="O57" s="232"/>
      <c r="P57" s="4"/>
      <c r="Q57" s="4"/>
      <c r="R57" s="4"/>
      <c r="S57" s="4"/>
      <c r="T57" s="4"/>
      <c r="U57" s="4"/>
      <c r="V57" s="4"/>
    </row>
    <row r="58" spans="1:22" ht="15" customHeight="1">
      <c r="A58" s="4"/>
      <c r="B58" s="4"/>
      <c r="C58" s="4"/>
      <c r="D58" s="4"/>
      <c r="E58" s="256"/>
      <c r="F58" s="4"/>
      <c r="G58" s="4"/>
      <c r="H58" s="4"/>
      <c r="I58" s="4"/>
      <c r="J58" s="232"/>
      <c r="K58" s="4"/>
      <c r="L58" s="4"/>
      <c r="M58" s="4"/>
      <c r="N58" s="4"/>
      <c r="O58" s="232"/>
      <c r="P58" s="4"/>
      <c r="Q58" s="4"/>
      <c r="R58" s="4"/>
      <c r="S58" s="4"/>
      <c r="T58" s="4"/>
      <c r="U58" s="4"/>
      <c r="V58" s="4"/>
    </row>
    <row r="59" spans="1:22" ht="15" customHeight="1">
      <c r="A59" s="4"/>
      <c r="B59" s="4"/>
      <c r="C59" s="4"/>
      <c r="D59" s="4"/>
      <c r="E59" s="256"/>
      <c r="F59" s="4"/>
      <c r="G59" s="4"/>
      <c r="H59" s="4"/>
      <c r="I59" s="4"/>
      <c r="J59" s="232"/>
      <c r="K59" s="4"/>
      <c r="L59" s="4"/>
      <c r="M59" s="4"/>
      <c r="N59" s="4"/>
      <c r="O59" s="232"/>
      <c r="P59" s="4"/>
      <c r="Q59" s="4"/>
      <c r="R59" s="4"/>
      <c r="S59" s="4"/>
      <c r="T59" s="4"/>
      <c r="U59" s="4"/>
      <c r="V59" s="4"/>
    </row>
    <row r="60" spans="1:22" ht="15" customHeight="1">
      <c r="A60" s="4"/>
      <c r="B60" s="264"/>
      <c r="C60" s="4"/>
      <c r="D60" s="4"/>
      <c r="E60" s="256"/>
      <c r="F60" s="4"/>
      <c r="G60" s="4"/>
      <c r="H60" s="4"/>
      <c r="I60" s="4"/>
      <c r="J60" s="232"/>
      <c r="K60" s="4"/>
      <c r="L60" s="4"/>
      <c r="M60" s="4"/>
      <c r="N60" s="4"/>
      <c r="O60" s="232"/>
      <c r="P60" s="4"/>
      <c r="Q60" s="4"/>
      <c r="R60" s="4"/>
      <c r="S60" s="4"/>
      <c r="T60" s="4"/>
      <c r="U60" s="4"/>
      <c r="V60" s="4"/>
    </row>
    <row r="61" spans="1:22" ht="15" customHeight="1">
      <c r="A61" s="4"/>
      <c r="B61" s="4"/>
      <c r="C61" s="4"/>
      <c r="D61" s="4"/>
      <c r="E61" s="256"/>
      <c r="F61" s="4"/>
      <c r="G61" s="4"/>
      <c r="H61" s="4"/>
      <c r="I61" s="4"/>
      <c r="J61" s="232"/>
      <c r="K61" s="4"/>
      <c r="L61" s="4"/>
      <c r="M61" s="4"/>
      <c r="N61" s="4"/>
      <c r="O61" s="232"/>
      <c r="P61" s="4"/>
      <c r="Q61" s="4"/>
      <c r="R61" s="4"/>
      <c r="S61" s="4"/>
      <c r="T61" s="4"/>
      <c r="U61" s="4"/>
      <c r="V61" s="4"/>
    </row>
    <row r="62" spans="1:22" ht="15" customHeight="1">
      <c r="A62" s="4"/>
      <c r="B62" s="4"/>
      <c r="C62" s="4"/>
      <c r="D62" s="4"/>
      <c r="E62" s="256"/>
      <c r="F62" s="4"/>
      <c r="G62" s="4"/>
      <c r="H62" s="4"/>
      <c r="I62" s="4"/>
      <c r="J62" s="232"/>
      <c r="K62" s="4"/>
      <c r="L62" s="4"/>
      <c r="M62" s="4"/>
      <c r="N62" s="4"/>
      <c r="O62" s="232"/>
      <c r="P62" s="4"/>
      <c r="Q62" s="4"/>
      <c r="R62" s="4"/>
      <c r="S62" s="4"/>
      <c r="T62" s="4"/>
      <c r="U62" s="4"/>
      <c r="V62" s="4"/>
    </row>
    <row r="63" spans="1:22" ht="15" customHeight="1">
      <c r="A63" s="4"/>
      <c r="B63" s="4"/>
      <c r="C63" s="4"/>
      <c r="D63" s="4"/>
      <c r="E63" s="256"/>
      <c r="F63" s="4"/>
      <c r="G63" s="4"/>
      <c r="H63" s="4"/>
      <c r="I63" s="4"/>
      <c r="J63" s="232"/>
      <c r="K63" s="4"/>
      <c r="L63" s="4"/>
      <c r="M63" s="4"/>
      <c r="N63" s="4"/>
      <c r="O63" s="232"/>
      <c r="P63" s="4"/>
      <c r="Q63" s="4"/>
      <c r="R63" s="4"/>
      <c r="S63" s="4"/>
      <c r="T63" s="4"/>
      <c r="U63" s="4"/>
      <c r="V63" s="4"/>
    </row>
    <row r="64" spans="1:22" ht="15" customHeight="1">
      <c r="A64" s="4"/>
      <c r="B64" s="4"/>
      <c r="C64" s="4"/>
      <c r="D64" s="4"/>
      <c r="E64" s="256"/>
      <c r="F64" s="4"/>
      <c r="G64" s="4"/>
      <c r="H64" s="4"/>
      <c r="I64" s="4"/>
      <c r="J64" s="232"/>
      <c r="K64" s="4"/>
      <c r="L64" s="4"/>
      <c r="M64" s="4"/>
      <c r="N64" s="4"/>
      <c r="O64" s="232"/>
      <c r="P64" s="4"/>
      <c r="Q64" s="4"/>
      <c r="R64" s="4"/>
      <c r="S64" s="4"/>
      <c r="T64" s="4"/>
      <c r="U64" s="4"/>
      <c r="V64" s="4"/>
    </row>
    <row r="65" spans="1:22" ht="15" customHeight="1">
      <c r="A65" s="4"/>
      <c r="B65" s="4"/>
      <c r="C65" s="4"/>
      <c r="D65" s="4"/>
      <c r="E65" s="256"/>
      <c r="F65" s="4"/>
      <c r="G65" s="4"/>
      <c r="H65" s="4"/>
      <c r="I65" s="4"/>
      <c r="J65" s="232"/>
      <c r="K65" s="4"/>
      <c r="L65" s="4"/>
      <c r="M65" s="4"/>
      <c r="N65" s="4"/>
      <c r="O65" s="232"/>
      <c r="P65" s="4"/>
      <c r="Q65" s="4"/>
      <c r="R65" s="4"/>
      <c r="S65" s="4"/>
      <c r="T65" s="4"/>
      <c r="U65" s="4"/>
      <c r="V65" s="4"/>
    </row>
    <row r="66" spans="1:22" ht="15" customHeight="1">
      <c r="A66" s="4"/>
      <c r="B66" s="4"/>
      <c r="C66" s="4"/>
      <c r="D66" s="4"/>
      <c r="E66" s="256"/>
      <c r="F66" s="4"/>
      <c r="G66" s="4"/>
      <c r="H66" s="4"/>
      <c r="I66" s="4"/>
      <c r="J66" s="232"/>
      <c r="K66" s="4"/>
      <c r="L66" s="4"/>
      <c r="M66" s="4"/>
      <c r="N66" s="4"/>
      <c r="O66" s="232"/>
      <c r="P66" s="4"/>
      <c r="Q66" s="4"/>
      <c r="R66" s="4"/>
      <c r="S66" s="4"/>
      <c r="T66" s="4"/>
      <c r="U66" s="4"/>
      <c r="V66" s="4"/>
    </row>
    <row r="67" spans="1:22" ht="15" customHeight="1">
      <c r="A67" s="4"/>
      <c r="B67" s="4"/>
      <c r="C67" s="4"/>
      <c r="D67" s="4"/>
      <c r="E67" s="256"/>
      <c r="F67" s="4"/>
      <c r="G67" s="4"/>
      <c r="H67" s="4"/>
      <c r="I67" s="4"/>
      <c r="J67" s="232"/>
      <c r="K67" s="4"/>
      <c r="L67" s="4"/>
      <c r="M67" s="4"/>
      <c r="N67" s="4"/>
      <c r="O67" s="232"/>
      <c r="P67" s="4"/>
      <c r="Q67" s="4"/>
      <c r="R67" s="4"/>
      <c r="S67" s="4"/>
      <c r="T67" s="4"/>
      <c r="U67" s="4"/>
      <c r="V67" s="4"/>
    </row>
    <row r="68" spans="1:22" ht="15" customHeight="1">
      <c r="A68" s="4"/>
      <c r="B68" s="4"/>
      <c r="C68" s="4"/>
      <c r="D68" s="4"/>
      <c r="E68" s="256"/>
      <c r="F68" s="4"/>
      <c r="G68" s="4"/>
      <c r="H68" s="4"/>
      <c r="I68" s="4"/>
      <c r="J68" s="232"/>
      <c r="K68" s="4"/>
      <c r="L68" s="4"/>
      <c r="M68" s="4"/>
      <c r="N68" s="4"/>
      <c r="O68" s="232"/>
      <c r="P68" s="4"/>
      <c r="Q68" s="4"/>
      <c r="R68" s="4"/>
      <c r="S68" s="4"/>
      <c r="T68" s="4"/>
      <c r="U68" s="4"/>
      <c r="V68" s="4"/>
    </row>
    <row r="69" spans="1:22" ht="15" customHeight="1">
      <c r="A69" s="4"/>
      <c r="B69" s="4"/>
      <c r="C69" s="4"/>
      <c r="D69" s="4"/>
      <c r="E69" s="256"/>
      <c r="F69" s="4"/>
      <c r="G69" s="4"/>
      <c r="H69" s="4"/>
      <c r="I69" s="4"/>
      <c r="J69" s="232"/>
      <c r="K69" s="4"/>
      <c r="L69" s="4"/>
      <c r="M69" s="4"/>
      <c r="N69" s="4"/>
      <c r="O69" s="232"/>
      <c r="P69" s="4"/>
      <c r="Q69" s="4"/>
      <c r="R69" s="4"/>
      <c r="S69" s="4"/>
      <c r="T69" s="4"/>
      <c r="U69" s="4"/>
      <c r="V69" s="4"/>
    </row>
    <row r="70" spans="1:22" ht="15" customHeight="1">
      <c r="A70" s="4"/>
      <c r="B70" s="4"/>
      <c r="C70" s="4"/>
      <c r="D70" s="4"/>
      <c r="E70" s="256"/>
      <c r="F70" s="4"/>
      <c r="G70" s="4"/>
      <c r="H70" s="4"/>
      <c r="I70" s="4"/>
      <c r="J70" s="232"/>
      <c r="K70" s="4"/>
      <c r="L70" s="4"/>
      <c r="M70" s="4"/>
      <c r="N70" s="4"/>
      <c r="O70" s="232"/>
      <c r="P70" s="4"/>
      <c r="Q70" s="4"/>
      <c r="R70" s="4"/>
      <c r="S70" s="4"/>
      <c r="T70" s="4"/>
      <c r="U70" s="4"/>
      <c r="V70" s="4"/>
    </row>
    <row r="71" spans="1:22" ht="15" customHeight="1">
      <c r="A71" s="4"/>
      <c r="B71" s="4"/>
      <c r="C71" s="4"/>
      <c r="D71" s="4"/>
      <c r="E71" s="256"/>
      <c r="F71" s="4"/>
      <c r="G71" s="4"/>
      <c r="H71" s="4"/>
      <c r="I71" s="4"/>
      <c r="J71" s="232"/>
      <c r="K71" s="4"/>
      <c r="L71" s="4"/>
      <c r="M71" s="4"/>
      <c r="N71" s="4"/>
      <c r="O71" s="232"/>
      <c r="P71" s="4"/>
      <c r="Q71" s="4"/>
      <c r="R71" s="4"/>
      <c r="S71" s="4"/>
      <c r="T71" s="4"/>
      <c r="U71" s="4"/>
      <c r="V71" s="4"/>
    </row>
    <row r="72" spans="1:22" ht="15" customHeight="1">
      <c r="A72" s="4"/>
      <c r="B72" s="4"/>
      <c r="C72" s="4"/>
      <c r="D72" s="4"/>
      <c r="E72" s="256"/>
      <c r="F72" s="4"/>
      <c r="G72" s="4"/>
      <c r="H72" s="4"/>
      <c r="I72" s="4"/>
      <c r="J72" s="232"/>
      <c r="K72" s="4"/>
      <c r="L72" s="4"/>
      <c r="M72" s="4"/>
      <c r="N72" s="4"/>
      <c r="O72" s="232"/>
      <c r="P72" s="4"/>
      <c r="Q72" s="4"/>
      <c r="R72" s="4"/>
      <c r="S72" s="4"/>
      <c r="T72" s="4"/>
      <c r="U72" s="4"/>
      <c r="V72" s="4"/>
    </row>
    <row r="73" spans="1:22" ht="15" customHeight="1">
      <c r="A73" s="4"/>
      <c r="B73" s="4"/>
      <c r="C73" s="4"/>
      <c r="D73" s="4"/>
      <c r="E73" s="256"/>
      <c r="F73" s="4"/>
      <c r="G73" s="4"/>
      <c r="H73" s="4"/>
      <c r="I73" s="4"/>
      <c r="J73" s="232"/>
      <c r="K73" s="4"/>
      <c r="L73" s="4"/>
      <c r="M73" s="4"/>
      <c r="N73" s="4"/>
      <c r="O73" s="232"/>
      <c r="P73" s="4"/>
      <c r="Q73" s="4"/>
      <c r="R73" s="4"/>
      <c r="S73" s="4"/>
      <c r="T73" s="4"/>
      <c r="U73" s="4"/>
      <c r="V73" s="4"/>
    </row>
    <row r="74" spans="1:22" ht="15" customHeight="1">
      <c r="A74" s="4"/>
      <c r="B74" s="4"/>
      <c r="C74" s="4"/>
      <c r="D74" s="4"/>
      <c r="E74" s="256"/>
      <c r="F74" s="4"/>
      <c r="G74" s="4"/>
      <c r="H74" s="4"/>
      <c r="I74" s="4"/>
      <c r="J74" s="232"/>
      <c r="K74" s="4"/>
      <c r="L74" s="4"/>
      <c r="M74" s="4"/>
      <c r="N74" s="4"/>
      <c r="O74" s="232"/>
      <c r="P74" s="4"/>
      <c r="Q74" s="4"/>
      <c r="R74" s="4"/>
      <c r="S74" s="4"/>
      <c r="T74" s="4"/>
      <c r="U74" s="4"/>
      <c r="V74" s="4"/>
    </row>
  </sheetData>
  <sheetProtection algorithmName="SHA-512" hashValue="5zvkTN7vrhC2MVaqInnzpyDS/+ddgf9wqVNy41KEsqaVOTbGPfW0GTioxIlmKox9kBtaC6jZhWv0V8RNJDB22g==" saltValue="4yUKq8KfYsKZ/iyghqJIAA==" spinCount="100000" sheet="1" formatCells="0" formatColumns="0" formatRows="0" autoFilter="0"/>
  <mergeCells count="8">
    <mergeCell ref="C52:L52"/>
    <mergeCell ref="F17:K17"/>
    <mergeCell ref="F19:K19"/>
    <mergeCell ref="K2:L2"/>
    <mergeCell ref="D2:F2"/>
    <mergeCell ref="G45:I45"/>
    <mergeCell ref="C50:L50"/>
    <mergeCell ref="C51:L51"/>
  </mergeCells>
  <hyperlinks>
    <hyperlink ref="D2:F2" location="'FORM-I'!A1" display="'FORM-I'!A1" xr:uid="{0640AB4B-35DF-42D5-804A-9587FF8C8F01}"/>
    <hyperlink ref="B2" location="'DATA-WL5'!A5" display="'DATA-WL5'!A5" xr:uid="{DCD07166-E403-4607-99C9-61348F00AD2A}"/>
  </hyperlinks>
  <printOptions horizontalCentered="1"/>
  <pageMargins left="0.19685039370078741" right="0.19685039370078741" top="0.39370078740157483" bottom="0.19685039370078741" header="0.31496062992125984" footer="0.31496062992125984"/>
  <pageSetup paperSize="9" scale="97" orientation="portrait" r:id="rId1"/>
  <headerFooter>
    <oddHeader>&amp;R&amp;"Aptos"&amp;10&amp;K000000 Restricted&amp;1#_x000D_</oddHeader>
  </headerFooter>
  <ignoredErrors>
    <ignoredError sqref="D24:D43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85089" r:id="rId4" name="Button 1">
              <controlPr defaultSize="0" print="0" autoFill="0" autoPict="0" macro="[0]!Export_objednavky">
                <anchor moveWithCells="1" sizeWithCells="1">
                  <from>
                    <xdr:col>8</xdr:col>
                    <xdr:colOff>600075</xdr:colOff>
                    <xdr:row>59</xdr:row>
                    <xdr:rowOff>0</xdr:rowOff>
                  </from>
                  <to>
                    <xdr:col>12</xdr:col>
                    <xdr:colOff>9525</xdr:colOff>
                    <xdr:row>60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32A01-039E-4FF1-8DFB-E9204686DC35}">
  <sheetPr codeName="List42">
    <tabColor rgb="FFFF0000"/>
  </sheetPr>
  <dimension ref="A1:AM10262"/>
  <sheetViews>
    <sheetView showGridLines="0" zoomScaleNormal="100" workbookViewId="0">
      <selection activeCell="Q1" sqref="Q1:XFD1048576"/>
    </sheetView>
  </sheetViews>
  <sheetFormatPr defaultColWidth="0" defaultRowHeight="14.25"/>
  <cols>
    <col min="1" max="1" width="2" style="11" customWidth="1"/>
    <col min="2" max="2" width="11.25" style="11" bestFit="1" customWidth="1"/>
    <col min="3" max="3" width="60.875" style="11" customWidth="1"/>
    <col min="4" max="4" width="5.125" style="11" bestFit="1" customWidth="1"/>
    <col min="5" max="5" width="2.375" style="11" customWidth="1"/>
    <col min="6" max="6" width="2.25" style="11" customWidth="1"/>
    <col min="7" max="7" width="12" style="11" customWidth="1"/>
    <col min="8" max="8" width="5.5" style="11" customWidth="1"/>
    <col min="9" max="10" width="12" style="11" customWidth="1"/>
    <col min="11" max="11" width="9" style="11" customWidth="1"/>
    <col min="12" max="12" width="21.625" style="11" customWidth="1"/>
    <col min="13" max="13" width="9" style="11" customWidth="1"/>
    <col min="14" max="14" width="5.375" style="11" customWidth="1"/>
    <col min="15" max="15" width="8.875" style="11" customWidth="1"/>
    <col min="16" max="16" width="12.75" style="11" customWidth="1"/>
    <col min="17" max="17" width="9" style="11" hidden="1"/>
    <col min="18" max="18" width="36" style="11" hidden="1"/>
    <col min="19" max="19" width="9" style="11" hidden="1"/>
    <col min="20" max="20" width="49.625" style="11" hidden="1"/>
    <col min="21" max="21" width="9" style="11" hidden="1"/>
    <col min="22" max="22" width="7.5" style="11" hidden="1"/>
    <col min="23" max="39" width="0" style="11" hidden="1"/>
    <col min="40" max="16384" width="9" style="11" hidden="1"/>
  </cols>
  <sheetData>
    <row r="1" spans="1:39" ht="15" thickBot="1">
      <c r="B1" s="1"/>
      <c r="C1" s="1"/>
      <c r="D1" s="1"/>
      <c r="E1" s="2"/>
      <c r="F1" s="1"/>
      <c r="G1" s="48"/>
      <c r="H1" s="48"/>
      <c r="I1" s="1"/>
      <c r="J1" s="2"/>
      <c r="N1" s="15"/>
      <c r="O1" s="15"/>
      <c r="P1" s="15"/>
      <c r="Q1" s="15"/>
      <c r="R1" s="15" t="s">
        <v>969</v>
      </c>
      <c r="S1" s="15" t="s">
        <v>970</v>
      </c>
      <c r="T1" s="15" t="s">
        <v>971</v>
      </c>
      <c r="U1" s="15" t="s">
        <v>973</v>
      </c>
      <c r="V1" s="15" t="s">
        <v>972</v>
      </c>
    </row>
    <row r="2" spans="1:39" ht="15" thickBot="1">
      <c r="B2" s="1"/>
      <c r="C2" s="1" t="str">
        <f>Verzie!E115</f>
        <v>Predajca:</v>
      </c>
      <c r="D2" s="1"/>
      <c r="E2" s="2"/>
      <c r="F2" s="1"/>
      <c r="G2" s="48"/>
      <c r="H2" s="48"/>
      <c r="I2" s="1"/>
      <c r="J2" s="49" t="s">
        <v>2</v>
      </c>
      <c r="O2" s="283"/>
      <c r="P2" s="283"/>
      <c r="Q2" s="283"/>
    </row>
    <row r="3" spans="1:39" ht="15" thickBot="1">
      <c r="B3" s="1"/>
      <c r="C3" s="50" t="s">
        <v>87</v>
      </c>
      <c r="D3" s="1"/>
      <c r="E3" s="2"/>
      <c r="F3" s="1"/>
      <c r="G3" s="48"/>
      <c r="H3" s="48"/>
      <c r="I3" s="1"/>
      <c r="J3" s="51"/>
    </row>
    <row r="4" spans="1:39" ht="15" thickBot="1">
      <c r="B4" s="1"/>
      <c r="C4" s="52" t="s">
        <v>88</v>
      </c>
      <c r="D4" s="1"/>
      <c r="E4" s="2"/>
      <c r="F4" s="1"/>
      <c r="G4" s="48"/>
      <c r="H4" s="48"/>
    </row>
    <row r="5" spans="1:39" ht="15" thickBot="1">
      <c r="B5" s="1"/>
      <c r="C5" s="52" t="s">
        <v>89</v>
      </c>
      <c r="D5" s="1"/>
      <c r="E5" s="2"/>
      <c r="F5" s="1"/>
      <c r="G5" s="48"/>
      <c r="H5" s="48"/>
      <c r="I5" s="1"/>
    </row>
    <row r="6" spans="1:39" ht="15.75" thickBot="1">
      <c r="B6" s="1"/>
      <c r="C6" s="52" t="s">
        <v>90</v>
      </c>
      <c r="D6" s="1"/>
      <c r="E6" s="2"/>
      <c r="F6" s="1"/>
      <c r="G6" s="48"/>
      <c r="H6" s="48"/>
      <c r="I6" s="53" t="str">
        <f>Verzie!E137&amp;" : "</f>
        <v xml:space="preserve">Verzia : </v>
      </c>
      <c r="J6" s="54" t="str">
        <f>Verzie!E138</f>
        <v>1.0.3</v>
      </c>
      <c r="AH6" s="351"/>
      <c r="AI6" s="352" t="s">
        <v>1679</v>
      </c>
      <c r="AJ6" s="352" t="s">
        <v>879</v>
      </c>
      <c r="AK6" s="352" t="s">
        <v>1680</v>
      </c>
      <c r="AL6" s="352" t="s">
        <v>1681</v>
      </c>
    </row>
    <row r="7" spans="1:39" ht="15.75" thickBot="1">
      <c r="B7" s="1"/>
      <c r="C7" s="52" t="s">
        <v>91</v>
      </c>
      <c r="D7" s="1"/>
      <c r="E7" s="2"/>
      <c r="F7" s="1"/>
      <c r="G7" s="48"/>
      <c r="H7" s="48"/>
      <c r="I7" s="1"/>
      <c r="J7" s="1"/>
      <c r="AH7" s="353" t="s">
        <v>1682</v>
      </c>
      <c r="AI7" s="352" t="s">
        <v>1683</v>
      </c>
      <c r="AJ7" s="352" t="s">
        <v>1684</v>
      </c>
      <c r="AK7" s="354">
        <v>214.26124999999999</v>
      </c>
      <c r="AL7" s="355">
        <v>5.2773399999999997</v>
      </c>
      <c r="AM7" s="11">
        <f>IF(Verzie!$E$1="CZK",Ceny!AK7,IF(Verzie!$E$1="SK",Ceny!AL7,""))</f>
        <v>5.2773399999999997</v>
      </c>
    </row>
    <row r="8" spans="1:39" ht="15.75" thickBot="1">
      <c r="B8" s="1"/>
      <c r="C8" s="55" t="s">
        <v>92</v>
      </c>
      <c r="D8" s="1"/>
      <c r="E8" s="2"/>
      <c r="F8" s="1"/>
      <c r="G8" s="48"/>
      <c r="H8" s="48"/>
      <c r="I8" s="53" t="str">
        <f>Verzie!E139&amp;" : "</f>
        <v xml:space="preserve">Platnosť cenníku od : </v>
      </c>
      <c r="J8" s="56">
        <v>45597</v>
      </c>
      <c r="AH8" s="353" t="s">
        <v>1682</v>
      </c>
      <c r="AI8" s="352" t="s">
        <v>1685</v>
      </c>
      <c r="AJ8" s="352" t="s">
        <v>1686</v>
      </c>
      <c r="AK8" s="354">
        <v>0</v>
      </c>
      <c r="AL8" s="355">
        <v>0</v>
      </c>
      <c r="AM8" s="11">
        <f>IF(Verzie!$E$1="CZK",Ceny!AK8,IF(Verzie!$E$1="SK",Ceny!AL8,""))</f>
        <v>0</v>
      </c>
    </row>
    <row r="9" spans="1:39" ht="15.75" thickBot="1">
      <c r="B9" s="1"/>
      <c r="C9" s="1"/>
      <c r="D9" s="1"/>
      <c r="E9" s="2"/>
      <c r="F9" s="1"/>
      <c r="G9" s="57"/>
      <c r="H9" s="57"/>
      <c r="I9" s="1"/>
      <c r="J9" s="1"/>
      <c r="AH9" s="353" t="s">
        <v>1682</v>
      </c>
      <c r="AI9" s="352" t="s">
        <v>1687</v>
      </c>
      <c r="AJ9" s="352" t="s">
        <v>1686</v>
      </c>
      <c r="AK9" s="354">
        <v>0</v>
      </c>
      <c r="AL9" s="355">
        <v>0</v>
      </c>
      <c r="AM9" s="11">
        <f>IF(Verzie!$E$1="CZK",Ceny!AK9,IF(Verzie!$E$1="SK",Ceny!AL9,""))</f>
        <v>0</v>
      </c>
    </row>
    <row r="10" spans="1:39" ht="27" thickBot="1">
      <c r="B10" s="58" t="str">
        <f>Verzie!E127</f>
        <v>Číslo artiklu</v>
      </c>
      <c r="C10" s="59" t="str">
        <f>Verzie!E128</f>
        <v>Názov</v>
      </c>
      <c r="D10" s="60" t="str">
        <f>Verzie!E129</f>
        <v>balenie</v>
      </c>
      <c r="E10" s="61" t="str">
        <f>Verzie!E129</f>
        <v>balenie</v>
      </c>
      <c r="F10" s="60"/>
      <c r="G10" s="62" t="str">
        <f>Verzie!E132</f>
        <v>Jednotková cena</v>
      </c>
      <c r="H10" s="63" t="str">
        <f>IF(Verzie!E1="CZK","CZK","EUR")</f>
        <v>EUR</v>
      </c>
      <c r="I10" s="64" t="str">
        <f>Verzie!E135</f>
        <v>Voľné pole</v>
      </c>
      <c r="J10" s="65" t="str">
        <f>Verzie!E136</f>
        <v>Kód predajcu</v>
      </c>
      <c r="L10" s="66" t="str">
        <f>Verzie!E141</f>
        <v>nákupné ceny, tj. ceny so zľavou od predajcu</v>
      </c>
      <c r="R10" s="299" t="s">
        <v>974</v>
      </c>
      <c r="S10" s="299" t="s">
        <v>975</v>
      </c>
      <c r="T10" s="299"/>
      <c r="U10" s="299" t="s">
        <v>976</v>
      </c>
      <c r="AH10" s="353" t="s">
        <v>1688</v>
      </c>
      <c r="AI10" s="352" t="s">
        <v>1689</v>
      </c>
      <c r="AJ10" s="352" t="s">
        <v>1690</v>
      </c>
      <c r="AK10" s="354">
        <v>942.97812999999996</v>
      </c>
      <c r="AL10" s="355">
        <v>43.200620000000001</v>
      </c>
      <c r="AM10" s="11">
        <f>IF(Verzie!$E$1="CZK",Ceny!AK10,IF(Verzie!$E$1="SK",Ceny!AL10,""))</f>
        <v>43.200620000000001</v>
      </c>
    </row>
    <row r="11" spans="1:39" ht="15">
      <c r="A11" s="67"/>
      <c r="B11" s="68">
        <v>9339352</v>
      </c>
      <c r="C11" s="69" t="str">
        <f>IF(Verzie!$E$1="CZK",R11,IF(Verzie!$E$1="SK",T11,IF(Verzie!$E$1="HU",V11,"")))</f>
        <v>WL L-sada kov./ľavá/25kg /s pruž./sivá</v>
      </c>
      <c r="D11" s="70">
        <v>1</v>
      </c>
      <c r="E11" s="71" t="s">
        <v>11</v>
      </c>
      <c r="F11" s="72"/>
      <c r="G11" s="73">
        <f>VLOOKUP(J11,AI:AM,5,0)</f>
        <v>22.47043</v>
      </c>
      <c r="H11" s="74" t="str">
        <f>IF(G11="","",$H$10)</f>
        <v>EUR</v>
      </c>
      <c r="I11" s="82" t="s">
        <v>11</v>
      </c>
      <c r="J11" s="347" t="s">
        <v>19728</v>
      </c>
      <c r="L11" s="75">
        <f>G11*(1-'FORM-I'!$V$22/100)</f>
        <v>22.47043</v>
      </c>
      <c r="O11" s="283" t="e">
        <f>IF(AND('DATA-WL2'!$AV$22="bez",'DATA-WL1'!$AV$38="TAZ",'DATA-WL1'!$AV$50="S",OR('DATA-WL1'!$AV$34="L",'DATA-WL1'!$AV$34=4),'DATA-WL1'!$AW$44=0),1,"")</f>
        <v>#VALUE!</v>
      </c>
      <c r="R11" s="11" t="s">
        <v>977</v>
      </c>
      <c r="S11" s="11">
        <v>518.96180000000004</v>
      </c>
      <c r="T11" s="11" t="s">
        <v>670</v>
      </c>
      <c r="U11" s="11">
        <v>20.758499999999998</v>
      </c>
      <c r="AH11" s="353" t="s">
        <v>1682</v>
      </c>
      <c r="AI11" s="352" t="s">
        <v>1691</v>
      </c>
      <c r="AJ11" s="352" t="s">
        <v>1692</v>
      </c>
      <c r="AK11" s="354">
        <v>1000</v>
      </c>
      <c r="AL11" s="355">
        <v>40</v>
      </c>
      <c r="AM11" s="11">
        <f>IF(Verzie!$E$1="CZK",Ceny!AK11,IF(Verzie!$E$1="SK",Ceny!AL11,""))</f>
        <v>40</v>
      </c>
    </row>
    <row r="12" spans="1:39" ht="15">
      <c r="A12" s="99"/>
      <c r="B12" s="76">
        <v>9339354</v>
      </c>
      <c r="C12" s="77" t="str">
        <f>IF(Verzie!$E$1="CZK",R12,IF(Verzie!$E$1="SK",T12,IF(Verzie!$E$1="HU",V12,"")))</f>
        <v>WL L-sada kov./ľavá/25kg /s pruž./biela</v>
      </c>
      <c r="D12" s="78">
        <v>1</v>
      </c>
      <c r="E12" s="79" t="s">
        <v>11</v>
      </c>
      <c r="F12" s="80"/>
      <c r="G12" s="88">
        <f>VLOOKUP(J12,AI:AM,5,0)</f>
        <v>24.71735</v>
      </c>
      <c r="H12" s="81" t="str">
        <f t="shared" ref="H12:H75" si="0">IF(G12="","",$H$10)</f>
        <v>EUR</v>
      </c>
      <c r="I12" s="82" t="s">
        <v>11</v>
      </c>
      <c r="J12" s="347" t="s">
        <v>19730</v>
      </c>
      <c r="L12" s="75">
        <f>G12*(1-'FORM-I'!$V$22/100)</f>
        <v>24.71735</v>
      </c>
      <c r="N12" s="11" t="e">
        <f>VLOOKUP(B12,$B$11:B11,1,FALSE)</f>
        <v>#N/A</v>
      </c>
      <c r="O12" s="283" t="e">
        <f>IF(AND('DATA-WL2'!$AV$22="bez",'DATA-WL1'!$AV$38="TAZ",'DATA-WL1'!$AV$50="B",OR('DATA-WL1'!$AV$34="L",'DATA-WL1'!$AV$34=4),'DATA-WL1'!$AW$44=0),1,"")</f>
        <v>#VALUE!</v>
      </c>
      <c r="R12" s="11" t="s">
        <v>978</v>
      </c>
      <c r="S12" s="11">
        <v>570.85529999999994</v>
      </c>
      <c r="T12" s="11" t="s">
        <v>671</v>
      </c>
      <c r="U12" s="11">
        <v>22.834199999999999</v>
      </c>
      <c r="AH12" s="353" t="s">
        <v>1682</v>
      </c>
      <c r="AI12" s="352" t="s">
        <v>1693</v>
      </c>
      <c r="AJ12" s="352" t="s">
        <v>1694</v>
      </c>
      <c r="AK12" s="354">
        <v>1000</v>
      </c>
      <c r="AL12" s="355">
        <v>40</v>
      </c>
      <c r="AM12" s="11">
        <f>IF(Verzie!$E$1="CZK",Ceny!AK12,IF(Verzie!$E$1="SK",Ceny!AL12,""))</f>
        <v>40</v>
      </c>
    </row>
    <row r="13" spans="1:39" ht="15">
      <c r="A13" s="107"/>
      <c r="B13" s="83">
        <v>9339356</v>
      </c>
      <c r="C13" s="84" t="str">
        <f>IF(Verzie!$E$1="CZK",R13,IF(Verzie!$E$1="SK",T13,IF(Verzie!$E$1="HU",V13,"")))</f>
        <v>WL L-sada kov./ľavá/25kg /s pruž./antr.</v>
      </c>
      <c r="D13" s="85">
        <v>1</v>
      </c>
      <c r="E13" s="79" t="s">
        <v>11</v>
      </c>
      <c r="F13" s="87"/>
      <c r="G13" s="88">
        <f t="shared" ref="G13:G76" si="1">VLOOKUP(J13,AI:AM,5,0)</f>
        <v>24.71735</v>
      </c>
      <c r="H13" s="89" t="str">
        <f t="shared" si="0"/>
        <v>EUR</v>
      </c>
      <c r="I13" s="90" t="s">
        <v>11</v>
      </c>
      <c r="J13" s="347" t="s">
        <v>19732</v>
      </c>
      <c r="L13" s="75">
        <f>G13*(1-'FORM-I'!$V$22/100)</f>
        <v>24.71735</v>
      </c>
      <c r="N13" s="11" t="e">
        <f>VLOOKUP(B13,$B$11:B12,1,FALSE)</f>
        <v>#N/A</v>
      </c>
      <c r="O13" s="283" t="e">
        <f>IF(AND('DATA-WL2'!$AV$22="bez",'DATA-WL1'!$AV$38="TAZ",'DATA-WL1'!$AV$50="A",OR('DATA-WL1'!$AV$34="L",'DATA-WL1'!$AV$34=4),'DATA-WL1'!$AW$44=0),1,"")</f>
        <v>#VALUE!</v>
      </c>
      <c r="R13" s="11" t="s">
        <v>979</v>
      </c>
      <c r="S13" s="11">
        <v>570.85529999999994</v>
      </c>
      <c r="T13" s="11" t="s">
        <v>672</v>
      </c>
      <c r="U13" s="11">
        <v>22.834199999999999</v>
      </c>
      <c r="AH13" s="353" t="s">
        <v>1682</v>
      </c>
      <c r="AI13" s="352" t="s">
        <v>1695</v>
      </c>
      <c r="AJ13" s="352" t="s">
        <v>1696</v>
      </c>
      <c r="AK13" s="354">
        <v>1000</v>
      </c>
      <c r="AL13" s="355">
        <v>40</v>
      </c>
      <c r="AM13" s="11">
        <f>IF(Verzie!$E$1="CZK",Ceny!AK13,IF(Verzie!$E$1="SK",Ceny!AL13,""))</f>
        <v>40</v>
      </c>
    </row>
    <row r="14" spans="1:39" ht="15">
      <c r="A14" s="67"/>
      <c r="B14" s="83">
        <v>9339357</v>
      </c>
      <c r="C14" s="84" t="str">
        <f>IF(Verzie!$E$1="CZK",R14,IF(Verzie!$E$1="SK",T14,IF(Verzie!$E$1="HU",V14,"")))</f>
        <v>WL L-sada kov./ľavá/25kg /bez pruž./sivá</v>
      </c>
      <c r="D14" s="85">
        <v>1</v>
      </c>
      <c r="E14" s="79" t="s">
        <v>11</v>
      </c>
      <c r="F14" s="87"/>
      <c r="G14" s="88">
        <f t="shared" si="1"/>
        <v>22.47043</v>
      </c>
      <c r="H14" s="89" t="str">
        <f t="shared" si="0"/>
        <v>EUR</v>
      </c>
      <c r="I14" s="195" t="s">
        <v>11</v>
      </c>
      <c r="J14" s="347" t="s">
        <v>19734</v>
      </c>
      <c r="L14" s="75">
        <f>G14*(1-'FORM-I'!$V$22/100)</f>
        <v>22.47043</v>
      </c>
      <c r="N14" s="11" t="e">
        <f>VLOOKUP(B14,$B$11:B13,1,FALSE)</f>
        <v>#N/A</v>
      </c>
      <c r="O14" s="283" t="e">
        <f>IF(AND(OR('DATA-WL2'!$AV$22="P2O",'DATA-WL2'!$AV$22="PUL",'DATA-WL2'!$AV$22="SIS"),'DATA-WL1'!$AV$38="TAZ",'DATA-WL1'!$AV$50="S",OR('DATA-WL1'!$AV$34="L",'DATA-WL1'!$AV$34=4),'DATA-WL1'!$AW$44=0),1,"")</f>
        <v>#VALUE!</v>
      </c>
      <c r="R14" s="11" t="s">
        <v>980</v>
      </c>
      <c r="S14" s="11">
        <v>518.96180000000004</v>
      </c>
      <c r="T14" s="11" t="s">
        <v>673</v>
      </c>
      <c r="U14" s="11">
        <v>20.758499999999998</v>
      </c>
      <c r="AH14" s="353" t="s">
        <v>1682</v>
      </c>
      <c r="AI14" s="352" t="s">
        <v>1697</v>
      </c>
      <c r="AJ14" s="352" t="s">
        <v>1698</v>
      </c>
      <c r="AK14" s="354">
        <v>1000</v>
      </c>
      <c r="AL14" s="355">
        <v>40</v>
      </c>
      <c r="AM14" s="11">
        <f>IF(Verzie!$E$1="CZK",Ceny!AK14,IF(Verzie!$E$1="SK",Ceny!AL14,""))</f>
        <v>40</v>
      </c>
    </row>
    <row r="15" spans="1:39" ht="15">
      <c r="A15" s="99"/>
      <c r="B15" s="83">
        <v>9339363</v>
      </c>
      <c r="C15" s="84" t="str">
        <f>IF(Verzie!$E$1="CZK",R15,IF(Verzie!$E$1="SK",T15,IF(Verzie!$E$1="HU",V15,"")))</f>
        <v>WL L-sada kov./ľavá/25kg /bez pruž./biela</v>
      </c>
      <c r="D15" s="85">
        <v>1</v>
      </c>
      <c r="E15" s="79" t="s">
        <v>11</v>
      </c>
      <c r="F15" s="87"/>
      <c r="G15" s="88">
        <f t="shared" si="1"/>
        <v>24.71735</v>
      </c>
      <c r="H15" s="89" t="str">
        <f t="shared" si="0"/>
        <v>EUR</v>
      </c>
      <c r="I15" s="195" t="s">
        <v>11</v>
      </c>
      <c r="J15" s="347" t="s">
        <v>19736</v>
      </c>
      <c r="L15" s="75">
        <f>G15*(1-'FORM-I'!$V$22/100)</f>
        <v>24.71735</v>
      </c>
      <c r="N15" s="11" t="e">
        <f>VLOOKUP(B15,$B$11:B14,1,FALSE)</f>
        <v>#N/A</v>
      </c>
      <c r="O15" s="283" t="e">
        <f>IF(AND(OR('DATA-WL2'!$AV$22="P2O",'DATA-WL2'!$AV$22="PUL",'DATA-WL2'!$AV$22="SIS"),'DATA-WL1'!$AV$38="TAZ",'DATA-WL1'!$AV$50="B",OR('DATA-WL1'!$AV$34="L",'DATA-WL1'!$AV$34=4),'DATA-WL1'!$AW$44=0),1,"")</f>
        <v>#VALUE!</v>
      </c>
      <c r="R15" s="11" t="s">
        <v>981</v>
      </c>
      <c r="S15" s="11">
        <v>570.85529999999994</v>
      </c>
      <c r="T15" s="11" t="s">
        <v>674</v>
      </c>
      <c r="U15" s="11">
        <v>22.834199999999999</v>
      </c>
      <c r="AH15" s="353" t="s">
        <v>1699</v>
      </c>
      <c r="AI15" s="352" t="s">
        <v>1700</v>
      </c>
      <c r="AJ15" s="352" t="s">
        <v>1701</v>
      </c>
      <c r="AK15" s="354">
        <v>28.80818</v>
      </c>
      <c r="AL15" s="355">
        <v>1.31978</v>
      </c>
      <c r="AM15" s="11">
        <f>IF(Verzie!$E$1="CZK",Ceny!AK15,IF(Verzie!$E$1="SK",Ceny!AL15,""))</f>
        <v>1.31978</v>
      </c>
    </row>
    <row r="16" spans="1:39" ht="15">
      <c r="A16" s="107"/>
      <c r="B16" s="83">
        <v>9339364</v>
      </c>
      <c r="C16" s="84" t="str">
        <f>IF(Verzie!$E$1="CZK",R16,IF(Verzie!$E$1="SK",T16,IF(Verzie!$E$1="HU",V16,"")))</f>
        <v>WL L-sada kov./ľavá/25kg /bez pruž./antr.</v>
      </c>
      <c r="D16" s="85">
        <v>1</v>
      </c>
      <c r="E16" s="79" t="s">
        <v>11</v>
      </c>
      <c r="F16" s="87"/>
      <c r="G16" s="88">
        <f t="shared" si="1"/>
        <v>24.71735</v>
      </c>
      <c r="H16" s="89" t="str">
        <f t="shared" si="0"/>
        <v>EUR</v>
      </c>
      <c r="I16" s="90" t="s">
        <v>11</v>
      </c>
      <c r="J16" s="347" t="s">
        <v>19738</v>
      </c>
      <c r="L16" s="75">
        <f>G16*(1-'FORM-I'!$V$22/100)</f>
        <v>24.71735</v>
      </c>
      <c r="N16" s="11" t="e">
        <f>VLOOKUP(B16,$B$11:B15,1,FALSE)</f>
        <v>#N/A</v>
      </c>
      <c r="O16" s="283" t="e">
        <f>IF(AND(OR('DATA-WL2'!$AV$22="P2O",'DATA-WL2'!$AV$22="PUL",'DATA-WL2'!$AV$22="SIS"),'DATA-WL1'!$AV$38="TAZ",'DATA-WL1'!$AV$50="A",OR('DATA-WL1'!$AV$34="L",'DATA-WL1'!$AV$34=4),'DATA-WL1'!$AW$44=0),1,"")</f>
        <v>#VALUE!</v>
      </c>
      <c r="R16" s="11" t="s">
        <v>982</v>
      </c>
      <c r="S16" s="11">
        <v>570.85529999999994</v>
      </c>
      <c r="T16" s="11" t="s">
        <v>675</v>
      </c>
      <c r="U16" s="11">
        <v>22.834199999999999</v>
      </c>
      <c r="AH16" s="353" t="s">
        <v>1702</v>
      </c>
      <c r="AI16" s="352" t="s">
        <v>1703</v>
      </c>
      <c r="AJ16" s="352" t="s">
        <v>1704</v>
      </c>
      <c r="AK16" s="354">
        <v>28.80818</v>
      </c>
      <c r="AL16" s="355">
        <v>1.31978</v>
      </c>
      <c r="AM16" s="11">
        <f>IF(Verzie!$E$1="CZK",Ceny!AK16,IF(Verzie!$E$1="SK",Ceny!AL16,""))</f>
        <v>1.31978</v>
      </c>
    </row>
    <row r="17" spans="1:39" ht="15">
      <c r="A17" s="67"/>
      <c r="B17" s="83">
        <v>9339344</v>
      </c>
      <c r="C17" s="84" t="str">
        <f>IF(Verzie!$E$1="CZK",R17,IF(Verzie!$E$1="SK",T17,IF(Verzie!$E$1="HU",V17,"")))</f>
        <v>WL L-sada kov./pravá/25kg /s pruž./sivá</v>
      </c>
      <c r="D17" s="85">
        <v>1</v>
      </c>
      <c r="E17" s="79" t="s">
        <v>11</v>
      </c>
      <c r="F17" s="87"/>
      <c r="G17" s="88">
        <f t="shared" si="1"/>
        <v>22.47043</v>
      </c>
      <c r="H17" s="89" t="str">
        <f t="shared" si="0"/>
        <v>EUR</v>
      </c>
      <c r="I17" s="90" t="s">
        <v>11</v>
      </c>
      <c r="J17" s="347" t="s">
        <v>19716</v>
      </c>
      <c r="L17" s="75">
        <f>G17*(1-'FORM-I'!$V$22/100)</f>
        <v>22.47043</v>
      </c>
      <c r="N17" s="11" t="e">
        <f>VLOOKUP(B17,$B$11:B16,1,FALSE)</f>
        <v>#N/A</v>
      </c>
      <c r="O17" s="283" t="e">
        <f>IF(AND('DATA-WL2'!$AV$22="bez",'DATA-WL1'!$AV$38="TAZ",'DATA-WL1'!$AV$50="S",OR('DATA-WL1'!$AV$34="P",'DATA-WL1'!$AV$34=4),'DATA-WL1'!$AW$44=0),1,"")</f>
        <v>#VALUE!</v>
      </c>
      <c r="R17" s="11" t="s">
        <v>983</v>
      </c>
      <c r="S17" s="11">
        <v>518.96180000000004</v>
      </c>
      <c r="T17" s="11" t="s">
        <v>676</v>
      </c>
      <c r="U17" s="11">
        <v>20.758499999999998</v>
      </c>
      <c r="AH17" s="353" t="s">
        <v>1705</v>
      </c>
      <c r="AI17" s="352" t="s">
        <v>1706</v>
      </c>
      <c r="AJ17" s="352" t="s">
        <v>1707</v>
      </c>
      <c r="AK17" s="354">
        <v>0</v>
      </c>
      <c r="AL17" s="355">
        <v>0</v>
      </c>
      <c r="AM17" s="11">
        <f>IF(Verzie!$E$1="CZK",Ceny!AK17,IF(Verzie!$E$1="SK",Ceny!AL17,""))</f>
        <v>0</v>
      </c>
    </row>
    <row r="18" spans="1:39" ht="15">
      <c r="A18" s="99"/>
      <c r="B18" s="83">
        <v>9339346</v>
      </c>
      <c r="C18" s="84" t="str">
        <f>IF(Verzie!$E$1="CZK",R18,IF(Verzie!$E$1="SK",T18,IF(Verzie!$E$1="HU",V18,"")))</f>
        <v>WL L-sada kov./pravá/25kg /s pruž./biela</v>
      </c>
      <c r="D18" s="85">
        <v>1</v>
      </c>
      <c r="E18" s="79" t="s">
        <v>11</v>
      </c>
      <c r="F18" s="87"/>
      <c r="G18" s="88">
        <f t="shared" si="1"/>
        <v>24.71735</v>
      </c>
      <c r="H18" s="89" t="str">
        <f t="shared" si="0"/>
        <v>EUR</v>
      </c>
      <c r="I18" s="195" t="s">
        <v>11</v>
      </c>
      <c r="J18" s="347" t="s">
        <v>19718</v>
      </c>
      <c r="L18" s="75">
        <f>G18*(1-'FORM-I'!$V$22/100)</f>
        <v>24.71735</v>
      </c>
      <c r="N18" s="11" t="e">
        <f>VLOOKUP(B18,$B$11:B17,1,FALSE)</f>
        <v>#N/A</v>
      </c>
      <c r="O18" s="283" t="e">
        <f>IF(AND('DATA-WL2'!$AV$22="bez",'DATA-WL1'!$AV$38="TAZ",'DATA-WL1'!$AV$50="B",OR('DATA-WL1'!$AV$34="P",'DATA-WL1'!$AV$34=4),'DATA-WL1'!$AW$44=0),1,"")</f>
        <v>#VALUE!</v>
      </c>
      <c r="R18" s="11" t="s">
        <v>984</v>
      </c>
      <c r="S18" s="11">
        <v>570.85529999999994</v>
      </c>
      <c r="T18" s="11" t="s">
        <v>677</v>
      </c>
      <c r="U18" s="11">
        <v>22.834199999999999</v>
      </c>
      <c r="AH18" s="353" t="s">
        <v>1682</v>
      </c>
      <c r="AI18" s="352" t="s">
        <v>1708</v>
      </c>
      <c r="AJ18" s="352" t="s">
        <v>1709</v>
      </c>
      <c r="AK18" s="354">
        <v>73.319999999999993</v>
      </c>
      <c r="AL18" s="355">
        <v>0</v>
      </c>
      <c r="AM18" s="11">
        <f>IF(Verzie!$E$1="CZK",Ceny!AK18,IF(Verzie!$E$1="SK",Ceny!AL18,""))</f>
        <v>0</v>
      </c>
    </row>
    <row r="19" spans="1:39" ht="15">
      <c r="A19" s="107"/>
      <c r="B19" s="83">
        <v>9339347</v>
      </c>
      <c r="C19" s="84" t="str">
        <f>IF(Verzie!$E$1="CZK",R19,IF(Verzie!$E$1="SK",T19,IF(Verzie!$E$1="HU",V19,"")))</f>
        <v>WL L-sada kov./pravá/25kg /s pruž./antr.</v>
      </c>
      <c r="D19" s="85">
        <v>1</v>
      </c>
      <c r="E19" s="79" t="s">
        <v>11</v>
      </c>
      <c r="F19" s="87"/>
      <c r="G19" s="88">
        <f t="shared" si="1"/>
        <v>24.71735</v>
      </c>
      <c r="H19" s="89" t="str">
        <f t="shared" si="0"/>
        <v>EUR</v>
      </c>
      <c r="I19" s="195" t="s">
        <v>11</v>
      </c>
      <c r="J19" s="347" t="s">
        <v>19720</v>
      </c>
      <c r="L19" s="75">
        <f>G19*(1-'FORM-I'!$V$22/100)</f>
        <v>24.71735</v>
      </c>
      <c r="N19" s="11" t="e">
        <f>VLOOKUP(B19,$B$11:B18,1,FALSE)</f>
        <v>#N/A</v>
      </c>
      <c r="O19" s="283" t="e">
        <f>IF(AND('DATA-WL2'!$AV$22="bez",'DATA-WL1'!$AV$38="TAZ",'DATA-WL1'!$AV$50="A",OR('DATA-WL1'!$AV$34="P",'DATA-WL1'!$AV$34=4),'DATA-WL1'!$AW$44=0),1,"")</f>
        <v>#VALUE!</v>
      </c>
      <c r="R19" s="11" t="s">
        <v>985</v>
      </c>
      <c r="S19" s="11">
        <v>570.85529999999994</v>
      </c>
      <c r="T19" s="11" t="s">
        <v>678</v>
      </c>
      <c r="U19" s="11">
        <v>22.834199999999999</v>
      </c>
      <c r="AH19" s="353" t="s">
        <v>1710</v>
      </c>
      <c r="AI19" s="352" t="s">
        <v>1711</v>
      </c>
      <c r="AJ19" s="352" t="s">
        <v>1712</v>
      </c>
      <c r="AK19" s="354">
        <v>45.691429999999997</v>
      </c>
      <c r="AL19" s="355">
        <v>2.09328</v>
      </c>
      <c r="AM19" s="11">
        <f>IF(Verzie!$E$1="CZK",Ceny!AK19,IF(Verzie!$E$1="SK",Ceny!AL19,""))</f>
        <v>2.09328</v>
      </c>
    </row>
    <row r="20" spans="1:39" ht="15">
      <c r="A20" s="67"/>
      <c r="B20" s="83">
        <v>9339348</v>
      </c>
      <c r="C20" s="84" t="str">
        <f>IF(Verzie!$E$1="CZK",R20,IF(Verzie!$E$1="SK",T20,IF(Verzie!$E$1="HU",V20,"")))</f>
        <v>WL L-sada kov./pravá/25kg /bez pruž./sivá</v>
      </c>
      <c r="D20" s="85">
        <v>1</v>
      </c>
      <c r="E20" s="79" t="s">
        <v>11</v>
      </c>
      <c r="F20" s="87"/>
      <c r="G20" s="88">
        <f t="shared" si="1"/>
        <v>22.47043</v>
      </c>
      <c r="H20" s="89" t="str">
        <f t="shared" si="0"/>
        <v>EUR</v>
      </c>
      <c r="I20" s="195" t="s">
        <v>11</v>
      </c>
      <c r="J20" s="347" t="s">
        <v>19722</v>
      </c>
      <c r="L20" s="75">
        <f>G20*(1-'FORM-I'!$V$22/100)</f>
        <v>22.47043</v>
      </c>
      <c r="N20" s="11" t="e">
        <f>VLOOKUP(B20,$B$11:B19,1,FALSE)</f>
        <v>#N/A</v>
      </c>
      <c r="O20" s="283" t="e">
        <f>IF(AND(OR('DATA-WL2'!$AV$22="P2O",'DATA-WL2'!$AV$22="PUL",'DATA-WL2'!$AV$22="SIS"),'DATA-WL1'!$AV$38="TAZ",'DATA-WL1'!$AV$50="S",OR('DATA-WL1'!$AV$34="P",'DATA-WL1'!$AV$34=4),'DATA-WL1'!$AW$44=0),1,"")</f>
        <v>#VALUE!</v>
      </c>
      <c r="R20" s="11" t="s">
        <v>986</v>
      </c>
      <c r="S20" s="11">
        <v>518.96180000000004</v>
      </c>
      <c r="T20" s="11" t="s">
        <v>679</v>
      </c>
      <c r="U20" s="11">
        <v>20.758499999999998</v>
      </c>
      <c r="AH20" s="353" t="s">
        <v>1682</v>
      </c>
      <c r="AI20" s="352" t="s">
        <v>1713</v>
      </c>
      <c r="AJ20" s="352" t="s">
        <v>1714</v>
      </c>
      <c r="AK20" s="354">
        <v>22.184000000000001</v>
      </c>
      <c r="AL20" s="355">
        <v>0</v>
      </c>
      <c r="AM20" s="11">
        <f>IF(Verzie!$E$1="CZK",Ceny!AK20,IF(Verzie!$E$1="SK",Ceny!AL20,""))</f>
        <v>0</v>
      </c>
    </row>
    <row r="21" spans="1:39" ht="15">
      <c r="A21" s="99"/>
      <c r="B21" s="83">
        <v>9339349</v>
      </c>
      <c r="C21" s="84" t="str">
        <f>IF(Verzie!$E$1="CZK",R21,IF(Verzie!$E$1="SK",T21,IF(Verzie!$E$1="HU",V21,"")))</f>
        <v>WL L-sada kov./pravá/25kg /bez pruž./biela</v>
      </c>
      <c r="D21" s="85">
        <v>1</v>
      </c>
      <c r="E21" s="79" t="s">
        <v>11</v>
      </c>
      <c r="F21" s="87"/>
      <c r="G21" s="88">
        <f t="shared" si="1"/>
        <v>24.71735</v>
      </c>
      <c r="H21" s="89" t="str">
        <f t="shared" si="0"/>
        <v>EUR</v>
      </c>
      <c r="I21" s="195" t="s">
        <v>11</v>
      </c>
      <c r="J21" s="347" t="s">
        <v>19724</v>
      </c>
      <c r="L21" s="75">
        <f>G21*(1-'FORM-I'!$V$22/100)</f>
        <v>24.71735</v>
      </c>
      <c r="N21" s="11" t="e">
        <f>VLOOKUP(B21,$B$11:B20,1,FALSE)</f>
        <v>#N/A</v>
      </c>
      <c r="O21" s="283" t="e">
        <f>IF(AND(OR('DATA-WL2'!$AV$22="P2O",'DATA-WL2'!$AV$22="PUL",'DATA-WL2'!$AV$22="SIS"),'DATA-WL1'!$AV$38="TAZ",'DATA-WL1'!$AV$50="B",OR('DATA-WL1'!$AV$34="P",'DATA-WL1'!$AV$34=4),'DATA-WL1'!$AW$44=0),1,"")</f>
        <v>#VALUE!</v>
      </c>
      <c r="R21" s="11" t="s">
        <v>987</v>
      </c>
      <c r="S21" s="11">
        <v>570.85529999999994</v>
      </c>
      <c r="T21" s="11" t="s">
        <v>680</v>
      </c>
      <c r="U21" s="11">
        <v>22.834199999999999</v>
      </c>
      <c r="AH21" s="353" t="s">
        <v>1682</v>
      </c>
      <c r="AI21" s="352" t="s">
        <v>1715</v>
      </c>
      <c r="AJ21" s="352" t="s">
        <v>1716</v>
      </c>
      <c r="AK21" s="354">
        <v>36.359200000000001</v>
      </c>
      <c r="AL21" s="355">
        <v>0</v>
      </c>
      <c r="AM21" s="11">
        <f>IF(Verzie!$E$1="CZK",Ceny!AK21,IF(Verzie!$E$1="SK",Ceny!AL21,""))</f>
        <v>0</v>
      </c>
    </row>
    <row r="22" spans="1:39" ht="15">
      <c r="A22" s="107"/>
      <c r="B22" s="91">
        <v>9339350</v>
      </c>
      <c r="C22" s="92" t="str">
        <f>IF(Verzie!$E$1="CZK",R22,IF(Verzie!$E$1="SK",T22,IF(Verzie!$E$1="HU",V22,"")))</f>
        <v>WL L-sada kov./pravá/25kg /bez pruž./antr.</v>
      </c>
      <c r="D22" s="93">
        <v>1</v>
      </c>
      <c r="E22" s="94" t="s">
        <v>11</v>
      </c>
      <c r="F22" s="95"/>
      <c r="G22" s="88">
        <f t="shared" si="1"/>
        <v>24.71735</v>
      </c>
      <c r="H22" s="96" t="str">
        <f t="shared" si="0"/>
        <v>EUR</v>
      </c>
      <c r="I22" s="97" t="s">
        <v>11</v>
      </c>
      <c r="J22" s="349" t="s">
        <v>19726</v>
      </c>
      <c r="L22" s="75">
        <f>G22*(1-'FORM-I'!$V$22/100)</f>
        <v>24.71735</v>
      </c>
      <c r="N22" s="11" t="e">
        <f>VLOOKUP(B22,$B$11:B21,1,FALSE)</f>
        <v>#N/A</v>
      </c>
      <c r="O22" s="283" t="e">
        <f>IF(AND(OR('DATA-WL2'!$AV$22="P2O",'DATA-WL2'!$AV$22="PUL",'DATA-WL2'!$AV$22="SIS"),'DATA-WL1'!$AV$38="TAZ",'DATA-WL1'!$AV$50="A",OR('DATA-WL1'!$AV$34="P",'DATA-WL1'!$AV$34=4),'DATA-WL1'!$AW$44=0),1,"")</f>
        <v>#VALUE!</v>
      </c>
      <c r="R22" s="11" t="s">
        <v>988</v>
      </c>
      <c r="S22" s="11">
        <v>570.85529999999994</v>
      </c>
      <c r="T22" s="11" t="s">
        <v>681</v>
      </c>
      <c r="U22" s="11">
        <v>22.834199999999999</v>
      </c>
      <c r="AH22" s="353" t="s">
        <v>1717</v>
      </c>
      <c r="AI22" s="352" t="s">
        <v>1718</v>
      </c>
      <c r="AJ22" s="352" t="s">
        <v>1719</v>
      </c>
      <c r="AK22" s="354">
        <v>18.786200000000001</v>
      </c>
      <c r="AL22" s="355">
        <v>0.77049999999999996</v>
      </c>
      <c r="AM22" s="11">
        <f>IF(Verzie!$E$1="CZK",Ceny!AK22,IF(Verzie!$E$1="SK",Ceny!AL22,""))</f>
        <v>0.77049999999999996</v>
      </c>
    </row>
    <row r="23" spans="1:39" ht="15">
      <c r="A23" s="67"/>
      <c r="B23" s="83">
        <v>9339382</v>
      </c>
      <c r="C23" s="84" t="str">
        <f>IF(Verzie!$E$1="CZK",R23,IF(Verzie!$E$1="SK",T23,IF(Verzie!$E$1="HU",V23,"")))</f>
        <v>WL L-sada kov./ľavá/12kg /s pruž./sivá</v>
      </c>
      <c r="D23" s="85">
        <v>1</v>
      </c>
      <c r="E23" s="86" t="s">
        <v>11</v>
      </c>
      <c r="F23" s="87"/>
      <c r="G23" s="88">
        <f t="shared" si="1"/>
        <v>20.113630000000001</v>
      </c>
      <c r="H23" s="89" t="str">
        <f t="shared" si="0"/>
        <v>EUR</v>
      </c>
      <c r="I23" s="195" t="s">
        <v>11</v>
      </c>
      <c r="J23" s="348" t="s">
        <v>19752</v>
      </c>
      <c r="L23" s="75">
        <f>G23*(1-'FORM-I'!$V$22/100)</f>
        <v>20.113630000000001</v>
      </c>
      <c r="N23" s="11" t="e">
        <f>VLOOKUP(B23,$B$11:B22,1,FALSE)</f>
        <v>#N/A</v>
      </c>
      <c r="O23" s="283" t="e">
        <f>IF(AND('DATA-WL2'!$AV$22="bez",'DATA-WL1'!$AV$38="LAH",'DATA-WL1'!$AV$50="S",OR('DATA-WL1'!$AV$34="L",'DATA-WL1'!$AV$34=4),'DATA-WL1'!$AW$44=0),1,"")</f>
        <v>#VALUE!</v>
      </c>
      <c r="R23" s="11" t="s">
        <v>989</v>
      </c>
      <c r="S23" s="11">
        <v>464.53089999999997</v>
      </c>
      <c r="T23" s="11" t="s">
        <v>683</v>
      </c>
      <c r="U23" s="11">
        <v>18.581199999999999</v>
      </c>
      <c r="AH23" s="353" t="s">
        <v>1720</v>
      </c>
      <c r="AI23" s="352" t="s">
        <v>1721</v>
      </c>
      <c r="AJ23" s="352" t="s">
        <v>1722</v>
      </c>
      <c r="AK23" s="354">
        <v>0.57196000000000002</v>
      </c>
      <c r="AL23" s="355">
        <v>2.3460000000000002E-2</v>
      </c>
      <c r="AM23" s="11">
        <f>IF(Verzie!$E$1="CZK",Ceny!AK23,IF(Verzie!$E$1="SK",Ceny!AL23,""))</f>
        <v>2.3460000000000002E-2</v>
      </c>
    </row>
    <row r="24" spans="1:39" ht="15">
      <c r="A24" s="99"/>
      <c r="B24" s="83">
        <v>9339383</v>
      </c>
      <c r="C24" s="84" t="str">
        <f>IF(Verzie!$E$1="CZK",R24,IF(Verzie!$E$1="SK",T24,IF(Verzie!$E$1="HU",V24,"")))</f>
        <v>WL L-sada kov./ľavá/12kg /s pruž./biela</v>
      </c>
      <c r="D24" s="85">
        <v>1</v>
      </c>
      <c r="E24" s="86" t="s">
        <v>11</v>
      </c>
      <c r="F24" s="87"/>
      <c r="G24" s="88">
        <f t="shared" si="1"/>
        <v>22.124839999999999</v>
      </c>
      <c r="H24" s="89" t="str">
        <f t="shared" si="0"/>
        <v>EUR</v>
      </c>
      <c r="I24" s="195" t="s">
        <v>11</v>
      </c>
      <c r="J24" s="347" t="s">
        <v>19754</v>
      </c>
      <c r="L24" s="75">
        <f>G24*(1-'FORM-I'!$V$22/100)</f>
        <v>22.124839999999999</v>
      </c>
      <c r="N24" s="11" t="e">
        <f>VLOOKUP(B24,$B$11:B23,1,FALSE)</f>
        <v>#N/A</v>
      </c>
      <c r="O24" s="283" t="e">
        <f>IF(AND('DATA-WL2'!$AV$22="bez",'DATA-WL1'!$AV$38="LAH",'DATA-WL1'!$AV$50="B",OR('DATA-WL1'!$AV$34="L",'DATA-WL1'!$AV$34=4),'DATA-WL1'!$AW$44=0),1,"")</f>
        <v>#VALUE!</v>
      </c>
      <c r="R24" s="11" t="s">
        <v>990</v>
      </c>
      <c r="S24" s="11">
        <v>510.98050000000001</v>
      </c>
      <c r="T24" s="11" t="s">
        <v>684</v>
      </c>
      <c r="U24" s="11">
        <v>20.4392</v>
      </c>
      <c r="AH24" s="353" t="s">
        <v>1723</v>
      </c>
      <c r="AI24" s="352" t="s">
        <v>1724</v>
      </c>
      <c r="AJ24" s="352" t="s">
        <v>1725</v>
      </c>
      <c r="AK24" s="354">
        <v>0.75075000000000003</v>
      </c>
      <c r="AL24" s="355">
        <v>3.0779999999999998E-2</v>
      </c>
      <c r="AM24" s="11">
        <f>IF(Verzie!$E$1="CZK",Ceny!AK24,IF(Verzie!$E$1="SK",Ceny!AL24,""))</f>
        <v>3.0779999999999998E-2</v>
      </c>
    </row>
    <row r="25" spans="1:39" ht="15">
      <c r="A25" s="107"/>
      <c r="B25" s="83">
        <v>9339384</v>
      </c>
      <c r="C25" s="84" t="str">
        <f>IF(Verzie!$E$1="CZK",R25,IF(Verzie!$E$1="SK",T25,IF(Verzie!$E$1="HU",V25,"")))</f>
        <v>WL L-sada kov./ľavá/12kg /s pruž./antr.</v>
      </c>
      <c r="D25" s="85">
        <v>1</v>
      </c>
      <c r="E25" s="86" t="s">
        <v>11</v>
      </c>
      <c r="F25" s="87"/>
      <c r="G25" s="88">
        <f t="shared" si="1"/>
        <v>22.124839999999999</v>
      </c>
      <c r="H25" s="89" t="str">
        <f t="shared" si="0"/>
        <v>EUR</v>
      </c>
      <c r="I25" s="195" t="s">
        <v>11</v>
      </c>
      <c r="J25" s="347" t="s">
        <v>19756</v>
      </c>
      <c r="L25" s="75">
        <f>G25*(1-'FORM-I'!$V$22/100)</f>
        <v>22.124839999999999</v>
      </c>
      <c r="N25" s="11" t="e">
        <f>VLOOKUP(B25,$B$11:B24,1,FALSE)</f>
        <v>#N/A</v>
      </c>
      <c r="O25" s="283" t="e">
        <f>IF(AND('DATA-WL2'!$AV$22="bez",'DATA-WL1'!$AV$38="LAH",'DATA-WL1'!$AV$50="A",OR('DATA-WL1'!$AV$34="L",'DATA-WL1'!$AV$34=4),'DATA-WL1'!$AW$44=0),1,"")</f>
        <v>#VALUE!</v>
      </c>
      <c r="R25" s="11" t="s">
        <v>991</v>
      </c>
      <c r="S25" s="11">
        <v>510.98050000000001</v>
      </c>
      <c r="T25" s="11" t="s">
        <v>685</v>
      </c>
      <c r="U25" s="11">
        <v>20.4392</v>
      </c>
      <c r="AH25" s="353" t="s">
        <v>1726</v>
      </c>
      <c r="AI25" s="352" t="s">
        <v>1727</v>
      </c>
      <c r="AJ25" s="352" t="s">
        <v>1728</v>
      </c>
      <c r="AK25" s="354">
        <v>2.8225899999999999</v>
      </c>
      <c r="AL25" s="355">
        <v>0.11577999999999999</v>
      </c>
      <c r="AM25" s="11">
        <f>IF(Verzie!$E$1="CZK",Ceny!AK25,IF(Verzie!$E$1="SK",Ceny!AL25,""))</f>
        <v>0.11577999999999999</v>
      </c>
    </row>
    <row r="26" spans="1:39" ht="15">
      <c r="A26" s="67"/>
      <c r="B26" s="83">
        <v>9339386</v>
      </c>
      <c r="C26" s="84" t="str">
        <f>IF(Verzie!$E$1="CZK",R26,IF(Verzie!$E$1="SK",T26,IF(Verzie!$E$1="HU",V26,"")))</f>
        <v>WL L-sada kov./ľavá/12kg/bez pruž./sivá</v>
      </c>
      <c r="D26" s="85">
        <v>1</v>
      </c>
      <c r="E26" s="86" t="s">
        <v>11</v>
      </c>
      <c r="F26" s="87"/>
      <c r="G26" s="88">
        <f t="shared" si="1"/>
        <v>20.113630000000001</v>
      </c>
      <c r="H26" s="89" t="str">
        <f t="shared" si="0"/>
        <v>EUR</v>
      </c>
      <c r="I26" s="195" t="s">
        <v>11</v>
      </c>
      <c r="J26" s="347" t="s">
        <v>19758</v>
      </c>
      <c r="L26" s="75">
        <f>G26*(1-'FORM-I'!$V$22/100)</f>
        <v>20.113630000000001</v>
      </c>
      <c r="N26" s="11" t="e">
        <f>VLOOKUP(B26,$B$11:B25,1,FALSE)</f>
        <v>#N/A</v>
      </c>
      <c r="O26" s="283" t="e">
        <f>IF(AND(OR('DATA-WL2'!$AV$22="P2O",'DATA-WL2'!$AV$22="PUL",'DATA-WL2'!$AV$22="SIS"),'DATA-WL1'!$AV$38="LAH",'DATA-WL1'!$AV$50="S",OR('DATA-WL1'!$AV$34="L",'DATA-WL1'!$AV$34=4),'DATA-WL1'!$AW$44=0),1,"")</f>
        <v>#VALUE!</v>
      </c>
      <c r="R26" s="11" t="s">
        <v>992</v>
      </c>
      <c r="S26" s="11">
        <v>464.53089999999997</v>
      </c>
      <c r="T26" s="11" t="s">
        <v>686</v>
      </c>
      <c r="U26" s="11">
        <v>18.581199999999999</v>
      </c>
      <c r="AH26" s="353" t="s">
        <v>1729</v>
      </c>
      <c r="AI26" s="352" t="s">
        <v>1730</v>
      </c>
      <c r="AJ26" s="352" t="s">
        <v>1731</v>
      </c>
      <c r="AK26" s="354">
        <v>2.3565999999999998</v>
      </c>
      <c r="AL26" s="355">
        <v>0.11337999999999999</v>
      </c>
      <c r="AM26" s="11">
        <f>IF(Verzie!$E$1="CZK",Ceny!AK26,IF(Verzie!$E$1="SK",Ceny!AL26,""))</f>
        <v>0.11337999999999999</v>
      </c>
    </row>
    <row r="27" spans="1:39" ht="15">
      <c r="A27" s="99"/>
      <c r="B27" s="83">
        <v>9339387</v>
      </c>
      <c r="C27" s="84" t="str">
        <f>IF(Verzie!$E$1="CZK",R27,IF(Verzie!$E$1="SK",T27,IF(Verzie!$E$1="HU",V27,"")))</f>
        <v>WL L-sada kov./ľavá/12kg/bez pruž./biela</v>
      </c>
      <c r="D27" s="85">
        <v>1</v>
      </c>
      <c r="E27" s="86" t="s">
        <v>11</v>
      </c>
      <c r="F27" s="87"/>
      <c r="G27" s="88">
        <f t="shared" si="1"/>
        <v>22.124839999999999</v>
      </c>
      <c r="H27" s="89" t="str">
        <f t="shared" si="0"/>
        <v>EUR</v>
      </c>
      <c r="I27" s="195" t="s">
        <v>11</v>
      </c>
      <c r="J27" s="347" t="s">
        <v>19760</v>
      </c>
      <c r="L27" s="75">
        <f>G27*(1-'FORM-I'!$V$22/100)</f>
        <v>22.124839999999999</v>
      </c>
      <c r="N27" s="11" t="e">
        <f>VLOOKUP(B27,$B$11:B26,1,FALSE)</f>
        <v>#N/A</v>
      </c>
      <c r="O27" s="283" t="e">
        <f>IF(AND(OR('DATA-WL2'!$AV$22="P2O",'DATA-WL2'!$AV$22="PUL",'DATA-WL2'!$AV$22="SIS"),'DATA-WL1'!$AV$38="LAH",'DATA-WL1'!$AV$50="B",OR('DATA-WL1'!$AV$34="L",'DATA-WL1'!$AV$34=4),'DATA-WL1'!$AW$44=0),1,"")</f>
        <v>#VALUE!</v>
      </c>
      <c r="R27" s="11" t="s">
        <v>993</v>
      </c>
      <c r="S27" s="11">
        <v>510.98050000000001</v>
      </c>
      <c r="T27" s="11" t="s">
        <v>687</v>
      </c>
      <c r="U27" s="11">
        <v>20.4392</v>
      </c>
      <c r="AH27" s="353" t="s">
        <v>1732</v>
      </c>
      <c r="AI27" s="352" t="s">
        <v>1733</v>
      </c>
      <c r="AJ27" s="352" t="s">
        <v>1734</v>
      </c>
      <c r="AK27" s="354">
        <v>37.820520000000002</v>
      </c>
      <c r="AL27" s="355">
        <v>1.8192900000000001</v>
      </c>
      <c r="AM27" s="11">
        <f>IF(Verzie!$E$1="CZK",Ceny!AK27,IF(Verzie!$E$1="SK",Ceny!AL27,""))</f>
        <v>1.8192900000000001</v>
      </c>
    </row>
    <row r="28" spans="1:39" ht="15">
      <c r="A28" s="107"/>
      <c r="B28" s="83">
        <v>9339388</v>
      </c>
      <c r="C28" s="84" t="str">
        <f>IF(Verzie!$E$1="CZK",R28,IF(Verzie!$E$1="SK",T28,IF(Verzie!$E$1="HU",V28,"")))</f>
        <v>WL L-sada kov./ľavá/12kg/bez pruž./antr.</v>
      </c>
      <c r="D28" s="85">
        <v>1</v>
      </c>
      <c r="E28" s="86" t="s">
        <v>11</v>
      </c>
      <c r="F28" s="87"/>
      <c r="G28" s="88">
        <f t="shared" si="1"/>
        <v>22.124839999999999</v>
      </c>
      <c r="H28" s="89" t="str">
        <f t="shared" si="0"/>
        <v>EUR</v>
      </c>
      <c r="I28" s="195" t="s">
        <v>11</v>
      </c>
      <c r="J28" s="347" t="s">
        <v>19762</v>
      </c>
      <c r="L28" s="75">
        <f>G28*(1-'FORM-I'!$V$22/100)</f>
        <v>22.124839999999999</v>
      </c>
      <c r="N28" s="11" t="e">
        <f>VLOOKUP(B28,$B$11:B27,1,FALSE)</f>
        <v>#N/A</v>
      </c>
      <c r="O28" s="283" t="e">
        <f>IF(AND(OR('DATA-WL2'!$AV$22="P2O",'DATA-WL2'!$AV$22="PUL",'DATA-WL2'!$AV$22="SIS"),'DATA-WL1'!$AV$38="LAH",'DATA-WL1'!$AV$50="A",OR('DATA-WL1'!$AV$34="L",'DATA-WL1'!$AV$34=4),'DATA-WL1'!$AW$44=0),1,"")</f>
        <v>#VALUE!</v>
      </c>
      <c r="R28" s="11" t="s">
        <v>994</v>
      </c>
      <c r="S28" s="11">
        <v>510.98050000000001</v>
      </c>
      <c r="T28" s="11" t="s">
        <v>688</v>
      </c>
      <c r="U28" s="11">
        <v>20.4392</v>
      </c>
      <c r="AH28" s="353" t="s">
        <v>1735</v>
      </c>
      <c r="AI28" s="352" t="s">
        <v>1736</v>
      </c>
      <c r="AJ28" s="352" t="s">
        <v>1737</v>
      </c>
      <c r="AK28" s="354">
        <v>431.24459000000002</v>
      </c>
      <c r="AL28" s="355">
        <v>17.251940000000001</v>
      </c>
      <c r="AM28" s="11">
        <f>IF(Verzie!$E$1="CZK",Ceny!AK28,IF(Verzie!$E$1="SK",Ceny!AL28,""))</f>
        <v>17.251940000000001</v>
      </c>
    </row>
    <row r="29" spans="1:39" ht="15">
      <c r="A29" s="67"/>
      <c r="B29" s="83">
        <v>9339366</v>
      </c>
      <c r="C29" s="84" t="str">
        <f>IF(Verzie!$E$1="CZK",R29,IF(Verzie!$E$1="SK",T29,IF(Verzie!$E$1="HU",V29,"")))</f>
        <v>WL L-sada kov./pravá/12kg /s pruž./sivá</v>
      </c>
      <c r="D29" s="85">
        <v>1</v>
      </c>
      <c r="E29" s="86" t="s">
        <v>11</v>
      </c>
      <c r="F29" s="87"/>
      <c r="G29" s="88">
        <f t="shared" si="1"/>
        <v>20.113630000000001</v>
      </c>
      <c r="H29" s="89" t="str">
        <f t="shared" si="0"/>
        <v>EUR</v>
      </c>
      <c r="I29" s="195" t="s">
        <v>11</v>
      </c>
      <c r="J29" s="347" t="s">
        <v>19740</v>
      </c>
      <c r="L29" s="75">
        <f>G29*(1-'FORM-I'!$V$22/100)</f>
        <v>20.113630000000001</v>
      </c>
      <c r="N29" s="11" t="e">
        <f>VLOOKUP(B29,$B$11:B28,1,FALSE)</f>
        <v>#N/A</v>
      </c>
      <c r="O29" s="283" t="e">
        <f>IF(AND('DATA-WL2'!$AV$22="bez",'DATA-WL1'!$AV$38="LAH",'DATA-WL1'!$AV$50="S",OR('DATA-WL1'!$AV$34="P",'DATA-WL1'!$AV$34=4),'DATA-WL1'!$AW$44=0),1,"")</f>
        <v>#VALUE!</v>
      </c>
      <c r="R29" s="11" t="s">
        <v>995</v>
      </c>
      <c r="S29" s="11">
        <v>464.53089999999997</v>
      </c>
      <c r="T29" s="11" t="s">
        <v>689</v>
      </c>
      <c r="U29" s="11">
        <v>18.581199999999999</v>
      </c>
      <c r="AH29" s="353" t="s">
        <v>1738</v>
      </c>
      <c r="AI29" s="352" t="s">
        <v>1739</v>
      </c>
      <c r="AJ29" s="352" t="s">
        <v>1740</v>
      </c>
      <c r="AK29" s="354">
        <v>3416.4461299999998</v>
      </c>
      <c r="AL29" s="355">
        <v>137.98437999999999</v>
      </c>
      <c r="AM29" s="11">
        <f>IF(Verzie!$E$1="CZK",Ceny!AK29,IF(Verzie!$E$1="SK",Ceny!AL29,""))</f>
        <v>137.98437999999999</v>
      </c>
    </row>
    <row r="30" spans="1:39" ht="15">
      <c r="A30" s="99"/>
      <c r="B30" s="83">
        <v>9339367</v>
      </c>
      <c r="C30" s="84" t="str">
        <f>IF(Verzie!$E$1="CZK",R30,IF(Verzie!$E$1="SK",T30,IF(Verzie!$E$1="HU",V30,"")))</f>
        <v>WL L-sada kov./pravá/12kg /s pruž./biela</v>
      </c>
      <c r="D30" s="85">
        <v>1</v>
      </c>
      <c r="E30" s="86" t="s">
        <v>11</v>
      </c>
      <c r="F30" s="87"/>
      <c r="G30" s="88">
        <f t="shared" si="1"/>
        <v>22.124839999999999</v>
      </c>
      <c r="H30" s="89" t="str">
        <f t="shared" si="0"/>
        <v>EUR</v>
      </c>
      <c r="I30" s="195" t="s">
        <v>11</v>
      </c>
      <c r="J30" s="347" t="s">
        <v>19742</v>
      </c>
      <c r="L30" s="75">
        <f>G30*(1-'FORM-I'!$V$22/100)</f>
        <v>22.124839999999999</v>
      </c>
      <c r="N30" s="11" t="e">
        <f>VLOOKUP(B30,$B$11:B29,1,FALSE)</f>
        <v>#N/A</v>
      </c>
      <c r="O30" s="283" t="e">
        <f>IF(AND('DATA-WL2'!$AV$22="bez",'DATA-WL1'!$AV$38="LAH",'DATA-WL1'!$AV$50="B",OR('DATA-WL1'!$AV$34="P",'DATA-WL1'!$AV$34=4),'DATA-WL1'!$AW$44=0),1,"")</f>
        <v>#VALUE!</v>
      </c>
      <c r="R30" s="11" t="s">
        <v>996</v>
      </c>
      <c r="S30" s="11">
        <v>510.98050000000001</v>
      </c>
      <c r="T30" s="11" t="s">
        <v>690</v>
      </c>
      <c r="U30" s="11">
        <v>20.4392</v>
      </c>
      <c r="AH30" s="353" t="s">
        <v>1741</v>
      </c>
      <c r="AI30" s="352" t="s">
        <v>1742</v>
      </c>
      <c r="AJ30" s="352" t="s">
        <v>1743</v>
      </c>
      <c r="AK30" s="354">
        <v>3416.4461299999998</v>
      </c>
      <c r="AL30" s="355">
        <v>137.98437999999999</v>
      </c>
      <c r="AM30" s="11">
        <f>IF(Verzie!$E$1="CZK",Ceny!AK30,IF(Verzie!$E$1="SK",Ceny!AL30,""))</f>
        <v>137.98437999999999</v>
      </c>
    </row>
    <row r="31" spans="1:39" ht="15">
      <c r="A31" s="107"/>
      <c r="B31" s="83">
        <v>9339368</v>
      </c>
      <c r="C31" s="84" t="str">
        <f>IF(Verzie!$E$1="CZK",R31,IF(Verzie!$E$1="SK",T31,IF(Verzie!$E$1="HU",V31,"")))</f>
        <v>WL L-sada kov./pravá/12kg /s pruž./antr.</v>
      </c>
      <c r="D31" s="85">
        <v>1</v>
      </c>
      <c r="E31" s="86" t="s">
        <v>11</v>
      </c>
      <c r="F31" s="87"/>
      <c r="G31" s="88">
        <f t="shared" si="1"/>
        <v>22.124839999999999</v>
      </c>
      <c r="H31" s="89" t="str">
        <f t="shared" si="0"/>
        <v>EUR</v>
      </c>
      <c r="I31" s="195" t="s">
        <v>11</v>
      </c>
      <c r="J31" s="347" t="s">
        <v>19744</v>
      </c>
      <c r="L31" s="75">
        <f>G31*(1-'FORM-I'!$V$22/100)</f>
        <v>22.124839999999999</v>
      </c>
      <c r="N31" s="11" t="e">
        <f>VLOOKUP(B31,$B$11:B30,1,FALSE)</f>
        <v>#N/A</v>
      </c>
      <c r="O31" s="283" t="e">
        <f>IF(AND('DATA-WL2'!$AV$22="bez",'DATA-WL1'!$AV$38="LAH",'DATA-WL1'!$AV$50="A",OR('DATA-WL1'!$AV$34="P",'DATA-WL1'!$AV$34=4),'DATA-WL1'!$AW$44=0),1,"")</f>
        <v>#VALUE!</v>
      </c>
      <c r="R31" s="11" t="s">
        <v>997</v>
      </c>
      <c r="S31" s="11">
        <v>510.98050000000001</v>
      </c>
      <c r="T31" s="11" t="s">
        <v>691</v>
      </c>
      <c r="U31" s="11">
        <v>20.4392</v>
      </c>
      <c r="AH31" s="353" t="s">
        <v>1744</v>
      </c>
      <c r="AI31" s="352" t="s">
        <v>1745</v>
      </c>
      <c r="AJ31" s="352" t="s">
        <v>1746</v>
      </c>
      <c r="AK31" s="354">
        <v>1.37616</v>
      </c>
      <c r="AL31" s="355">
        <v>6.6189999999999999E-2</v>
      </c>
      <c r="AM31" s="11">
        <f>IF(Verzie!$E$1="CZK",Ceny!AK31,IF(Verzie!$E$1="SK",Ceny!AL31,""))</f>
        <v>6.6189999999999999E-2</v>
      </c>
    </row>
    <row r="32" spans="1:39" ht="15">
      <c r="A32" s="67"/>
      <c r="B32" s="83">
        <v>9339369</v>
      </c>
      <c r="C32" s="84" t="str">
        <f>IF(Verzie!$E$1="CZK",R32,IF(Verzie!$E$1="SK",T32,IF(Verzie!$E$1="HU",V32,"")))</f>
        <v>WL L-sada kov./pravá/12kg/bez pruž./sivá</v>
      </c>
      <c r="D32" s="85">
        <v>1</v>
      </c>
      <c r="E32" s="86" t="s">
        <v>11</v>
      </c>
      <c r="F32" s="87"/>
      <c r="G32" s="88">
        <f t="shared" si="1"/>
        <v>20.113630000000001</v>
      </c>
      <c r="H32" s="89" t="str">
        <f t="shared" si="0"/>
        <v>EUR</v>
      </c>
      <c r="I32" s="195" t="s">
        <v>11</v>
      </c>
      <c r="J32" s="347" t="s">
        <v>19746</v>
      </c>
      <c r="L32" s="75">
        <f>G32*(1-'FORM-I'!$V$22/100)</f>
        <v>20.113630000000001</v>
      </c>
      <c r="N32" s="11" t="e">
        <f>VLOOKUP(B32,$B$11:B31,1,FALSE)</f>
        <v>#N/A</v>
      </c>
      <c r="O32" s="283" t="e">
        <f>IF(AND(OR('DATA-WL2'!$AV$22="P2O",'DATA-WL2'!$AV$22="PUL",'DATA-WL2'!$AV$22="SIS"),'DATA-WL1'!$AV$38="LAH",'DATA-WL1'!$AV$50="S",OR('DATA-WL1'!$AV$34="P",'DATA-WL1'!$AV$34=4),'DATA-WL1'!$AW$44=0),1,"")</f>
        <v>#VALUE!</v>
      </c>
      <c r="R32" s="11" t="s">
        <v>998</v>
      </c>
      <c r="S32" s="11">
        <v>464.53089999999997</v>
      </c>
      <c r="T32" s="11" t="s">
        <v>692</v>
      </c>
      <c r="U32" s="11">
        <v>18.581199999999999</v>
      </c>
      <c r="AH32" s="353" t="s">
        <v>1747</v>
      </c>
      <c r="AI32" s="352" t="s">
        <v>1748</v>
      </c>
      <c r="AJ32" s="352" t="s">
        <v>1749</v>
      </c>
      <c r="AK32" s="354">
        <v>8.4149899999999995</v>
      </c>
      <c r="AL32" s="355">
        <v>0.34514</v>
      </c>
      <c r="AM32" s="11">
        <f>IF(Verzie!$E$1="CZK",Ceny!AK32,IF(Verzie!$E$1="SK",Ceny!AL32,""))</f>
        <v>0.34514</v>
      </c>
    </row>
    <row r="33" spans="1:39" ht="15">
      <c r="A33" s="99"/>
      <c r="B33" s="83">
        <v>9339370</v>
      </c>
      <c r="C33" s="84" t="str">
        <f>IF(Verzie!$E$1="CZK",R33,IF(Verzie!$E$1="SK",T33,IF(Verzie!$E$1="HU",V33,"")))</f>
        <v>WL L-sada kov./pravá/12kg/bez pruž./biela</v>
      </c>
      <c r="D33" s="85">
        <v>1</v>
      </c>
      <c r="E33" s="86" t="s">
        <v>11</v>
      </c>
      <c r="F33" s="87"/>
      <c r="G33" s="88">
        <f t="shared" si="1"/>
        <v>22.124839999999999</v>
      </c>
      <c r="H33" s="89" t="str">
        <f t="shared" si="0"/>
        <v>EUR</v>
      </c>
      <c r="I33" s="195" t="s">
        <v>11</v>
      </c>
      <c r="J33" s="347" t="s">
        <v>19748</v>
      </c>
      <c r="L33" s="75">
        <f>G33*(1-'FORM-I'!$V$22/100)</f>
        <v>22.124839999999999</v>
      </c>
      <c r="N33" s="11" t="e">
        <f>VLOOKUP(B33,$B$11:B32,1,FALSE)</f>
        <v>#N/A</v>
      </c>
      <c r="O33" s="283" t="e">
        <f>IF(AND(OR('DATA-WL2'!$AV$22="P2O",'DATA-WL2'!$AV$22="PUL",'DATA-WL2'!$AV$22="SIS"),'DATA-WL1'!$AV$38="LAH",'DATA-WL1'!$AV$50="B",OR('DATA-WL1'!$AV$34="P",'DATA-WL1'!$AV$34=4),'DATA-WL1'!$AW$44=0),1,"")</f>
        <v>#VALUE!</v>
      </c>
      <c r="R33" s="11" t="s">
        <v>999</v>
      </c>
      <c r="S33" s="11">
        <v>510.98050000000001</v>
      </c>
      <c r="T33" s="11" t="s">
        <v>693</v>
      </c>
      <c r="U33" s="11">
        <v>20.4392</v>
      </c>
      <c r="AH33" s="353" t="s">
        <v>1750</v>
      </c>
      <c r="AI33" s="352" t="s">
        <v>1751</v>
      </c>
      <c r="AJ33" s="352" t="s">
        <v>1752</v>
      </c>
      <c r="AK33" s="354">
        <v>2.2734999999999999</v>
      </c>
      <c r="AL33" s="355">
        <v>9.3240000000000003E-2</v>
      </c>
      <c r="AM33" s="11">
        <f>IF(Verzie!$E$1="CZK",Ceny!AK33,IF(Verzie!$E$1="SK",Ceny!AL33,""))</f>
        <v>9.3240000000000003E-2</v>
      </c>
    </row>
    <row r="34" spans="1:39" ht="15">
      <c r="A34" s="107"/>
      <c r="B34" s="91">
        <v>9339381</v>
      </c>
      <c r="C34" s="92" t="str">
        <f>IF(Verzie!$E$1="CZK",R34,IF(Verzie!$E$1="SK",T34,IF(Verzie!$E$1="HU",V34,"")))</f>
        <v>WL L-sada kov./pravá/12kg/bez pruž./antr.</v>
      </c>
      <c r="D34" s="93">
        <v>1</v>
      </c>
      <c r="E34" s="94" t="s">
        <v>11</v>
      </c>
      <c r="F34" s="95"/>
      <c r="G34" s="88">
        <f t="shared" si="1"/>
        <v>22.124839999999999</v>
      </c>
      <c r="H34" s="96" t="str">
        <f t="shared" si="0"/>
        <v>EUR</v>
      </c>
      <c r="I34" s="97" t="s">
        <v>11</v>
      </c>
      <c r="J34" s="349" t="s">
        <v>19750</v>
      </c>
      <c r="L34" s="75">
        <f>G34*(1-'FORM-I'!$V$22/100)</f>
        <v>22.124839999999999</v>
      </c>
      <c r="N34" s="11" t="e">
        <f>VLOOKUP(B34,$B$11:B33,1,FALSE)</f>
        <v>#N/A</v>
      </c>
      <c r="O34" s="283" t="e">
        <f>IF(AND(OR('DATA-WL2'!$AV$22="P2O",'DATA-WL2'!$AV$22="PUL",'DATA-WL2'!$AV$22="SIS"),'DATA-WL1'!$AV$38="LAH",'DATA-WL1'!$AV$50="A",OR('DATA-WL1'!$AV$34="P",'DATA-WL1'!$AV$34=4),'DATA-WL1'!$AW$44=0),1,"")</f>
        <v>#VALUE!</v>
      </c>
      <c r="R34" s="11" t="s">
        <v>1000</v>
      </c>
      <c r="S34" s="11">
        <v>510.98050000000001</v>
      </c>
      <c r="T34" s="11" t="s">
        <v>694</v>
      </c>
      <c r="U34" s="11">
        <v>20.4392</v>
      </c>
      <c r="AH34" s="353" t="s">
        <v>1753</v>
      </c>
      <c r="AI34" s="352" t="s">
        <v>1754</v>
      </c>
      <c r="AJ34" s="352" t="s">
        <v>1755</v>
      </c>
      <c r="AK34" s="354">
        <v>25.424589999999998</v>
      </c>
      <c r="AL34" s="355">
        <v>1.1966000000000001</v>
      </c>
      <c r="AM34" s="11">
        <f>IF(Verzie!$E$1="CZK",Ceny!AK34,IF(Verzie!$E$1="SK",Ceny!AL34,""))</f>
        <v>1.1966000000000001</v>
      </c>
    </row>
    <row r="35" spans="1:39" ht="15">
      <c r="A35" s="67"/>
      <c r="B35" s="83">
        <v>9339477</v>
      </c>
      <c r="C35" s="84" t="str">
        <f>IF(Verzie!$E$1="CZK",R35,IF(Verzie!$E$1="SK",T35,IF(Verzie!$E$1="HU",V35,"")))</f>
        <v>WL L-bez spod./ľavá/12kg/s pruž./sivá</v>
      </c>
      <c r="D35" s="85">
        <v>1</v>
      </c>
      <c r="E35" s="86" t="s">
        <v>11</v>
      </c>
      <c r="F35" s="87"/>
      <c r="G35" s="88">
        <f t="shared" si="1"/>
        <v>17.36551</v>
      </c>
      <c r="H35" s="89" t="str">
        <f t="shared" si="0"/>
        <v>EUR</v>
      </c>
      <c r="I35" s="195" t="s">
        <v>11</v>
      </c>
      <c r="J35" s="348" t="s">
        <v>19776</v>
      </c>
      <c r="L35" s="75">
        <f>G35*(1-'FORM-I'!$V$22/100)</f>
        <v>17.36551</v>
      </c>
      <c r="N35" s="11" t="e">
        <f>VLOOKUP(B35,$B$11:B34,1,FALSE)</f>
        <v>#N/A</v>
      </c>
      <c r="O35" s="283" t="str">
        <f>IF(AND('DATA-WL2'!$AV$22="bez",'DATA-WL1'!$AV$50="S",OR('DATA-WL1'!$AV$34="L",'DATA-WL1'!$AV$34=4),'DATA-WL1'!$AW$44="BEZ"),1,"")</f>
        <v/>
      </c>
      <c r="R35" s="11" t="s">
        <v>1001</v>
      </c>
      <c r="S35" s="11">
        <v>401.06180000000001</v>
      </c>
      <c r="T35" s="11" t="s">
        <v>695</v>
      </c>
      <c r="U35" s="11">
        <v>16.0425</v>
      </c>
      <c r="AH35" s="353" t="s">
        <v>1756</v>
      </c>
      <c r="AI35" s="352" t="s">
        <v>1757</v>
      </c>
      <c r="AJ35" s="352" t="s">
        <v>1758</v>
      </c>
      <c r="AK35" s="354">
        <v>29.494340000000001</v>
      </c>
      <c r="AL35" s="355">
        <v>1.4188000000000001</v>
      </c>
      <c r="AM35" s="11">
        <f>IF(Verzie!$E$1="CZK",Ceny!AK35,IF(Verzie!$E$1="SK",Ceny!AL35,""))</f>
        <v>1.4188000000000001</v>
      </c>
    </row>
    <row r="36" spans="1:39" ht="15">
      <c r="A36" s="99"/>
      <c r="B36" s="83">
        <v>9339478</v>
      </c>
      <c r="C36" s="84" t="str">
        <f>IF(Verzie!$E$1="CZK",R36,IF(Verzie!$E$1="SK",T36,IF(Verzie!$E$1="HU",V36,"")))</f>
        <v>WL L-bez spod./ľavá/12kg/s pruž./biela</v>
      </c>
      <c r="D36" s="85">
        <v>1</v>
      </c>
      <c r="E36" s="86" t="s">
        <v>11</v>
      </c>
      <c r="F36" s="87"/>
      <c r="G36" s="88">
        <f t="shared" si="1"/>
        <v>19.102370000000001</v>
      </c>
      <c r="H36" s="89" t="str">
        <f t="shared" si="0"/>
        <v>EUR</v>
      </c>
      <c r="I36" s="195" t="s">
        <v>11</v>
      </c>
      <c r="J36" s="347" t="s">
        <v>19778</v>
      </c>
      <c r="L36" s="75">
        <f>G36*(1-'FORM-I'!$V$22/100)</f>
        <v>19.102370000000001</v>
      </c>
      <c r="N36" s="11" t="e">
        <f>VLOOKUP(B36,$B$11:B35,1,FALSE)</f>
        <v>#N/A</v>
      </c>
      <c r="O36" s="283" t="str">
        <f>IF(AND('DATA-WL2'!$AV$22="bez",'DATA-WL1'!$AV$50="B",OR('DATA-WL1'!$AV$34="L",'DATA-WL1'!$AV$34=4),'DATA-WL1'!$AW$44="BEZ"),1,"")</f>
        <v/>
      </c>
      <c r="R36" s="11" t="s">
        <v>1002</v>
      </c>
      <c r="S36" s="11">
        <v>441.17519999999996</v>
      </c>
      <c r="T36" s="11" t="s">
        <v>696</v>
      </c>
      <c r="U36" s="11">
        <v>17.647000000000002</v>
      </c>
      <c r="AH36" s="353" t="s">
        <v>1759</v>
      </c>
      <c r="AI36" s="352" t="s">
        <v>1760</v>
      </c>
      <c r="AJ36" s="352" t="s">
        <v>1761</v>
      </c>
      <c r="AK36" s="354">
        <v>29.494340000000001</v>
      </c>
      <c r="AL36" s="355">
        <v>1.4188000000000001</v>
      </c>
      <c r="AM36" s="11">
        <f>IF(Verzie!$E$1="CZK",Ceny!AK36,IF(Verzie!$E$1="SK",Ceny!AL36,""))</f>
        <v>1.4188000000000001</v>
      </c>
    </row>
    <row r="37" spans="1:39" ht="15">
      <c r="A37" s="107"/>
      <c r="B37" s="83">
        <v>9339479</v>
      </c>
      <c r="C37" s="84" t="str">
        <f>IF(Verzie!$E$1="CZK",R37,IF(Verzie!$E$1="SK",T37,IF(Verzie!$E$1="HU",V37,"")))</f>
        <v>WL L-bez spod./ľavá/12kg/s pruž./antr.</v>
      </c>
      <c r="D37" s="85">
        <v>1</v>
      </c>
      <c r="E37" s="86" t="s">
        <v>11</v>
      </c>
      <c r="F37" s="87"/>
      <c r="G37" s="88">
        <f t="shared" si="1"/>
        <v>19.102370000000001</v>
      </c>
      <c r="H37" s="89" t="str">
        <f t="shared" si="0"/>
        <v>EUR</v>
      </c>
      <c r="I37" s="195" t="s">
        <v>11</v>
      </c>
      <c r="J37" s="347" t="s">
        <v>19780</v>
      </c>
      <c r="L37" s="75">
        <f>G37*(1-'FORM-I'!$V$22/100)</f>
        <v>19.102370000000001</v>
      </c>
      <c r="N37" s="11" t="e">
        <f>VLOOKUP(B37,$B$11:B36,1,FALSE)</f>
        <v>#N/A</v>
      </c>
      <c r="O37" s="283" t="str">
        <f>IF(AND('DATA-WL2'!$AV$22="bez",'DATA-WL1'!$AV$50="A",OR('DATA-WL1'!$AV$34="L",'DATA-WL1'!$AV$34=4),'DATA-WL1'!$AW$44="BEZ"),1,"")</f>
        <v/>
      </c>
      <c r="R37" s="11" t="s">
        <v>1003</v>
      </c>
      <c r="S37" s="11">
        <v>441.17519999999996</v>
      </c>
      <c r="T37" s="11" t="s">
        <v>697</v>
      </c>
      <c r="U37" s="11">
        <v>17.647000000000002</v>
      </c>
      <c r="AH37" s="353" t="s">
        <v>1762</v>
      </c>
      <c r="AI37" s="352" t="s">
        <v>1763</v>
      </c>
      <c r="AJ37" s="352" t="s">
        <v>1764</v>
      </c>
      <c r="AK37" s="354">
        <v>30.29776</v>
      </c>
      <c r="AL37" s="355">
        <v>1.4574199999999999</v>
      </c>
      <c r="AM37" s="11">
        <f>IF(Verzie!$E$1="CZK",Ceny!AK37,IF(Verzie!$E$1="SK",Ceny!AL37,""))</f>
        <v>1.4574199999999999</v>
      </c>
    </row>
    <row r="38" spans="1:39" ht="15">
      <c r="A38" s="67"/>
      <c r="B38" s="83">
        <v>9339481</v>
      </c>
      <c r="C38" s="84" t="str">
        <f>IF(Verzie!$E$1="CZK",R38,IF(Verzie!$E$1="SK",T38,IF(Verzie!$E$1="HU",V38,"")))</f>
        <v>WL L-bez spod./ľavá/12kg/bez pruž./sivá</v>
      </c>
      <c r="D38" s="85">
        <v>1</v>
      </c>
      <c r="E38" s="86" t="s">
        <v>11</v>
      </c>
      <c r="F38" s="87"/>
      <c r="G38" s="88">
        <f t="shared" si="1"/>
        <v>17.36551</v>
      </c>
      <c r="H38" s="89" t="str">
        <f t="shared" si="0"/>
        <v>EUR</v>
      </c>
      <c r="I38" s="195" t="s">
        <v>11</v>
      </c>
      <c r="J38" s="347" t="s">
        <v>19784</v>
      </c>
      <c r="L38" s="75">
        <f>G38*(1-'FORM-I'!$V$22/100)</f>
        <v>17.36551</v>
      </c>
      <c r="N38" s="11" t="e">
        <f>VLOOKUP(B38,$B$11:B37,1,FALSE)</f>
        <v>#N/A</v>
      </c>
      <c r="O38" s="283" t="str">
        <f>IF(AND(OR('DATA-WL2'!$AV$22="P2O",'DATA-WL2'!$AV$22="PUL",'DATA-WL2'!$AV$22="SIS"),'DATA-WL1'!$AV$50="S",OR('DATA-WL1'!$AV$34="L",'DATA-WL1'!$AV$34=4),'DATA-WL1'!$AW$44="BEZ"),1,"")</f>
        <v/>
      </c>
      <c r="R38" s="11" t="s">
        <v>1004</v>
      </c>
      <c r="S38" s="11">
        <v>401.06180000000001</v>
      </c>
      <c r="T38" s="11" t="s">
        <v>698</v>
      </c>
      <c r="U38" s="11">
        <v>16.0425</v>
      </c>
      <c r="AH38" s="353" t="s">
        <v>1765</v>
      </c>
      <c r="AI38" s="352" t="s">
        <v>1766</v>
      </c>
      <c r="AJ38" s="352" t="s">
        <v>1767</v>
      </c>
      <c r="AK38" s="354">
        <v>150.76464000000001</v>
      </c>
      <c r="AL38" s="355">
        <v>6.0313499999999998</v>
      </c>
      <c r="AM38" s="11">
        <f>IF(Verzie!$E$1="CZK",Ceny!AK38,IF(Verzie!$E$1="SK",Ceny!AL38,""))</f>
        <v>6.0313499999999998</v>
      </c>
    </row>
    <row r="39" spans="1:39" ht="15">
      <c r="A39" s="99"/>
      <c r="B39" s="83">
        <v>9339482</v>
      </c>
      <c r="C39" s="84" t="str">
        <f>IF(Verzie!$E$1="CZK",R39,IF(Verzie!$E$1="SK",T39,IF(Verzie!$E$1="HU",V39,"")))</f>
        <v>WL L-bez spod./ľavá/12kg/bez pruž./biela</v>
      </c>
      <c r="D39" s="85">
        <v>1</v>
      </c>
      <c r="E39" s="86" t="s">
        <v>11</v>
      </c>
      <c r="F39" s="87"/>
      <c r="G39" s="88">
        <f t="shared" si="1"/>
        <v>19.102370000000001</v>
      </c>
      <c r="H39" s="89" t="str">
        <f t="shared" si="0"/>
        <v>EUR</v>
      </c>
      <c r="I39" s="195" t="s">
        <v>11</v>
      </c>
      <c r="J39" s="347" t="s">
        <v>19786</v>
      </c>
      <c r="L39" s="75">
        <f>G39*(1-'FORM-I'!$V$22/100)</f>
        <v>19.102370000000001</v>
      </c>
      <c r="N39" s="11" t="e">
        <f>VLOOKUP(B39,$B$11:B38,1,FALSE)</f>
        <v>#N/A</v>
      </c>
      <c r="O39" s="283" t="str">
        <f>IF(AND(OR('DATA-WL2'!$AV$22="P2O",'DATA-WL2'!$AV$22="PUL",'DATA-WL2'!$AV$22="SIS"),'DATA-WL1'!$AV$50="B",OR('DATA-WL1'!$AV$34="L",'DATA-WL1'!$AV$34=4),'DATA-WL1'!$AW$44="BEZ"),1,"")</f>
        <v/>
      </c>
      <c r="R39" s="11" t="s">
        <v>1005</v>
      </c>
      <c r="S39" s="11">
        <v>441.17519999999996</v>
      </c>
      <c r="T39" s="11" t="s">
        <v>699</v>
      </c>
      <c r="U39" s="11">
        <v>17.647000000000002</v>
      </c>
      <c r="AH39" s="353" t="s">
        <v>1768</v>
      </c>
      <c r="AI39" s="352" t="s">
        <v>1769</v>
      </c>
      <c r="AJ39" s="352" t="s">
        <v>1770</v>
      </c>
      <c r="AK39" s="354">
        <v>56.536110000000001</v>
      </c>
      <c r="AL39" s="355">
        <v>0</v>
      </c>
      <c r="AM39" s="11">
        <f>IF(Verzie!$E$1="CZK",Ceny!AK39,IF(Verzie!$E$1="SK",Ceny!AL39,""))</f>
        <v>0</v>
      </c>
    </row>
    <row r="40" spans="1:39" ht="15">
      <c r="A40" s="107"/>
      <c r="B40" s="83">
        <v>9339483</v>
      </c>
      <c r="C40" s="84" t="str">
        <f>IF(Verzie!$E$1="CZK",R40,IF(Verzie!$E$1="SK",T40,IF(Verzie!$E$1="HU",V40,"")))</f>
        <v>WL L-bez spod./ľavá/12kg/bez pruž./antr.</v>
      </c>
      <c r="D40" s="85">
        <v>1</v>
      </c>
      <c r="E40" s="86" t="s">
        <v>11</v>
      </c>
      <c r="F40" s="87"/>
      <c r="G40" s="88">
        <f t="shared" si="1"/>
        <v>19.102370000000001</v>
      </c>
      <c r="H40" s="89" t="str">
        <f t="shared" si="0"/>
        <v>EUR</v>
      </c>
      <c r="I40" s="195" t="s">
        <v>11</v>
      </c>
      <c r="J40" s="347" t="s">
        <v>19788</v>
      </c>
      <c r="L40" s="75">
        <f>G40*(1-'FORM-I'!$V$22/100)</f>
        <v>19.102370000000001</v>
      </c>
      <c r="N40" s="11" t="e">
        <f>VLOOKUP(B40,$B$11:B39,1,FALSE)</f>
        <v>#N/A</v>
      </c>
      <c r="O40" s="283" t="str">
        <f>IF(AND(OR('DATA-WL2'!$AV$22="P2O",'DATA-WL2'!$AV$22="PUL",'DATA-WL2'!$AV$22="SIS"),'DATA-WL1'!$AV$50="A",OR('DATA-WL1'!$AV$34="L",'DATA-WL1'!$AV$34=4),'DATA-WL1'!$AW$44="BEZ"),1,"")</f>
        <v/>
      </c>
      <c r="R40" s="11" t="s">
        <v>1006</v>
      </c>
      <c r="S40" s="11">
        <v>441.17519999999996</v>
      </c>
      <c r="T40" s="11" t="s">
        <v>700</v>
      </c>
      <c r="U40" s="11">
        <v>17.647000000000002</v>
      </c>
      <c r="AH40" s="353" t="s">
        <v>1771</v>
      </c>
      <c r="AI40" s="352" t="s">
        <v>1772</v>
      </c>
      <c r="AJ40" s="352" t="s">
        <v>1773</v>
      </c>
      <c r="AK40" s="354">
        <v>49.693429999999999</v>
      </c>
      <c r="AL40" s="355">
        <v>1.988</v>
      </c>
      <c r="AM40" s="11">
        <f>IF(Verzie!$E$1="CZK",Ceny!AK40,IF(Verzie!$E$1="SK",Ceny!AL40,""))</f>
        <v>1.988</v>
      </c>
    </row>
    <row r="41" spans="1:39" ht="15">
      <c r="A41" s="67"/>
      <c r="B41" s="83">
        <v>9339389</v>
      </c>
      <c r="C41" s="84" t="str">
        <f>IF(Verzie!$E$1="CZK",R41,IF(Verzie!$E$1="SK",T41,IF(Verzie!$E$1="HU",V41,"")))</f>
        <v>WL L-bez spod./pravá/12kg/s pruž./sivá</v>
      </c>
      <c r="D41" s="85">
        <v>1</v>
      </c>
      <c r="E41" s="86" t="s">
        <v>11</v>
      </c>
      <c r="F41" s="87"/>
      <c r="G41" s="88">
        <f t="shared" si="1"/>
        <v>17.36551</v>
      </c>
      <c r="H41" s="89" t="str">
        <f t="shared" si="0"/>
        <v>EUR</v>
      </c>
      <c r="I41" s="195" t="s">
        <v>11</v>
      </c>
      <c r="J41" s="347" t="s">
        <v>19764</v>
      </c>
      <c r="L41" s="75">
        <f>G41*(1-'FORM-I'!$V$22/100)</f>
        <v>17.36551</v>
      </c>
      <c r="N41" s="11" t="e">
        <f>VLOOKUP(B41,$B$11:B40,1,FALSE)</f>
        <v>#N/A</v>
      </c>
      <c r="O41" s="283" t="str">
        <f>IF(AND('DATA-WL2'!$AV$22="BEZ",'DATA-WL1'!$AV$50="S",OR('DATA-WL1'!$AV$34="P",'DATA-WL1'!$AV$34=4),'DATA-WL1'!$AW$44="BEZ"),1,"")</f>
        <v/>
      </c>
      <c r="R41" s="11" t="s">
        <v>1007</v>
      </c>
      <c r="S41" s="11">
        <v>401.06180000000001</v>
      </c>
      <c r="T41" s="11" t="s">
        <v>701</v>
      </c>
      <c r="U41" s="11">
        <v>16.0425</v>
      </c>
      <c r="AH41" s="353" t="s">
        <v>1774</v>
      </c>
      <c r="AI41" s="352" t="s">
        <v>1775</v>
      </c>
      <c r="AJ41" s="352" t="s">
        <v>1776</v>
      </c>
      <c r="AK41" s="354">
        <v>206.34026</v>
      </c>
      <c r="AL41" s="355">
        <v>8.2546400000000002</v>
      </c>
      <c r="AM41" s="11">
        <f>IF(Verzie!$E$1="CZK",Ceny!AK41,IF(Verzie!$E$1="SK",Ceny!AL41,""))</f>
        <v>8.2546400000000002</v>
      </c>
    </row>
    <row r="42" spans="1:39" ht="15">
      <c r="A42" s="99"/>
      <c r="B42" s="83">
        <v>9339390</v>
      </c>
      <c r="C42" s="84" t="str">
        <f>IF(Verzie!$E$1="CZK",R42,IF(Verzie!$E$1="SK",T42,IF(Verzie!$E$1="HU",V42,"")))</f>
        <v>WL L-bez spod./pravá/12kg/s pruž./biela</v>
      </c>
      <c r="D42" s="85">
        <v>1</v>
      </c>
      <c r="E42" s="86" t="s">
        <v>11</v>
      </c>
      <c r="F42" s="87"/>
      <c r="G42" s="88">
        <f t="shared" si="1"/>
        <v>19.102370000000001</v>
      </c>
      <c r="H42" s="89" t="str">
        <f t="shared" si="0"/>
        <v>EUR</v>
      </c>
      <c r="I42" s="195" t="s">
        <v>11</v>
      </c>
      <c r="J42" s="347" t="s">
        <v>19766</v>
      </c>
      <c r="L42" s="75">
        <f>G42*(1-'FORM-I'!$V$22/100)</f>
        <v>19.102370000000001</v>
      </c>
      <c r="N42" s="11" t="e">
        <f>VLOOKUP(B42,$B$11:B41,1,FALSE)</f>
        <v>#N/A</v>
      </c>
      <c r="O42" s="283" t="str">
        <f>IF(AND('DATA-WL2'!$AV$22="BEZ",'DATA-WL1'!$AV$50="B",OR('DATA-WL1'!$AV$34="P",'DATA-WL1'!$AV$34=4),'DATA-WL1'!$AW$44="BEZ"),1,"")</f>
        <v/>
      </c>
      <c r="R42" s="11" t="s">
        <v>1008</v>
      </c>
      <c r="S42" s="11">
        <v>441.17519999999996</v>
      </c>
      <c r="T42" s="11" t="s">
        <v>702</v>
      </c>
      <c r="U42" s="11">
        <v>17.647000000000002</v>
      </c>
      <c r="AH42" s="353" t="s">
        <v>1777</v>
      </c>
      <c r="AI42" s="352" t="s">
        <v>1778</v>
      </c>
      <c r="AJ42" s="352" t="s">
        <v>1779</v>
      </c>
      <c r="AK42" s="354">
        <v>40.842869999999998</v>
      </c>
      <c r="AL42" s="355">
        <v>1.63392</v>
      </c>
      <c r="AM42" s="11">
        <f>IF(Verzie!$E$1="CZK",Ceny!AK42,IF(Verzie!$E$1="SK",Ceny!AL42,""))</f>
        <v>1.63392</v>
      </c>
    </row>
    <row r="43" spans="1:39" ht="15">
      <c r="A43" s="107"/>
      <c r="B43" s="83">
        <v>9339391</v>
      </c>
      <c r="C43" s="84" t="str">
        <f>IF(Verzie!$E$1="CZK",R43,IF(Verzie!$E$1="SK",T43,IF(Verzie!$E$1="HU",V43,"")))</f>
        <v>WL L-bez spod./pravá/12kg/s pruž./antr.</v>
      </c>
      <c r="D43" s="85">
        <v>1</v>
      </c>
      <c r="E43" s="86" t="s">
        <v>11</v>
      </c>
      <c r="F43" s="87"/>
      <c r="G43" s="88">
        <f t="shared" si="1"/>
        <v>19.102370000000001</v>
      </c>
      <c r="H43" s="89" t="str">
        <f t="shared" si="0"/>
        <v>EUR</v>
      </c>
      <c r="I43" s="195" t="s">
        <v>11</v>
      </c>
      <c r="J43" s="347" t="s">
        <v>19768</v>
      </c>
      <c r="L43" s="75">
        <f>G43*(1-'FORM-I'!$V$22/100)</f>
        <v>19.102370000000001</v>
      </c>
      <c r="N43" s="11" t="e">
        <f>VLOOKUP(B43,$B$11:B42,1,FALSE)</f>
        <v>#N/A</v>
      </c>
      <c r="O43" s="283" t="str">
        <f>IF(AND('DATA-WL2'!$AV$22="BEZ",'DATA-WL1'!$AV$50="A",OR('DATA-WL1'!$AV$34="P",'DATA-WL1'!$AV$34=4),'DATA-WL1'!$AW$44="BEZ"),1,"")</f>
        <v/>
      </c>
      <c r="R43" s="11" t="s">
        <v>1009</v>
      </c>
      <c r="S43" s="11">
        <v>441.17519999999996</v>
      </c>
      <c r="T43" s="11" t="s">
        <v>703</v>
      </c>
      <c r="U43" s="11">
        <v>17.647000000000002</v>
      </c>
      <c r="AH43" s="353" t="s">
        <v>1780</v>
      </c>
      <c r="AI43" s="352" t="s">
        <v>1781</v>
      </c>
      <c r="AJ43" s="352" t="s">
        <v>1782</v>
      </c>
      <c r="AK43" s="354">
        <v>82.538839999999993</v>
      </c>
      <c r="AL43" s="355">
        <v>3.3019799999999999</v>
      </c>
      <c r="AM43" s="11">
        <f>IF(Verzie!$E$1="CZK",Ceny!AK43,IF(Verzie!$E$1="SK",Ceny!AL43,""))</f>
        <v>3.3019799999999999</v>
      </c>
    </row>
    <row r="44" spans="1:39" ht="15">
      <c r="A44" s="67"/>
      <c r="B44" s="83">
        <v>9339392</v>
      </c>
      <c r="C44" s="84" t="str">
        <f>IF(Verzie!$E$1="CZK",R44,IF(Verzie!$E$1="SK",T44,IF(Verzie!$E$1="HU",V44,"")))</f>
        <v>WL L-bez spod./pravá/12kg/bez pruž./sivá</v>
      </c>
      <c r="D44" s="85">
        <v>1</v>
      </c>
      <c r="E44" s="86" t="s">
        <v>11</v>
      </c>
      <c r="F44" s="87"/>
      <c r="G44" s="88">
        <f t="shared" si="1"/>
        <v>17.36551</v>
      </c>
      <c r="H44" s="89" t="str">
        <f t="shared" si="0"/>
        <v>EUR</v>
      </c>
      <c r="I44" s="195" t="s">
        <v>11</v>
      </c>
      <c r="J44" s="347" t="s">
        <v>19770</v>
      </c>
      <c r="L44" s="75">
        <f>G44*(1-'FORM-I'!$V$22/100)</f>
        <v>17.36551</v>
      </c>
      <c r="N44" s="11" t="e">
        <f>VLOOKUP(B44,$B$11:B43,1,FALSE)</f>
        <v>#N/A</v>
      </c>
      <c r="O44" s="283" t="str">
        <f>IF(AND(OR('DATA-WL2'!$AV$22="P2O",'DATA-WL2'!$AV$22="PUL",'DATA-WL2'!$AV$22="SIS"),'DATA-WL1'!$AV$50="S",OR('DATA-WL1'!$AV$34="P",'DATA-WL1'!$AV$34=4),'DATA-WL1'!$AW$44="BEZ"),1,"")</f>
        <v/>
      </c>
      <c r="R44" s="11" t="s">
        <v>1010</v>
      </c>
      <c r="S44" s="11">
        <v>401.06180000000001</v>
      </c>
      <c r="T44" s="11" t="s">
        <v>704</v>
      </c>
      <c r="U44" s="11">
        <v>16.0425</v>
      </c>
      <c r="AH44" s="353" t="s">
        <v>1783</v>
      </c>
      <c r="AI44" s="352" t="s">
        <v>1784</v>
      </c>
      <c r="AJ44" s="352" t="s">
        <v>1785</v>
      </c>
      <c r="AK44" s="354">
        <v>5.9841800000000003</v>
      </c>
      <c r="AL44" s="355">
        <v>0.24543999999999999</v>
      </c>
      <c r="AM44" s="11">
        <f>IF(Verzie!$E$1="CZK",Ceny!AK44,IF(Verzie!$E$1="SK",Ceny!AL44,""))</f>
        <v>0.24543999999999999</v>
      </c>
    </row>
    <row r="45" spans="1:39" ht="15">
      <c r="A45" s="99"/>
      <c r="B45" s="83">
        <v>9339393</v>
      </c>
      <c r="C45" s="84" t="str">
        <f>IF(Verzie!$E$1="CZK",R45,IF(Verzie!$E$1="SK",T45,IF(Verzie!$E$1="HU",V45,"")))</f>
        <v>WL L-bez spod./pravá/12kg/bez pruž./biela</v>
      </c>
      <c r="D45" s="85">
        <v>1</v>
      </c>
      <c r="E45" s="86" t="s">
        <v>11</v>
      </c>
      <c r="F45" s="87"/>
      <c r="G45" s="88">
        <f t="shared" si="1"/>
        <v>19.102370000000001</v>
      </c>
      <c r="H45" s="89" t="str">
        <f t="shared" si="0"/>
        <v>EUR</v>
      </c>
      <c r="I45" s="195" t="s">
        <v>11</v>
      </c>
      <c r="J45" s="347" t="s">
        <v>19772</v>
      </c>
      <c r="L45" s="75">
        <f>G45*(1-'FORM-I'!$V$22/100)</f>
        <v>19.102370000000001</v>
      </c>
      <c r="N45" s="11" t="e">
        <f>VLOOKUP(B45,$B$11:B44,1,FALSE)</f>
        <v>#N/A</v>
      </c>
      <c r="O45" s="283" t="str">
        <f>IF(AND(OR('DATA-WL2'!$AV$22="P2O",'DATA-WL2'!$AV$22="PUL",'DATA-WL2'!$AV$22="SIS"),'DATA-WL1'!$AV$50="B",OR('DATA-WL1'!$AV$34="P",'DATA-WL1'!$AV$34=4),'DATA-WL1'!$AW$44="BEZ"),1,"")</f>
        <v/>
      </c>
      <c r="R45" s="11" t="s">
        <v>1011</v>
      </c>
      <c r="S45" s="11">
        <v>441.17519999999996</v>
      </c>
      <c r="T45" s="11" t="s">
        <v>705</v>
      </c>
      <c r="U45" s="11">
        <v>17.647000000000002</v>
      </c>
      <c r="AH45" s="353" t="s">
        <v>1786</v>
      </c>
      <c r="AI45" s="352" t="s">
        <v>1787</v>
      </c>
      <c r="AJ45" s="352" t="s">
        <v>1788</v>
      </c>
      <c r="AK45" s="354">
        <v>946.58668</v>
      </c>
      <c r="AL45" s="355">
        <v>37.868180000000002</v>
      </c>
      <c r="AM45" s="11">
        <f>IF(Verzie!$E$1="CZK",Ceny!AK45,IF(Verzie!$E$1="SK",Ceny!AL45,""))</f>
        <v>37.868180000000002</v>
      </c>
    </row>
    <row r="46" spans="1:39" ht="15">
      <c r="A46" s="107"/>
      <c r="B46" s="91">
        <v>9339394</v>
      </c>
      <c r="C46" s="92" t="str">
        <f>IF(Verzie!$E$1="CZK",R46,IF(Verzie!$E$1="SK",T46,IF(Verzie!$E$1="HU",V46,"")))</f>
        <v>WL L-bez spod./pravá/12kg/bez pruž./antr.</v>
      </c>
      <c r="D46" s="93">
        <v>1</v>
      </c>
      <c r="E46" s="94" t="s">
        <v>11</v>
      </c>
      <c r="F46" s="95"/>
      <c r="G46" s="88">
        <f t="shared" si="1"/>
        <v>19.102370000000001</v>
      </c>
      <c r="H46" s="96" t="str">
        <f t="shared" si="0"/>
        <v>EUR</v>
      </c>
      <c r="I46" s="97" t="s">
        <v>11</v>
      </c>
      <c r="J46" s="349" t="s">
        <v>19774</v>
      </c>
      <c r="L46" s="75">
        <f>G46*(1-'FORM-I'!$V$22/100)</f>
        <v>19.102370000000001</v>
      </c>
      <c r="N46" s="11" t="e">
        <f>VLOOKUP(B46,$B$11:B45,1,FALSE)</f>
        <v>#N/A</v>
      </c>
      <c r="O46" s="283" t="str">
        <f>IF(AND(OR('DATA-WL2'!$AV$22="P2O",'DATA-WL2'!$AV$22="PUL",'DATA-WL2'!$AV$22="SIS"),'DATA-WL1'!$AV$50="A",OR('DATA-WL1'!$AV$34="P",'DATA-WL1'!$AV$34=4),'DATA-WL1'!$AW$44="BEZ"),1,"")</f>
        <v/>
      </c>
      <c r="R46" s="11" t="s">
        <v>1012</v>
      </c>
      <c r="S46" s="11">
        <v>441.17519999999996</v>
      </c>
      <c r="T46" s="11" t="s">
        <v>706</v>
      </c>
      <c r="U46" s="11">
        <v>17.647000000000002</v>
      </c>
      <c r="AH46" s="353" t="s">
        <v>1789</v>
      </c>
      <c r="AI46" s="352" t="s">
        <v>1790</v>
      </c>
      <c r="AJ46" s="352" t="s">
        <v>1791</v>
      </c>
      <c r="AK46" s="354">
        <v>1198.3872100000001</v>
      </c>
      <c r="AL46" s="355">
        <v>47.941459999999999</v>
      </c>
      <c r="AM46" s="11">
        <f>IF(Verzie!$E$1="CZK",Ceny!AK46,IF(Verzie!$E$1="SK",Ceny!AL46,""))</f>
        <v>47.941459999999999</v>
      </c>
    </row>
    <row r="47" spans="1:39" ht="15">
      <c r="B47" s="196"/>
      <c r="C47" s="197"/>
      <c r="D47" s="132"/>
      <c r="E47" s="133"/>
      <c r="F47" s="134"/>
      <c r="G47" s="88"/>
      <c r="H47" s="136" t="str">
        <f t="shared" si="0"/>
        <v/>
      </c>
      <c r="I47" s="198" t="s">
        <v>11</v>
      </c>
      <c r="J47" s="350"/>
      <c r="L47" s="75">
        <f>G47*(1-'FORM-I'!$V$22/100)</f>
        <v>0</v>
      </c>
      <c r="N47" s="11" t="e">
        <f>VLOOKUP(B47,$B$11:B46,1,FALSE)</f>
        <v>#N/A</v>
      </c>
      <c r="AH47" s="353" t="s">
        <v>1792</v>
      </c>
      <c r="AI47" s="352" t="s">
        <v>1793</v>
      </c>
      <c r="AJ47" s="352" t="s">
        <v>1794</v>
      </c>
      <c r="AK47" s="354">
        <v>1162.18361</v>
      </c>
      <c r="AL47" s="355">
        <v>46.493130000000001</v>
      </c>
      <c r="AM47" s="11">
        <f>IF(Verzie!$E$1="CZK",Ceny!AK47,IF(Verzie!$E$1="SK",Ceny!AL47,""))</f>
        <v>46.493130000000001</v>
      </c>
    </row>
    <row r="48" spans="1:39" ht="15">
      <c r="A48" s="67"/>
      <c r="B48" s="108">
        <v>9339500</v>
      </c>
      <c r="C48" s="109" t="str">
        <f>IF(Verzie!$E$1="CZK",R48,IF(Verzie!$E$1="SK",T48,IF(Verzie!$E$1="HU",V48,"")))</f>
        <v>WL L-horný+spodný profil / 1,2m /strieb.</v>
      </c>
      <c r="D48" s="110">
        <v>1</v>
      </c>
      <c r="E48" s="111" t="s">
        <v>11</v>
      </c>
      <c r="F48" s="112"/>
      <c r="G48" s="88">
        <f t="shared" si="1"/>
        <v>17.949400000000001</v>
      </c>
      <c r="H48" s="89" t="str">
        <f t="shared" si="0"/>
        <v>EUR</v>
      </c>
      <c r="I48" s="114" t="s">
        <v>11</v>
      </c>
      <c r="J48" s="348" t="s">
        <v>19812</v>
      </c>
      <c r="L48" s="75">
        <f>G48*(1-'FORM-I'!$V$22/100)</f>
        <v>17.949400000000001</v>
      </c>
      <c r="N48" s="11" t="e">
        <f>VLOOKUP(B48,$B$11:B47,1,FALSE)</f>
        <v>#N/A</v>
      </c>
      <c r="O48" s="283" t="str">
        <f>IF(AND('DATA-WL1'!$AV$43="M",'DATA-WL1'!$AV$50="S",'DATA-WL1'!$AW$44=0),1,"")</f>
        <v/>
      </c>
      <c r="R48" s="11" t="s">
        <v>1013</v>
      </c>
      <c r="S48" s="11">
        <v>414.54680000000002</v>
      </c>
      <c r="T48" s="11" t="s">
        <v>707</v>
      </c>
      <c r="U48" s="11">
        <v>16.581900000000001</v>
      </c>
      <c r="AH48" s="353" t="s">
        <v>1795</v>
      </c>
      <c r="AI48" s="352" t="s">
        <v>1796</v>
      </c>
      <c r="AJ48" s="352" t="s">
        <v>1797</v>
      </c>
      <c r="AK48" s="354">
        <v>1032.4890399999999</v>
      </c>
      <c r="AL48" s="355">
        <v>41.30471</v>
      </c>
      <c r="AM48" s="11">
        <f>IF(Verzie!$E$1="CZK",Ceny!AK48,IF(Verzie!$E$1="SK",Ceny!AL48,""))</f>
        <v>41.30471</v>
      </c>
    </row>
    <row r="49" spans="1:39" ht="15">
      <c r="A49" s="99"/>
      <c r="B49" s="83">
        <v>9279168</v>
      </c>
      <c r="C49" s="84" t="str">
        <f>IF(Verzie!$E$1="CZK",R49,IF(Verzie!$E$1="SK",T49,IF(Verzie!$E$1="HU",V49,"")))</f>
        <v>WL L-horný+spodný profil / 1,2m /biela</v>
      </c>
      <c r="D49" s="85">
        <v>1</v>
      </c>
      <c r="E49" s="86" t="s">
        <v>11</v>
      </c>
      <c r="F49" s="87"/>
      <c r="G49" s="88">
        <f t="shared" si="1"/>
        <v>23.413699999999999</v>
      </c>
      <c r="H49" s="89" t="str">
        <f t="shared" si="0"/>
        <v>EUR</v>
      </c>
      <c r="I49" s="195" t="s">
        <v>11</v>
      </c>
      <c r="J49" s="347" t="s">
        <v>17169</v>
      </c>
      <c r="L49" s="75">
        <f>G49*(1-'FORM-I'!$V$22/100)</f>
        <v>23.413699999999999</v>
      </c>
      <c r="N49" s="11" t="e">
        <f>VLOOKUP(B49,$B$11:B48,1,FALSE)</f>
        <v>#N/A</v>
      </c>
      <c r="O49" s="283" t="str">
        <f>IF(AND('DATA-WL1'!$AV$43="M",'DATA-WL1'!$AV$50="B",'DATA-WL1'!$AW$44=0),1,"")</f>
        <v/>
      </c>
      <c r="R49" s="11" t="s">
        <v>1014</v>
      </c>
      <c r="S49" s="11">
        <v>540.74710000000005</v>
      </c>
      <c r="T49" s="11" t="s">
        <v>708</v>
      </c>
      <c r="U49" s="11">
        <v>21.629899999999999</v>
      </c>
      <c r="AH49" s="353" t="s">
        <v>1798</v>
      </c>
      <c r="AI49" s="352" t="s">
        <v>1799</v>
      </c>
      <c r="AJ49" s="352" t="s">
        <v>1800</v>
      </c>
      <c r="AK49" s="354">
        <v>67.275009999999995</v>
      </c>
      <c r="AL49" s="355">
        <v>0</v>
      </c>
      <c r="AM49" s="11">
        <f>IF(Verzie!$E$1="CZK",Ceny!AK49,IF(Verzie!$E$1="SK",Ceny!AL49,""))</f>
        <v>0</v>
      </c>
    </row>
    <row r="50" spans="1:39" ht="15">
      <c r="A50" s="107"/>
      <c r="B50" s="83">
        <v>9339502</v>
      </c>
      <c r="C50" s="84" t="str">
        <f>IF(Verzie!$E$1="CZK",R50,IF(Verzie!$E$1="SK",T50,IF(Verzie!$E$1="HU",V50,"")))</f>
        <v>WL L-horný+spodný profil / 1,2m /antr.</v>
      </c>
      <c r="D50" s="85">
        <v>1</v>
      </c>
      <c r="E50" s="86" t="s">
        <v>11</v>
      </c>
      <c r="F50" s="87"/>
      <c r="G50" s="88">
        <f t="shared" si="1"/>
        <v>23.413699999999999</v>
      </c>
      <c r="H50" s="89" t="str">
        <f t="shared" si="0"/>
        <v>EUR</v>
      </c>
      <c r="I50" s="195" t="s">
        <v>11</v>
      </c>
      <c r="J50" s="347" t="s">
        <v>19814</v>
      </c>
      <c r="L50" s="75">
        <f>G50*(1-'FORM-I'!$V$22/100)</f>
        <v>23.413699999999999</v>
      </c>
      <c r="N50" s="11" t="e">
        <f>VLOOKUP(B50,$B$11:B49,1,FALSE)</f>
        <v>#N/A</v>
      </c>
      <c r="O50" s="283" t="str">
        <f>IF(AND('DATA-WL1'!$AV$43="M",'DATA-WL1'!$AV$50="A",'DATA-WL1'!$AW$44=0),1,"")</f>
        <v/>
      </c>
      <c r="R50" s="11" t="s">
        <v>1015</v>
      </c>
      <c r="S50" s="11">
        <v>540.74710000000005</v>
      </c>
      <c r="T50" s="11" t="s">
        <v>709</v>
      </c>
      <c r="U50" s="11">
        <v>21.629899999999999</v>
      </c>
      <c r="AH50" s="353" t="s">
        <v>1801</v>
      </c>
      <c r="AI50" s="352" t="s">
        <v>1802</v>
      </c>
      <c r="AJ50" s="352" t="s">
        <v>1803</v>
      </c>
      <c r="AK50" s="354">
        <v>1465.35662</v>
      </c>
      <c r="AL50" s="355">
        <v>58.621560000000002</v>
      </c>
      <c r="AM50" s="11">
        <f>IF(Verzie!$E$1="CZK",Ceny!AK50,IF(Verzie!$E$1="SK",Ceny!AL50,""))</f>
        <v>58.621560000000002</v>
      </c>
    </row>
    <row r="51" spans="1:39" ht="15">
      <c r="A51" s="67"/>
      <c r="B51" s="83">
        <v>9339503</v>
      </c>
      <c r="C51" s="84" t="str">
        <f>IF(Verzie!$E$1="CZK",R51,IF(Verzie!$E$1="SK",T51,IF(Verzie!$E$1="HU",V51,"")))</f>
        <v>WL L-horný+spodný profil / 2,4m /strieb.</v>
      </c>
      <c r="D51" s="85">
        <v>1</v>
      </c>
      <c r="E51" s="86" t="s">
        <v>11</v>
      </c>
      <c r="F51" s="87"/>
      <c r="G51" s="88">
        <f t="shared" si="1"/>
        <v>34.462809999999998</v>
      </c>
      <c r="H51" s="89" t="str">
        <f t="shared" si="0"/>
        <v>EUR</v>
      </c>
      <c r="I51" s="195" t="s">
        <v>11</v>
      </c>
      <c r="J51" s="347" t="s">
        <v>19816</v>
      </c>
      <c r="L51" s="75">
        <f>G51*(1-'FORM-I'!$V$22/100)</f>
        <v>34.462809999999998</v>
      </c>
      <c r="N51" s="11" t="e">
        <f>VLOOKUP(B51,$B$11:B50,1,FALSE)</f>
        <v>#N/A</v>
      </c>
      <c r="O51" s="283" t="str">
        <f>IF(AND('DATA-WL1'!$AV$43="V",'DATA-WL1'!$AV$50="S",'DATA-WL1'!$AW$44=0),1,"")</f>
        <v/>
      </c>
      <c r="R51" s="11" t="s">
        <v>1016</v>
      </c>
      <c r="S51" s="11">
        <v>795.92960000000005</v>
      </c>
      <c r="T51" s="11" t="s">
        <v>710</v>
      </c>
      <c r="U51" s="11">
        <v>31.837199999999999</v>
      </c>
      <c r="AH51" s="353" t="s">
        <v>1804</v>
      </c>
      <c r="AI51" s="352" t="s">
        <v>1805</v>
      </c>
      <c r="AJ51" s="352" t="s">
        <v>1806</v>
      </c>
      <c r="AK51" s="354">
        <v>1717.1625799999999</v>
      </c>
      <c r="AL51" s="355">
        <v>68.695059999999998</v>
      </c>
      <c r="AM51" s="11">
        <f>IF(Verzie!$E$1="CZK",Ceny!AK51,IF(Verzie!$E$1="SK",Ceny!AL51,""))</f>
        <v>68.695059999999998</v>
      </c>
    </row>
    <row r="52" spans="1:39" ht="15">
      <c r="A52" s="99"/>
      <c r="B52" s="83">
        <v>9279169</v>
      </c>
      <c r="C52" s="84" t="str">
        <f>IF(Verzie!$E$1="CZK",R52,IF(Verzie!$E$1="SK",T52,IF(Verzie!$E$1="HU",V52,"")))</f>
        <v>WL L-horný+spodný profil / 2,4m /biela</v>
      </c>
      <c r="D52" s="85">
        <v>1</v>
      </c>
      <c r="E52" s="86" t="s">
        <v>11</v>
      </c>
      <c r="F52" s="87"/>
      <c r="G52" s="88">
        <f t="shared" si="1"/>
        <v>44.95402</v>
      </c>
      <c r="H52" s="89" t="str">
        <f t="shared" si="0"/>
        <v>EUR</v>
      </c>
      <c r="I52" s="195" t="s">
        <v>11</v>
      </c>
      <c r="J52" s="347" t="s">
        <v>17171</v>
      </c>
      <c r="L52" s="75">
        <f>G52*(1-'FORM-I'!$V$22/100)</f>
        <v>44.95402</v>
      </c>
      <c r="N52" s="11" t="e">
        <f>VLOOKUP(B52,$B$11:B51,1,FALSE)</f>
        <v>#N/A</v>
      </c>
      <c r="O52" s="283" t="str">
        <f>IF(AND('DATA-WL1'!$AV$43="V",'DATA-WL1'!$AV$50="B",'DATA-WL1'!$AW$44=0),1,"")</f>
        <v/>
      </c>
      <c r="R52" s="11" t="s">
        <v>1017</v>
      </c>
      <c r="S52" s="11">
        <v>1038.2277000000001</v>
      </c>
      <c r="T52" s="11" t="s">
        <v>711</v>
      </c>
      <c r="U52" s="11">
        <v>41.5291</v>
      </c>
      <c r="AH52" s="353" t="s">
        <v>1807</v>
      </c>
      <c r="AI52" s="352" t="s">
        <v>1808</v>
      </c>
      <c r="AJ52" s="352" t="s">
        <v>1809</v>
      </c>
      <c r="AK52" s="354">
        <v>46.204389999999997</v>
      </c>
      <c r="AL52" s="355">
        <v>1.8484100000000001</v>
      </c>
      <c r="AM52" s="11">
        <f>IF(Verzie!$E$1="CZK",Ceny!AK52,IF(Verzie!$E$1="SK",Ceny!AL52,""))</f>
        <v>1.8484100000000001</v>
      </c>
    </row>
    <row r="53" spans="1:39" ht="15">
      <c r="A53" s="107"/>
      <c r="B53" s="91">
        <v>9339505</v>
      </c>
      <c r="C53" s="92" t="str">
        <f>IF(Verzie!$E$1="CZK",R53,IF(Verzie!$E$1="SK",T53,IF(Verzie!$E$1="HU",V53,"")))</f>
        <v>WL L-horný+spodný profil / 2,4m /antr.</v>
      </c>
      <c r="D53" s="93">
        <v>1</v>
      </c>
      <c r="E53" s="94" t="s">
        <v>11</v>
      </c>
      <c r="F53" s="95"/>
      <c r="G53" s="88">
        <f t="shared" si="1"/>
        <v>44.95402</v>
      </c>
      <c r="H53" s="96" t="str">
        <f t="shared" si="0"/>
        <v>EUR</v>
      </c>
      <c r="I53" s="97" t="s">
        <v>11</v>
      </c>
      <c r="J53" s="349" t="s">
        <v>19818</v>
      </c>
      <c r="L53" s="75">
        <f>G53*(1-'FORM-I'!$V$22/100)</f>
        <v>44.95402</v>
      </c>
      <c r="N53" s="11" t="e">
        <f>VLOOKUP(B53,$B$11:B52,1,FALSE)</f>
        <v>#N/A</v>
      </c>
      <c r="O53" s="283" t="str">
        <f>IF(AND('DATA-WL1'!$AV$43="V",'DATA-WL1'!$AV$50="A",'DATA-WL1'!$AW$44=0),1,"")</f>
        <v/>
      </c>
      <c r="R53" s="11" t="s">
        <v>1018</v>
      </c>
      <c r="S53" s="11">
        <v>1038.2277000000001</v>
      </c>
      <c r="T53" s="11" t="s">
        <v>712</v>
      </c>
      <c r="U53" s="11">
        <v>41.5291</v>
      </c>
      <c r="AH53" s="353" t="s">
        <v>1810</v>
      </c>
      <c r="AI53" s="352" t="s">
        <v>1811</v>
      </c>
      <c r="AJ53" s="352" t="s">
        <v>1812</v>
      </c>
      <c r="AK53" s="354">
        <v>2773.8125399999999</v>
      </c>
      <c r="AL53" s="355">
        <v>110.96630999999999</v>
      </c>
      <c r="AM53" s="11">
        <f>IF(Verzie!$E$1="CZK",Ceny!AK53,IF(Verzie!$E$1="SK",Ceny!AL53,""))</f>
        <v>110.96630999999999</v>
      </c>
    </row>
    <row r="54" spans="1:39" ht="15">
      <c r="A54" s="67"/>
      <c r="B54" s="83">
        <v>9339507</v>
      </c>
      <c r="C54" s="84" t="str">
        <f>IF(Verzie!$E$1="CZK",R54,IF(Verzie!$E$1="SK",T54,IF(Verzie!$E$1="HU",V54,"")))</f>
        <v>WL L-horný profil / 1,2m /strieb.</v>
      </c>
      <c r="D54" s="85">
        <v>1</v>
      </c>
      <c r="E54" s="86" t="s">
        <v>11</v>
      </c>
      <c r="F54" s="87"/>
      <c r="G54" s="88">
        <f t="shared" si="1"/>
        <v>13.76009</v>
      </c>
      <c r="H54" s="89" t="str">
        <f t="shared" si="0"/>
        <v>EUR</v>
      </c>
      <c r="I54" s="195" t="s">
        <v>11</v>
      </c>
      <c r="J54" s="348" t="s">
        <v>19820</v>
      </c>
      <c r="L54" s="75">
        <f>G54*(1-'FORM-I'!$V$22/100)</f>
        <v>13.76009</v>
      </c>
      <c r="N54" s="11" t="e">
        <f>VLOOKUP(B54,$B$11:B53,1,FALSE)</f>
        <v>#N/A</v>
      </c>
      <c r="O54" s="283" t="str">
        <f>IF(AND('DATA-WL1'!$AV$43="M",'DATA-WL1'!$AV$50="S",'DATA-WL1'!$AW$44="BEZ"),1,"")</f>
        <v/>
      </c>
      <c r="R54" s="11" t="s">
        <v>1019</v>
      </c>
      <c r="S54" s="11">
        <v>317.79400000000004</v>
      </c>
      <c r="T54" s="11" t="s">
        <v>713</v>
      </c>
      <c r="U54" s="11">
        <v>12.7118</v>
      </c>
      <c r="AH54" s="353" t="s">
        <v>1810</v>
      </c>
      <c r="AI54" s="352" t="s">
        <v>1813</v>
      </c>
      <c r="AJ54" s="352" t="s">
        <v>1814</v>
      </c>
      <c r="AK54" s="354">
        <v>1048.70165</v>
      </c>
      <c r="AL54" s="355">
        <v>42.067909999999998</v>
      </c>
      <c r="AM54" s="11">
        <f>IF(Verzie!$E$1="CZK",Ceny!AK54,IF(Verzie!$E$1="SK",Ceny!AL54,""))</f>
        <v>42.067909999999998</v>
      </c>
    </row>
    <row r="55" spans="1:39" ht="15">
      <c r="A55" s="99"/>
      <c r="B55" s="83">
        <v>9279166</v>
      </c>
      <c r="C55" s="84" t="str">
        <f>IF(Verzie!$E$1="CZK",R55,IF(Verzie!$E$1="SK",T55,IF(Verzie!$E$1="HU",V55,"")))</f>
        <v>WL L-horný profil / 1,2m /biela</v>
      </c>
      <c r="D55" s="85">
        <v>1</v>
      </c>
      <c r="E55" s="86" t="s">
        <v>11</v>
      </c>
      <c r="F55" s="87"/>
      <c r="G55" s="88">
        <f t="shared" si="1"/>
        <v>17.94905</v>
      </c>
      <c r="H55" s="89" t="str">
        <f t="shared" si="0"/>
        <v>EUR</v>
      </c>
      <c r="I55" s="195" t="s">
        <v>11</v>
      </c>
      <c r="J55" s="347" t="s">
        <v>17164</v>
      </c>
      <c r="L55" s="75">
        <f>G55*(1-'FORM-I'!$V$22/100)</f>
        <v>17.94905</v>
      </c>
      <c r="N55" s="11" t="e">
        <f>VLOOKUP(B55,$B$11:B54,1,FALSE)</f>
        <v>#N/A</v>
      </c>
      <c r="O55" s="283" t="str">
        <f>IF(AND('DATA-WL1'!$AV$43="M",'DATA-WL1'!$AV$50="B",'DATA-WL1'!$AW$44="BEZ"),1,"")</f>
        <v/>
      </c>
      <c r="R55" s="11" t="s">
        <v>1020</v>
      </c>
      <c r="S55" s="11">
        <v>414.53930000000003</v>
      </c>
      <c r="T55" s="11" t="s">
        <v>714</v>
      </c>
      <c r="U55" s="11">
        <v>16.581600000000002</v>
      </c>
      <c r="AH55" s="353" t="s">
        <v>1815</v>
      </c>
      <c r="AI55" s="352" t="s">
        <v>1816</v>
      </c>
      <c r="AJ55" s="352" t="s">
        <v>1817</v>
      </c>
      <c r="AK55" s="354">
        <v>126.79478</v>
      </c>
      <c r="AL55" s="355">
        <v>6.0992800000000003</v>
      </c>
      <c r="AM55" s="11">
        <f>IF(Verzie!$E$1="CZK",Ceny!AK55,IF(Verzie!$E$1="SK",Ceny!AL55,""))</f>
        <v>6.0992800000000003</v>
      </c>
    </row>
    <row r="56" spans="1:39" ht="15">
      <c r="A56" s="107"/>
      <c r="B56" s="83">
        <v>9339509</v>
      </c>
      <c r="C56" s="84" t="str">
        <f>IF(Verzie!$E$1="CZK",R56,IF(Verzie!$E$1="SK",T56,IF(Verzie!$E$1="HU",V56,"")))</f>
        <v>WL L-horný profil / 1,2m /antr.</v>
      </c>
      <c r="D56" s="85">
        <v>1</v>
      </c>
      <c r="E56" s="86" t="s">
        <v>11</v>
      </c>
      <c r="F56" s="87"/>
      <c r="G56" s="88">
        <f t="shared" si="1"/>
        <v>17.94905</v>
      </c>
      <c r="H56" s="89" t="str">
        <f t="shared" si="0"/>
        <v>EUR</v>
      </c>
      <c r="I56" s="195" t="s">
        <v>11</v>
      </c>
      <c r="J56" s="347" t="s">
        <v>19822</v>
      </c>
      <c r="L56" s="75">
        <f>G56*(1-'FORM-I'!$V$22/100)</f>
        <v>17.94905</v>
      </c>
      <c r="N56" s="11" t="e">
        <f>VLOOKUP(B56,$B$11:B55,1,FALSE)</f>
        <v>#N/A</v>
      </c>
      <c r="O56" s="283" t="str">
        <f>IF(AND('DATA-WL1'!$AV$43="M",'DATA-WL1'!$AV$50="A",'DATA-WL1'!$AW$44="BEZ"),1,"")</f>
        <v/>
      </c>
      <c r="R56" s="11" t="s">
        <v>1021</v>
      </c>
      <c r="S56" s="11">
        <v>414.53930000000003</v>
      </c>
      <c r="T56" s="11" t="s">
        <v>715</v>
      </c>
      <c r="U56" s="11">
        <v>16.581600000000002</v>
      </c>
      <c r="AH56" s="353" t="s">
        <v>1818</v>
      </c>
      <c r="AI56" s="352" t="s">
        <v>1819</v>
      </c>
      <c r="AJ56" s="352" t="s">
        <v>1820</v>
      </c>
      <c r="AK56" s="354">
        <v>129.60829000000001</v>
      </c>
      <c r="AL56" s="355">
        <v>6.2346300000000001</v>
      </c>
      <c r="AM56" s="11">
        <f>IF(Verzie!$E$1="CZK",Ceny!AK56,IF(Verzie!$E$1="SK",Ceny!AL56,""))</f>
        <v>6.2346300000000001</v>
      </c>
    </row>
    <row r="57" spans="1:39" ht="15">
      <c r="A57" s="67"/>
      <c r="B57" s="83">
        <v>9339510</v>
      </c>
      <c r="C57" s="84" t="str">
        <f>IF(Verzie!$E$1="CZK",R57,IF(Verzie!$E$1="SK",T57,IF(Verzie!$E$1="HU",V57,"")))</f>
        <v>WL L-horný profil / 2,4m /strieb.</v>
      </c>
      <c r="D57" s="85">
        <v>1</v>
      </c>
      <c r="E57" s="86" t="s">
        <v>11</v>
      </c>
      <c r="F57" s="87"/>
      <c r="G57" s="88">
        <f t="shared" si="1"/>
        <v>27.919319999999999</v>
      </c>
      <c r="H57" s="89" t="str">
        <f t="shared" si="0"/>
        <v>EUR</v>
      </c>
      <c r="I57" s="195" t="s">
        <v>11</v>
      </c>
      <c r="J57" s="347" t="s">
        <v>19824</v>
      </c>
      <c r="L57" s="75">
        <f>G57*(1-'FORM-I'!$V$22/100)</f>
        <v>27.919319999999999</v>
      </c>
      <c r="N57" s="11" t="e">
        <f>VLOOKUP(B57,$B$11:B56,1,FALSE)</f>
        <v>#N/A</v>
      </c>
      <c r="O57" s="283" t="str">
        <f>IF(AND('DATA-WL1'!$AV$43="V",'DATA-WL1'!$AV$50="S",'DATA-WL1'!$AW$44="BEZ"),1,"")</f>
        <v/>
      </c>
      <c r="R57" s="11" t="s">
        <v>1022</v>
      </c>
      <c r="S57" s="11">
        <v>644.8057</v>
      </c>
      <c r="T57" s="11" t="s">
        <v>716</v>
      </c>
      <c r="U57" s="11">
        <v>25.792199999999998</v>
      </c>
      <c r="AH57" s="353" t="s">
        <v>1821</v>
      </c>
      <c r="AI57" s="352" t="s">
        <v>1822</v>
      </c>
      <c r="AJ57" s="352" t="s">
        <v>1823</v>
      </c>
      <c r="AK57" s="354">
        <v>135.24079</v>
      </c>
      <c r="AL57" s="355">
        <v>6.5055699999999996</v>
      </c>
      <c r="AM57" s="11">
        <f>IF(Verzie!$E$1="CZK",Ceny!AK57,IF(Verzie!$E$1="SK",Ceny!AL57,""))</f>
        <v>6.5055699999999996</v>
      </c>
    </row>
    <row r="58" spans="1:39" ht="15">
      <c r="A58" s="99"/>
      <c r="B58" s="83">
        <v>9279170</v>
      </c>
      <c r="C58" s="84" t="str">
        <f>IF(Verzie!$E$1="CZK",R58,IF(Verzie!$E$1="SK",T58,IF(Verzie!$E$1="HU",V58,"")))</f>
        <v>WL L-horný profil / 2,4m /biela</v>
      </c>
      <c r="D58" s="85">
        <v>1</v>
      </c>
      <c r="E58" s="86" t="s">
        <v>11</v>
      </c>
      <c r="F58" s="87"/>
      <c r="G58" s="88">
        <f t="shared" si="1"/>
        <v>36.41854</v>
      </c>
      <c r="H58" s="89" t="str">
        <f t="shared" si="0"/>
        <v>EUR</v>
      </c>
      <c r="I58" s="195" t="s">
        <v>11</v>
      </c>
      <c r="J58" s="347" t="s">
        <v>17173</v>
      </c>
      <c r="L58" s="75">
        <f>G58*(1-'FORM-I'!$V$22/100)</f>
        <v>36.41854</v>
      </c>
      <c r="N58" s="11" t="e">
        <f>VLOOKUP(B58,$B$11:B57,1,FALSE)</f>
        <v>#N/A</v>
      </c>
      <c r="O58" s="283" t="str">
        <f>IF(AND('DATA-WL1'!$AV$43="V",'DATA-WL1'!$AV$50="B",'DATA-WL1'!$AW$44="BEZ"),1,"")</f>
        <v/>
      </c>
      <c r="R58" s="11" t="s">
        <v>1023</v>
      </c>
      <c r="S58" s="11">
        <v>841.09800000000007</v>
      </c>
      <c r="T58" s="11" t="s">
        <v>717</v>
      </c>
      <c r="U58" s="11">
        <v>33.643900000000002</v>
      </c>
      <c r="AH58" s="353" t="s">
        <v>1824</v>
      </c>
      <c r="AI58" s="352" t="s">
        <v>1825</v>
      </c>
      <c r="AJ58" s="352" t="s">
        <v>1826</v>
      </c>
      <c r="AK58" s="354">
        <v>140.87331</v>
      </c>
      <c r="AL58" s="355">
        <v>6.77651</v>
      </c>
      <c r="AM58" s="11">
        <f>IF(Verzie!$E$1="CZK",Ceny!AK58,IF(Verzie!$E$1="SK",Ceny!AL58,""))</f>
        <v>6.77651</v>
      </c>
    </row>
    <row r="59" spans="1:39" ht="15">
      <c r="A59" s="107"/>
      <c r="B59" s="91">
        <v>9339512</v>
      </c>
      <c r="C59" s="92" t="str">
        <f>IF(Verzie!$E$1="CZK",R59,IF(Verzie!$E$1="SK",T59,IF(Verzie!$E$1="HU",V59,"")))</f>
        <v>WL L-horný profil / 2,4m /antr.</v>
      </c>
      <c r="D59" s="93">
        <v>1</v>
      </c>
      <c r="E59" s="94" t="s">
        <v>11</v>
      </c>
      <c r="F59" s="95"/>
      <c r="G59" s="88">
        <f t="shared" si="1"/>
        <v>36.41854</v>
      </c>
      <c r="H59" s="96" t="str">
        <f t="shared" si="0"/>
        <v>EUR</v>
      </c>
      <c r="I59" s="97" t="s">
        <v>11</v>
      </c>
      <c r="J59" s="349" t="s">
        <v>19826</v>
      </c>
      <c r="L59" s="75">
        <f>G59*(1-'FORM-I'!$V$22/100)</f>
        <v>36.41854</v>
      </c>
      <c r="N59" s="11" t="e">
        <f>VLOOKUP(B59,$B$11:B58,1,FALSE)</f>
        <v>#N/A</v>
      </c>
      <c r="O59" s="283" t="str">
        <f>IF(AND('DATA-WL1'!$AV$43="V",'DATA-WL1'!$AV$50="A",'DATA-WL1'!$AW$44="BEZ"),1,"")</f>
        <v/>
      </c>
      <c r="R59" s="11" t="s">
        <v>1024</v>
      </c>
      <c r="S59" s="11">
        <v>841.09800000000007</v>
      </c>
      <c r="T59" s="11" t="s">
        <v>718</v>
      </c>
      <c r="U59" s="11">
        <v>33.643900000000002</v>
      </c>
      <c r="AH59" s="353" t="s">
        <v>1827</v>
      </c>
      <c r="AI59" s="352" t="s">
        <v>1828</v>
      </c>
      <c r="AJ59" s="352" t="s">
        <v>1829</v>
      </c>
      <c r="AK59" s="354">
        <v>149.32470000000001</v>
      </c>
      <c r="AL59" s="355">
        <v>7.1830699999999998</v>
      </c>
      <c r="AM59" s="11">
        <f>IF(Verzie!$E$1="CZK",Ceny!AK59,IF(Verzie!$E$1="SK",Ceny!AL59,""))</f>
        <v>7.1830699999999998</v>
      </c>
    </row>
    <row r="60" spans="1:39" ht="15">
      <c r="B60" s="196"/>
      <c r="C60" s="197"/>
      <c r="D60" s="155"/>
      <c r="E60" s="156"/>
      <c r="F60" s="157"/>
      <c r="G60" s="88"/>
      <c r="H60" s="158" t="str">
        <f t="shared" si="0"/>
        <v/>
      </c>
      <c r="I60" s="198" t="s">
        <v>11</v>
      </c>
      <c r="J60" s="350"/>
      <c r="L60" s="75">
        <f>G60*(1-'FORM-I'!$V$22/100)</f>
        <v>0</v>
      </c>
      <c r="N60" s="11" t="e">
        <f>VLOOKUP(B60,$B$11:B59,1,FALSE)</f>
        <v>#N/A</v>
      </c>
      <c r="AH60" s="353" t="s">
        <v>1830</v>
      </c>
      <c r="AI60" s="352" t="s">
        <v>1831</v>
      </c>
      <c r="AJ60" s="352" t="s">
        <v>1832</v>
      </c>
      <c r="AK60" s="354">
        <v>160.60025999999999</v>
      </c>
      <c r="AL60" s="355">
        <v>7.72546</v>
      </c>
      <c r="AM60" s="11">
        <f>IF(Verzie!$E$1="CZK",Ceny!AK60,IF(Verzie!$E$1="SK",Ceny!AL60,""))</f>
        <v>7.72546</v>
      </c>
    </row>
    <row r="61" spans="1:39" ht="15">
      <c r="B61" s="108">
        <v>9278694</v>
      </c>
      <c r="C61" s="109" t="str">
        <f>IF(Verzie!$E$1="CZK",R61,IF(Verzie!$E$1="SK",T61,IF(Verzie!$E$1="HU",V61,"")))</f>
        <v>Záves stredový k naskrutkovaniu=sada 2ks</v>
      </c>
      <c r="D61" s="110">
        <v>1</v>
      </c>
      <c r="E61" s="111" t="s">
        <v>11</v>
      </c>
      <c r="F61" s="112"/>
      <c r="G61" s="88">
        <f t="shared" si="1"/>
        <v>14.20336</v>
      </c>
      <c r="H61" s="113" t="str">
        <f t="shared" si="0"/>
        <v>EUR</v>
      </c>
      <c r="I61" s="114" t="s">
        <v>11</v>
      </c>
      <c r="J61" s="348" t="s">
        <v>17102</v>
      </c>
      <c r="L61" s="75">
        <f>G61*(1-'FORM-I'!$V$22/100)</f>
        <v>14.20336</v>
      </c>
      <c r="N61" s="11" t="e">
        <f>VLOOKUP(B61,$B$11:B60,1,FALSE)</f>
        <v>#N/A</v>
      </c>
      <c r="O61" s="283" t="str">
        <f t="shared" ref="O61:O62" si="2">IF(ISERROR(P61*Q61),"",IF((P61*Q61)=0,"",P61*Q61))</f>
        <v/>
      </c>
      <c r="P61" s="283" t="str">
        <f>IF('DATA-WL4'!$AV$37="AA",1,"")</f>
        <v/>
      </c>
      <c r="Q61" s="283" t="e">
        <f>'DATA-WL4'!$AW$37*'DATA-WL1'!$AW$34</f>
        <v>#VALUE!</v>
      </c>
      <c r="R61" s="11" t="s">
        <v>1025</v>
      </c>
      <c r="S61" s="11">
        <v>328.03109999999998</v>
      </c>
      <c r="T61" s="11" t="s">
        <v>719</v>
      </c>
      <c r="U61" s="11">
        <v>13.121199999999998</v>
      </c>
      <c r="AH61" s="353" t="s">
        <v>1833</v>
      </c>
      <c r="AI61" s="352" t="s">
        <v>1834</v>
      </c>
      <c r="AJ61" s="352" t="s">
        <v>1835</v>
      </c>
      <c r="AK61" s="354">
        <v>171.86528000000001</v>
      </c>
      <c r="AL61" s="355">
        <v>8.2673400000000008</v>
      </c>
      <c r="AM61" s="11">
        <f>IF(Verzie!$E$1="CZK",Ceny!AK61,IF(Verzie!$E$1="SK",Ceny!AL61,""))</f>
        <v>8.2673400000000008</v>
      </c>
    </row>
    <row r="62" spans="1:39" ht="15">
      <c r="B62" s="83">
        <v>9278788</v>
      </c>
      <c r="C62" s="84" t="str">
        <f>IF(Verzie!$E$1="CZK",R62,IF(Verzie!$E$1="SK",T62,IF(Verzie!$E$1="HU",V62,"")))</f>
        <v>Záves stredový k nalisovaniu=sada 2ks</v>
      </c>
      <c r="D62" s="85">
        <v>1</v>
      </c>
      <c r="E62" s="86" t="s">
        <v>11</v>
      </c>
      <c r="F62" s="87"/>
      <c r="G62" s="88">
        <f t="shared" si="1"/>
        <v>14.85317</v>
      </c>
      <c r="H62" s="89" t="str">
        <f t="shared" si="0"/>
        <v>EUR</v>
      </c>
      <c r="I62" s="195" t="s">
        <v>11</v>
      </c>
      <c r="J62" s="347" t="s">
        <v>17111</v>
      </c>
      <c r="L62" s="75">
        <f>G62*(1-'FORM-I'!$V$22/100)</f>
        <v>14.85317</v>
      </c>
      <c r="N62" s="11" t="e">
        <f>VLOOKUP(B62,$B$11:B61,1,FALSE)</f>
        <v>#N/A</v>
      </c>
      <c r="O62" s="283" t="str">
        <f t="shared" si="2"/>
        <v/>
      </c>
      <c r="P62" s="283" t="str">
        <f>IF('DATA-WL4'!$AV$37="BB",1,"")</f>
        <v/>
      </c>
      <c r="Q62" s="283" t="e">
        <f>'DATA-WL4'!$AW$37*'DATA-WL1'!$AW$34</f>
        <v>#VALUE!</v>
      </c>
      <c r="R62" s="11" t="s">
        <v>1026</v>
      </c>
      <c r="S62" s="11">
        <v>343.03910000000002</v>
      </c>
      <c r="T62" s="11" t="s">
        <v>720</v>
      </c>
      <c r="U62" s="11">
        <v>13.7216</v>
      </c>
      <c r="AH62" s="353" t="s">
        <v>1836</v>
      </c>
      <c r="AI62" s="352" t="s">
        <v>1837</v>
      </c>
      <c r="AJ62" s="352" t="s">
        <v>1838</v>
      </c>
      <c r="AK62" s="354">
        <v>32.128349999999998</v>
      </c>
      <c r="AL62" s="355">
        <v>1.5455000000000001</v>
      </c>
      <c r="AM62" s="11">
        <f>IF(Verzie!$E$1="CZK",Ceny!AK62,IF(Verzie!$E$1="SK",Ceny!AL62,""))</f>
        <v>1.5455000000000001</v>
      </c>
    </row>
    <row r="63" spans="1:39" ht="15">
      <c r="B63" s="83">
        <v>9278742</v>
      </c>
      <c r="C63" s="84" t="str">
        <f>IF(Verzie!$E$1="CZK",R63,IF(Verzie!$E$1="SK",T63,IF(Verzie!$E$1="HU",V63,"")))</f>
        <v>Záves stredový k naskrutkovaniu=sada 3ks</v>
      </c>
      <c r="D63" s="85">
        <v>1</v>
      </c>
      <c r="E63" s="86" t="s">
        <v>11</v>
      </c>
      <c r="F63" s="87"/>
      <c r="G63" s="88">
        <f t="shared" si="1"/>
        <v>21.304379999999998</v>
      </c>
      <c r="H63" s="89" t="str">
        <f t="shared" si="0"/>
        <v>EUR</v>
      </c>
      <c r="I63" s="195" t="s">
        <v>11</v>
      </c>
      <c r="J63" s="347" t="s">
        <v>17104</v>
      </c>
      <c r="L63" s="75">
        <f>G63*(1-'FORM-I'!$V$22/100)</f>
        <v>21.304379999999998</v>
      </c>
      <c r="N63" s="11" t="e">
        <f>VLOOKUP(B63,$B$11:B62,1,FALSE)</f>
        <v>#N/A</v>
      </c>
      <c r="O63" s="283" t="str">
        <f>IF(ISERROR(P63*Q63),"",IF((P63*Q63)=0,"",P63*Q63))</f>
        <v/>
      </c>
      <c r="P63" s="283" t="str">
        <f>IF('DATA-WL4'!$AV$37="AA",1,"")</f>
        <v/>
      </c>
      <c r="Q63" s="283" t="e">
        <f>'DATA-WL4'!$AW$38*'DATA-WL1'!$AW$34</f>
        <v>#VALUE!</v>
      </c>
      <c r="R63" s="11" t="s">
        <v>1027</v>
      </c>
      <c r="S63" s="11">
        <v>492.03179999999998</v>
      </c>
      <c r="T63" s="11" t="s">
        <v>721</v>
      </c>
      <c r="U63" s="11">
        <v>19.6813</v>
      </c>
      <c r="AH63" s="353" t="s">
        <v>1839</v>
      </c>
      <c r="AI63" s="352" t="s">
        <v>1840</v>
      </c>
      <c r="AJ63" s="352" t="s">
        <v>1841</v>
      </c>
      <c r="AK63" s="354">
        <v>50.384450000000001</v>
      </c>
      <c r="AL63" s="355">
        <v>2.42367</v>
      </c>
      <c r="AM63" s="11">
        <f>IF(Verzie!$E$1="CZK",Ceny!AK63,IF(Verzie!$E$1="SK",Ceny!AL63,""))</f>
        <v>2.42367</v>
      </c>
    </row>
    <row r="64" spans="1:39" ht="15">
      <c r="B64" s="91">
        <v>9278787</v>
      </c>
      <c r="C64" s="92" t="str">
        <f>IF(Verzie!$E$1="CZK",R64,IF(Verzie!$E$1="SK",T64,IF(Verzie!$E$1="HU",V64,"")))</f>
        <v>Záves stredový k nalisovaniu=sada 3ks</v>
      </c>
      <c r="D64" s="93">
        <v>1</v>
      </c>
      <c r="E64" s="94" t="s">
        <v>11</v>
      </c>
      <c r="F64" s="95"/>
      <c r="G64" s="88">
        <f t="shared" si="1"/>
        <v>22.279060000000001</v>
      </c>
      <c r="H64" s="96" t="str">
        <f t="shared" si="0"/>
        <v>EUR</v>
      </c>
      <c r="I64" s="97" t="s">
        <v>11</v>
      </c>
      <c r="J64" s="349" t="s">
        <v>17109</v>
      </c>
      <c r="L64" s="75">
        <f>G64*(1-'FORM-I'!$V$22/100)</f>
        <v>22.279060000000001</v>
      </c>
      <c r="N64" s="11" t="e">
        <f>VLOOKUP(B64,$B$11:B63,1,FALSE)</f>
        <v>#N/A</v>
      </c>
      <c r="O64" s="283" t="str">
        <f t="shared" ref="O64:O104" si="3">IF(ISERROR(P64*Q64),"",IF((P64*Q64)=0,"",P64*Q64))</f>
        <v/>
      </c>
      <c r="P64" s="283" t="str">
        <f>IF('DATA-WL4'!$AV$37="BB",1,"")</f>
        <v/>
      </c>
      <c r="Q64" s="283" t="e">
        <f>'DATA-WL4'!$AW$38*'DATA-WL1'!$AW$34</f>
        <v>#VALUE!</v>
      </c>
      <c r="R64" s="11" t="s">
        <v>1028</v>
      </c>
      <c r="S64" s="11">
        <v>514.54239999999993</v>
      </c>
      <c r="T64" s="11" t="s">
        <v>722</v>
      </c>
      <c r="U64" s="11">
        <v>20.581700000000001</v>
      </c>
      <c r="AH64" s="353" t="s">
        <v>1842</v>
      </c>
      <c r="AI64" s="352" t="s">
        <v>1843</v>
      </c>
      <c r="AJ64" s="352" t="s">
        <v>1844</v>
      </c>
      <c r="AK64" s="354">
        <v>4.8807200000000002</v>
      </c>
      <c r="AL64" s="355">
        <v>0.23477999999999999</v>
      </c>
      <c r="AM64" s="11">
        <f>IF(Verzie!$E$1="CZK",Ceny!AK64,IF(Verzie!$E$1="SK",Ceny!AL64,""))</f>
        <v>0.23477999999999999</v>
      </c>
    </row>
    <row r="65" spans="1:39" ht="15">
      <c r="B65" s="83">
        <v>9339492</v>
      </c>
      <c r="C65" s="84" t="str">
        <f>IF(Verzie!$E$1="CZK",R65,IF(Verzie!$E$1="SK",T65,IF(Verzie!$E$1="HU",V65,"")))</f>
        <v>Záves stredový nastavit.sivý = sada 2ks</v>
      </c>
      <c r="D65" s="85">
        <v>1</v>
      </c>
      <c r="E65" s="86" t="s">
        <v>11</v>
      </c>
      <c r="F65" s="87"/>
      <c r="G65" s="88">
        <f t="shared" si="1"/>
        <v>5.6839599999999999</v>
      </c>
      <c r="H65" s="89" t="str">
        <f t="shared" si="0"/>
        <v>EUR</v>
      </c>
      <c r="I65" s="195" t="s">
        <v>11</v>
      </c>
      <c r="J65" s="348" t="s">
        <v>19800</v>
      </c>
      <c r="L65" s="75">
        <f>G65*(1-'FORM-I'!$V$22/100)</f>
        <v>5.6839599999999999</v>
      </c>
      <c r="N65" s="11" t="e">
        <f>VLOOKUP(B65,$B$11:B64,1,FALSE)</f>
        <v>#N/A</v>
      </c>
      <c r="O65" s="283" t="str">
        <f t="shared" si="3"/>
        <v/>
      </c>
      <c r="P65" s="283" t="str">
        <f>IF(AND('DATA-WL4'!$AV$37="CC",'DATA-WL1'!$AV$50="S"),1,"")</f>
        <v/>
      </c>
      <c r="Q65" s="283" t="e">
        <f>'DATA-WL4'!$AW$37*'DATA-WL1'!$AW$34</f>
        <v>#VALUE!</v>
      </c>
      <c r="R65" s="11" t="s">
        <v>1029</v>
      </c>
      <c r="S65" s="11">
        <v>131.27280000000002</v>
      </c>
      <c r="T65" s="11" t="s">
        <v>723</v>
      </c>
      <c r="U65" s="11">
        <v>5.2509000000000006</v>
      </c>
      <c r="AH65" s="353" t="s">
        <v>1842</v>
      </c>
      <c r="AI65" s="352" t="s">
        <v>1845</v>
      </c>
      <c r="AJ65" s="352" t="s">
        <v>1846</v>
      </c>
      <c r="AK65" s="354">
        <v>6.7317099999999996</v>
      </c>
      <c r="AL65" s="355">
        <v>0.26929999999999998</v>
      </c>
      <c r="AM65" s="11">
        <f>IF(Verzie!$E$1="CZK",Ceny!AK65,IF(Verzie!$E$1="SK",Ceny!AL65,""))</f>
        <v>0.26929999999999998</v>
      </c>
    </row>
    <row r="66" spans="1:39" ht="15">
      <c r="B66" s="83">
        <v>9339493</v>
      </c>
      <c r="C66" s="84" t="str">
        <f>IF(Verzie!$E$1="CZK",R66,IF(Verzie!$E$1="SK",T66,IF(Verzie!$E$1="HU",V66,"")))</f>
        <v>Záves stredový nastavit.biely = sada 2ks</v>
      </c>
      <c r="D66" s="85">
        <v>1</v>
      </c>
      <c r="E66" s="86" t="s">
        <v>11</v>
      </c>
      <c r="F66" s="87"/>
      <c r="G66" s="88">
        <f t="shared" si="1"/>
        <v>6.2518700000000003</v>
      </c>
      <c r="H66" s="89" t="str">
        <f t="shared" si="0"/>
        <v>EUR</v>
      </c>
      <c r="I66" s="195" t="s">
        <v>11</v>
      </c>
      <c r="J66" s="347" t="s">
        <v>19802</v>
      </c>
      <c r="L66" s="75">
        <f>G66*(1-'FORM-I'!$V$22/100)</f>
        <v>6.2518700000000003</v>
      </c>
      <c r="N66" s="11" t="e">
        <f>VLOOKUP(B66,$B$11:B65,1,FALSE)</f>
        <v>#N/A</v>
      </c>
      <c r="O66" s="283" t="str">
        <f t="shared" si="3"/>
        <v/>
      </c>
      <c r="P66" s="283" t="str">
        <f>IF(AND('DATA-WL4'!$AV$37="CC",'DATA-WL1'!$AV$50="B"),1,"")</f>
        <v/>
      </c>
      <c r="Q66" s="283" t="e">
        <f>'DATA-WL4'!$AW$37*'DATA-WL1'!$AW$34</f>
        <v>#VALUE!</v>
      </c>
      <c r="R66" s="11" t="s">
        <v>1030</v>
      </c>
      <c r="S66" s="11">
        <v>144.3888</v>
      </c>
      <c r="T66" s="11" t="s">
        <v>724</v>
      </c>
      <c r="U66" s="11">
        <v>5.7755999999999998</v>
      </c>
      <c r="AH66" s="353" t="s">
        <v>1842</v>
      </c>
      <c r="AI66" s="352" t="s">
        <v>1847</v>
      </c>
      <c r="AJ66" s="352" t="s">
        <v>1848</v>
      </c>
      <c r="AK66" s="354">
        <v>5.3042100000000003</v>
      </c>
      <c r="AL66" s="355">
        <v>0.25514999999999999</v>
      </c>
      <c r="AM66" s="11">
        <f>IF(Verzie!$E$1="CZK",Ceny!AK66,IF(Verzie!$E$1="SK",Ceny!AL66,""))</f>
        <v>0.25514999999999999</v>
      </c>
    </row>
    <row r="67" spans="1:39" ht="15">
      <c r="B67" s="83">
        <v>9339494</v>
      </c>
      <c r="C67" s="84" t="str">
        <f>IF(Verzie!$E$1="CZK",R67,IF(Verzie!$E$1="SK",T67,IF(Verzie!$E$1="HU",V67,"")))</f>
        <v>Záves stredový nastavit.antr. = sada 2ks</v>
      </c>
      <c r="D67" s="85">
        <v>1</v>
      </c>
      <c r="E67" s="86" t="s">
        <v>11</v>
      </c>
      <c r="F67" s="87"/>
      <c r="G67" s="88">
        <f t="shared" si="1"/>
        <v>6.2518700000000003</v>
      </c>
      <c r="H67" s="89" t="str">
        <f t="shared" si="0"/>
        <v>EUR</v>
      </c>
      <c r="I67" s="195" t="s">
        <v>11</v>
      </c>
      <c r="J67" s="347" t="s">
        <v>19804</v>
      </c>
      <c r="L67" s="75">
        <f>G67*(1-'FORM-I'!$V$22/100)</f>
        <v>6.2518700000000003</v>
      </c>
      <c r="N67" s="11" t="e">
        <f>VLOOKUP(B67,$B$11:B66,1,FALSE)</f>
        <v>#N/A</v>
      </c>
      <c r="O67" s="283" t="str">
        <f t="shared" si="3"/>
        <v/>
      </c>
      <c r="P67" s="283" t="str">
        <f>IF(AND('DATA-WL4'!$AV$37="CC",'DATA-WL1'!$AV$50="A"),1,"")</f>
        <v/>
      </c>
      <c r="Q67" s="283" t="e">
        <f>'DATA-WL4'!$AW$37*'DATA-WL1'!$AW$34</f>
        <v>#VALUE!</v>
      </c>
      <c r="R67" s="11" t="s">
        <v>1031</v>
      </c>
      <c r="S67" s="11">
        <v>144.3888</v>
      </c>
      <c r="T67" s="11" t="s">
        <v>725</v>
      </c>
      <c r="U67" s="11">
        <v>5.7755999999999998</v>
      </c>
      <c r="AH67" s="353" t="s">
        <v>1849</v>
      </c>
      <c r="AI67" s="352" t="s">
        <v>1850</v>
      </c>
      <c r="AJ67" s="352" t="s">
        <v>1851</v>
      </c>
      <c r="AK67" s="354">
        <v>123.97589000000001</v>
      </c>
      <c r="AL67" s="355">
        <v>5.9637099999999998</v>
      </c>
      <c r="AM67" s="11">
        <f>IF(Verzie!$E$1="CZK",Ceny!AK67,IF(Verzie!$E$1="SK",Ceny!AL67,""))</f>
        <v>5.9637099999999998</v>
      </c>
    </row>
    <row r="68" spans="1:39" ht="15">
      <c r="B68" s="83">
        <v>9339496</v>
      </c>
      <c r="C68" s="84" t="str">
        <f>IF(Verzie!$E$1="CZK",R68,IF(Verzie!$E$1="SK",T68,IF(Verzie!$E$1="HU",V68,"")))</f>
        <v>Záves stredový nastavit.sivý = sada 3ks</v>
      </c>
      <c r="D68" s="85">
        <v>1</v>
      </c>
      <c r="E68" s="86" t="s">
        <v>11</v>
      </c>
      <c r="F68" s="87"/>
      <c r="G68" s="88">
        <f t="shared" si="1"/>
        <v>8.5255500000000008</v>
      </c>
      <c r="H68" s="89" t="str">
        <f t="shared" si="0"/>
        <v>EUR</v>
      </c>
      <c r="I68" s="195" t="s">
        <v>11</v>
      </c>
      <c r="J68" s="347" t="s">
        <v>19806</v>
      </c>
      <c r="L68" s="75">
        <f>G68*(1-'FORM-I'!$V$22/100)</f>
        <v>8.5255500000000008</v>
      </c>
      <c r="N68" s="11" t="e">
        <f>VLOOKUP(B68,$B$11:B67,1,FALSE)</f>
        <v>#N/A</v>
      </c>
      <c r="O68" s="283" t="str">
        <f t="shared" si="3"/>
        <v/>
      </c>
      <c r="P68" s="283" t="str">
        <f>IF(AND('DATA-WL4'!$AV$37="CC",'DATA-WL1'!$AV$50="S"),1,"")</f>
        <v/>
      </c>
      <c r="Q68" s="283" t="e">
        <f>'DATA-WL4'!$AW$38*'DATA-WL1'!$AW$34</f>
        <v>#VALUE!</v>
      </c>
      <c r="R68" s="11" t="s">
        <v>1032</v>
      </c>
      <c r="S68" s="11">
        <v>196.90040000000002</v>
      </c>
      <c r="T68" s="11" t="s">
        <v>726</v>
      </c>
      <c r="U68" s="11">
        <v>7.8760000000000003</v>
      </c>
      <c r="AH68" s="353" t="s">
        <v>1852</v>
      </c>
      <c r="AI68" s="352" t="s">
        <v>1853</v>
      </c>
      <c r="AJ68" s="352" t="s">
        <v>1854</v>
      </c>
      <c r="AK68" s="354">
        <v>105.95616</v>
      </c>
      <c r="AL68" s="355">
        <v>5.09687</v>
      </c>
      <c r="AM68" s="11">
        <f>IF(Verzie!$E$1="CZK",Ceny!AK68,IF(Verzie!$E$1="SK",Ceny!AL68,""))</f>
        <v>5.09687</v>
      </c>
    </row>
    <row r="69" spans="1:39" ht="15">
      <c r="B69" s="83">
        <v>9339498</v>
      </c>
      <c r="C69" s="84" t="str">
        <f>IF(Verzie!$E$1="CZK",R69,IF(Verzie!$E$1="SK",T69,IF(Verzie!$E$1="HU",V69,"")))</f>
        <v>Záves stredový nastavit.biely = sada 3ks</v>
      </c>
      <c r="D69" s="85">
        <v>1</v>
      </c>
      <c r="E69" s="86" t="s">
        <v>11</v>
      </c>
      <c r="F69" s="87"/>
      <c r="G69" s="88">
        <f t="shared" si="1"/>
        <v>9.3781700000000008</v>
      </c>
      <c r="H69" s="89" t="str">
        <f t="shared" si="0"/>
        <v>EUR</v>
      </c>
      <c r="I69" s="195" t="s">
        <v>11</v>
      </c>
      <c r="J69" s="347" t="s">
        <v>19808</v>
      </c>
      <c r="L69" s="75">
        <f>G69*(1-'FORM-I'!$V$22/100)</f>
        <v>9.3781700000000008</v>
      </c>
      <c r="N69" s="11" t="e">
        <f>VLOOKUP(B69,$B$11:B68,1,FALSE)</f>
        <v>#N/A</v>
      </c>
      <c r="O69" s="283" t="str">
        <f t="shared" si="3"/>
        <v/>
      </c>
      <c r="P69" s="283" t="str">
        <f>IF(AND('DATA-WL4'!$AV$37="CC",'DATA-WL1'!$AV$50="B"),1,"")</f>
        <v/>
      </c>
      <c r="Q69" s="283" t="e">
        <f>'DATA-WL4'!$AW$38*'DATA-WL1'!$AW$34</f>
        <v>#VALUE!</v>
      </c>
      <c r="R69" s="11" t="s">
        <v>1033</v>
      </c>
      <c r="S69" s="11">
        <v>216.59200000000001</v>
      </c>
      <c r="T69" s="11" t="s">
        <v>727</v>
      </c>
      <c r="U69" s="11">
        <v>8.6637000000000004</v>
      </c>
      <c r="AH69" s="353" t="s">
        <v>1855</v>
      </c>
      <c r="AI69" s="352" t="s">
        <v>1856</v>
      </c>
      <c r="AJ69" s="352" t="s">
        <v>1857</v>
      </c>
      <c r="AK69" s="354">
        <v>111.25385</v>
      </c>
      <c r="AL69" s="355">
        <v>5.3517200000000003</v>
      </c>
      <c r="AM69" s="11">
        <f>IF(Verzie!$E$1="CZK",Ceny!AK69,IF(Verzie!$E$1="SK",Ceny!AL69,""))</f>
        <v>5.3517200000000003</v>
      </c>
    </row>
    <row r="70" spans="1:39" ht="15">
      <c r="B70" s="91">
        <v>9339499</v>
      </c>
      <c r="C70" s="92" t="str">
        <f>IF(Verzie!$E$1="CZK",R70,IF(Verzie!$E$1="SK",T70,IF(Verzie!$E$1="HU",V70,"")))</f>
        <v>Záves stredový nastavit.antr. = sada 3ks</v>
      </c>
      <c r="D70" s="93">
        <v>1</v>
      </c>
      <c r="E70" s="94" t="s">
        <v>11</v>
      </c>
      <c r="F70" s="95"/>
      <c r="G70" s="88">
        <f t="shared" si="1"/>
        <v>9.3781700000000008</v>
      </c>
      <c r="H70" s="96" t="str">
        <f t="shared" si="0"/>
        <v>EUR</v>
      </c>
      <c r="I70" s="97" t="s">
        <v>11</v>
      </c>
      <c r="J70" s="349" t="s">
        <v>19810</v>
      </c>
      <c r="L70" s="75">
        <f>G70*(1-'FORM-I'!$V$22/100)</f>
        <v>9.3781700000000008</v>
      </c>
      <c r="N70" s="11" t="e">
        <f>VLOOKUP(B70,$B$11:B69,1,FALSE)</f>
        <v>#N/A</v>
      </c>
      <c r="O70" s="283" t="str">
        <f t="shared" si="3"/>
        <v/>
      </c>
      <c r="P70" s="283" t="str">
        <f>IF(AND('DATA-WL4'!$AV$37="CC",'DATA-WL1'!$AV$50="A"),1,"")</f>
        <v/>
      </c>
      <c r="Q70" s="283" t="e">
        <f>'DATA-WL4'!$AW$38*'DATA-WL1'!$AW$34</f>
        <v>#VALUE!</v>
      </c>
      <c r="R70" s="11" t="s">
        <v>1034</v>
      </c>
      <c r="S70" s="11">
        <v>216.59200000000001</v>
      </c>
      <c r="T70" s="11" t="s">
        <v>728</v>
      </c>
      <c r="U70" s="11">
        <v>8.6637000000000004</v>
      </c>
      <c r="AH70" s="353" t="s">
        <v>1858</v>
      </c>
      <c r="AI70" s="352" t="s">
        <v>1859</v>
      </c>
      <c r="AJ70" s="352" t="s">
        <v>1860</v>
      </c>
      <c r="AK70" s="354">
        <v>121.84914999999999</v>
      </c>
      <c r="AL70" s="355">
        <v>5.86137</v>
      </c>
      <c r="AM70" s="11">
        <f>IF(Verzie!$E$1="CZK",Ceny!AK70,IF(Verzie!$E$1="SK",Ceny!AL70,""))</f>
        <v>5.86137</v>
      </c>
    </row>
    <row r="71" spans="1:39" ht="15">
      <c r="B71" s="83">
        <v>9339480</v>
      </c>
      <c r="C71" s="84" t="str">
        <f>IF(Verzie!$E$1="CZK",R71,IF(Verzie!$E$1="SK",T71,IF(Verzie!$E$1="HU",V71,"")))</f>
        <v>Záves stredový klipový sivý = sada 2ks</v>
      </c>
      <c r="D71" s="85">
        <v>1</v>
      </c>
      <c r="E71" s="86" t="s">
        <v>11</v>
      </c>
      <c r="F71" s="87"/>
      <c r="G71" s="88">
        <f t="shared" si="1"/>
        <v>3.24796</v>
      </c>
      <c r="H71" s="89" t="str">
        <f t="shared" si="0"/>
        <v>EUR</v>
      </c>
      <c r="I71" s="195" t="s">
        <v>11</v>
      </c>
      <c r="J71" s="348" t="s">
        <v>19782</v>
      </c>
      <c r="L71" s="75">
        <f>G71*(1-'FORM-I'!$V$22/100)</f>
        <v>3.24796</v>
      </c>
      <c r="N71" s="11" t="e">
        <f>VLOOKUP(B71,$B$11:B70,1,FALSE)</f>
        <v>#N/A</v>
      </c>
      <c r="O71" s="283" t="str">
        <f t="shared" si="3"/>
        <v/>
      </c>
      <c r="P71" s="283" t="str">
        <f>IF(AND('DATA-WL4'!$AV$37="DD",'DATA-WL1'!$AV$50="S"),1,"")</f>
        <v/>
      </c>
      <c r="Q71" s="283" t="e">
        <f>'DATA-WL4'!$AW$37*'DATA-WL1'!$AW$34</f>
        <v>#VALUE!</v>
      </c>
      <c r="R71" s="11" t="s">
        <v>1035</v>
      </c>
      <c r="S71" s="11">
        <v>75.012299999999996</v>
      </c>
      <c r="T71" s="11" t="s">
        <v>729</v>
      </c>
      <c r="U71" s="11">
        <v>3.0005000000000002</v>
      </c>
      <c r="AH71" s="353" t="s">
        <v>1861</v>
      </c>
      <c r="AI71" s="352" t="s">
        <v>1862</v>
      </c>
      <c r="AJ71" s="352" t="s">
        <v>1863</v>
      </c>
      <c r="AK71" s="354">
        <v>127.14684</v>
      </c>
      <c r="AL71" s="355">
        <v>6.1162299999999998</v>
      </c>
      <c r="AM71" s="11">
        <f>IF(Verzie!$E$1="CZK",Ceny!AK71,IF(Verzie!$E$1="SK",Ceny!AL71,""))</f>
        <v>6.1162299999999998</v>
      </c>
    </row>
    <row r="72" spans="1:39" ht="15">
      <c r="B72" s="83">
        <v>9339484</v>
      </c>
      <c r="C72" s="84" t="str">
        <f>IF(Verzie!$E$1="CZK",R72,IF(Verzie!$E$1="SK",T72,IF(Verzie!$E$1="HU",V72,"")))</f>
        <v>Záves stredový klipový biely = sada 2ks</v>
      </c>
      <c r="D72" s="85">
        <v>1</v>
      </c>
      <c r="E72" s="86" t="s">
        <v>11</v>
      </c>
      <c r="F72" s="87"/>
      <c r="G72" s="88">
        <f t="shared" si="1"/>
        <v>3.5724900000000002</v>
      </c>
      <c r="H72" s="89" t="str">
        <f t="shared" si="0"/>
        <v>EUR</v>
      </c>
      <c r="I72" s="195" t="s">
        <v>11</v>
      </c>
      <c r="J72" s="347" t="s">
        <v>19790</v>
      </c>
      <c r="L72" s="75">
        <f>G72*(1-'FORM-I'!$V$22/100)</f>
        <v>3.5724900000000002</v>
      </c>
      <c r="N72" s="11" t="e">
        <f>VLOOKUP(B72,$B$11:B71,1,FALSE)</f>
        <v>#N/A</v>
      </c>
      <c r="O72" s="283" t="str">
        <f t="shared" si="3"/>
        <v/>
      </c>
      <c r="P72" s="283" t="str">
        <f>IF(AND('DATA-WL4'!$AV$37="DD",'DATA-WL1'!$AV$50="B"),1,"")</f>
        <v/>
      </c>
      <c r="Q72" s="283" t="e">
        <f>'DATA-WL4'!$AW$37*'DATA-WL1'!$AW$34</f>
        <v>#VALUE!</v>
      </c>
      <c r="R72" s="11" t="s">
        <v>1036</v>
      </c>
      <c r="S72" s="11">
        <v>82.507599999999996</v>
      </c>
      <c r="T72" s="11" t="s">
        <v>730</v>
      </c>
      <c r="U72" s="11">
        <v>3.3002999999999996</v>
      </c>
      <c r="AH72" s="353" t="s">
        <v>1864</v>
      </c>
      <c r="AI72" s="352" t="s">
        <v>1865</v>
      </c>
      <c r="AJ72" s="352" t="s">
        <v>1866</v>
      </c>
      <c r="AK72" s="354">
        <v>2.64636</v>
      </c>
      <c r="AL72" s="355">
        <v>0.10588</v>
      </c>
      <c r="AM72" s="11">
        <f>IF(Verzie!$E$1="CZK",Ceny!AK72,IF(Verzie!$E$1="SK",Ceny!AL72,""))</f>
        <v>0.10588</v>
      </c>
    </row>
    <row r="73" spans="1:39" ht="15">
      <c r="B73" s="83">
        <v>9339485</v>
      </c>
      <c r="C73" s="84" t="str">
        <f>IF(Verzie!$E$1="CZK",R73,IF(Verzie!$E$1="SK",T73,IF(Verzie!$E$1="HU",V73,"")))</f>
        <v>Záves stredový klipový antr. = sada 2ks</v>
      </c>
      <c r="D73" s="85">
        <v>1</v>
      </c>
      <c r="E73" s="86" t="s">
        <v>11</v>
      </c>
      <c r="F73" s="87"/>
      <c r="G73" s="88">
        <f t="shared" si="1"/>
        <v>3.5724900000000002</v>
      </c>
      <c r="H73" s="89" t="str">
        <f t="shared" si="0"/>
        <v>EUR</v>
      </c>
      <c r="I73" s="195" t="s">
        <v>11</v>
      </c>
      <c r="J73" s="347" t="s">
        <v>19792</v>
      </c>
      <c r="L73" s="75">
        <f>G73*(1-'FORM-I'!$V$22/100)</f>
        <v>3.5724900000000002</v>
      </c>
      <c r="N73" s="11" t="e">
        <f>VLOOKUP(B73,$B$11:B72,1,FALSE)</f>
        <v>#N/A</v>
      </c>
      <c r="O73" s="283" t="str">
        <f t="shared" si="3"/>
        <v/>
      </c>
      <c r="P73" s="283" t="str">
        <f>IF(AND('DATA-WL4'!$AV$37="DD",'DATA-WL1'!$AV$50="A"),1,"")</f>
        <v/>
      </c>
      <c r="Q73" s="283" t="e">
        <f>'DATA-WL4'!$AW$37*'DATA-WL1'!$AW$34</f>
        <v>#VALUE!</v>
      </c>
      <c r="R73" s="11" t="s">
        <v>1037</v>
      </c>
      <c r="S73" s="11">
        <v>82.507599999999996</v>
      </c>
      <c r="T73" s="11" t="s">
        <v>731</v>
      </c>
      <c r="U73" s="11">
        <v>3.3002999999999996</v>
      </c>
      <c r="AH73" s="353" t="s">
        <v>1864</v>
      </c>
      <c r="AI73" s="352" t="s">
        <v>1867</v>
      </c>
      <c r="AJ73" s="352" t="s">
        <v>1868</v>
      </c>
      <c r="AK73" s="354">
        <v>2.3577300000000001</v>
      </c>
      <c r="AL73" s="355">
        <v>0.11342000000000001</v>
      </c>
      <c r="AM73" s="11">
        <f>IF(Verzie!$E$1="CZK",Ceny!AK73,IF(Verzie!$E$1="SK",Ceny!AL73,""))</f>
        <v>0.11342000000000001</v>
      </c>
    </row>
    <row r="74" spans="1:39" ht="15">
      <c r="B74" s="83">
        <v>9339486</v>
      </c>
      <c r="C74" s="84" t="str">
        <f>IF(Verzie!$E$1="CZK",R74,IF(Verzie!$E$1="SK",T74,IF(Verzie!$E$1="HU",V74,"")))</f>
        <v>Záves stredový klipový sivý = sada 3ks</v>
      </c>
      <c r="D74" s="85">
        <v>1</v>
      </c>
      <c r="E74" s="86" t="s">
        <v>11</v>
      </c>
      <c r="F74" s="87"/>
      <c r="G74" s="88">
        <f t="shared" si="1"/>
        <v>4.87181</v>
      </c>
      <c r="H74" s="89" t="str">
        <f t="shared" si="0"/>
        <v>EUR</v>
      </c>
      <c r="I74" s="195" t="s">
        <v>11</v>
      </c>
      <c r="J74" s="347" t="s">
        <v>19794</v>
      </c>
      <c r="L74" s="75">
        <f>G74*(1-'FORM-I'!$V$22/100)</f>
        <v>4.87181</v>
      </c>
      <c r="N74" s="11" t="e">
        <f>VLOOKUP(B74,$B$11:B73,1,FALSE)</f>
        <v>#N/A</v>
      </c>
      <c r="O74" s="283" t="str">
        <f t="shared" si="3"/>
        <v/>
      </c>
      <c r="P74" s="283" t="str">
        <f>IF(AND('DATA-WL4'!$AV$37="DD",'DATA-WL1'!$AV$50="S"),1,"")</f>
        <v/>
      </c>
      <c r="Q74" s="283" t="e">
        <f>'DATA-WL4'!$AW$38*'DATA-WL1'!$AW$34</f>
        <v>#VALUE!</v>
      </c>
      <c r="R74" s="11" t="s">
        <v>1038</v>
      </c>
      <c r="S74" s="11">
        <v>112.51600000000001</v>
      </c>
      <c r="T74" s="11" t="s">
        <v>732</v>
      </c>
      <c r="U74" s="11">
        <v>4.5006000000000004</v>
      </c>
      <c r="AH74" s="353" t="s">
        <v>1864</v>
      </c>
      <c r="AI74" s="352" t="s">
        <v>1869</v>
      </c>
      <c r="AJ74" s="352" t="s">
        <v>1870</v>
      </c>
      <c r="AK74" s="354">
        <v>2.17022</v>
      </c>
      <c r="AL74" s="355">
        <v>0.10439</v>
      </c>
      <c r="AM74" s="11">
        <f>IF(Verzie!$E$1="CZK",Ceny!AK74,IF(Verzie!$E$1="SK",Ceny!AL74,""))</f>
        <v>0.10439</v>
      </c>
    </row>
    <row r="75" spans="1:39" ht="15">
      <c r="B75" s="83">
        <v>9339487</v>
      </c>
      <c r="C75" s="84" t="str">
        <f>IF(Verzie!$E$1="CZK",R75,IF(Verzie!$E$1="SK",T75,IF(Verzie!$E$1="HU",V75,"")))</f>
        <v>Záves stredový klipový biely = sada 3ks</v>
      </c>
      <c r="D75" s="85">
        <v>1</v>
      </c>
      <c r="E75" s="86" t="s">
        <v>11</v>
      </c>
      <c r="F75" s="87"/>
      <c r="G75" s="88">
        <f t="shared" si="1"/>
        <v>5.3588699999999996</v>
      </c>
      <c r="H75" s="89" t="str">
        <f t="shared" si="0"/>
        <v>EUR</v>
      </c>
      <c r="I75" s="195" t="s">
        <v>11</v>
      </c>
      <c r="J75" s="347" t="s">
        <v>19796</v>
      </c>
      <c r="L75" s="75">
        <f>G75*(1-'FORM-I'!$V$22/100)</f>
        <v>5.3588699999999996</v>
      </c>
      <c r="N75" s="11" t="e">
        <f>VLOOKUP(B75,$B$11:B74,1,FALSE)</f>
        <v>#N/A</v>
      </c>
      <c r="O75" s="283" t="str">
        <f t="shared" si="3"/>
        <v/>
      </c>
      <c r="P75" s="283" t="str">
        <f>IF(AND('DATA-WL4'!$AV$37="DD",'DATA-WL1'!$AV$50="B"),1,"")</f>
        <v/>
      </c>
      <c r="Q75" s="283" t="e">
        <f>'DATA-WL4'!$AW$38*'DATA-WL1'!$AW$34</f>
        <v>#VALUE!</v>
      </c>
      <c r="R75" s="11" t="s">
        <v>1039</v>
      </c>
      <c r="S75" s="11">
        <v>123.7651</v>
      </c>
      <c r="T75" s="11" t="s">
        <v>733</v>
      </c>
      <c r="U75" s="11">
        <v>4.9505999999999997</v>
      </c>
      <c r="AH75" s="353" t="s">
        <v>1871</v>
      </c>
      <c r="AI75" s="352" t="s">
        <v>1872</v>
      </c>
      <c r="AJ75" s="352" t="s">
        <v>1873</v>
      </c>
      <c r="AK75" s="354">
        <v>101.78044</v>
      </c>
      <c r="AL75" s="355">
        <v>3</v>
      </c>
      <c r="AM75" s="11">
        <f>IF(Verzie!$E$1="CZK",Ceny!AK75,IF(Verzie!$E$1="SK",Ceny!AL75,""))</f>
        <v>3</v>
      </c>
    </row>
    <row r="76" spans="1:39" ht="15">
      <c r="B76" s="91">
        <v>9339491</v>
      </c>
      <c r="C76" s="92" t="str">
        <f>IF(Verzie!$E$1="CZK",R76,IF(Verzie!$E$1="SK",T76,IF(Verzie!$E$1="HU",V76,"")))</f>
        <v>Záves stredový klipový antr. = sada 3ks</v>
      </c>
      <c r="D76" s="93">
        <v>1</v>
      </c>
      <c r="E76" s="94" t="s">
        <v>11</v>
      </c>
      <c r="F76" s="95"/>
      <c r="G76" s="88">
        <f t="shared" si="1"/>
        <v>5.3588699999999996</v>
      </c>
      <c r="H76" s="96" t="str">
        <f t="shared" ref="H76:H96" si="4">IF(G76="","",$H$10)</f>
        <v>EUR</v>
      </c>
      <c r="I76" s="97" t="s">
        <v>11</v>
      </c>
      <c r="J76" s="349" t="s">
        <v>19798</v>
      </c>
      <c r="L76" s="75">
        <f>G76*(1-'FORM-I'!$V$22/100)</f>
        <v>5.3588699999999996</v>
      </c>
      <c r="N76" s="11" t="e">
        <f>VLOOKUP(B76,$B$11:B75,1,FALSE)</f>
        <v>#N/A</v>
      </c>
      <c r="O76" s="283" t="str">
        <f t="shared" si="3"/>
        <v/>
      </c>
      <c r="P76" s="283" t="str">
        <f>IF(AND('DATA-WL4'!$AV$37="DD",'DATA-WL1'!$AV$50="A"),1,"")</f>
        <v/>
      </c>
      <c r="Q76" s="283" t="e">
        <f>'DATA-WL4'!$AW$38*'DATA-WL1'!$AW$34</f>
        <v>#VALUE!</v>
      </c>
      <c r="R76" s="11" t="s">
        <v>1040</v>
      </c>
      <c r="S76" s="11">
        <v>123.7651</v>
      </c>
      <c r="T76" s="11" t="s">
        <v>734</v>
      </c>
      <c r="U76" s="11">
        <v>4.9505999999999997</v>
      </c>
      <c r="AH76" s="353" t="s">
        <v>1874</v>
      </c>
      <c r="AI76" s="352" t="s">
        <v>1875</v>
      </c>
      <c r="AJ76" s="352" t="s">
        <v>1876</v>
      </c>
      <c r="AK76" s="354">
        <v>101.78044</v>
      </c>
      <c r="AL76" s="355">
        <v>3</v>
      </c>
      <c r="AM76" s="11">
        <f>IF(Verzie!$E$1="CZK",Ceny!AK76,IF(Verzie!$E$1="SK",Ceny!AL76,""))</f>
        <v>3</v>
      </c>
    </row>
    <row r="77" spans="1:39" ht="15">
      <c r="B77" s="139"/>
      <c r="C77" s="140"/>
      <c r="D77" s="155"/>
      <c r="E77" s="156"/>
      <c r="F77" s="157"/>
      <c r="G77" s="88"/>
      <c r="H77" s="158" t="str">
        <f t="shared" si="4"/>
        <v/>
      </c>
      <c r="I77" s="145" t="s">
        <v>11</v>
      </c>
      <c r="J77" s="350"/>
      <c r="L77" s="75">
        <f>G77*(1-'FORM-I'!$V$22/100)</f>
        <v>0</v>
      </c>
      <c r="N77" s="11" t="e">
        <f>VLOOKUP(B77,$B$11:B76,1,FALSE)</f>
        <v>#N/A</v>
      </c>
      <c r="AH77" s="353" t="s">
        <v>1877</v>
      </c>
      <c r="AI77" s="352" t="s">
        <v>1878</v>
      </c>
      <c r="AJ77" s="352" t="s">
        <v>1879</v>
      </c>
      <c r="AK77" s="354">
        <v>65.268919999999994</v>
      </c>
      <c r="AL77" s="355">
        <v>3.1328</v>
      </c>
      <c r="AM77" s="11">
        <f>IF(Verzie!$E$1="CZK",Ceny!AK77,IF(Verzie!$E$1="SK",Ceny!AL77,""))</f>
        <v>3.1328</v>
      </c>
    </row>
    <row r="78" spans="1:39" ht="15">
      <c r="A78" s="67"/>
      <c r="B78" s="100">
        <v>9339585</v>
      </c>
      <c r="C78" s="101" t="str">
        <f>IF(Verzie!$E$1="CZK",R78,IF(Verzie!$E$1="SK",T78,IF(Verzie!$E$1="HU",V78,"")))</f>
        <v>WL L-Pull To Move SiSy /ťažké dv./sivá</v>
      </c>
      <c r="D78" s="102">
        <v>1</v>
      </c>
      <c r="E78" s="103" t="s">
        <v>11</v>
      </c>
      <c r="F78" s="104"/>
      <c r="G78" s="88">
        <f t="shared" ref="G77:G140" si="5">VLOOKUP(J78,AI:AM,5,0)</f>
        <v>54.756250000000001</v>
      </c>
      <c r="H78" s="105" t="str">
        <f t="shared" si="4"/>
        <v>EUR</v>
      </c>
      <c r="I78" s="106" t="s">
        <v>11</v>
      </c>
      <c r="J78" s="348" t="s">
        <v>19852</v>
      </c>
      <c r="L78" s="75">
        <f>G78*(1-'FORM-I'!$V$22/100)</f>
        <v>54.756250000000001</v>
      </c>
      <c r="N78" s="11" t="e">
        <f>VLOOKUP(B78,$B$11:B77,1,FALSE)</f>
        <v>#N/A</v>
      </c>
      <c r="O78" s="283" t="str">
        <f t="shared" si="3"/>
        <v/>
      </c>
      <c r="P78" s="283" t="e">
        <f>IF(AND('DATA-WL2'!$AV$22="SIS",'DATA-WL1'!$AV$38="TAZ",'DATA-WL1'!$AV$50="S"),1,"")</f>
        <v>#VALUE!</v>
      </c>
      <c r="Q78" s="283" t="str">
        <f>'DATA-WL1'!$AW$34</f>
        <v/>
      </c>
      <c r="R78" s="11" t="s">
        <v>1041</v>
      </c>
      <c r="S78" s="11">
        <v>1264.6131</v>
      </c>
      <c r="T78" s="11" t="s">
        <v>735</v>
      </c>
      <c r="U78" s="11">
        <v>50.584499999999998</v>
      </c>
      <c r="AH78" s="353" t="s">
        <v>1880</v>
      </c>
      <c r="AI78" s="352" t="s">
        <v>1881</v>
      </c>
      <c r="AJ78" s="352" t="s">
        <v>1882</v>
      </c>
      <c r="AK78" s="354">
        <v>23.49464</v>
      </c>
      <c r="AL78" s="355">
        <v>1.1057600000000001</v>
      </c>
      <c r="AM78" s="11">
        <f>IF(Verzie!$E$1="CZK",Ceny!AK78,IF(Verzie!$E$1="SK",Ceny!AL78,""))</f>
        <v>1.1057600000000001</v>
      </c>
    </row>
    <row r="79" spans="1:39" ht="15">
      <c r="A79" s="99"/>
      <c r="B79" s="83">
        <v>9339586</v>
      </c>
      <c r="C79" s="84" t="str">
        <f>IF(Verzie!$E$1="CZK",R79,IF(Verzie!$E$1="SK",T79,IF(Verzie!$E$1="HU",V79,"")))</f>
        <v>WL L-Pull To Move SiSy /ťažké dv./biela</v>
      </c>
      <c r="D79" s="85">
        <v>1</v>
      </c>
      <c r="E79" s="86" t="s">
        <v>11</v>
      </c>
      <c r="F79" s="87"/>
      <c r="G79" s="88">
        <f t="shared" si="5"/>
        <v>60.231789999999997</v>
      </c>
      <c r="H79" s="89" t="str">
        <f t="shared" si="4"/>
        <v>EUR</v>
      </c>
      <c r="I79" s="195" t="s">
        <v>11</v>
      </c>
      <c r="J79" s="347" t="s">
        <v>19854</v>
      </c>
      <c r="L79" s="75">
        <f>G79*(1-'FORM-I'!$V$22/100)</f>
        <v>60.231789999999997</v>
      </c>
      <c r="N79" s="11" t="e">
        <f>VLOOKUP(B79,$B$11:B78,1,FALSE)</f>
        <v>#N/A</v>
      </c>
      <c r="O79" s="283" t="str">
        <f t="shared" si="3"/>
        <v/>
      </c>
      <c r="P79" s="283" t="e">
        <f>IF(AND('DATA-WL2'!$AV$22="SIS",'DATA-WL1'!$AV$38="TAZ",'DATA-WL1'!$AV$50="B"),1,"")</f>
        <v>#VALUE!</v>
      </c>
      <c r="Q79" s="283" t="str">
        <f>'DATA-WL1'!$AW$34</f>
        <v/>
      </c>
      <c r="R79" s="11" t="s">
        <v>1042</v>
      </c>
      <c r="S79" s="11">
        <v>1391.0726999999999</v>
      </c>
      <c r="T79" s="11" t="s">
        <v>736</v>
      </c>
      <c r="U79" s="11">
        <v>55.642899999999997</v>
      </c>
      <c r="AH79" s="353" t="s">
        <v>1880</v>
      </c>
      <c r="AI79" s="352" t="s">
        <v>1883</v>
      </c>
      <c r="AJ79" s="352" t="s">
        <v>1884</v>
      </c>
      <c r="AK79" s="354">
        <v>22.69388</v>
      </c>
      <c r="AL79" s="355">
        <v>1.5693699999999999</v>
      </c>
      <c r="AM79" s="11">
        <f>IF(Verzie!$E$1="CZK",Ceny!AK79,IF(Verzie!$E$1="SK",Ceny!AL79,""))</f>
        <v>1.5693699999999999</v>
      </c>
    </row>
    <row r="80" spans="1:39" ht="15">
      <c r="A80" s="107"/>
      <c r="B80" s="83">
        <v>9339587</v>
      </c>
      <c r="C80" s="84" t="str">
        <f>IF(Verzie!$E$1="CZK",R80,IF(Verzie!$E$1="SK",T80,IF(Verzie!$E$1="HU",V80,"")))</f>
        <v>WL L-Pull To Move SiSy /ťažké dv./antr.</v>
      </c>
      <c r="D80" s="85">
        <v>1</v>
      </c>
      <c r="E80" s="86" t="s">
        <v>11</v>
      </c>
      <c r="F80" s="87"/>
      <c r="G80" s="88">
        <f t="shared" si="5"/>
        <v>60.231789999999997</v>
      </c>
      <c r="H80" s="89" t="str">
        <f t="shared" si="4"/>
        <v>EUR</v>
      </c>
      <c r="I80" s="195" t="s">
        <v>11</v>
      </c>
      <c r="J80" s="347" t="s">
        <v>19856</v>
      </c>
      <c r="L80" s="75">
        <f>G80*(1-'FORM-I'!$V$22/100)</f>
        <v>60.231789999999997</v>
      </c>
      <c r="N80" s="11" t="e">
        <f>VLOOKUP(B80,$B$11:B79,1,FALSE)</f>
        <v>#N/A</v>
      </c>
      <c r="O80" s="283" t="str">
        <f t="shared" si="3"/>
        <v/>
      </c>
      <c r="P80" s="283" t="e">
        <f>IF(AND('DATA-WL2'!$AV$22="SIS",'DATA-WL1'!$AV$38="TAZ",'DATA-WL1'!$AV$50="A"),1,"")</f>
        <v>#VALUE!</v>
      </c>
      <c r="Q80" s="283" t="str">
        <f>'DATA-WL1'!$AW$34</f>
        <v/>
      </c>
      <c r="R80" s="11" t="s">
        <v>1043</v>
      </c>
      <c r="S80" s="11">
        <v>1391.0726999999999</v>
      </c>
      <c r="T80" s="11" t="s">
        <v>737</v>
      </c>
      <c r="U80" s="11">
        <v>55.642899999999997</v>
      </c>
      <c r="AH80" s="353" t="s">
        <v>1885</v>
      </c>
      <c r="AI80" s="352" t="s">
        <v>1886</v>
      </c>
      <c r="AJ80" s="352" t="s">
        <v>1887</v>
      </c>
      <c r="AK80" s="354">
        <v>23.49464</v>
      </c>
      <c r="AL80" s="355">
        <v>1.1057600000000001</v>
      </c>
      <c r="AM80" s="11">
        <f>IF(Verzie!$E$1="CZK",Ceny!AK80,IF(Verzie!$E$1="SK",Ceny!AL80,""))</f>
        <v>1.1057600000000001</v>
      </c>
    </row>
    <row r="81" spans="1:39" ht="15">
      <c r="A81" s="67"/>
      <c r="B81" s="83">
        <v>9339523</v>
      </c>
      <c r="C81" s="84" t="str">
        <f>IF(Verzie!$E$1="CZK",R81,IF(Verzie!$E$1="SK",T81,IF(Verzie!$E$1="HU",V81,"")))</f>
        <v>WL L-Pull To Move SiSy /ľahké dv./sivá</v>
      </c>
      <c r="D81" s="85">
        <v>1</v>
      </c>
      <c r="E81" s="86" t="s">
        <v>11</v>
      </c>
      <c r="F81" s="87"/>
      <c r="G81" s="88">
        <f t="shared" si="5"/>
        <v>47.620669999999997</v>
      </c>
      <c r="H81" s="89" t="str">
        <f t="shared" si="4"/>
        <v>EUR</v>
      </c>
      <c r="I81" s="195" t="s">
        <v>11</v>
      </c>
      <c r="J81" s="347" t="s">
        <v>19846</v>
      </c>
      <c r="L81" s="75">
        <f>G81*(1-'FORM-I'!$V$22/100)</f>
        <v>47.620669999999997</v>
      </c>
      <c r="N81" s="11" t="e">
        <f>VLOOKUP(B81,$B$11:B80,1,FALSE)</f>
        <v>#N/A</v>
      </c>
      <c r="O81" s="283" t="str">
        <f t="shared" si="3"/>
        <v/>
      </c>
      <c r="P81" s="283" t="e">
        <f>IF(AND('DATA-WL2'!$AV$22="SIS",'DATA-WL1'!$AV$38="LAH",'DATA-WL1'!$AV$50="S"),1,"")</f>
        <v>#VALUE!</v>
      </c>
      <c r="Q81" s="283" t="str">
        <f>'DATA-WL1'!$AW$34</f>
        <v/>
      </c>
      <c r="R81" s="11" t="s">
        <v>1044</v>
      </c>
      <c r="S81" s="11">
        <v>1099.8149000000001</v>
      </c>
      <c r="T81" s="11" t="s">
        <v>738</v>
      </c>
      <c r="U81" s="11">
        <v>43.992600000000003</v>
      </c>
      <c r="AH81" s="353" t="s">
        <v>1885</v>
      </c>
      <c r="AI81" s="352" t="s">
        <v>1888</v>
      </c>
      <c r="AJ81" s="352" t="s">
        <v>1889</v>
      </c>
      <c r="AK81" s="354">
        <v>22.69388</v>
      </c>
      <c r="AL81" s="355">
        <v>1.5693699999999999</v>
      </c>
      <c r="AM81" s="11">
        <f>IF(Verzie!$E$1="CZK",Ceny!AK81,IF(Verzie!$E$1="SK",Ceny!AL81,""))</f>
        <v>1.5693699999999999</v>
      </c>
    </row>
    <row r="82" spans="1:39" ht="15">
      <c r="A82" s="99"/>
      <c r="B82" s="83">
        <v>9339583</v>
      </c>
      <c r="C82" s="84" t="str">
        <f>IF(Verzie!$E$1="CZK",R82,IF(Verzie!$E$1="SK",T82,IF(Verzie!$E$1="HU",V82,"")))</f>
        <v>WL L-Pull To Move SiSy /ľahké dv./biela</v>
      </c>
      <c r="D82" s="85">
        <v>1</v>
      </c>
      <c r="E82" s="86" t="s">
        <v>11</v>
      </c>
      <c r="F82" s="87"/>
      <c r="G82" s="88">
        <f t="shared" si="5"/>
        <v>52.382719999999999</v>
      </c>
      <c r="H82" s="89" t="str">
        <f t="shared" si="4"/>
        <v>EUR</v>
      </c>
      <c r="I82" s="195" t="s">
        <v>11</v>
      </c>
      <c r="J82" s="347" t="s">
        <v>19848</v>
      </c>
      <c r="L82" s="75">
        <f>G82*(1-'FORM-I'!$V$22/100)</f>
        <v>52.382719999999999</v>
      </c>
      <c r="N82" s="11" t="e">
        <f>VLOOKUP(B82,$B$11:B81,1,FALSE)</f>
        <v>#N/A</v>
      </c>
      <c r="O82" s="283" t="str">
        <f t="shared" si="3"/>
        <v/>
      </c>
      <c r="P82" s="283" t="e">
        <f>IF(AND('DATA-WL2'!$AV$22="SIS",'DATA-WL1'!$AV$38="LAH",'DATA-WL1'!$AV$50="B"),1,"")</f>
        <v>#VALUE!</v>
      </c>
      <c r="Q82" s="283" t="str">
        <f>'DATA-WL1'!$AW$34</f>
        <v/>
      </c>
      <c r="R82" s="11" t="s">
        <v>1045</v>
      </c>
      <c r="S82" s="11">
        <v>1209.7959000000001</v>
      </c>
      <c r="T82" s="11" t="s">
        <v>739</v>
      </c>
      <c r="U82" s="11">
        <v>48.391800000000003</v>
      </c>
      <c r="AH82" s="353" t="s">
        <v>1890</v>
      </c>
      <c r="AI82" s="352" t="s">
        <v>1891</v>
      </c>
      <c r="AJ82" s="352" t="s">
        <v>1892</v>
      </c>
      <c r="AK82" s="354">
        <v>218.97411</v>
      </c>
      <c r="AL82" s="355">
        <v>10.53345</v>
      </c>
      <c r="AM82" s="11">
        <f>IF(Verzie!$E$1="CZK",Ceny!AK82,IF(Verzie!$E$1="SK",Ceny!AL82,""))</f>
        <v>10.53345</v>
      </c>
    </row>
    <row r="83" spans="1:39" ht="15">
      <c r="A83" s="107"/>
      <c r="B83" s="91">
        <v>9339584</v>
      </c>
      <c r="C83" s="92" t="str">
        <f>IF(Verzie!$E$1="CZK",R83,IF(Verzie!$E$1="SK",T83,IF(Verzie!$E$1="HU",V83,"")))</f>
        <v>WL L-Pull To Move SiSy /ľahké dv./antr.</v>
      </c>
      <c r="D83" s="93">
        <v>1</v>
      </c>
      <c r="E83" s="94" t="s">
        <v>11</v>
      </c>
      <c r="F83" s="95"/>
      <c r="G83" s="88">
        <f t="shared" si="5"/>
        <v>52.382719999999999</v>
      </c>
      <c r="H83" s="96" t="str">
        <f t="shared" si="4"/>
        <v>EUR</v>
      </c>
      <c r="I83" s="97" t="s">
        <v>11</v>
      </c>
      <c r="J83" s="349" t="s">
        <v>19850</v>
      </c>
      <c r="L83" s="75">
        <f>G83*(1-'FORM-I'!$V$22/100)</f>
        <v>52.382719999999999</v>
      </c>
      <c r="N83" s="11" t="e">
        <f>VLOOKUP(B83,$B$11:B82,1,FALSE)</f>
        <v>#N/A</v>
      </c>
      <c r="O83" s="283" t="str">
        <f t="shared" si="3"/>
        <v/>
      </c>
      <c r="P83" s="283" t="e">
        <f>IF(AND('DATA-WL2'!$AV$22="SIS",'DATA-WL1'!$AV$38="LAH",'DATA-WL1'!$AV$50="A"),1,"")</f>
        <v>#VALUE!</v>
      </c>
      <c r="Q83" s="283" t="str">
        <f>'DATA-WL1'!$AW$34</f>
        <v/>
      </c>
      <c r="R83" s="11" t="s">
        <v>1046</v>
      </c>
      <c r="S83" s="11">
        <v>1209.7959000000001</v>
      </c>
      <c r="T83" s="11" t="s">
        <v>740</v>
      </c>
      <c r="U83" s="11">
        <v>48.391800000000003</v>
      </c>
      <c r="AH83" s="353" t="s">
        <v>1893</v>
      </c>
      <c r="AI83" s="352" t="s">
        <v>1894</v>
      </c>
      <c r="AJ83" s="352" t="s">
        <v>1895</v>
      </c>
      <c r="AK83" s="354">
        <v>162.92563000000001</v>
      </c>
      <c r="AL83" s="355">
        <v>6.5802699999999996</v>
      </c>
      <c r="AM83" s="11">
        <f>IF(Verzie!$E$1="CZK",Ceny!AK83,IF(Verzie!$E$1="SK",Ceny!AL83,""))</f>
        <v>6.5802699999999996</v>
      </c>
    </row>
    <row r="84" spans="1:39" ht="15">
      <c r="A84" s="67"/>
      <c r="B84" s="83">
        <v>9339520</v>
      </c>
      <c r="C84" s="84" t="str">
        <f>IF(Verzie!$E$1="CZK",R84,IF(Verzie!$E$1="SK",T84,IF(Verzie!$E$1="HU",V84,"")))</f>
        <v>WL L-Push To Move /ťažké dv./sivá</v>
      </c>
      <c r="D84" s="85">
        <v>1</v>
      </c>
      <c r="E84" s="86" t="s">
        <v>11</v>
      </c>
      <c r="F84" s="87"/>
      <c r="G84" s="88">
        <f t="shared" si="5"/>
        <v>57.084209999999999</v>
      </c>
      <c r="H84" s="89" t="str">
        <f t="shared" si="4"/>
        <v>EUR</v>
      </c>
      <c r="I84" s="195" t="s">
        <v>11</v>
      </c>
      <c r="J84" s="348" t="s">
        <v>19840</v>
      </c>
      <c r="L84" s="75">
        <f>G84*(1-'FORM-I'!$V$22/100)</f>
        <v>57.084209999999999</v>
      </c>
      <c r="N84" s="11" t="e">
        <f>VLOOKUP(B84,$B$11:B83,1,FALSE)</f>
        <v>#N/A</v>
      </c>
      <c r="O84" s="283" t="str">
        <f t="shared" si="3"/>
        <v/>
      </c>
      <c r="P84" s="283" t="e">
        <f>IF(AND(OR('DATA-WL2'!$AV$22="P2O",'DATA-WL2'!$AV$22="PUL"),'DATA-WL1'!$AV$38="TAZ",'DATA-WL1'!$AV$50="S"),1,"")</f>
        <v>#VALUE!</v>
      </c>
      <c r="Q84" s="283" t="str">
        <f>'DATA-WL1'!$AW$34</f>
        <v/>
      </c>
      <c r="R84" s="11" t="s">
        <v>1047</v>
      </c>
      <c r="S84" s="11">
        <v>1318.3785</v>
      </c>
      <c r="T84" s="11" t="s">
        <v>741</v>
      </c>
      <c r="U84" s="11">
        <v>52.735100000000003</v>
      </c>
      <c r="AH84" s="353" t="s">
        <v>1896</v>
      </c>
      <c r="AI84" s="352" t="s">
        <v>1897</v>
      </c>
      <c r="AJ84" s="352" t="s">
        <v>1898</v>
      </c>
      <c r="AK84" s="354">
        <v>312.19076999999999</v>
      </c>
      <c r="AL84" s="355">
        <v>15.017519999999999</v>
      </c>
      <c r="AM84" s="11">
        <f>IF(Verzie!$E$1="CZK",Ceny!AK84,IF(Verzie!$E$1="SK",Ceny!AL84,""))</f>
        <v>15.017519999999999</v>
      </c>
    </row>
    <row r="85" spans="1:39" ht="15">
      <c r="A85" s="99"/>
      <c r="B85" s="83">
        <v>9339521</v>
      </c>
      <c r="C85" s="84" t="str">
        <f>IF(Verzie!$E$1="CZK",R85,IF(Verzie!$E$1="SK",T85,IF(Verzie!$E$1="HU",V85,"")))</f>
        <v>WL L-Push To Move /ťažké dv./biela</v>
      </c>
      <c r="D85" s="85">
        <v>1</v>
      </c>
      <c r="E85" s="86" t="s">
        <v>11</v>
      </c>
      <c r="F85" s="87"/>
      <c r="G85" s="88">
        <f t="shared" si="5"/>
        <v>62.792549999999999</v>
      </c>
      <c r="H85" s="89" t="str">
        <f t="shared" si="4"/>
        <v>EUR</v>
      </c>
      <c r="I85" s="195" t="s">
        <v>11</v>
      </c>
      <c r="J85" s="347" t="s">
        <v>19842</v>
      </c>
      <c r="L85" s="75">
        <f>G85*(1-'FORM-I'!$V$22/100)</f>
        <v>62.792549999999999</v>
      </c>
      <c r="N85" s="11" t="e">
        <f>VLOOKUP(B85,$B$11:B84,1,FALSE)</f>
        <v>#N/A</v>
      </c>
      <c r="O85" s="283" t="str">
        <f t="shared" si="3"/>
        <v/>
      </c>
      <c r="P85" s="283" t="e">
        <f>IF(AND(OR('DATA-WL2'!$AV$22="P2O",'DATA-WL2'!$AV$22="PUL"),'DATA-WL1'!$AV$38="TAZ",'DATA-WL1'!$AV$50="B"),1,"")</f>
        <v>#VALUE!</v>
      </c>
      <c r="Q85" s="283" t="str">
        <f>'DATA-WL1'!$AW$34</f>
        <v/>
      </c>
      <c r="R85" s="11" t="s">
        <v>1048</v>
      </c>
      <c r="S85" s="11">
        <v>1450.2146</v>
      </c>
      <c r="T85" s="11" t="s">
        <v>742</v>
      </c>
      <c r="U85" s="11">
        <v>58.008599999999994</v>
      </c>
      <c r="AH85" s="353" t="s">
        <v>1899</v>
      </c>
      <c r="AI85" s="352" t="s">
        <v>1900</v>
      </c>
      <c r="AJ85" s="352" t="s">
        <v>1901</v>
      </c>
      <c r="AK85" s="354">
        <v>312.19076999999999</v>
      </c>
      <c r="AL85" s="355">
        <v>15.017519999999999</v>
      </c>
      <c r="AM85" s="11">
        <f>IF(Verzie!$E$1="CZK",Ceny!AK85,IF(Verzie!$E$1="SK",Ceny!AL85,""))</f>
        <v>15.017519999999999</v>
      </c>
    </row>
    <row r="86" spans="1:39" ht="15">
      <c r="A86" s="107"/>
      <c r="B86" s="83">
        <v>9339522</v>
      </c>
      <c r="C86" s="84" t="str">
        <f>IF(Verzie!$E$1="CZK",R86,IF(Verzie!$E$1="SK",T86,IF(Verzie!$E$1="HU",V86,"")))</f>
        <v>WL L-Push To Move /ťažké dv./antr.</v>
      </c>
      <c r="D86" s="85">
        <v>1</v>
      </c>
      <c r="E86" s="86" t="s">
        <v>11</v>
      </c>
      <c r="F86" s="87"/>
      <c r="G86" s="88">
        <f t="shared" si="5"/>
        <v>62.792549999999999</v>
      </c>
      <c r="H86" s="89" t="str">
        <f t="shared" si="4"/>
        <v>EUR</v>
      </c>
      <c r="I86" s="195" t="s">
        <v>11</v>
      </c>
      <c r="J86" s="347" t="s">
        <v>19844</v>
      </c>
      <c r="L86" s="75">
        <f>G86*(1-'FORM-I'!$V$22/100)</f>
        <v>62.792549999999999</v>
      </c>
      <c r="N86" s="11" t="e">
        <f>VLOOKUP(B86,$B$11:B85,1,FALSE)</f>
        <v>#N/A</v>
      </c>
      <c r="O86" s="283" t="str">
        <f t="shared" si="3"/>
        <v/>
      </c>
      <c r="P86" s="283" t="e">
        <f>IF(AND(OR('DATA-WL2'!$AV$22="P2O",'DATA-WL2'!$AV$22="PUL"),'DATA-WL1'!$AV$38="TAZ",'DATA-WL1'!$AV$50="A"),1,"")</f>
        <v>#VALUE!</v>
      </c>
      <c r="Q86" s="283" t="str">
        <f>'DATA-WL1'!$AW$34</f>
        <v/>
      </c>
      <c r="R86" s="11" t="s">
        <v>1049</v>
      </c>
      <c r="S86" s="11">
        <v>1450.2146</v>
      </c>
      <c r="T86" s="11" t="s">
        <v>743</v>
      </c>
      <c r="U86" s="11">
        <v>58.008599999999994</v>
      </c>
      <c r="AH86" s="353" t="s">
        <v>1902</v>
      </c>
      <c r="AI86" s="352" t="s">
        <v>1903</v>
      </c>
      <c r="AJ86" s="352" t="s">
        <v>1904</v>
      </c>
      <c r="AK86" s="354">
        <v>155.39935</v>
      </c>
      <c r="AL86" s="355">
        <v>7.4752700000000001</v>
      </c>
      <c r="AM86" s="11">
        <f>IF(Verzie!$E$1="CZK",Ceny!AK86,IF(Verzie!$E$1="SK",Ceny!AL86,""))</f>
        <v>7.4752700000000001</v>
      </c>
    </row>
    <row r="87" spans="1:39" ht="15">
      <c r="A87" s="67"/>
      <c r="B87" s="83">
        <v>9339516</v>
      </c>
      <c r="C87" s="84" t="str">
        <f>IF(Verzie!$E$1="CZK",R87,IF(Verzie!$E$1="SK",T87,IF(Verzie!$E$1="HU",V87,"")))</f>
        <v>WL L-Push To Move /ľahké dv./sivá</v>
      </c>
      <c r="D87" s="85">
        <v>1</v>
      </c>
      <c r="E87" s="86" t="s">
        <v>11</v>
      </c>
      <c r="F87" s="87"/>
      <c r="G87" s="88">
        <f t="shared" si="5"/>
        <v>49.94876</v>
      </c>
      <c r="H87" s="89" t="str">
        <f t="shared" si="4"/>
        <v>EUR</v>
      </c>
      <c r="I87" s="195" t="s">
        <v>11</v>
      </c>
      <c r="J87" s="347" t="s">
        <v>19834</v>
      </c>
      <c r="L87" s="75">
        <f>G87*(1-'FORM-I'!$V$22/100)</f>
        <v>49.94876</v>
      </c>
      <c r="N87" s="11" t="e">
        <f>VLOOKUP(B87,$B$11:B86,1,FALSE)</f>
        <v>#N/A</v>
      </c>
      <c r="O87" s="283" t="str">
        <f t="shared" si="3"/>
        <v/>
      </c>
      <c r="P87" s="283" t="e">
        <f>IF(AND(OR('DATA-WL2'!$AV$22="P2O",'DATA-WL2'!$AV$22="PUL"),'DATA-WL1'!$AV$38="LAH",'DATA-WL1'!$AV$50="S"),1,"")</f>
        <v>#VALUE!</v>
      </c>
      <c r="Q87" s="283" t="str">
        <f>'DATA-WL1'!$AW$34</f>
        <v/>
      </c>
      <c r="R87" s="11" t="s">
        <v>1050</v>
      </c>
      <c r="S87" s="11">
        <v>1153.5827999999999</v>
      </c>
      <c r="T87" s="11" t="s">
        <v>744</v>
      </c>
      <c r="U87" s="11">
        <v>46.143299999999996</v>
      </c>
      <c r="AH87" s="353" t="s">
        <v>1905</v>
      </c>
      <c r="AI87" s="352" t="s">
        <v>1906</v>
      </c>
      <c r="AJ87" s="352" t="s">
        <v>1907</v>
      </c>
      <c r="AK87" s="354">
        <v>1044.0681199999999</v>
      </c>
      <c r="AL87" s="355">
        <v>41.76793</v>
      </c>
      <c r="AM87" s="11">
        <f>IF(Verzie!$E$1="CZK",Ceny!AK87,IF(Verzie!$E$1="SK",Ceny!AL87,""))</f>
        <v>41.76793</v>
      </c>
    </row>
    <row r="88" spans="1:39" ht="15">
      <c r="A88" s="99"/>
      <c r="B88" s="83">
        <v>9339517</v>
      </c>
      <c r="C88" s="84" t="str">
        <f>IF(Verzie!$E$1="CZK",R88,IF(Verzie!$E$1="SK",T88,IF(Verzie!$E$1="HU",V88,"")))</f>
        <v>WL L-Push To Move /ľahké dv./biela</v>
      </c>
      <c r="D88" s="85">
        <v>1</v>
      </c>
      <c r="E88" s="86" t="s">
        <v>11</v>
      </c>
      <c r="F88" s="87"/>
      <c r="G88" s="88">
        <f t="shared" si="5"/>
        <v>54.9435</v>
      </c>
      <c r="H88" s="89" t="str">
        <f t="shared" si="4"/>
        <v>EUR</v>
      </c>
      <c r="I88" s="195" t="s">
        <v>11</v>
      </c>
      <c r="J88" s="347" t="s">
        <v>19836</v>
      </c>
      <c r="L88" s="75">
        <f>G88*(1-'FORM-I'!$V$22/100)</f>
        <v>54.9435</v>
      </c>
      <c r="N88" s="11" t="e">
        <f>VLOOKUP(B88,$B$11:B87,1,FALSE)</f>
        <v>#N/A</v>
      </c>
      <c r="O88" s="283" t="str">
        <f t="shared" si="3"/>
        <v/>
      </c>
      <c r="P88" s="283" t="e">
        <f>IF(AND(OR('DATA-WL2'!$AV$22="P2O",'DATA-WL2'!$AV$22="PUL"),'DATA-WL1'!$AV$38="LAH",'DATA-WL1'!$AV$50="B"),1,"")</f>
        <v>#VALUE!</v>
      </c>
      <c r="Q88" s="283" t="str">
        <f>'DATA-WL1'!$AW$34</f>
        <v/>
      </c>
      <c r="R88" s="11" t="s">
        <v>1051</v>
      </c>
      <c r="S88" s="11">
        <v>1268.9377999999999</v>
      </c>
      <c r="T88" s="11" t="s">
        <v>745</v>
      </c>
      <c r="U88" s="11">
        <v>50.7575</v>
      </c>
      <c r="AH88" s="353" t="s">
        <v>1908</v>
      </c>
      <c r="AI88" s="352" t="s">
        <v>1909</v>
      </c>
      <c r="AJ88" s="352" t="s">
        <v>1910</v>
      </c>
      <c r="AK88" s="354">
        <v>4.7154499999999997</v>
      </c>
      <c r="AL88" s="355">
        <v>0.22681999999999999</v>
      </c>
      <c r="AM88" s="11">
        <f>IF(Verzie!$E$1="CZK",Ceny!AK88,IF(Verzie!$E$1="SK",Ceny!AL88,""))</f>
        <v>0.22681999999999999</v>
      </c>
    </row>
    <row r="89" spans="1:39" ht="15">
      <c r="A89" s="107"/>
      <c r="B89" s="91">
        <v>9339518</v>
      </c>
      <c r="C89" s="92" t="str">
        <f>IF(Verzie!$E$1="CZK",R89,IF(Verzie!$E$1="SK",T89,IF(Verzie!$E$1="HU",V89,"")))</f>
        <v>WL L-Push To Move /ľahké dv./antr.</v>
      </c>
      <c r="D89" s="93">
        <v>1</v>
      </c>
      <c r="E89" s="94" t="s">
        <v>11</v>
      </c>
      <c r="F89" s="95"/>
      <c r="G89" s="88">
        <f t="shared" si="5"/>
        <v>54.9435</v>
      </c>
      <c r="H89" s="96" t="str">
        <f t="shared" si="4"/>
        <v>EUR</v>
      </c>
      <c r="I89" s="97" t="s">
        <v>11</v>
      </c>
      <c r="J89" s="349" t="s">
        <v>19838</v>
      </c>
      <c r="L89" s="75">
        <f>G89*(1-'FORM-I'!$V$22/100)</f>
        <v>54.9435</v>
      </c>
      <c r="N89" s="11" t="e">
        <f>VLOOKUP(B89,$B$11:B88,1,FALSE)</f>
        <v>#N/A</v>
      </c>
      <c r="O89" s="283" t="str">
        <f t="shared" si="3"/>
        <v/>
      </c>
      <c r="P89" s="283" t="e">
        <f>IF(AND(OR('DATA-WL2'!$AV$22="P2O",'DATA-WL2'!$AV$22="PUL"),'DATA-WL1'!$AV$38="LAH",'DATA-WL1'!$AV$50="A"),1,"")</f>
        <v>#VALUE!</v>
      </c>
      <c r="Q89" s="283" t="str">
        <f>'DATA-WL1'!$AW$34</f>
        <v/>
      </c>
      <c r="R89" s="11" t="s">
        <v>1052</v>
      </c>
      <c r="S89" s="11">
        <v>1268.9377999999999</v>
      </c>
      <c r="T89" s="11" t="s">
        <v>746</v>
      </c>
      <c r="U89" s="11">
        <v>50.7575</v>
      </c>
      <c r="AH89" s="353" t="s">
        <v>1908</v>
      </c>
      <c r="AI89" s="352" t="s">
        <v>1911</v>
      </c>
      <c r="AJ89" s="352" t="s">
        <v>1912</v>
      </c>
      <c r="AK89" s="354">
        <v>0</v>
      </c>
      <c r="AL89" s="355">
        <v>0</v>
      </c>
      <c r="AM89" s="11">
        <f>IF(Verzie!$E$1="CZK",Ceny!AK89,IF(Verzie!$E$1="SK",Ceny!AL89,""))</f>
        <v>0</v>
      </c>
    </row>
    <row r="90" spans="1:39" ht="15">
      <c r="B90" s="139"/>
      <c r="C90" s="140"/>
      <c r="D90" s="155"/>
      <c r="E90" s="156"/>
      <c r="F90" s="157"/>
      <c r="G90" s="88"/>
      <c r="H90" s="158" t="str">
        <f t="shared" si="4"/>
        <v/>
      </c>
      <c r="I90" s="145" t="s">
        <v>11</v>
      </c>
      <c r="J90" s="350"/>
      <c r="L90" s="75">
        <f>G90*(1-'FORM-I'!$V$22/100)</f>
        <v>0</v>
      </c>
      <c r="N90" s="11" t="e">
        <f>VLOOKUP(B90,$B$11:B89,1,FALSE)</f>
        <v>#N/A</v>
      </c>
      <c r="AH90" s="353" t="s">
        <v>1913</v>
      </c>
      <c r="AI90" s="352" t="s">
        <v>1914</v>
      </c>
      <c r="AJ90" s="352" t="s">
        <v>1915</v>
      </c>
      <c r="AK90" s="354">
        <v>1465.35662</v>
      </c>
      <c r="AL90" s="355">
        <v>58.621560000000002</v>
      </c>
      <c r="AM90" s="11">
        <f>IF(Verzie!$E$1="CZK",Ceny!AK90,IF(Verzie!$E$1="SK",Ceny!AL90,""))</f>
        <v>58.621560000000002</v>
      </c>
    </row>
    <row r="91" spans="1:39" ht="15">
      <c r="A91" s="67"/>
      <c r="B91" s="100">
        <v>9282527</v>
      </c>
      <c r="C91" s="101" t="str">
        <f>IF(Verzie!$E$1="CZK",R91,IF(Verzie!$E$1="SK",T91,IF(Verzie!$E$1="HU",V91,"")))</f>
        <v>WL L Push-mechanická aretácia; sivá (9264191)</v>
      </c>
      <c r="D91" s="102">
        <v>10</v>
      </c>
      <c r="E91" s="103" t="s">
        <v>11</v>
      </c>
      <c r="F91" s="104"/>
      <c r="G91" s="88">
        <f t="shared" si="5"/>
        <v>9.6396300000000004</v>
      </c>
      <c r="H91" s="105" t="str">
        <f t="shared" si="4"/>
        <v>EUR</v>
      </c>
      <c r="I91" s="106" t="s">
        <v>11</v>
      </c>
      <c r="J91" s="348" t="s">
        <v>17250</v>
      </c>
      <c r="L91" s="75">
        <f>G91*(1-'FORM-I'!$V$22/100)</f>
        <v>9.6396300000000004</v>
      </c>
      <c r="N91" s="11" t="e">
        <f>VLOOKUP(B91,$B$11:B90,1,FALSE)</f>
        <v>#N/A</v>
      </c>
      <c r="O91" s="283" t="str">
        <f t="shared" si="3"/>
        <v/>
      </c>
      <c r="P91" s="283" t="str">
        <f>IF(AND('DATA-WL3'!$AV$47="P-A",'DATA-WL1'!$AV$50="S"),1,"")</f>
        <v/>
      </c>
      <c r="Q91" s="283" t="str">
        <f>'DATA-WL1'!$AW$34</f>
        <v/>
      </c>
      <c r="R91" s="11" t="s">
        <v>1053</v>
      </c>
      <c r="S91" s="11">
        <v>221.2955</v>
      </c>
      <c r="T91" s="11" t="s">
        <v>848</v>
      </c>
      <c r="U91" s="11">
        <v>8.851799999999999</v>
      </c>
      <c r="AH91" s="353" t="s">
        <v>1916</v>
      </c>
      <c r="AI91" s="352" t="s">
        <v>1917</v>
      </c>
      <c r="AJ91" s="352" t="s">
        <v>1918</v>
      </c>
      <c r="AK91" s="354">
        <v>34.72739</v>
      </c>
      <c r="AL91" s="355">
        <v>1.4242999999999999</v>
      </c>
      <c r="AM91" s="11">
        <f>IF(Verzie!$E$1="CZK",Ceny!AK91,IF(Verzie!$E$1="SK",Ceny!AL91,""))</f>
        <v>1.4242999999999999</v>
      </c>
    </row>
    <row r="92" spans="1:39" ht="15">
      <c r="A92" s="99"/>
      <c r="B92" s="83">
        <v>9282600</v>
      </c>
      <c r="C92" s="84" t="str">
        <f>IF(Verzie!$E$1="CZK",R92,IF(Verzie!$E$1="SK",T92,IF(Verzie!$E$1="HU",V92,"")))</f>
        <v>WL L Push-mechanická aretácia; biela (9264170)</v>
      </c>
      <c r="D92" s="85">
        <v>10</v>
      </c>
      <c r="E92" s="86" t="s">
        <v>11</v>
      </c>
      <c r="F92" s="87"/>
      <c r="G92" s="88">
        <f t="shared" si="5"/>
        <v>9.58202</v>
      </c>
      <c r="H92" s="89" t="str">
        <f t="shared" si="4"/>
        <v>EUR</v>
      </c>
      <c r="I92" s="195" t="s">
        <v>11</v>
      </c>
      <c r="J92" s="347" t="s">
        <v>17252</v>
      </c>
      <c r="L92" s="75">
        <f>G92*(1-'FORM-I'!$V$22/100)</f>
        <v>9.58202</v>
      </c>
      <c r="N92" s="11" t="e">
        <f>VLOOKUP(B92,$B$11:B91,1,FALSE)</f>
        <v>#N/A</v>
      </c>
      <c r="O92" s="283" t="str">
        <f t="shared" si="3"/>
        <v/>
      </c>
      <c r="P92" s="283" t="str">
        <f>IF(AND('DATA-WL3'!$AV$47="P-A",'DATA-WL1'!$AV$50="B"),1,"")</f>
        <v/>
      </c>
      <c r="Q92" s="283" t="str">
        <f>'DATA-WL1'!$AW$34</f>
        <v/>
      </c>
      <c r="R92" s="11" t="s">
        <v>1054</v>
      </c>
      <c r="S92" s="11">
        <v>221.2955</v>
      </c>
      <c r="T92" s="11" t="s">
        <v>849</v>
      </c>
      <c r="U92" s="11">
        <v>8.851799999999999</v>
      </c>
      <c r="AH92" s="353" t="s">
        <v>1919</v>
      </c>
      <c r="AI92" s="352" t="s">
        <v>1920</v>
      </c>
      <c r="AJ92" s="352" t="s">
        <v>1921</v>
      </c>
      <c r="AK92" s="354">
        <v>34.72739</v>
      </c>
      <c r="AL92" s="355">
        <v>1.4242999999999999</v>
      </c>
      <c r="AM92" s="11">
        <f>IF(Verzie!$E$1="CZK",Ceny!AK92,IF(Verzie!$E$1="SK",Ceny!AL92,""))</f>
        <v>1.4242999999999999</v>
      </c>
    </row>
    <row r="93" spans="1:39" ht="15">
      <c r="A93" s="107"/>
      <c r="B93" s="83">
        <v>9282601</v>
      </c>
      <c r="C93" s="84" t="str">
        <f>IF(Verzie!$E$1="CZK",R93,IF(Verzie!$E$1="SK",T93,IF(Verzie!$E$1="HU",V93,"")))</f>
        <v>WL L Push-mechanická aretácia; čierna (9264192)</v>
      </c>
      <c r="D93" s="85">
        <v>10</v>
      </c>
      <c r="E93" s="86" t="s">
        <v>11</v>
      </c>
      <c r="F93" s="87"/>
      <c r="G93" s="88">
        <f t="shared" si="5"/>
        <v>9.6396300000000004</v>
      </c>
      <c r="H93" s="89" t="str">
        <f t="shared" si="4"/>
        <v>EUR</v>
      </c>
      <c r="I93" s="195" t="s">
        <v>11</v>
      </c>
      <c r="J93" s="347" t="s">
        <v>17254</v>
      </c>
      <c r="L93" s="75">
        <f>G93*(1-'FORM-I'!$V$22/100)</f>
        <v>9.6396300000000004</v>
      </c>
      <c r="N93" s="11" t="e">
        <f>VLOOKUP(B93,$B$11:B92,1,FALSE)</f>
        <v>#N/A</v>
      </c>
      <c r="O93" s="283" t="str">
        <f t="shared" si="3"/>
        <v/>
      </c>
      <c r="P93" s="283" t="str">
        <f>IF(AND('DATA-WL3'!$AV$47="P-A",'DATA-WL1'!$AV$50="A"),1,"")</f>
        <v/>
      </c>
      <c r="Q93" s="283" t="str">
        <f>'DATA-WL1'!$AW$34</f>
        <v/>
      </c>
      <c r="R93" s="11" t="s">
        <v>1055</v>
      </c>
      <c r="S93" s="11">
        <v>221.2955</v>
      </c>
      <c r="T93" s="11" t="s">
        <v>850</v>
      </c>
      <c r="U93" s="11">
        <v>8.851799999999999</v>
      </c>
      <c r="AH93" s="353" t="s">
        <v>1922</v>
      </c>
      <c r="AI93" s="352" t="s">
        <v>1923</v>
      </c>
      <c r="AJ93" s="352" t="s">
        <v>1924</v>
      </c>
      <c r="AK93" s="354">
        <v>3.7927900000000001</v>
      </c>
      <c r="AL93" s="355">
        <v>0.15556</v>
      </c>
      <c r="AM93" s="11">
        <f>IF(Verzie!$E$1="CZK",Ceny!AK93,IF(Verzie!$E$1="SK",Ceny!AL93,""))</f>
        <v>0.15556</v>
      </c>
    </row>
    <row r="94" spans="1:39" ht="15">
      <c r="A94" s="67"/>
      <c r="B94" s="83">
        <v>9282900</v>
      </c>
      <c r="C94" s="84" t="str">
        <f>IF(Verzie!$E$1="CZK",R94,IF(Verzie!$E$1="SK",T94,IF(Verzie!$E$1="HU",V94,"")))</f>
        <v>WL L Push-magnet.aretácia Standard; sivá (9266220)</v>
      </c>
      <c r="D94" s="85">
        <v>10</v>
      </c>
      <c r="E94" s="86" t="s">
        <v>11</v>
      </c>
      <c r="F94" s="87"/>
      <c r="G94" s="88">
        <f t="shared" si="5"/>
        <v>10.959899999999999</v>
      </c>
      <c r="H94" s="89" t="str">
        <f t="shared" si="4"/>
        <v>EUR</v>
      </c>
      <c r="I94" s="195" t="s">
        <v>11</v>
      </c>
      <c r="J94" s="347" t="s">
        <v>17259</v>
      </c>
      <c r="L94" s="75">
        <f>G94*(1-'FORM-I'!$V$22/100)</f>
        <v>10.959899999999999</v>
      </c>
      <c r="N94" s="11" t="e">
        <f>VLOOKUP(B94,$B$11:B93,1,FALSE)</f>
        <v>#N/A</v>
      </c>
      <c r="O94" s="283" t="str">
        <f t="shared" si="3"/>
        <v/>
      </c>
      <c r="P94" s="283" t="str">
        <f>IF('DATA-WL3'!$AV$47="P-B",1,"")</f>
        <v/>
      </c>
      <c r="Q94" s="283" t="str">
        <f>'DATA-WL1'!$AW$34</f>
        <v/>
      </c>
      <c r="R94" s="11" t="s">
        <v>1056</v>
      </c>
      <c r="S94" s="11">
        <v>251.60550000000001</v>
      </c>
      <c r="T94" s="11" t="s">
        <v>851</v>
      </c>
      <c r="U94" s="11">
        <v>10.0642</v>
      </c>
      <c r="AH94" s="353" t="s">
        <v>1925</v>
      </c>
      <c r="AI94" s="352" t="s">
        <v>1926</v>
      </c>
      <c r="AJ94" s="352" t="s">
        <v>1927</v>
      </c>
      <c r="AK94" s="354">
        <v>1639.3617400000001</v>
      </c>
      <c r="AL94" s="355">
        <v>60.85998</v>
      </c>
      <c r="AM94" s="11">
        <f>IF(Verzie!$E$1="CZK",Ceny!AK94,IF(Verzie!$E$1="SK",Ceny!AL94,""))</f>
        <v>60.85998</v>
      </c>
    </row>
    <row r="95" spans="1:39" ht="15">
      <c r="A95" s="99"/>
      <c r="B95" s="83">
        <v>9282901</v>
      </c>
      <c r="C95" s="84" t="str">
        <f>IF(Verzie!$E$1="CZK",R95,IF(Verzie!$E$1="SK",T95,IF(Verzie!$E$1="HU",V95,"")))</f>
        <v>WL L Push-magnet.aretácia Design; biela (9266242)</v>
      </c>
      <c r="D95" s="85">
        <v>10</v>
      </c>
      <c r="E95" s="86" t="s">
        <v>11</v>
      </c>
      <c r="F95" s="87"/>
      <c r="G95" s="88">
        <f t="shared" si="5"/>
        <v>11.56015</v>
      </c>
      <c r="H95" s="89" t="str">
        <f t="shared" si="4"/>
        <v>EUR</v>
      </c>
      <c r="I95" s="195" t="s">
        <v>11</v>
      </c>
      <c r="J95" s="347" t="s">
        <v>17261</v>
      </c>
      <c r="L95" s="75">
        <f>G95*(1-'FORM-I'!$V$22/100)</f>
        <v>11.56015</v>
      </c>
      <c r="N95" s="11" t="e">
        <f>VLOOKUP(B95,$B$11:B94,1,FALSE)</f>
        <v>#N/A</v>
      </c>
      <c r="O95" s="283" t="str">
        <f t="shared" si="3"/>
        <v/>
      </c>
      <c r="P95" s="283" t="str">
        <f>IF(AND('DATA-WL3'!$AV$47="P-C",OR('DATA-WL1'!$AV$50="S",'DATA-WL1'!$AV$50="B")),1,"")</f>
        <v/>
      </c>
      <c r="Q95" s="283" t="str">
        <f>'DATA-WL1'!$AW$34</f>
        <v/>
      </c>
      <c r="R95" s="11" t="s">
        <v>1057</v>
      </c>
      <c r="S95" s="11">
        <v>265.38709999999998</v>
      </c>
      <c r="T95" s="11" t="s">
        <v>852</v>
      </c>
      <c r="U95" s="11">
        <v>10.615499999999999</v>
      </c>
      <c r="AH95" s="353" t="s">
        <v>1682</v>
      </c>
      <c r="AI95" s="352" t="s">
        <v>1928</v>
      </c>
      <c r="AJ95" s="352" t="s">
        <v>1929</v>
      </c>
      <c r="AK95" s="354">
        <v>1684.1530499999999</v>
      </c>
      <c r="AL95" s="355">
        <v>72.617980000000003</v>
      </c>
      <c r="AM95" s="11">
        <f>IF(Verzie!$E$1="CZK",Ceny!AK95,IF(Verzie!$E$1="SK",Ceny!AL95,""))</f>
        <v>72.617980000000003</v>
      </c>
    </row>
    <row r="96" spans="1:39" ht="15">
      <c r="A96" s="107"/>
      <c r="B96" s="91">
        <v>9282902</v>
      </c>
      <c r="C96" s="92" t="str">
        <f>IF(Verzie!$E$1="CZK",R96,IF(Verzie!$E$1="SK",T96,IF(Verzie!$E$1="HU",V96,"")))</f>
        <v>WL L Push-magnet.aretácia Design; čierna (9266241)</v>
      </c>
      <c r="D96" s="93">
        <v>10</v>
      </c>
      <c r="E96" s="94" t="s">
        <v>11</v>
      </c>
      <c r="F96" s="95"/>
      <c r="G96" s="88">
        <f t="shared" si="5"/>
        <v>11.56015</v>
      </c>
      <c r="H96" s="96" t="str">
        <f t="shared" si="4"/>
        <v>EUR</v>
      </c>
      <c r="I96" s="97" t="s">
        <v>11</v>
      </c>
      <c r="J96" s="349" t="s">
        <v>17263</v>
      </c>
      <c r="L96" s="75">
        <f>G96*(1-'FORM-I'!$V$22/100)</f>
        <v>11.56015</v>
      </c>
      <c r="N96" s="11" t="e">
        <f>VLOOKUP(B96,$B$11:B95,1,FALSE)</f>
        <v>#N/A</v>
      </c>
      <c r="O96" s="283" t="str">
        <f t="shared" si="3"/>
        <v/>
      </c>
      <c r="P96" s="283" t="str">
        <f>IF(AND('DATA-WL3'!$AV$47="P-C",'DATA-WL1'!$AV$50="A"),1,"")</f>
        <v/>
      </c>
      <c r="Q96" s="283" t="str">
        <f>'DATA-WL1'!$AW$34</f>
        <v/>
      </c>
      <c r="R96" s="11" t="s">
        <v>1058</v>
      </c>
      <c r="S96" s="11">
        <v>265.38709999999998</v>
      </c>
      <c r="T96" s="11" t="s">
        <v>853</v>
      </c>
      <c r="U96" s="11">
        <v>10.615499999999999</v>
      </c>
      <c r="AH96" s="353" t="s">
        <v>1930</v>
      </c>
      <c r="AI96" s="352" t="s">
        <v>1931</v>
      </c>
      <c r="AJ96" s="352" t="s">
        <v>1932</v>
      </c>
      <c r="AK96" s="354">
        <v>2980.6577000000002</v>
      </c>
      <c r="AL96" s="355">
        <v>118.5051</v>
      </c>
      <c r="AM96" s="11">
        <f>IF(Verzie!$E$1="CZK",Ceny!AK96,IF(Verzie!$E$1="SK",Ceny!AL96,""))</f>
        <v>118.5051</v>
      </c>
    </row>
    <row r="97" spans="1:39" ht="15">
      <c r="A97" s="67"/>
      <c r="B97" s="83">
        <v>9266219</v>
      </c>
      <c r="C97" s="84" t="str">
        <f>IF(Verzie!$E$1="CZK",R97,IF(Verzie!$E$1="SK",T97,IF(Verzie!$E$1="HU",V97,"")))</f>
        <v>WL L Pull-magnet.aretácia Standard; sivá</v>
      </c>
      <c r="D97" s="85">
        <v>50</v>
      </c>
      <c r="E97" s="86" t="s">
        <v>11</v>
      </c>
      <c r="F97" s="87"/>
      <c r="G97" s="88">
        <f t="shared" si="5"/>
        <v>8.2215900000000008</v>
      </c>
      <c r="H97" s="89" t="str">
        <f t="shared" ref="H97:H148" si="6">IF(G97="","",$H$10)</f>
        <v>EUR</v>
      </c>
      <c r="I97" s="195" t="s">
        <v>11</v>
      </c>
      <c r="J97" s="348" t="s">
        <v>16701</v>
      </c>
      <c r="L97" s="75">
        <f>G97*(1-'FORM-I'!$V$22/100)</f>
        <v>8.2215900000000008</v>
      </c>
      <c r="N97" s="11" t="e">
        <f>VLOOKUP(B97,$B$11:B96,1,FALSE)</f>
        <v>#N/A</v>
      </c>
      <c r="O97" s="283" t="str">
        <f t="shared" si="3"/>
        <v/>
      </c>
      <c r="P97" s="283" t="str">
        <f>IF('DATA-WL3'!$AV$47="S-B",1,"")</f>
        <v/>
      </c>
      <c r="Q97" s="283" t="str">
        <f>'DATA-WL1'!$AW$34</f>
        <v/>
      </c>
      <c r="R97" s="11" t="s">
        <v>1059</v>
      </c>
      <c r="S97" s="11">
        <v>189.87630000000001</v>
      </c>
      <c r="T97" s="11" t="s">
        <v>747</v>
      </c>
      <c r="U97" s="11">
        <v>7.5950999999999995</v>
      </c>
      <c r="AH97" s="353" t="s">
        <v>1933</v>
      </c>
      <c r="AI97" s="352" t="s">
        <v>1934</v>
      </c>
      <c r="AJ97" s="352" t="s">
        <v>1935</v>
      </c>
      <c r="AK97" s="354">
        <v>1032.4890399999999</v>
      </c>
      <c r="AL97" s="355">
        <v>41.30471</v>
      </c>
      <c r="AM97" s="11">
        <f>IF(Verzie!$E$1="CZK",Ceny!AK97,IF(Verzie!$E$1="SK",Ceny!AL97,""))</f>
        <v>41.30471</v>
      </c>
    </row>
    <row r="98" spans="1:39" ht="15">
      <c r="A98" s="99"/>
      <c r="B98" s="83">
        <v>9266244</v>
      </c>
      <c r="C98" s="84" t="str">
        <f>IF(Verzie!$E$1="CZK",R98,IF(Verzie!$E$1="SK",T98,IF(Verzie!$E$1="HU",V98,"")))</f>
        <v>WL L Pull-magnet.aretácia Design; biela</v>
      </c>
      <c r="D98" s="85">
        <v>50</v>
      </c>
      <c r="E98" s="86" t="s">
        <v>11</v>
      </c>
      <c r="F98" s="87"/>
      <c r="G98" s="88">
        <f t="shared" si="5"/>
        <v>8.8712499999999999</v>
      </c>
      <c r="H98" s="89" t="str">
        <f t="shared" si="6"/>
        <v>EUR</v>
      </c>
      <c r="I98" s="195" t="s">
        <v>11</v>
      </c>
      <c r="J98" s="347" t="s">
        <v>16714</v>
      </c>
      <c r="L98" s="75">
        <f>G98*(1-'FORM-I'!$V$22/100)</f>
        <v>8.8712499999999999</v>
      </c>
      <c r="N98" s="11" t="e">
        <f>VLOOKUP(B98,$B$11:B97,1,FALSE)</f>
        <v>#N/A</v>
      </c>
      <c r="O98" s="283" t="str">
        <f t="shared" si="3"/>
        <v/>
      </c>
      <c r="P98" s="283" t="str">
        <f>IF(AND('DATA-WL3'!$AV$47="S-C",OR('DATA-WL1'!$AV$50="S",'DATA-WL1'!$AV$50="B")),1,"")</f>
        <v/>
      </c>
      <c r="Q98" s="283" t="str">
        <f>'DATA-WL1'!$AW$34</f>
        <v/>
      </c>
      <c r="R98" s="11" t="s">
        <v>1060</v>
      </c>
      <c r="S98" s="11">
        <v>203.65540000000001</v>
      </c>
      <c r="T98" s="11" t="s">
        <v>748</v>
      </c>
      <c r="U98" s="11">
        <v>8.1462000000000003</v>
      </c>
      <c r="AH98" s="353" t="s">
        <v>1936</v>
      </c>
      <c r="AI98" s="352" t="s">
        <v>1937</v>
      </c>
      <c r="AJ98" s="352" t="s">
        <v>1938</v>
      </c>
      <c r="AK98" s="354">
        <v>251.37698</v>
      </c>
      <c r="AL98" s="355">
        <v>12.092140000000001</v>
      </c>
      <c r="AM98" s="11">
        <f>IF(Verzie!$E$1="CZK",Ceny!AK98,IF(Verzie!$E$1="SK",Ceny!AL98,""))</f>
        <v>12.092140000000001</v>
      </c>
    </row>
    <row r="99" spans="1:39" ht="15">
      <c r="A99" s="107"/>
      <c r="B99" s="91">
        <v>9266243</v>
      </c>
      <c r="C99" s="92" t="str">
        <f>IF(Verzie!$E$1="CZK",R99,IF(Verzie!$E$1="SK",T99,IF(Verzie!$E$1="HU",V99,"")))</f>
        <v>WL L Pull-magnet.aretácia Design; čierna</v>
      </c>
      <c r="D99" s="93">
        <v>50</v>
      </c>
      <c r="E99" s="94" t="s">
        <v>11</v>
      </c>
      <c r="F99" s="95"/>
      <c r="G99" s="88">
        <f t="shared" si="5"/>
        <v>8.8712499999999999</v>
      </c>
      <c r="H99" s="96" t="str">
        <f t="shared" si="6"/>
        <v>EUR</v>
      </c>
      <c r="I99" s="97" t="s">
        <v>11</v>
      </c>
      <c r="J99" s="349" t="s">
        <v>16712</v>
      </c>
      <c r="L99" s="75">
        <f>G99*(1-'FORM-I'!$V$22/100)</f>
        <v>8.8712499999999999</v>
      </c>
      <c r="N99" s="11" t="e">
        <f>VLOOKUP(B99,$B$11:B98,1,FALSE)</f>
        <v>#N/A</v>
      </c>
      <c r="O99" s="283" t="str">
        <f t="shared" si="3"/>
        <v/>
      </c>
      <c r="P99" s="283" t="str">
        <f>IF(AND('DATA-WL3'!$AV$47="S-C",'DATA-WL1'!$AV$50="A"),1,"")</f>
        <v/>
      </c>
      <c r="Q99" s="283" t="str">
        <f>'DATA-WL1'!$AW$34</f>
        <v/>
      </c>
      <c r="R99" s="11" t="s">
        <v>1061</v>
      </c>
      <c r="S99" s="11">
        <v>203.65540000000001</v>
      </c>
      <c r="T99" s="11" t="s">
        <v>749</v>
      </c>
      <c r="U99" s="11">
        <v>8.1462000000000003</v>
      </c>
      <c r="AH99" s="353" t="s">
        <v>1939</v>
      </c>
      <c r="AI99" s="352" t="s">
        <v>1940</v>
      </c>
      <c r="AJ99" s="352" t="s">
        <v>1941</v>
      </c>
      <c r="AK99" s="354">
        <v>257.65967999999998</v>
      </c>
      <c r="AL99" s="355">
        <v>12.394349999999999</v>
      </c>
      <c r="AM99" s="11">
        <f>IF(Verzie!$E$1="CZK",Ceny!AK99,IF(Verzie!$E$1="SK",Ceny!AL99,""))</f>
        <v>12.394349999999999</v>
      </c>
    </row>
    <row r="100" spans="1:39" ht="15">
      <c r="B100" s="139"/>
      <c r="C100" s="140"/>
      <c r="D100" s="141"/>
      <c r="E100" s="142"/>
      <c r="F100" s="143"/>
      <c r="G100" s="88"/>
      <c r="H100" s="144" t="str">
        <f t="shared" si="6"/>
        <v/>
      </c>
      <c r="I100" s="145" t="s">
        <v>11</v>
      </c>
      <c r="J100" s="350"/>
      <c r="L100" s="75">
        <f>G100*(1-'FORM-I'!$V$22/100)</f>
        <v>0</v>
      </c>
      <c r="N100" s="11" t="e">
        <f>VLOOKUP(B100,$B$11:B99,1,FALSE)</f>
        <v>#N/A</v>
      </c>
      <c r="AH100" s="353" t="s">
        <v>1942</v>
      </c>
      <c r="AI100" s="352" t="s">
        <v>1943</v>
      </c>
      <c r="AJ100" s="352" t="s">
        <v>1944</v>
      </c>
      <c r="AK100" s="354">
        <v>281.16395</v>
      </c>
      <c r="AL100" s="355">
        <v>13.52501</v>
      </c>
      <c r="AM100" s="11">
        <f>IF(Verzie!$E$1="CZK",Ceny!AK100,IF(Verzie!$E$1="SK",Ceny!AL100,""))</f>
        <v>13.52501</v>
      </c>
    </row>
    <row r="101" spans="1:39" ht="15">
      <c r="B101" s="146">
        <v>9073605</v>
      </c>
      <c r="C101" s="147" t="str">
        <f>IF(Verzie!$E$1="CZK",R101,IF(Verzie!$E$1="SK",T101,IF(Verzie!$E$1="HU",V101,"")))</f>
        <v>SENSYS 8645i B12,5/TH52 (9071205)</v>
      </c>
      <c r="D101" s="148">
        <v>50</v>
      </c>
      <c r="E101" s="149" t="s">
        <v>11</v>
      </c>
      <c r="F101" s="150"/>
      <c r="G101" s="88">
        <f t="shared" si="5"/>
        <v>3.5901399999999999</v>
      </c>
      <c r="H101" s="151" t="str">
        <f t="shared" si="6"/>
        <v>EUR</v>
      </c>
      <c r="I101" s="152" t="s">
        <v>11</v>
      </c>
      <c r="J101" s="348" t="s">
        <v>6670</v>
      </c>
      <c r="L101" s="75">
        <f>G101*(1-'FORM-I'!$V$22/100)</f>
        <v>3.5901399999999999</v>
      </c>
      <c r="N101" s="11" t="e">
        <f>VLOOKUP(B101,$B$11:B100,1,FALSE)</f>
        <v>#N/A</v>
      </c>
      <c r="O101" s="283" t="str">
        <f t="shared" si="3"/>
        <v/>
      </c>
      <c r="P101" s="283" t="str">
        <f>IF('DATA-WL2'!$AV$22="bez",1,"")</f>
        <v/>
      </c>
      <c r="Q101" s="283" t="e">
        <f>'DATA-WL4'!$AU$39*'DATA-WL1'!$AW$34</f>
        <v>#VALUE!</v>
      </c>
      <c r="R101" s="11" t="s">
        <v>1062</v>
      </c>
      <c r="S101" s="11">
        <v>73.489599999999996</v>
      </c>
      <c r="T101" s="11" t="s">
        <v>854</v>
      </c>
      <c r="U101" s="11">
        <v>2.9396</v>
      </c>
      <c r="AH101" s="353" t="s">
        <v>1945</v>
      </c>
      <c r="AI101" s="352" t="s">
        <v>1946</v>
      </c>
      <c r="AJ101" s="352" t="s">
        <v>1947</v>
      </c>
      <c r="AK101" s="354">
        <v>201.07051000000001</v>
      </c>
      <c r="AL101" s="355">
        <v>0</v>
      </c>
      <c r="AM101" s="11">
        <f>IF(Verzie!$E$1="CZK",Ceny!AK101,IF(Verzie!$E$1="SK",Ceny!AL101,""))</f>
        <v>0</v>
      </c>
    </row>
    <row r="102" spans="1:39" ht="15">
      <c r="B102" s="115">
        <v>9073606</v>
      </c>
      <c r="C102" s="116" t="str">
        <f>IF(Verzie!$E$1="CZK",R102,IF(Verzie!$E$1="SK",T102,IF(Verzie!$E$1="HU",V102,"")))</f>
        <v>SENSYS 8645i B3/TH52 (9071206)</v>
      </c>
      <c r="D102" s="117">
        <v>50</v>
      </c>
      <c r="E102" s="118" t="s">
        <v>11</v>
      </c>
      <c r="F102" s="119"/>
      <c r="G102" s="88">
        <f t="shared" si="5"/>
        <v>4.0036899999999997</v>
      </c>
      <c r="H102" s="121" t="str">
        <f t="shared" si="6"/>
        <v>EUR</v>
      </c>
      <c r="I102" s="122" t="s">
        <v>11</v>
      </c>
      <c r="J102" s="347" t="s">
        <v>6672</v>
      </c>
      <c r="L102" s="75">
        <f>G102*(1-'FORM-I'!$V$22/100)</f>
        <v>4.0036899999999997</v>
      </c>
      <c r="N102" s="11" t="e">
        <f>VLOOKUP(B102,$B$11:B101,1,FALSE)</f>
        <v>#N/A</v>
      </c>
      <c r="O102" s="283" t="str">
        <f t="shared" si="3"/>
        <v/>
      </c>
      <c r="P102" s="283" t="str">
        <f>IF('DATA-WL2'!$AV$22="bez",1,"")</f>
        <v/>
      </c>
      <c r="Q102" s="283">
        <v>0</v>
      </c>
      <c r="R102" s="11" t="s">
        <v>1063</v>
      </c>
      <c r="S102" s="11">
        <v>78.050299999999993</v>
      </c>
      <c r="T102" s="11" t="s">
        <v>855</v>
      </c>
      <c r="U102" s="11">
        <v>3.1219999999999999</v>
      </c>
      <c r="AH102" s="353" t="s">
        <v>1948</v>
      </c>
      <c r="AI102" s="352" t="s">
        <v>1949</v>
      </c>
      <c r="AJ102" s="352" t="s">
        <v>1950</v>
      </c>
      <c r="AK102" s="354">
        <v>184.34618</v>
      </c>
      <c r="AL102" s="355">
        <v>8.8677100000000006</v>
      </c>
      <c r="AM102" s="11">
        <f>IF(Verzie!$E$1="CZK",Ceny!AK102,IF(Verzie!$E$1="SK",Ceny!AL102,""))</f>
        <v>8.8677100000000006</v>
      </c>
    </row>
    <row r="103" spans="1:39" ht="15">
      <c r="B103" s="115">
        <v>9073662</v>
      </c>
      <c r="C103" s="116" t="str">
        <f>IF(Verzie!$E$1="CZK",R103,IF(Verzie!$E$1="SK",T103,IF(Verzie!$E$1="HU",V103,"")))</f>
        <v>SENSYS 8675 B12,5/TH52 (pre P2O) (9071313)</v>
      </c>
      <c r="D103" s="117">
        <v>50</v>
      </c>
      <c r="E103" s="118" t="s">
        <v>11</v>
      </c>
      <c r="F103" s="119"/>
      <c r="G103" s="88">
        <f t="shared" si="5"/>
        <v>2.9897900000000002</v>
      </c>
      <c r="H103" s="121" t="str">
        <f t="shared" si="6"/>
        <v>EUR</v>
      </c>
      <c r="I103" s="122" t="s">
        <v>11</v>
      </c>
      <c r="J103" s="347" t="s">
        <v>6731</v>
      </c>
      <c r="L103" s="75">
        <f>G103*(1-'FORM-I'!$V$22/100)</f>
        <v>2.9897900000000002</v>
      </c>
      <c r="N103" s="11" t="e">
        <f>VLOOKUP(B103,$B$11:B102,1,FALSE)</f>
        <v>#N/A</v>
      </c>
      <c r="O103" s="283" t="str">
        <f t="shared" si="3"/>
        <v/>
      </c>
      <c r="P103" s="283" t="str">
        <f>IF(OR('DATA-WL2'!$AV$22="P2O",'DATA-WL2'!$AV$22="PUL",'DATA-WL2'!$AV$22="SIS"),1,"")</f>
        <v/>
      </c>
      <c r="Q103" s="283" t="e">
        <f>'DATA-WL4'!$AU$39*'DATA-WL1'!$AW$34</f>
        <v>#VALUE!</v>
      </c>
      <c r="R103" s="11" t="s">
        <v>1064</v>
      </c>
      <c r="S103" s="11">
        <v>58.286499999999997</v>
      </c>
      <c r="T103" s="11" t="s">
        <v>856</v>
      </c>
      <c r="U103" s="11">
        <v>2.3315000000000001</v>
      </c>
      <c r="AH103" s="353" t="s">
        <v>1951</v>
      </c>
      <c r="AI103" s="352" t="s">
        <v>1952</v>
      </c>
      <c r="AJ103" s="352" t="s">
        <v>1953</v>
      </c>
      <c r="AK103" s="354">
        <v>188.95141000000001</v>
      </c>
      <c r="AL103" s="355">
        <v>9.0892400000000002</v>
      </c>
      <c r="AM103" s="11">
        <f>IF(Verzie!$E$1="CZK",Ceny!AK103,IF(Verzie!$E$1="SK",Ceny!AL103,""))</f>
        <v>9.0892400000000002</v>
      </c>
    </row>
    <row r="104" spans="1:39" ht="15">
      <c r="B104" s="115">
        <v>9073663</v>
      </c>
      <c r="C104" s="116" t="str">
        <f>IF(Verzie!$E$1="CZK",R104,IF(Verzie!$E$1="SK",T104,IF(Verzie!$E$1="HU",V104,"")))</f>
        <v>SENSYS 8675 B3/TH52 (pre P2O) (9071314)</v>
      </c>
      <c r="D104" s="117">
        <v>50</v>
      </c>
      <c r="E104" s="118" t="s">
        <v>11</v>
      </c>
      <c r="F104" s="119"/>
      <c r="G104" s="88" t="e">
        <f t="shared" si="5"/>
        <v>#N/A</v>
      </c>
      <c r="H104" s="121" t="e">
        <f t="shared" si="6"/>
        <v>#N/A</v>
      </c>
      <c r="I104" s="122" t="s">
        <v>11</v>
      </c>
      <c r="J104" s="347">
        <v>518658</v>
      </c>
      <c r="L104" s="75" t="e">
        <f>G104*(1-'FORM-I'!$V$22/100)</f>
        <v>#N/A</v>
      </c>
      <c r="N104" s="11" t="e">
        <f>VLOOKUP(B104,$B$11:B103,1,FALSE)</f>
        <v>#N/A</v>
      </c>
      <c r="O104" s="283" t="str">
        <f t="shared" si="3"/>
        <v/>
      </c>
      <c r="P104" s="283" t="str">
        <f>IF(OR('DATA-WL2'!$AV$22="P2O",'DATA-WL2'!$AV$22="PUL",'DATA-WL2'!$AV$22="SIS"),1,"")</f>
        <v/>
      </c>
      <c r="Q104" s="283">
        <v>0</v>
      </c>
      <c r="R104" s="11" t="s">
        <v>1065</v>
      </c>
      <c r="S104" s="11">
        <v>62.844899999999996</v>
      </c>
      <c r="T104" s="11" t="s">
        <v>857</v>
      </c>
      <c r="U104" s="11">
        <v>2.5137999999999998</v>
      </c>
      <c r="AH104" s="353" t="s">
        <v>1954</v>
      </c>
      <c r="AI104" s="352" t="s">
        <v>1955</v>
      </c>
      <c r="AJ104" s="352" t="s">
        <v>1956</v>
      </c>
      <c r="AK104" s="354">
        <v>211.34753000000001</v>
      </c>
      <c r="AL104" s="355">
        <v>10.16658</v>
      </c>
      <c r="AM104" s="11">
        <f>IF(Verzie!$E$1="CZK",Ceny!AK104,IF(Verzie!$E$1="SK",Ceny!AL104,""))</f>
        <v>10.16658</v>
      </c>
    </row>
    <row r="105" spans="1:39" ht="15">
      <c r="B105" s="115">
        <v>9071666</v>
      </c>
      <c r="C105" s="116" t="str">
        <f>IF(Verzie!$E$1="CZK",R105,IF(Verzie!$E$1="SK",T105,IF(Verzie!$E$1="HU",V105,"")))</f>
        <v>Podlož.SENSYS EURO/D=1,5 mm(exc.)/bok</v>
      </c>
      <c r="D105" s="117">
        <v>50</v>
      </c>
      <c r="E105" s="118" t="s">
        <v>11</v>
      </c>
      <c r="F105" s="119"/>
      <c r="G105" s="88">
        <f t="shared" si="5"/>
        <v>0.81477999999999995</v>
      </c>
      <c r="H105" s="121" t="str">
        <f t="shared" si="6"/>
        <v>EUR</v>
      </c>
      <c r="I105" s="122" t="s">
        <v>11</v>
      </c>
      <c r="J105" s="347" t="s">
        <v>6506</v>
      </c>
      <c r="L105" s="75">
        <f>G105*(1-'FORM-I'!$V$22/100)</f>
        <v>0.81477999999999995</v>
      </c>
      <c r="N105" s="11" t="e">
        <f>VLOOKUP(B105,$B$11:B104,1,FALSE)</f>
        <v>#N/A</v>
      </c>
      <c r="O105" s="283">
        <f>SUM(O101:O104)</f>
        <v>0</v>
      </c>
      <c r="P105" s="283"/>
      <c r="Q105" s="283"/>
      <c r="R105" s="11" t="s">
        <v>1072</v>
      </c>
      <c r="S105" s="11">
        <v>15.896800000000001</v>
      </c>
      <c r="T105" s="11" t="s">
        <v>1073</v>
      </c>
      <c r="U105" s="11">
        <v>0.63590000000000002</v>
      </c>
      <c r="AH105" s="353" t="s">
        <v>1957</v>
      </c>
      <c r="AI105" s="352" t="s">
        <v>1958</v>
      </c>
      <c r="AJ105" s="352" t="s">
        <v>1959</v>
      </c>
      <c r="AK105" s="354">
        <v>235.22291000000001</v>
      </c>
      <c r="AL105" s="355">
        <v>11.31507</v>
      </c>
      <c r="AM105" s="11">
        <f>IF(Verzie!$E$1="CZK",Ceny!AK105,IF(Verzie!$E$1="SK",Ceny!AL105,""))</f>
        <v>11.31507</v>
      </c>
    </row>
    <row r="106" spans="1:39" ht="15">
      <c r="B106" s="115"/>
      <c r="C106" s="116" t="s">
        <v>682</v>
      </c>
      <c r="D106" s="117" t="s">
        <v>682</v>
      </c>
      <c r="E106" s="118" t="s">
        <v>11</v>
      </c>
      <c r="F106" s="119"/>
      <c r="G106" s="88" t="e">
        <f t="shared" si="5"/>
        <v>#N/A</v>
      </c>
      <c r="H106" s="121" t="e">
        <f t="shared" si="6"/>
        <v>#N/A</v>
      </c>
      <c r="I106" s="122" t="s">
        <v>11</v>
      </c>
      <c r="J106" s="347"/>
      <c r="L106" s="75" t="e">
        <f>G106*(1-'FORM-I'!$V$22/100)</f>
        <v>#N/A</v>
      </c>
      <c r="N106" s="11" t="e">
        <f>VLOOKUP(B106,$B$11:B105,1,FALSE)</f>
        <v>#N/A</v>
      </c>
      <c r="AH106" s="353" t="s">
        <v>1960</v>
      </c>
      <c r="AI106" s="352" t="s">
        <v>1961</v>
      </c>
      <c r="AJ106" s="352" t="s">
        <v>1962</v>
      </c>
      <c r="AK106" s="354">
        <v>330.35815000000002</v>
      </c>
      <c r="AL106" s="355">
        <v>15.89141</v>
      </c>
      <c r="AM106" s="11">
        <f>IF(Verzie!$E$1="CZK",Ceny!AK106,IF(Verzie!$E$1="SK",Ceny!AL106,""))</f>
        <v>15.89141</v>
      </c>
    </row>
    <row r="107" spans="1:39" ht="15">
      <c r="B107" s="115"/>
      <c r="C107" s="116" t="s">
        <v>682</v>
      </c>
      <c r="D107" s="117" t="s">
        <v>682</v>
      </c>
      <c r="E107" s="118" t="s">
        <v>11</v>
      </c>
      <c r="F107" s="119"/>
      <c r="G107" s="88" t="e">
        <f t="shared" si="5"/>
        <v>#N/A</v>
      </c>
      <c r="H107" s="121" t="e">
        <f t="shared" ref="H107:H110" si="7">IF(G107="","",$H$10)</f>
        <v>#N/A</v>
      </c>
      <c r="I107" s="122" t="s">
        <v>11</v>
      </c>
      <c r="J107" s="347"/>
      <c r="L107" s="75" t="e">
        <f>G107*(1-'FORM-I'!$V$22/100)</f>
        <v>#N/A</v>
      </c>
      <c r="N107" s="11" t="e">
        <f>VLOOKUP(B107,$B$11:B106,1,FALSE)</f>
        <v>#N/A</v>
      </c>
      <c r="AH107" s="353" t="s">
        <v>1963</v>
      </c>
      <c r="AI107" s="352" t="s">
        <v>1964</v>
      </c>
      <c r="AJ107" s="352" t="s">
        <v>1965</v>
      </c>
      <c r="AK107" s="354">
        <v>10.356540000000001</v>
      </c>
      <c r="AL107" s="355">
        <v>0.43368000000000001</v>
      </c>
      <c r="AM107" s="11">
        <f>IF(Verzie!$E$1="CZK",Ceny!AK107,IF(Verzie!$E$1="SK",Ceny!AL107,""))</f>
        <v>0.43368000000000001</v>
      </c>
    </row>
    <row r="108" spans="1:39" ht="15">
      <c r="B108" s="115"/>
      <c r="C108" s="116" t="s">
        <v>682</v>
      </c>
      <c r="D108" s="117" t="s">
        <v>682</v>
      </c>
      <c r="E108" s="118" t="s">
        <v>11</v>
      </c>
      <c r="F108" s="119"/>
      <c r="G108" s="88" t="e">
        <f t="shared" si="5"/>
        <v>#N/A</v>
      </c>
      <c r="H108" s="121" t="e">
        <f t="shared" si="7"/>
        <v>#N/A</v>
      </c>
      <c r="I108" s="122" t="s">
        <v>11</v>
      </c>
      <c r="J108" s="347"/>
      <c r="L108" s="75" t="e">
        <f>G108*(1-'FORM-I'!$V$22/100)</f>
        <v>#N/A</v>
      </c>
      <c r="N108" s="11" t="e">
        <f>VLOOKUP(B108,$B$11:B107,1,FALSE)</f>
        <v>#N/A</v>
      </c>
      <c r="AH108" s="353" t="s">
        <v>1966</v>
      </c>
      <c r="AI108" s="352" t="s">
        <v>1967</v>
      </c>
      <c r="AJ108" s="352" t="s">
        <v>1968</v>
      </c>
      <c r="AK108" s="354">
        <v>1310.00173</v>
      </c>
      <c r="AL108" s="355">
        <v>52.406599999999997</v>
      </c>
      <c r="AM108" s="11">
        <f>IF(Verzie!$E$1="CZK",Ceny!AK108,IF(Verzie!$E$1="SK",Ceny!AL108,""))</f>
        <v>52.406599999999997</v>
      </c>
    </row>
    <row r="109" spans="1:39" ht="15">
      <c r="B109" s="115"/>
      <c r="C109" s="116" t="s">
        <v>682</v>
      </c>
      <c r="D109" s="117" t="s">
        <v>682</v>
      </c>
      <c r="E109" s="118" t="s">
        <v>11</v>
      </c>
      <c r="F109" s="119"/>
      <c r="G109" s="88" t="e">
        <f t="shared" si="5"/>
        <v>#N/A</v>
      </c>
      <c r="H109" s="121" t="e">
        <f t="shared" si="7"/>
        <v>#N/A</v>
      </c>
      <c r="I109" s="122" t="s">
        <v>11</v>
      </c>
      <c r="J109" s="347"/>
      <c r="L109" s="75" t="e">
        <f>G109*(1-'FORM-I'!$V$22/100)</f>
        <v>#N/A</v>
      </c>
      <c r="N109" s="11" t="e">
        <f>VLOOKUP(B109,$B$11:B108,1,FALSE)</f>
        <v>#N/A</v>
      </c>
      <c r="AH109" s="353" t="s">
        <v>1969</v>
      </c>
      <c r="AI109" s="352" t="s">
        <v>1970</v>
      </c>
      <c r="AJ109" s="352" t="s">
        <v>1971</v>
      </c>
      <c r="AK109" s="354">
        <v>17.0335</v>
      </c>
      <c r="AL109" s="355">
        <v>0.81938</v>
      </c>
      <c r="AM109" s="11">
        <f>IF(Verzie!$E$1="CZK",Ceny!AK109,IF(Verzie!$E$1="SK",Ceny!AL109,""))</f>
        <v>0.81938</v>
      </c>
    </row>
    <row r="110" spans="1:39" ht="15">
      <c r="B110" s="115"/>
      <c r="C110" s="116" t="s">
        <v>682</v>
      </c>
      <c r="D110" s="117" t="s">
        <v>682</v>
      </c>
      <c r="E110" s="118" t="s">
        <v>11</v>
      </c>
      <c r="F110" s="119"/>
      <c r="G110" s="88" t="e">
        <f t="shared" si="5"/>
        <v>#N/A</v>
      </c>
      <c r="H110" s="121" t="e">
        <f t="shared" si="7"/>
        <v>#N/A</v>
      </c>
      <c r="I110" s="122" t="s">
        <v>11</v>
      </c>
      <c r="J110" s="347"/>
      <c r="L110" s="75" t="e">
        <f>G110*(1-'FORM-I'!$V$22/100)</f>
        <v>#N/A</v>
      </c>
      <c r="N110" s="11" t="e">
        <f>VLOOKUP(B110,$B$11:B109,1,FALSE)</f>
        <v>#N/A</v>
      </c>
      <c r="AH110" s="353" t="s">
        <v>1972</v>
      </c>
      <c r="AI110" s="352" t="s">
        <v>1973</v>
      </c>
      <c r="AJ110" s="352" t="s">
        <v>1974</v>
      </c>
      <c r="AK110" s="354">
        <v>19.24699</v>
      </c>
      <c r="AL110" s="355">
        <v>0.92584999999999995</v>
      </c>
      <c r="AM110" s="11">
        <f>IF(Verzie!$E$1="CZK",Ceny!AK110,IF(Verzie!$E$1="SK",Ceny!AL110,""))</f>
        <v>0.92584999999999995</v>
      </c>
    </row>
    <row r="111" spans="1:39" ht="15">
      <c r="B111" s="115"/>
      <c r="C111" s="116"/>
      <c r="D111" s="117"/>
      <c r="E111" s="118"/>
      <c r="F111" s="119"/>
      <c r="G111" s="88" t="e">
        <f t="shared" si="5"/>
        <v>#N/A</v>
      </c>
      <c r="H111" s="121" t="e">
        <f t="shared" si="6"/>
        <v>#N/A</v>
      </c>
      <c r="I111" s="122"/>
      <c r="J111" s="347"/>
      <c r="L111" s="75" t="e">
        <f>G111*(1-'FORM-I'!$V$22/100)</f>
        <v>#N/A</v>
      </c>
      <c r="N111" s="11" t="e">
        <f>VLOOKUP(B111,$B$11:B110,1,FALSE)</f>
        <v>#N/A</v>
      </c>
      <c r="AH111" s="353" t="s">
        <v>1975</v>
      </c>
      <c r="AI111" s="352" t="s">
        <v>1976</v>
      </c>
      <c r="AJ111" s="352" t="s">
        <v>1977</v>
      </c>
      <c r="AK111" s="354">
        <v>19.759029999999999</v>
      </c>
      <c r="AL111" s="355">
        <v>0.95047999999999999</v>
      </c>
      <c r="AM111" s="11">
        <f>IF(Verzie!$E$1="CZK",Ceny!AK111,IF(Verzie!$E$1="SK",Ceny!AL111,""))</f>
        <v>0.95047999999999999</v>
      </c>
    </row>
    <row r="112" spans="1:39" ht="15">
      <c r="B112" s="115"/>
      <c r="C112" s="116"/>
      <c r="D112" s="117"/>
      <c r="E112" s="118"/>
      <c r="F112" s="119"/>
      <c r="G112" s="88" t="e">
        <f t="shared" si="5"/>
        <v>#N/A</v>
      </c>
      <c r="H112" s="121" t="e">
        <f t="shared" si="6"/>
        <v>#N/A</v>
      </c>
      <c r="I112" s="122"/>
      <c r="J112" s="347"/>
      <c r="L112" s="75" t="e">
        <f>G112*(1-'FORM-I'!$V$22/100)</f>
        <v>#N/A</v>
      </c>
      <c r="N112" s="11" t="e">
        <f>VLOOKUP(B112,$B$11:B111,1,FALSE)</f>
        <v>#N/A</v>
      </c>
      <c r="AH112" s="353" t="s">
        <v>1978</v>
      </c>
      <c r="AI112" s="352" t="s">
        <v>1979</v>
      </c>
      <c r="AJ112" s="352" t="s">
        <v>1980</v>
      </c>
      <c r="AK112" s="354">
        <v>20.332370000000001</v>
      </c>
      <c r="AL112" s="355">
        <v>0.97804999999999997</v>
      </c>
      <c r="AM112" s="11">
        <f>IF(Verzie!$E$1="CZK",Ceny!AK112,IF(Verzie!$E$1="SK",Ceny!AL112,""))</f>
        <v>0.97804999999999997</v>
      </c>
    </row>
    <row r="113" spans="2:39" ht="15">
      <c r="B113" s="115"/>
      <c r="C113" s="116"/>
      <c r="D113" s="117"/>
      <c r="E113" s="118"/>
      <c r="F113" s="119"/>
      <c r="G113" s="88" t="e">
        <f t="shared" si="5"/>
        <v>#N/A</v>
      </c>
      <c r="H113" s="121" t="e">
        <f t="shared" si="6"/>
        <v>#N/A</v>
      </c>
      <c r="I113" s="122"/>
      <c r="J113" s="347"/>
      <c r="L113" s="75" t="e">
        <f>G113*(1-'FORM-I'!$V$22/100)</f>
        <v>#N/A</v>
      </c>
      <c r="N113" s="11" t="e">
        <f>VLOOKUP(B113,$B$11:B112,1,FALSE)</f>
        <v>#N/A</v>
      </c>
      <c r="AH113" s="353" t="s">
        <v>1981</v>
      </c>
      <c r="AI113" s="352" t="s">
        <v>1982</v>
      </c>
      <c r="AJ113" s="352" t="s">
        <v>1983</v>
      </c>
      <c r="AK113" s="354">
        <v>22.548549999999999</v>
      </c>
      <c r="AL113" s="355">
        <v>1.08467</v>
      </c>
      <c r="AM113" s="11">
        <f>IF(Verzie!$E$1="CZK",Ceny!AK113,IF(Verzie!$E$1="SK",Ceny!AL113,""))</f>
        <v>1.08467</v>
      </c>
    </row>
    <row r="114" spans="2:39" ht="15">
      <c r="B114" s="115"/>
      <c r="C114" s="116"/>
      <c r="D114" s="117"/>
      <c r="E114" s="118"/>
      <c r="F114" s="119"/>
      <c r="G114" s="88" t="e">
        <f t="shared" si="5"/>
        <v>#N/A</v>
      </c>
      <c r="H114" s="121" t="e">
        <f t="shared" si="6"/>
        <v>#N/A</v>
      </c>
      <c r="I114" s="122"/>
      <c r="J114" s="347"/>
      <c r="L114" s="75" t="e">
        <f>G114*(1-'FORM-I'!$V$22/100)</f>
        <v>#N/A</v>
      </c>
      <c r="N114" s="11" t="e">
        <f>VLOOKUP(B114,$B$11:B113,1,FALSE)</f>
        <v>#N/A</v>
      </c>
      <c r="AH114" s="353" t="s">
        <v>1984</v>
      </c>
      <c r="AI114" s="352" t="s">
        <v>1985</v>
      </c>
      <c r="AJ114" s="352" t="s">
        <v>1986</v>
      </c>
      <c r="AK114" s="354">
        <v>23.05799</v>
      </c>
      <c r="AL114" s="355">
        <v>1.1091599999999999</v>
      </c>
      <c r="AM114" s="11">
        <f>IF(Verzie!$E$1="CZK",Ceny!AK114,IF(Verzie!$E$1="SK",Ceny!AL114,""))</f>
        <v>1.1091599999999999</v>
      </c>
    </row>
    <row r="115" spans="2:39" ht="15">
      <c r="B115" s="115">
        <v>9255181</v>
      </c>
      <c r="C115" s="116" t="s">
        <v>93</v>
      </c>
      <c r="D115" s="117">
        <v>20</v>
      </c>
      <c r="E115" s="118"/>
      <c r="F115" s="119"/>
      <c r="G115" s="88">
        <f t="shared" si="5"/>
        <v>11.052530000000001</v>
      </c>
      <c r="H115" s="121" t="str">
        <f t="shared" si="6"/>
        <v>EUR</v>
      </c>
      <c r="I115" s="122"/>
      <c r="J115" s="347" t="s">
        <v>15458</v>
      </c>
      <c r="L115" s="75">
        <f>G115*(1-'FORM-I'!$V$22/100)</f>
        <v>11.052530000000001</v>
      </c>
      <c r="N115" s="11" t="e">
        <f>VLOOKUP(B115,$B$11:B114,1,FALSE)</f>
        <v>#N/A</v>
      </c>
      <c r="AH115" s="353" t="s">
        <v>1987</v>
      </c>
      <c r="AI115" s="352" t="s">
        <v>1988</v>
      </c>
      <c r="AJ115" s="352" t="s">
        <v>1989</v>
      </c>
      <c r="AK115" s="354">
        <v>163.60033000000001</v>
      </c>
      <c r="AL115" s="355">
        <v>6.5448300000000001</v>
      </c>
      <c r="AM115" s="11">
        <f>IF(Verzie!$E$1="CZK",Ceny!AK115,IF(Verzie!$E$1="SK",Ceny!AL115,""))</f>
        <v>6.5448300000000001</v>
      </c>
    </row>
    <row r="116" spans="2:39" ht="15">
      <c r="B116" s="115">
        <v>9255182</v>
      </c>
      <c r="C116" s="116" t="s">
        <v>94</v>
      </c>
      <c r="D116" s="117">
        <v>20</v>
      </c>
      <c r="E116" s="118"/>
      <c r="F116" s="119"/>
      <c r="G116" s="88">
        <f t="shared" si="5"/>
        <v>11.33343</v>
      </c>
      <c r="H116" s="121" t="str">
        <f t="shared" si="6"/>
        <v>EUR</v>
      </c>
      <c r="I116" s="122"/>
      <c r="J116" s="347" t="s">
        <v>15460</v>
      </c>
      <c r="L116" s="75">
        <f>G116*(1-'FORM-I'!$V$22/100)</f>
        <v>11.33343</v>
      </c>
      <c r="N116" s="11" t="e">
        <f>VLOOKUP(B116,$B$11:B115,1,FALSE)</f>
        <v>#N/A</v>
      </c>
      <c r="AH116" s="353" t="s">
        <v>1990</v>
      </c>
      <c r="AI116" s="352" t="s">
        <v>1991</v>
      </c>
      <c r="AJ116" s="352" t="s">
        <v>1992</v>
      </c>
      <c r="AK116" s="354">
        <v>368.42908999999997</v>
      </c>
      <c r="AL116" s="355">
        <v>14.82682</v>
      </c>
      <c r="AM116" s="11">
        <f>IF(Verzie!$E$1="CZK",Ceny!AK116,IF(Verzie!$E$1="SK",Ceny!AL116,""))</f>
        <v>14.82682</v>
      </c>
    </row>
    <row r="117" spans="2:39" ht="15">
      <c r="B117" s="115">
        <v>9255183</v>
      </c>
      <c r="C117" s="116" t="s">
        <v>95</v>
      </c>
      <c r="D117" s="117">
        <v>20</v>
      </c>
      <c r="E117" s="118"/>
      <c r="F117" s="119"/>
      <c r="G117" s="88">
        <f t="shared" si="5"/>
        <v>11.33343</v>
      </c>
      <c r="H117" s="121" t="str">
        <f t="shared" si="6"/>
        <v>EUR</v>
      </c>
      <c r="I117" s="122"/>
      <c r="J117" s="347" t="s">
        <v>15462</v>
      </c>
      <c r="L117" s="75">
        <f>G117*(1-'FORM-I'!$V$22/100)</f>
        <v>11.33343</v>
      </c>
      <c r="N117" s="11" t="e">
        <f>VLOOKUP(B117,$B$11:B116,1,FALSE)</f>
        <v>#N/A</v>
      </c>
      <c r="AH117" s="353" t="s">
        <v>1993</v>
      </c>
      <c r="AI117" s="352" t="s">
        <v>1994</v>
      </c>
      <c r="AJ117" s="352" t="s">
        <v>1995</v>
      </c>
      <c r="AK117" s="354">
        <v>6.00589</v>
      </c>
      <c r="AL117" s="355">
        <v>0.28889999999999999</v>
      </c>
      <c r="AM117" s="11">
        <f>IF(Verzie!$E$1="CZK",Ceny!AK117,IF(Verzie!$E$1="SK",Ceny!AL117,""))</f>
        <v>0.28889999999999999</v>
      </c>
    </row>
    <row r="118" spans="2:39" ht="15">
      <c r="B118" s="115">
        <v>9255184</v>
      </c>
      <c r="C118" s="116" t="s">
        <v>96</v>
      </c>
      <c r="D118" s="117">
        <v>20</v>
      </c>
      <c r="E118" s="118"/>
      <c r="F118" s="119"/>
      <c r="G118" s="88">
        <f t="shared" si="5"/>
        <v>11.715400000000001</v>
      </c>
      <c r="H118" s="121" t="str">
        <f t="shared" si="6"/>
        <v>EUR</v>
      </c>
      <c r="I118" s="122"/>
      <c r="J118" s="347" t="s">
        <v>15464</v>
      </c>
      <c r="L118" s="75">
        <f>G118*(1-'FORM-I'!$V$22/100)</f>
        <v>11.715400000000001</v>
      </c>
      <c r="N118" s="11" t="e">
        <f>VLOOKUP(B118,$B$11:B117,1,FALSE)</f>
        <v>#N/A</v>
      </c>
      <c r="AH118" s="353" t="s">
        <v>1996</v>
      </c>
      <c r="AI118" s="352" t="s">
        <v>1997</v>
      </c>
      <c r="AJ118" s="352" t="s">
        <v>1998</v>
      </c>
      <c r="AK118" s="354">
        <v>6.0645199999999999</v>
      </c>
      <c r="AL118" s="355">
        <v>0.29171000000000002</v>
      </c>
      <c r="AM118" s="11">
        <f>IF(Verzie!$E$1="CZK",Ceny!AK118,IF(Verzie!$E$1="SK",Ceny!AL118,""))</f>
        <v>0.29171000000000002</v>
      </c>
    </row>
    <row r="119" spans="2:39" ht="15">
      <c r="B119" s="153">
        <v>9255185</v>
      </c>
      <c r="C119" s="154" t="s">
        <v>97</v>
      </c>
      <c r="D119" s="155">
        <v>20</v>
      </c>
      <c r="E119" s="156"/>
      <c r="F119" s="157"/>
      <c r="G119" s="88">
        <f t="shared" si="5"/>
        <v>11.715400000000001</v>
      </c>
      <c r="H119" s="158" t="str">
        <f t="shared" si="6"/>
        <v>EUR</v>
      </c>
      <c r="I119" s="159"/>
      <c r="J119" s="349" t="s">
        <v>15466</v>
      </c>
      <c r="L119" s="75">
        <f>G119*(1-'FORM-I'!$V$22/100)</f>
        <v>11.715400000000001</v>
      </c>
      <c r="N119" s="11" t="e">
        <f>VLOOKUP(B119,$B$11:B118,1,FALSE)</f>
        <v>#N/A</v>
      </c>
      <c r="AH119" s="353" t="s">
        <v>1999</v>
      </c>
      <c r="AI119" s="352" t="s">
        <v>2000</v>
      </c>
      <c r="AJ119" s="352" t="s">
        <v>2001</v>
      </c>
      <c r="AK119" s="354">
        <v>7.8059900000000004</v>
      </c>
      <c r="AL119" s="355">
        <v>0.3755</v>
      </c>
      <c r="AM119" s="11">
        <f>IF(Verzie!$E$1="CZK",Ceny!AK119,IF(Verzie!$E$1="SK",Ceny!AL119,""))</f>
        <v>0.3755</v>
      </c>
    </row>
    <row r="120" spans="2:39" ht="15">
      <c r="B120" s="146">
        <v>9255804</v>
      </c>
      <c r="C120" s="147" t="s">
        <v>98</v>
      </c>
      <c r="D120" s="148">
        <v>200</v>
      </c>
      <c r="E120" s="149"/>
      <c r="F120" s="150"/>
      <c r="G120" s="88">
        <f t="shared" si="5"/>
        <v>0.54381999999999997</v>
      </c>
      <c r="H120" s="151" t="str">
        <f t="shared" si="6"/>
        <v>EUR</v>
      </c>
      <c r="I120" s="152"/>
      <c r="J120" s="348" t="s">
        <v>15828</v>
      </c>
      <c r="L120" s="75">
        <f>G120*(1-'FORM-I'!$V$22/100)</f>
        <v>0.54381999999999997</v>
      </c>
      <c r="N120" s="11" t="e">
        <f>VLOOKUP(B120,$B$11:B119,1,FALSE)</f>
        <v>#N/A</v>
      </c>
      <c r="AH120" s="353" t="s">
        <v>2002</v>
      </c>
      <c r="AI120" s="352" t="s">
        <v>2003</v>
      </c>
      <c r="AJ120" s="352" t="s">
        <v>2004</v>
      </c>
      <c r="AK120" s="354">
        <v>8.5420800000000003</v>
      </c>
      <c r="AL120" s="355">
        <v>0.41091</v>
      </c>
      <c r="AM120" s="11">
        <f>IF(Verzie!$E$1="CZK",Ceny!AK120,IF(Verzie!$E$1="SK",Ceny!AL120,""))</f>
        <v>0.41091</v>
      </c>
    </row>
    <row r="121" spans="2:39" ht="15">
      <c r="B121" s="115">
        <v>9255805</v>
      </c>
      <c r="C121" s="116" t="s">
        <v>99</v>
      </c>
      <c r="D121" s="117">
        <v>200</v>
      </c>
      <c r="E121" s="118"/>
      <c r="F121" s="119"/>
      <c r="G121" s="88">
        <f t="shared" si="5"/>
        <v>0.54996999999999996</v>
      </c>
      <c r="H121" s="121" t="str">
        <f t="shared" si="6"/>
        <v>EUR</v>
      </c>
      <c r="I121" s="122"/>
      <c r="J121" s="347" t="s">
        <v>15830</v>
      </c>
      <c r="L121" s="75">
        <f>G121*(1-'FORM-I'!$V$22/100)</f>
        <v>0.54996999999999996</v>
      </c>
      <c r="N121" s="11" t="e">
        <f>VLOOKUP(B121,$B$11:B120,1,FALSE)</f>
        <v>#N/A</v>
      </c>
      <c r="AH121" s="353" t="s">
        <v>2005</v>
      </c>
      <c r="AI121" s="352" t="s">
        <v>2006</v>
      </c>
      <c r="AJ121" s="352" t="s">
        <v>2007</v>
      </c>
      <c r="AK121" s="354">
        <v>9.0807900000000004</v>
      </c>
      <c r="AL121" s="355">
        <v>0.43681999999999999</v>
      </c>
      <c r="AM121" s="11">
        <f>IF(Verzie!$E$1="CZK",Ceny!AK121,IF(Verzie!$E$1="SK",Ceny!AL121,""))</f>
        <v>0.43681999999999999</v>
      </c>
    </row>
    <row r="122" spans="2:39" ht="15">
      <c r="B122" s="115">
        <v>9255806</v>
      </c>
      <c r="C122" s="116" t="s">
        <v>100</v>
      </c>
      <c r="D122" s="117">
        <v>200</v>
      </c>
      <c r="E122" s="118"/>
      <c r="F122" s="119"/>
      <c r="G122" s="88">
        <f t="shared" si="5"/>
        <v>0.56011</v>
      </c>
      <c r="H122" s="121" t="str">
        <f t="shared" si="6"/>
        <v>EUR</v>
      </c>
      <c r="I122" s="122"/>
      <c r="J122" s="347" t="s">
        <v>15832</v>
      </c>
      <c r="L122" s="75">
        <f>G122*(1-'FORM-I'!$V$22/100)</f>
        <v>0.56011</v>
      </c>
      <c r="N122" s="11" t="e">
        <f>VLOOKUP(B122,$B$11:B121,1,FALSE)</f>
        <v>#N/A</v>
      </c>
      <c r="AH122" s="353" t="s">
        <v>2008</v>
      </c>
      <c r="AI122" s="352" t="s">
        <v>2009</v>
      </c>
      <c r="AJ122" s="352" t="s">
        <v>2010</v>
      </c>
      <c r="AK122" s="354">
        <v>10.280860000000001</v>
      </c>
      <c r="AL122" s="355">
        <v>0.49454999999999999</v>
      </c>
      <c r="AM122" s="11">
        <f>IF(Verzie!$E$1="CZK",Ceny!AK122,IF(Verzie!$E$1="SK",Ceny!AL122,""))</f>
        <v>0.49454999999999999</v>
      </c>
    </row>
    <row r="123" spans="2:39" ht="15">
      <c r="B123" s="115">
        <v>9255807</v>
      </c>
      <c r="C123" s="116" t="s">
        <v>101</v>
      </c>
      <c r="D123" s="117">
        <v>200</v>
      </c>
      <c r="E123" s="118"/>
      <c r="F123" s="119"/>
      <c r="G123" s="88">
        <f t="shared" si="5"/>
        <v>0.57011000000000001</v>
      </c>
      <c r="H123" s="121" t="str">
        <f t="shared" si="6"/>
        <v>EUR</v>
      </c>
      <c r="I123" s="122"/>
      <c r="J123" s="347" t="s">
        <v>15834</v>
      </c>
      <c r="L123" s="75">
        <f>G123*(1-'FORM-I'!$V$22/100)</f>
        <v>0.57011000000000001</v>
      </c>
      <c r="N123" s="11" t="e">
        <f>VLOOKUP(B123,$B$11:B122,1,FALSE)</f>
        <v>#N/A</v>
      </c>
      <c r="AH123" s="353" t="s">
        <v>2011</v>
      </c>
      <c r="AI123" s="352" t="s">
        <v>2012</v>
      </c>
      <c r="AJ123" s="352" t="s">
        <v>2013</v>
      </c>
      <c r="AK123" s="354">
        <v>8.3630499999999994</v>
      </c>
      <c r="AL123" s="355">
        <v>0.40229999999999999</v>
      </c>
      <c r="AM123" s="11">
        <f>IF(Verzie!$E$1="CZK",Ceny!AK123,IF(Verzie!$E$1="SK",Ceny!AL123,""))</f>
        <v>0.40229999999999999</v>
      </c>
    </row>
    <row r="124" spans="2:39" ht="15">
      <c r="B124" s="115">
        <v>9255808</v>
      </c>
      <c r="C124" s="116" t="s">
        <v>102</v>
      </c>
      <c r="D124" s="117">
        <v>200</v>
      </c>
      <c r="E124" s="118"/>
      <c r="F124" s="119"/>
      <c r="G124" s="88">
        <f t="shared" si="5"/>
        <v>0.58038000000000001</v>
      </c>
      <c r="H124" s="121" t="str">
        <f t="shared" si="6"/>
        <v>EUR</v>
      </c>
      <c r="I124" s="122"/>
      <c r="J124" s="347" t="s">
        <v>15836</v>
      </c>
      <c r="L124" s="75">
        <f>G124*(1-'FORM-I'!$V$22/100)</f>
        <v>0.58038000000000001</v>
      </c>
      <c r="N124" s="11" t="e">
        <f>VLOOKUP(B124,$B$11:B123,1,FALSE)</f>
        <v>#N/A</v>
      </c>
      <c r="AH124" s="353" t="s">
        <v>2011</v>
      </c>
      <c r="AI124" s="352" t="s">
        <v>2014</v>
      </c>
      <c r="AJ124" s="352" t="s">
        <v>2015</v>
      </c>
      <c r="AK124" s="354">
        <v>7.6539900000000003</v>
      </c>
      <c r="AL124" s="355">
        <v>0.36817</v>
      </c>
      <c r="AM124" s="11">
        <f>IF(Verzie!$E$1="CZK",Ceny!AK124,IF(Verzie!$E$1="SK",Ceny!AL124,""))</f>
        <v>0.36817</v>
      </c>
    </row>
    <row r="125" spans="2:39" ht="15">
      <c r="B125" s="115">
        <v>9255809</v>
      </c>
      <c r="C125" s="116" t="s">
        <v>103</v>
      </c>
      <c r="D125" s="117">
        <v>200</v>
      </c>
      <c r="E125" s="118"/>
      <c r="F125" s="119"/>
      <c r="G125" s="88">
        <f t="shared" si="5"/>
        <v>0.59052000000000004</v>
      </c>
      <c r="H125" s="121" t="str">
        <f t="shared" si="6"/>
        <v>EUR</v>
      </c>
      <c r="I125" s="122"/>
      <c r="J125" s="347" t="s">
        <v>15840</v>
      </c>
      <c r="L125" s="75">
        <f>G125*(1-'FORM-I'!$V$22/100)</f>
        <v>0.59052000000000004</v>
      </c>
      <c r="N125" s="11" t="e">
        <f>VLOOKUP(B125,$B$11:B124,1,FALSE)</f>
        <v>#N/A</v>
      </c>
      <c r="AH125" s="353" t="s">
        <v>2016</v>
      </c>
      <c r="AI125" s="352" t="s">
        <v>2017</v>
      </c>
      <c r="AJ125" s="352" t="s">
        <v>2018</v>
      </c>
      <c r="AK125" s="354">
        <v>7.7126099999999997</v>
      </c>
      <c r="AL125" s="355">
        <v>0.37098999999999999</v>
      </c>
      <c r="AM125" s="11">
        <f>IF(Verzie!$E$1="CZK",Ceny!AK125,IF(Verzie!$E$1="SK",Ceny!AL125,""))</f>
        <v>0.37098999999999999</v>
      </c>
    </row>
    <row r="126" spans="2:39" ht="15">
      <c r="B126" s="115">
        <v>9255810</v>
      </c>
      <c r="C126" s="116" t="s">
        <v>104</v>
      </c>
      <c r="D126" s="117">
        <v>200</v>
      </c>
      <c r="E126" s="118"/>
      <c r="F126" s="119"/>
      <c r="G126" s="88">
        <f t="shared" si="5"/>
        <v>0.60052000000000005</v>
      </c>
      <c r="H126" s="121" t="str">
        <f t="shared" si="6"/>
        <v>EUR</v>
      </c>
      <c r="I126" s="122"/>
      <c r="J126" s="347" t="s">
        <v>15844</v>
      </c>
      <c r="L126" s="75">
        <f>G126*(1-'FORM-I'!$V$22/100)</f>
        <v>0.60052000000000005</v>
      </c>
      <c r="N126" s="11" t="e">
        <f>VLOOKUP(B126,$B$11:B125,1,FALSE)</f>
        <v>#N/A</v>
      </c>
      <c r="AH126" s="353" t="s">
        <v>2016</v>
      </c>
      <c r="AI126" s="352" t="s">
        <v>2019</v>
      </c>
      <c r="AJ126" s="352" t="s">
        <v>2020</v>
      </c>
      <c r="AK126" s="354">
        <v>7.7126099999999997</v>
      </c>
      <c r="AL126" s="355">
        <v>0.37098999999999999</v>
      </c>
      <c r="AM126" s="11">
        <f>IF(Verzie!$E$1="CZK",Ceny!AK126,IF(Verzie!$E$1="SK",Ceny!AL126,""))</f>
        <v>0.37098999999999999</v>
      </c>
    </row>
    <row r="127" spans="2:39" ht="15">
      <c r="B127" s="115">
        <v>9255811</v>
      </c>
      <c r="C127" s="116" t="s">
        <v>105</v>
      </c>
      <c r="D127" s="117">
        <v>200</v>
      </c>
      <c r="E127" s="118"/>
      <c r="F127" s="119"/>
      <c r="G127" s="88">
        <f t="shared" si="5"/>
        <v>0.61577999999999999</v>
      </c>
      <c r="H127" s="121" t="str">
        <f t="shared" si="6"/>
        <v>EUR</v>
      </c>
      <c r="I127" s="122"/>
      <c r="J127" s="347" t="s">
        <v>15846</v>
      </c>
      <c r="L127" s="75">
        <f>G127*(1-'FORM-I'!$V$22/100)</f>
        <v>0.61577999999999999</v>
      </c>
      <c r="N127" s="11" t="e">
        <f>VLOOKUP(B127,$B$11:B126,1,FALSE)</f>
        <v>#N/A</v>
      </c>
      <c r="AH127" s="353" t="s">
        <v>2021</v>
      </c>
      <c r="AI127" s="352" t="s">
        <v>2022</v>
      </c>
      <c r="AJ127" s="352" t="s">
        <v>2023</v>
      </c>
      <c r="AK127" s="354">
        <v>8.2567000000000004</v>
      </c>
      <c r="AL127" s="355">
        <v>0.39717000000000002</v>
      </c>
      <c r="AM127" s="11">
        <f>IF(Verzie!$E$1="CZK",Ceny!AK127,IF(Verzie!$E$1="SK",Ceny!AL127,""))</f>
        <v>0.39717000000000002</v>
      </c>
    </row>
    <row r="128" spans="2:39" ht="15">
      <c r="B128" s="153">
        <v>9255812</v>
      </c>
      <c r="C128" s="154" t="s">
        <v>106</v>
      </c>
      <c r="D128" s="155">
        <v>200</v>
      </c>
      <c r="E128" s="156"/>
      <c r="F128" s="157"/>
      <c r="G128" s="88">
        <f t="shared" si="5"/>
        <v>0.63656999999999997</v>
      </c>
      <c r="H128" s="158" t="str">
        <f t="shared" si="6"/>
        <v>EUR</v>
      </c>
      <c r="I128" s="159"/>
      <c r="J128" s="349" t="s">
        <v>15848</v>
      </c>
      <c r="L128" s="75">
        <f>G128*(1-'FORM-I'!$V$22/100)</f>
        <v>0.63656999999999997</v>
      </c>
      <c r="N128" s="11" t="e">
        <f>VLOOKUP(B128,$B$11:B127,1,FALSE)</f>
        <v>#N/A</v>
      </c>
      <c r="AH128" s="353" t="s">
        <v>2024</v>
      </c>
      <c r="AI128" s="352" t="s">
        <v>2025</v>
      </c>
      <c r="AJ128" s="352" t="s">
        <v>2026</v>
      </c>
      <c r="AK128" s="354">
        <v>9.4567599999999992</v>
      </c>
      <c r="AL128" s="355">
        <v>0.45490000000000003</v>
      </c>
      <c r="AM128" s="11">
        <f>IF(Verzie!$E$1="CZK",Ceny!AK128,IF(Verzie!$E$1="SK",Ceny!AL128,""))</f>
        <v>0.45490000000000003</v>
      </c>
    </row>
    <row r="129" spans="2:39" ht="15">
      <c r="B129" s="146">
        <v>9255813</v>
      </c>
      <c r="C129" s="147" t="s">
        <v>107</v>
      </c>
      <c r="D129" s="148">
        <v>200</v>
      </c>
      <c r="E129" s="149"/>
      <c r="F129" s="150"/>
      <c r="G129" s="88">
        <f t="shared" si="5"/>
        <v>0.54381999999999997</v>
      </c>
      <c r="H129" s="151" t="str">
        <f t="shared" si="6"/>
        <v>EUR</v>
      </c>
      <c r="I129" s="152"/>
      <c r="J129" s="348" t="s">
        <v>15850</v>
      </c>
      <c r="L129" s="75">
        <f>G129*(1-'FORM-I'!$V$22/100)</f>
        <v>0.54381999999999997</v>
      </c>
      <c r="N129" s="11" t="e">
        <f>VLOOKUP(B129,$B$11:B128,1,FALSE)</f>
        <v>#N/A</v>
      </c>
      <c r="AH129" s="353" t="s">
        <v>2027</v>
      </c>
      <c r="AI129" s="352" t="s">
        <v>2028</v>
      </c>
      <c r="AJ129" s="352" t="s">
        <v>2029</v>
      </c>
      <c r="AK129" s="354">
        <v>140.76473999999999</v>
      </c>
      <c r="AL129" s="355">
        <v>6.7713000000000001</v>
      </c>
      <c r="AM129" s="11">
        <f>IF(Verzie!$E$1="CZK",Ceny!AK129,IF(Verzie!$E$1="SK",Ceny!AL129,""))</f>
        <v>6.7713000000000001</v>
      </c>
    </row>
    <row r="130" spans="2:39" ht="15">
      <c r="B130" s="115">
        <v>9255814</v>
      </c>
      <c r="C130" s="116" t="s">
        <v>108</v>
      </c>
      <c r="D130" s="117">
        <v>200</v>
      </c>
      <c r="E130" s="118"/>
      <c r="F130" s="119"/>
      <c r="G130" s="88">
        <f t="shared" si="5"/>
        <v>0.54996999999999996</v>
      </c>
      <c r="H130" s="121" t="str">
        <f t="shared" si="6"/>
        <v>EUR</v>
      </c>
      <c r="I130" s="122"/>
      <c r="J130" s="347" t="s">
        <v>15852</v>
      </c>
      <c r="L130" s="75">
        <f>G130*(1-'FORM-I'!$V$22/100)</f>
        <v>0.54996999999999996</v>
      </c>
      <c r="N130" s="11" t="e">
        <f>VLOOKUP(B130,$B$11:B129,1,FALSE)</f>
        <v>#N/A</v>
      </c>
      <c r="AH130" s="353" t="s">
        <v>2030</v>
      </c>
      <c r="AI130" s="352" t="s">
        <v>2031</v>
      </c>
      <c r="AJ130" s="352" t="s">
        <v>2032</v>
      </c>
      <c r="AK130" s="354">
        <v>2477.8603899999998</v>
      </c>
      <c r="AL130" s="355">
        <v>99.126760000000004</v>
      </c>
      <c r="AM130" s="11">
        <f>IF(Verzie!$E$1="CZK",Ceny!AK130,IF(Verzie!$E$1="SK",Ceny!AL130,""))</f>
        <v>99.126760000000004</v>
      </c>
    </row>
    <row r="131" spans="2:39" ht="15">
      <c r="B131" s="115">
        <v>9255815</v>
      </c>
      <c r="C131" s="116" t="s">
        <v>109</v>
      </c>
      <c r="D131" s="117">
        <v>200</v>
      </c>
      <c r="E131" s="118"/>
      <c r="F131" s="119"/>
      <c r="G131" s="88">
        <f t="shared" si="5"/>
        <v>0.56011</v>
      </c>
      <c r="H131" s="121" t="str">
        <f t="shared" si="6"/>
        <v>EUR</v>
      </c>
      <c r="I131" s="122"/>
      <c r="J131" s="347" t="s">
        <v>15854</v>
      </c>
      <c r="L131" s="75">
        <f>G131*(1-'FORM-I'!$V$22/100)</f>
        <v>0.56011</v>
      </c>
      <c r="N131" s="11" t="e">
        <f>VLOOKUP(B131,$B$11:B130,1,FALSE)</f>
        <v>#N/A</v>
      </c>
      <c r="AH131" s="353" t="s">
        <v>2033</v>
      </c>
      <c r="AI131" s="352" t="s">
        <v>2034</v>
      </c>
      <c r="AJ131" s="352" t="s">
        <v>2035</v>
      </c>
      <c r="AK131" s="354">
        <v>2108.8793000000001</v>
      </c>
      <c r="AL131" s="355">
        <v>84.365679999999998</v>
      </c>
      <c r="AM131" s="11">
        <f>IF(Verzie!$E$1="CZK",Ceny!AK131,IF(Verzie!$E$1="SK",Ceny!AL131,""))</f>
        <v>84.365679999999998</v>
      </c>
    </row>
    <row r="132" spans="2:39" ht="15">
      <c r="B132" s="115">
        <v>9255816</v>
      </c>
      <c r="C132" s="116" t="s">
        <v>110</v>
      </c>
      <c r="D132" s="117">
        <v>200</v>
      </c>
      <c r="E132" s="118"/>
      <c r="F132" s="119"/>
      <c r="G132" s="88">
        <f t="shared" si="5"/>
        <v>0.57011000000000001</v>
      </c>
      <c r="H132" s="121" t="str">
        <f t="shared" si="6"/>
        <v>EUR</v>
      </c>
      <c r="I132" s="122"/>
      <c r="J132" s="347" t="s">
        <v>15856</v>
      </c>
      <c r="L132" s="75">
        <f>G132*(1-'FORM-I'!$V$22/100)</f>
        <v>0.57011000000000001</v>
      </c>
      <c r="N132" s="11" t="e">
        <f>VLOOKUP(B132,$B$11:B131,1,FALSE)</f>
        <v>#N/A</v>
      </c>
      <c r="AH132" s="353" t="s">
        <v>2036</v>
      </c>
      <c r="AI132" s="352" t="s">
        <v>2037</v>
      </c>
      <c r="AJ132" s="352" t="s">
        <v>2038</v>
      </c>
      <c r="AK132" s="354">
        <v>2477.8603899999998</v>
      </c>
      <c r="AL132" s="355">
        <v>99.126760000000004</v>
      </c>
      <c r="AM132" s="11">
        <f>IF(Verzie!$E$1="CZK",Ceny!AK132,IF(Verzie!$E$1="SK",Ceny!AL132,""))</f>
        <v>99.126760000000004</v>
      </c>
    </row>
    <row r="133" spans="2:39" ht="15">
      <c r="B133" s="115">
        <v>9255817</v>
      </c>
      <c r="C133" s="116" t="s">
        <v>111</v>
      </c>
      <c r="D133" s="117">
        <v>200</v>
      </c>
      <c r="E133" s="118"/>
      <c r="F133" s="119"/>
      <c r="G133" s="88">
        <f t="shared" si="5"/>
        <v>0.58038000000000001</v>
      </c>
      <c r="H133" s="121" t="str">
        <f t="shared" si="6"/>
        <v>EUR</v>
      </c>
      <c r="I133" s="122"/>
      <c r="J133" s="347" t="s">
        <v>15858</v>
      </c>
      <c r="L133" s="75">
        <f>G133*(1-'FORM-I'!$V$22/100)</f>
        <v>0.58038000000000001</v>
      </c>
      <c r="N133" s="11" t="e">
        <f>VLOOKUP(B133,$B$11:B132,1,FALSE)</f>
        <v>#N/A</v>
      </c>
      <c r="AH133" s="353" t="s">
        <v>2039</v>
      </c>
      <c r="AI133" s="352" t="s">
        <v>2040</v>
      </c>
      <c r="AJ133" s="352" t="s">
        <v>2041</v>
      </c>
      <c r="AK133" s="354">
        <v>2583.95253</v>
      </c>
      <c r="AL133" s="355">
        <v>103.37097</v>
      </c>
      <c r="AM133" s="11">
        <f>IF(Verzie!$E$1="CZK",Ceny!AK133,IF(Verzie!$E$1="SK",Ceny!AL133,""))</f>
        <v>103.37097</v>
      </c>
    </row>
    <row r="134" spans="2:39" ht="15">
      <c r="B134" s="115">
        <v>9255818</v>
      </c>
      <c r="C134" s="116" t="s">
        <v>112</v>
      </c>
      <c r="D134" s="117">
        <v>200</v>
      </c>
      <c r="E134" s="118"/>
      <c r="F134" s="119"/>
      <c r="G134" s="88">
        <f t="shared" si="5"/>
        <v>0.59052000000000004</v>
      </c>
      <c r="H134" s="121" t="str">
        <f t="shared" si="6"/>
        <v>EUR</v>
      </c>
      <c r="I134" s="122"/>
      <c r="J134" s="347" t="s">
        <v>15860</v>
      </c>
      <c r="L134" s="75">
        <f>G134*(1-'FORM-I'!$V$22/100)</f>
        <v>0.59052000000000004</v>
      </c>
      <c r="N134" s="11" t="e">
        <f>VLOOKUP(B134,$B$11:B133,1,FALSE)</f>
        <v>#N/A</v>
      </c>
      <c r="AH134" s="353" t="s">
        <v>2042</v>
      </c>
      <c r="AI134" s="352" t="s">
        <v>2043</v>
      </c>
      <c r="AJ134" s="352" t="s">
        <v>2044</v>
      </c>
      <c r="AK134" s="354">
        <v>2715.8875699999999</v>
      </c>
      <c r="AL134" s="355">
        <v>108.64901999999999</v>
      </c>
      <c r="AM134" s="11">
        <f>IF(Verzie!$E$1="CZK",Ceny!AK134,IF(Verzie!$E$1="SK",Ceny!AL134,""))</f>
        <v>108.64901999999999</v>
      </c>
    </row>
    <row r="135" spans="2:39" ht="15">
      <c r="B135" s="115">
        <v>9255819</v>
      </c>
      <c r="C135" s="116" t="s">
        <v>113</v>
      </c>
      <c r="D135" s="117">
        <v>200</v>
      </c>
      <c r="E135" s="118"/>
      <c r="F135" s="119"/>
      <c r="G135" s="88" t="e">
        <f t="shared" si="5"/>
        <v>#N/A</v>
      </c>
      <c r="H135" s="121" t="e">
        <f t="shared" si="6"/>
        <v>#N/A</v>
      </c>
      <c r="I135" s="122"/>
      <c r="J135" s="347">
        <v>396574</v>
      </c>
      <c r="L135" s="75" t="e">
        <f>G135*(1-'FORM-I'!$V$22/100)</f>
        <v>#N/A</v>
      </c>
      <c r="N135" s="11" t="e">
        <f>VLOOKUP(B135,$B$11:B134,1,FALSE)</f>
        <v>#N/A</v>
      </c>
      <c r="AH135" s="353" t="s">
        <v>2045</v>
      </c>
      <c r="AI135" s="352" t="s">
        <v>2046</v>
      </c>
      <c r="AJ135" s="352" t="s">
        <v>2047</v>
      </c>
      <c r="AK135" s="354">
        <v>2800.3208500000001</v>
      </c>
      <c r="AL135" s="355">
        <v>112.02677</v>
      </c>
      <c r="AM135" s="11">
        <f>IF(Verzie!$E$1="CZK",Ceny!AK135,IF(Verzie!$E$1="SK",Ceny!AL135,""))</f>
        <v>112.02677</v>
      </c>
    </row>
    <row r="136" spans="2:39" ht="15">
      <c r="B136" s="115">
        <v>9255820</v>
      </c>
      <c r="C136" s="116" t="s">
        <v>114</v>
      </c>
      <c r="D136" s="117">
        <v>200</v>
      </c>
      <c r="E136" s="118"/>
      <c r="F136" s="119"/>
      <c r="G136" s="88">
        <f t="shared" si="5"/>
        <v>0.61577999999999999</v>
      </c>
      <c r="H136" s="121" t="str">
        <f t="shared" si="6"/>
        <v>EUR</v>
      </c>
      <c r="I136" s="122"/>
      <c r="J136" s="347" t="s">
        <v>15862</v>
      </c>
      <c r="L136" s="75">
        <f>G136*(1-'FORM-I'!$V$22/100)</f>
        <v>0.61577999999999999</v>
      </c>
      <c r="N136" s="11" t="e">
        <f>VLOOKUP(B136,$B$11:B135,1,FALSE)</f>
        <v>#N/A</v>
      </c>
      <c r="AH136" s="353" t="s">
        <v>2048</v>
      </c>
      <c r="AI136" s="352" t="s">
        <v>2049</v>
      </c>
      <c r="AJ136" s="352" t="s">
        <v>2050</v>
      </c>
      <c r="AK136" s="354">
        <v>2747.78989</v>
      </c>
      <c r="AL136" s="355">
        <v>109.92528</v>
      </c>
      <c r="AM136" s="11">
        <f>IF(Verzie!$E$1="CZK",Ceny!AK136,IF(Verzie!$E$1="SK",Ceny!AL136,""))</f>
        <v>109.92528</v>
      </c>
    </row>
    <row r="137" spans="2:39" ht="15">
      <c r="B137" s="153">
        <v>9255821</v>
      </c>
      <c r="C137" s="154" t="s">
        <v>115</v>
      </c>
      <c r="D137" s="155">
        <v>200</v>
      </c>
      <c r="E137" s="156"/>
      <c r="F137" s="157"/>
      <c r="G137" s="88">
        <f t="shared" si="5"/>
        <v>0.63656999999999997</v>
      </c>
      <c r="H137" s="158" t="str">
        <f t="shared" si="6"/>
        <v>EUR</v>
      </c>
      <c r="I137" s="159"/>
      <c r="J137" s="349" t="s">
        <v>15864</v>
      </c>
      <c r="L137" s="75">
        <f>G137*(1-'FORM-I'!$V$22/100)</f>
        <v>0.63656999999999997</v>
      </c>
      <c r="N137" s="11" t="e">
        <f>VLOOKUP(B137,$B$11:B136,1,FALSE)</f>
        <v>#N/A</v>
      </c>
      <c r="AH137" s="353" t="s">
        <v>2051</v>
      </c>
      <c r="AI137" s="352" t="s">
        <v>2052</v>
      </c>
      <c r="AJ137" s="352" t="s">
        <v>2053</v>
      </c>
      <c r="AK137" s="354">
        <v>367.89416</v>
      </c>
      <c r="AL137" s="355">
        <v>16.003080000000001</v>
      </c>
      <c r="AM137" s="11">
        <f>IF(Verzie!$E$1="CZK",Ceny!AK137,IF(Verzie!$E$1="SK",Ceny!AL137,""))</f>
        <v>16.003080000000001</v>
      </c>
    </row>
    <row r="138" spans="2:39" ht="15">
      <c r="B138" s="146">
        <v>9255822</v>
      </c>
      <c r="C138" s="147" t="s">
        <v>116</v>
      </c>
      <c r="D138" s="148">
        <v>200</v>
      </c>
      <c r="E138" s="149"/>
      <c r="F138" s="150"/>
      <c r="G138" s="88">
        <f t="shared" si="5"/>
        <v>0.54381999999999997</v>
      </c>
      <c r="H138" s="151" t="str">
        <f t="shared" si="6"/>
        <v>EUR</v>
      </c>
      <c r="I138" s="152"/>
      <c r="J138" s="348" t="s">
        <v>15866</v>
      </c>
      <c r="L138" s="75">
        <f>G138*(1-'FORM-I'!$V$22/100)</f>
        <v>0.54381999999999997</v>
      </c>
      <c r="N138" s="11" t="e">
        <f>VLOOKUP(B138,$B$11:B137,1,FALSE)</f>
        <v>#N/A</v>
      </c>
      <c r="AH138" s="353" t="s">
        <v>2054</v>
      </c>
      <c r="AI138" s="352" t="s">
        <v>2055</v>
      </c>
      <c r="AJ138" s="352" t="s">
        <v>2056</v>
      </c>
      <c r="AK138" s="354">
        <v>7118.9101899999996</v>
      </c>
      <c r="AL138" s="355">
        <v>284.79183999999998</v>
      </c>
      <c r="AM138" s="11">
        <f>IF(Verzie!$E$1="CZK",Ceny!AK138,IF(Verzie!$E$1="SK",Ceny!AL138,""))</f>
        <v>284.79183999999998</v>
      </c>
    </row>
    <row r="139" spans="2:39" ht="15">
      <c r="B139" s="115">
        <v>9255823</v>
      </c>
      <c r="C139" s="116" t="s">
        <v>117</v>
      </c>
      <c r="D139" s="117">
        <v>200</v>
      </c>
      <c r="E139" s="118"/>
      <c r="F139" s="119"/>
      <c r="G139" s="88">
        <f t="shared" si="5"/>
        <v>0.54996999999999996</v>
      </c>
      <c r="H139" s="121" t="str">
        <f t="shared" si="6"/>
        <v>EUR</v>
      </c>
      <c r="I139" s="122"/>
      <c r="J139" s="347" t="s">
        <v>15868</v>
      </c>
      <c r="L139" s="75">
        <f>G139*(1-'FORM-I'!$V$22/100)</f>
        <v>0.54996999999999996</v>
      </c>
      <c r="N139" s="11" t="e">
        <f>VLOOKUP(B139,$B$11:B138,1,FALSE)</f>
        <v>#N/A</v>
      </c>
      <c r="AH139" s="353" t="s">
        <v>2057</v>
      </c>
      <c r="AI139" s="352" t="s">
        <v>2058</v>
      </c>
      <c r="AJ139" s="352" t="s">
        <v>2059</v>
      </c>
      <c r="AK139" s="354">
        <v>583.92729999999995</v>
      </c>
      <c r="AL139" s="355">
        <v>26.751439999999999</v>
      </c>
      <c r="AM139" s="11">
        <f>IF(Verzie!$E$1="CZK",Ceny!AK139,IF(Verzie!$E$1="SK",Ceny!AL139,""))</f>
        <v>26.751439999999999</v>
      </c>
    </row>
    <row r="140" spans="2:39" ht="15">
      <c r="B140" s="115">
        <v>9255824</v>
      </c>
      <c r="C140" s="116" t="s">
        <v>118</v>
      </c>
      <c r="D140" s="117">
        <v>200</v>
      </c>
      <c r="E140" s="118"/>
      <c r="F140" s="119"/>
      <c r="G140" s="88">
        <f t="shared" si="5"/>
        <v>0.56011</v>
      </c>
      <c r="H140" s="121" t="str">
        <f t="shared" si="6"/>
        <v>EUR</v>
      </c>
      <c r="I140" s="122"/>
      <c r="J140" s="347" t="s">
        <v>15870</v>
      </c>
      <c r="L140" s="75">
        <f>G140*(1-'FORM-I'!$V$22/100)</f>
        <v>0.56011</v>
      </c>
      <c r="N140" s="11" t="e">
        <f>VLOOKUP(B140,$B$11:B139,1,FALSE)</f>
        <v>#N/A</v>
      </c>
      <c r="AH140" s="353" t="s">
        <v>2060</v>
      </c>
      <c r="AI140" s="352" t="s">
        <v>2061</v>
      </c>
      <c r="AJ140" s="352" t="s">
        <v>2062</v>
      </c>
      <c r="AK140" s="354">
        <v>756.98779000000002</v>
      </c>
      <c r="AL140" s="355">
        <v>34.679859999999998</v>
      </c>
      <c r="AM140" s="11">
        <f>IF(Verzie!$E$1="CZK",Ceny!AK140,IF(Verzie!$E$1="SK",Ceny!AL140,""))</f>
        <v>34.679859999999998</v>
      </c>
    </row>
    <row r="141" spans="2:39" ht="15">
      <c r="B141" s="115">
        <v>9255825</v>
      </c>
      <c r="C141" s="116" t="s">
        <v>119</v>
      </c>
      <c r="D141" s="117">
        <v>200</v>
      </c>
      <c r="E141" s="118"/>
      <c r="F141" s="119"/>
      <c r="G141" s="88">
        <f t="shared" ref="G141:G204" si="8">VLOOKUP(J141,AI:AM,5,0)</f>
        <v>0.57011000000000001</v>
      </c>
      <c r="H141" s="121" t="str">
        <f t="shared" si="6"/>
        <v>EUR</v>
      </c>
      <c r="I141" s="122"/>
      <c r="J141" s="347" t="s">
        <v>15872</v>
      </c>
      <c r="L141" s="75">
        <f>G141*(1-'FORM-I'!$V$22/100)</f>
        <v>0.57011000000000001</v>
      </c>
      <c r="N141" s="11" t="e">
        <f>VLOOKUP(B141,$B$11:B140,1,FALSE)</f>
        <v>#N/A</v>
      </c>
      <c r="AH141" s="353" t="s">
        <v>2063</v>
      </c>
      <c r="AI141" s="352" t="s">
        <v>2064</v>
      </c>
      <c r="AJ141" s="352" t="s">
        <v>2065</v>
      </c>
      <c r="AK141" s="354">
        <v>932.09073000000001</v>
      </c>
      <c r="AL141" s="355">
        <v>42.701839999999997</v>
      </c>
      <c r="AM141" s="11">
        <f>IF(Verzie!$E$1="CZK",Ceny!AK141,IF(Verzie!$E$1="SK",Ceny!AL141,""))</f>
        <v>42.701839999999997</v>
      </c>
    </row>
    <row r="142" spans="2:39" ht="15">
      <c r="B142" s="115">
        <v>9255826</v>
      </c>
      <c r="C142" s="116" t="s">
        <v>120</v>
      </c>
      <c r="D142" s="117">
        <v>200</v>
      </c>
      <c r="E142" s="118"/>
      <c r="F142" s="119"/>
      <c r="G142" s="88">
        <f t="shared" si="8"/>
        <v>0.58038000000000001</v>
      </c>
      <c r="H142" s="121" t="str">
        <f t="shared" si="6"/>
        <v>EUR</v>
      </c>
      <c r="I142" s="122"/>
      <c r="J142" s="347" t="s">
        <v>15874</v>
      </c>
      <c r="L142" s="75">
        <f>G142*(1-'FORM-I'!$V$22/100)</f>
        <v>0.58038000000000001</v>
      </c>
      <c r="N142" s="11" t="e">
        <f>VLOOKUP(B142,$B$11:B141,1,FALSE)</f>
        <v>#N/A</v>
      </c>
      <c r="AH142" s="353" t="s">
        <v>2066</v>
      </c>
      <c r="AI142" s="352" t="s">
        <v>2067</v>
      </c>
      <c r="AJ142" s="352" t="s">
        <v>2068</v>
      </c>
      <c r="AK142" s="354">
        <v>476.73624999999998</v>
      </c>
      <c r="AL142" s="355">
        <v>21.840699999999998</v>
      </c>
      <c r="AM142" s="11">
        <f>IF(Verzie!$E$1="CZK",Ceny!AK142,IF(Verzie!$E$1="SK",Ceny!AL142,""))</f>
        <v>21.840699999999998</v>
      </c>
    </row>
    <row r="143" spans="2:39" ht="15">
      <c r="B143" s="115">
        <v>9255827</v>
      </c>
      <c r="C143" s="116" t="s">
        <v>121</v>
      </c>
      <c r="D143" s="117">
        <v>200</v>
      </c>
      <c r="E143" s="118"/>
      <c r="F143" s="119"/>
      <c r="G143" s="88">
        <f t="shared" si="8"/>
        <v>0.59052000000000004</v>
      </c>
      <c r="H143" s="121" t="str">
        <f t="shared" si="6"/>
        <v>EUR</v>
      </c>
      <c r="I143" s="122"/>
      <c r="J143" s="347" t="s">
        <v>15878</v>
      </c>
      <c r="L143" s="75">
        <f>G143*(1-'FORM-I'!$V$22/100)</f>
        <v>0.59052000000000004</v>
      </c>
      <c r="N143" s="11" t="e">
        <f>VLOOKUP(B143,$B$11:B142,1,FALSE)</f>
        <v>#N/A</v>
      </c>
      <c r="AH143" s="353" t="s">
        <v>2069</v>
      </c>
      <c r="AI143" s="352" t="s">
        <v>2070</v>
      </c>
      <c r="AJ143" s="352" t="s">
        <v>2071</v>
      </c>
      <c r="AK143" s="354">
        <v>162.74758</v>
      </c>
      <c r="AL143" s="355">
        <v>7.45594</v>
      </c>
      <c r="AM143" s="11">
        <f>IF(Verzie!$E$1="CZK",Ceny!AK143,IF(Verzie!$E$1="SK",Ceny!AL143,""))</f>
        <v>7.45594</v>
      </c>
    </row>
    <row r="144" spans="2:39" ht="15">
      <c r="B144" s="115">
        <v>9255828</v>
      </c>
      <c r="C144" s="116" t="s">
        <v>122</v>
      </c>
      <c r="D144" s="117">
        <v>200</v>
      </c>
      <c r="E144" s="118"/>
      <c r="F144" s="119"/>
      <c r="G144" s="88">
        <f t="shared" si="8"/>
        <v>0.60052000000000005</v>
      </c>
      <c r="H144" s="121" t="str">
        <f t="shared" si="6"/>
        <v>EUR</v>
      </c>
      <c r="I144" s="122"/>
      <c r="J144" s="347" t="s">
        <v>15880</v>
      </c>
      <c r="L144" s="75">
        <f>G144*(1-'FORM-I'!$V$22/100)</f>
        <v>0.60052000000000005</v>
      </c>
      <c r="N144" s="11" t="e">
        <f>VLOOKUP(B144,$B$11:B143,1,FALSE)</f>
        <v>#N/A</v>
      </c>
      <c r="AH144" s="353" t="s">
        <v>2072</v>
      </c>
      <c r="AI144" s="352" t="s">
        <v>2073</v>
      </c>
      <c r="AJ144" s="352" t="s">
        <v>2074</v>
      </c>
      <c r="AK144" s="354">
        <v>170.14677</v>
      </c>
      <c r="AL144" s="355">
        <v>7.7949200000000003</v>
      </c>
      <c r="AM144" s="11">
        <f>IF(Verzie!$E$1="CZK",Ceny!AK144,IF(Verzie!$E$1="SK",Ceny!AL144,""))</f>
        <v>7.7949200000000003</v>
      </c>
    </row>
    <row r="145" spans="1:39" ht="15">
      <c r="B145" s="115">
        <v>9255829</v>
      </c>
      <c r="C145" s="116" t="s">
        <v>123</v>
      </c>
      <c r="D145" s="117">
        <v>200</v>
      </c>
      <c r="E145" s="118"/>
      <c r="F145" s="119"/>
      <c r="G145" s="88">
        <f t="shared" si="8"/>
        <v>0.61577999999999999</v>
      </c>
      <c r="H145" s="121" t="str">
        <f t="shared" si="6"/>
        <v>EUR</v>
      </c>
      <c r="I145" s="122"/>
      <c r="J145" s="347" t="s">
        <v>15882</v>
      </c>
      <c r="L145" s="75">
        <f>G145*(1-'FORM-I'!$V$22/100)</f>
        <v>0.61577999999999999</v>
      </c>
      <c r="N145" s="11" t="e">
        <f>VLOOKUP(B145,$B$11:B144,1,FALSE)</f>
        <v>#N/A</v>
      </c>
      <c r="AH145" s="353" t="s">
        <v>2075</v>
      </c>
      <c r="AI145" s="352" t="s">
        <v>2076</v>
      </c>
      <c r="AJ145" s="352" t="s">
        <v>2077</v>
      </c>
      <c r="AK145" s="354">
        <v>151.38567</v>
      </c>
      <c r="AL145" s="355">
        <v>6.9354199999999997</v>
      </c>
      <c r="AM145" s="11">
        <f>IF(Verzie!$E$1="CZK",Ceny!AK145,IF(Verzie!$E$1="SK",Ceny!AL145,""))</f>
        <v>6.9354199999999997</v>
      </c>
    </row>
    <row r="146" spans="1:39" ht="15">
      <c r="B146" s="153">
        <v>9255830</v>
      </c>
      <c r="C146" s="154" t="s">
        <v>124</v>
      </c>
      <c r="D146" s="155">
        <v>200</v>
      </c>
      <c r="E146" s="156"/>
      <c r="F146" s="157"/>
      <c r="G146" s="88">
        <f t="shared" si="8"/>
        <v>0.63656999999999997</v>
      </c>
      <c r="H146" s="158" t="str">
        <f t="shared" si="6"/>
        <v>EUR</v>
      </c>
      <c r="I146" s="159"/>
      <c r="J146" s="347" t="s">
        <v>15884</v>
      </c>
      <c r="L146" s="75">
        <f>G146*(1-'FORM-I'!$V$22/100)</f>
        <v>0.63656999999999997</v>
      </c>
      <c r="N146" s="11" t="e">
        <f>VLOOKUP(B146,$B$11:B145,1,FALSE)</f>
        <v>#N/A</v>
      </c>
      <c r="AH146" s="353" t="s">
        <v>2078</v>
      </c>
      <c r="AI146" s="352" t="s">
        <v>2079</v>
      </c>
      <c r="AJ146" s="352" t="s">
        <v>2080</v>
      </c>
      <c r="AK146" s="354">
        <v>128.93261999999999</v>
      </c>
      <c r="AL146" s="355">
        <v>5.6832200000000004</v>
      </c>
      <c r="AM146" s="11">
        <f>IF(Verzie!$E$1="CZK",Ceny!AK146,IF(Verzie!$E$1="SK",Ceny!AL146,""))</f>
        <v>5.6832200000000004</v>
      </c>
    </row>
    <row r="147" spans="1:39" ht="15">
      <c r="B147" s="146">
        <v>9255835</v>
      </c>
      <c r="C147" s="147" t="s">
        <v>125</v>
      </c>
      <c r="D147" s="148">
        <v>200</v>
      </c>
      <c r="E147" s="149"/>
      <c r="F147" s="150"/>
      <c r="G147" s="88">
        <f t="shared" si="8"/>
        <v>1.1621999999999999</v>
      </c>
      <c r="H147" s="151" t="str">
        <f t="shared" si="6"/>
        <v>EUR</v>
      </c>
      <c r="I147" s="152"/>
      <c r="J147" s="347" t="s">
        <v>15894</v>
      </c>
      <c r="L147" s="75">
        <f>G147*(1-'FORM-I'!$V$22/100)</f>
        <v>1.1621999999999999</v>
      </c>
      <c r="N147" s="11" t="e">
        <f>VLOOKUP(B147,$B$11:B146,1,FALSE)</f>
        <v>#N/A</v>
      </c>
      <c r="AH147" s="353" t="s">
        <v>2081</v>
      </c>
      <c r="AI147" s="352" t="s">
        <v>2082</v>
      </c>
      <c r="AJ147" s="352" t="s">
        <v>2083</v>
      </c>
      <c r="AK147" s="354">
        <v>129.86668</v>
      </c>
      <c r="AL147" s="355">
        <v>5.94956</v>
      </c>
      <c r="AM147" s="11">
        <f>IF(Verzie!$E$1="CZK",Ceny!AK147,IF(Verzie!$E$1="SK",Ceny!AL147,""))</f>
        <v>5.94956</v>
      </c>
    </row>
    <row r="148" spans="1:39" ht="15">
      <c r="B148" s="153">
        <v>9255836</v>
      </c>
      <c r="C148" s="154" t="s">
        <v>126</v>
      </c>
      <c r="D148" s="155">
        <v>200</v>
      </c>
      <c r="E148" s="156"/>
      <c r="F148" s="157"/>
      <c r="G148" s="88">
        <f t="shared" si="8"/>
        <v>1.1907000000000001</v>
      </c>
      <c r="H148" s="158" t="str">
        <f t="shared" si="6"/>
        <v>EUR</v>
      </c>
      <c r="I148" s="159"/>
      <c r="J148" s="349" t="s">
        <v>15898</v>
      </c>
      <c r="L148" s="75">
        <f>G148*(1-'FORM-I'!$V$22/100)</f>
        <v>1.1907000000000001</v>
      </c>
      <c r="N148" s="11" t="e">
        <f>VLOOKUP(B148,$B$11:B147,1,FALSE)</f>
        <v>#N/A</v>
      </c>
      <c r="AH148" s="353" t="s">
        <v>2084</v>
      </c>
      <c r="AI148" s="352" t="s">
        <v>2085</v>
      </c>
      <c r="AJ148" s="352" t="s">
        <v>2086</v>
      </c>
      <c r="AK148" s="354">
        <v>167.57154</v>
      </c>
      <c r="AL148" s="355">
        <v>7.3864000000000001</v>
      </c>
      <c r="AM148" s="11">
        <f>IF(Verzie!$E$1="CZK",Ceny!AK148,IF(Verzie!$E$1="SK",Ceny!AL148,""))</f>
        <v>7.3864000000000001</v>
      </c>
    </row>
    <row r="149" spans="1:39" ht="15">
      <c r="B149" s="160"/>
      <c r="C149" s="140"/>
      <c r="D149" s="141"/>
      <c r="E149" s="161"/>
      <c r="F149" s="143"/>
      <c r="G149" s="88"/>
      <c r="H149" s="144"/>
      <c r="I149" s="145"/>
      <c r="J149" s="350"/>
      <c r="L149" s="75">
        <f>G149*(1-'FORM-I'!$V$22/100)</f>
        <v>0</v>
      </c>
      <c r="N149" s="11" t="e">
        <f>VLOOKUP(B149,$B$11:B148,1,FALSE)</f>
        <v>#N/A</v>
      </c>
      <c r="AH149" s="353" t="s">
        <v>2087</v>
      </c>
      <c r="AI149" s="352" t="s">
        <v>2088</v>
      </c>
      <c r="AJ149" s="352" t="s">
        <v>2089</v>
      </c>
      <c r="AK149" s="354">
        <v>109.84896000000001</v>
      </c>
      <c r="AL149" s="355">
        <v>5.0324999999999998</v>
      </c>
      <c r="AM149" s="11">
        <f>IF(Verzie!$E$1="CZK",Ceny!AK149,IF(Verzie!$E$1="SK",Ceny!AL149,""))</f>
        <v>5.0324999999999998</v>
      </c>
    </row>
    <row r="150" spans="1:39" ht="15">
      <c r="A150" s="67"/>
      <c r="B150" s="146">
        <v>9255254</v>
      </c>
      <c r="C150" s="147" t="s">
        <v>127</v>
      </c>
      <c r="D150" s="148">
        <v>1</v>
      </c>
      <c r="E150" s="149"/>
      <c r="F150" s="150"/>
      <c r="G150" s="88">
        <f t="shared" si="8"/>
        <v>0</v>
      </c>
      <c r="H150" s="151" t="str">
        <f t="shared" ref="H150:H190" si="9">IF(G150="","",$H$10)</f>
        <v>EUR</v>
      </c>
      <c r="I150" s="152"/>
      <c r="J150" s="348" t="s">
        <v>15614</v>
      </c>
      <c r="L150" s="75">
        <f>G150*(1-'FORM-I'!$V$22/100)</f>
        <v>0</v>
      </c>
      <c r="N150" s="11" t="e">
        <f>VLOOKUP(B150,$B$11:B149,1,FALSE)</f>
        <v>#N/A</v>
      </c>
      <c r="AH150" s="353" t="s">
        <v>2090</v>
      </c>
      <c r="AI150" s="352" t="s">
        <v>2091</v>
      </c>
      <c r="AJ150" s="352" t="s">
        <v>2092</v>
      </c>
      <c r="AK150" s="354">
        <v>120.83273</v>
      </c>
      <c r="AL150" s="355">
        <v>5.5357200000000004</v>
      </c>
      <c r="AM150" s="11">
        <f>IF(Verzie!$E$1="CZK",Ceny!AK150,IF(Verzie!$E$1="SK",Ceny!AL150,""))</f>
        <v>5.5357200000000004</v>
      </c>
    </row>
    <row r="151" spans="1:39" ht="15">
      <c r="A151" s="67"/>
      <c r="B151" s="115">
        <v>9255255</v>
      </c>
      <c r="C151" s="116" t="s">
        <v>128</v>
      </c>
      <c r="D151" s="117">
        <v>1</v>
      </c>
      <c r="E151" s="118"/>
      <c r="F151" s="119"/>
      <c r="G151" s="88">
        <f t="shared" si="8"/>
        <v>0</v>
      </c>
      <c r="H151" s="121" t="str">
        <f t="shared" si="9"/>
        <v>EUR</v>
      </c>
      <c r="I151" s="122"/>
      <c r="J151" s="347" t="s">
        <v>15616</v>
      </c>
      <c r="L151" s="75">
        <f>G151*(1-'FORM-I'!$V$22/100)</f>
        <v>0</v>
      </c>
      <c r="N151" s="11" t="e">
        <f>VLOOKUP(B151,$B$11:B150,1,FALSE)</f>
        <v>#N/A</v>
      </c>
      <c r="AH151" s="353" t="s">
        <v>2093</v>
      </c>
      <c r="AI151" s="352" t="s">
        <v>2094</v>
      </c>
      <c r="AJ151" s="352" t="s">
        <v>2095</v>
      </c>
      <c r="AK151" s="354">
        <v>397.16592000000003</v>
      </c>
      <c r="AL151" s="355">
        <v>18.195340000000002</v>
      </c>
      <c r="AM151" s="11">
        <f>IF(Verzie!$E$1="CZK",Ceny!AK151,IF(Verzie!$E$1="SK",Ceny!AL151,""))</f>
        <v>18.195340000000002</v>
      </c>
    </row>
    <row r="152" spans="1:39" ht="15">
      <c r="A152" s="67"/>
      <c r="B152" s="115">
        <v>9255256</v>
      </c>
      <c r="C152" s="116" t="s">
        <v>129</v>
      </c>
      <c r="D152" s="117">
        <v>1</v>
      </c>
      <c r="E152" s="118"/>
      <c r="F152" s="119"/>
      <c r="G152" s="88">
        <f t="shared" si="8"/>
        <v>0</v>
      </c>
      <c r="H152" s="121" t="str">
        <f t="shared" si="9"/>
        <v>EUR</v>
      </c>
      <c r="I152" s="122"/>
      <c r="J152" s="347" t="s">
        <v>15618</v>
      </c>
      <c r="L152" s="75">
        <f>G152*(1-'FORM-I'!$V$22/100)</f>
        <v>0</v>
      </c>
      <c r="N152" s="11" t="e">
        <f>VLOOKUP(B152,$B$11:B151,1,FALSE)</f>
        <v>#N/A</v>
      </c>
      <c r="AH152" s="353" t="s">
        <v>2096</v>
      </c>
      <c r="AI152" s="352" t="s">
        <v>2097</v>
      </c>
      <c r="AJ152" s="352" t="s">
        <v>2098</v>
      </c>
      <c r="AK152" s="354">
        <v>429.49083000000002</v>
      </c>
      <c r="AL152" s="355">
        <v>19.67624</v>
      </c>
      <c r="AM152" s="11">
        <f>IF(Verzie!$E$1="CZK",Ceny!AK152,IF(Verzie!$E$1="SK",Ceny!AL152,""))</f>
        <v>19.67624</v>
      </c>
    </row>
    <row r="153" spans="1:39" ht="15">
      <c r="A153" s="67"/>
      <c r="B153" s="115">
        <v>9255257</v>
      </c>
      <c r="C153" s="116" t="s">
        <v>130</v>
      </c>
      <c r="D153" s="117">
        <v>1</v>
      </c>
      <c r="E153" s="118"/>
      <c r="F153" s="119"/>
      <c r="G153" s="88">
        <f t="shared" si="8"/>
        <v>0</v>
      </c>
      <c r="H153" s="121" t="str">
        <f t="shared" si="9"/>
        <v>EUR</v>
      </c>
      <c r="I153" s="122"/>
      <c r="J153" s="347" t="s">
        <v>15620</v>
      </c>
      <c r="L153" s="75">
        <f>G153*(1-'FORM-I'!$V$22/100)</f>
        <v>0</v>
      </c>
      <c r="N153" s="11" t="e">
        <f>VLOOKUP(B153,$B$11:B152,1,FALSE)</f>
        <v>#N/A</v>
      </c>
      <c r="AH153" s="353" t="s">
        <v>2099</v>
      </c>
      <c r="AI153" s="352" t="s">
        <v>2100</v>
      </c>
      <c r="AJ153" s="352" t="s">
        <v>2101</v>
      </c>
      <c r="AK153" s="354">
        <v>542.16084999999998</v>
      </c>
      <c r="AL153" s="355">
        <v>24.837980000000002</v>
      </c>
      <c r="AM153" s="11">
        <f>IF(Verzie!$E$1="CZK",Ceny!AK153,IF(Verzie!$E$1="SK",Ceny!AL153,""))</f>
        <v>24.837980000000002</v>
      </c>
    </row>
    <row r="154" spans="1:39" ht="15">
      <c r="A154" s="67"/>
      <c r="B154" s="115">
        <v>9255258</v>
      </c>
      <c r="C154" s="116" t="s">
        <v>131</v>
      </c>
      <c r="D154" s="117">
        <v>1</v>
      </c>
      <c r="E154" s="118"/>
      <c r="F154" s="119"/>
      <c r="G154" s="88" t="e">
        <f t="shared" si="8"/>
        <v>#N/A</v>
      </c>
      <c r="H154" s="121" t="e">
        <f t="shared" si="9"/>
        <v>#N/A</v>
      </c>
      <c r="I154" s="122"/>
      <c r="J154" s="347">
        <v>396721</v>
      </c>
      <c r="L154" s="75" t="e">
        <f>G154*(1-'FORM-I'!$V$22/100)</f>
        <v>#N/A</v>
      </c>
      <c r="N154" s="11" t="e">
        <f>VLOOKUP(B154,$B$11:B153,1,FALSE)</f>
        <v>#N/A</v>
      </c>
      <c r="AH154" s="353" t="s">
        <v>2102</v>
      </c>
      <c r="AI154" s="352" t="s">
        <v>2103</v>
      </c>
      <c r="AJ154" s="352" t="s">
        <v>2104</v>
      </c>
      <c r="AK154" s="354">
        <v>759.46401000000003</v>
      </c>
      <c r="AL154" s="355">
        <v>34.793300000000002</v>
      </c>
      <c r="AM154" s="11">
        <f>IF(Verzie!$E$1="CZK",Ceny!AK154,IF(Verzie!$E$1="SK",Ceny!AL154,""))</f>
        <v>34.793300000000002</v>
      </c>
    </row>
    <row r="155" spans="1:39" ht="15">
      <c r="A155" s="67"/>
      <c r="B155" s="115">
        <v>9255259</v>
      </c>
      <c r="C155" s="116" t="s">
        <v>132</v>
      </c>
      <c r="D155" s="117">
        <v>1</v>
      </c>
      <c r="E155" s="118"/>
      <c r="F155" s="119"/>
      <c r="G155" s="88">
        <f t="shared" si="8"/>
        <v>0</v>
      </c>
      <c r="H155" s="121" t="str">
        <f t="shared" si="9"/>
        <v>EUR</v>
      </c>
      <c r="I155" s="122"/>
      <c r="J155" s="347" t="s">
        <v>15622</v>
      </c>
      <c r="L155" s="75">
        <f>G155*(1-'FORM-I'!$V$22/100)</f>
        <v>0</v>
      </c>
      <c r="N155" s="11" t="e">
        <f>VLOOKUP(B155,$B$11:B154,1,FALSE)</f>
        <v>#N/A</v>
      </c>
      <c r="AH155" s="353" t="s">
        <v>2105</v>
      </c>
      <c r="AI155" s="352" t="s">
        <v>2106</v>
      </c>
      <c r="AJ155" s="352" t="s">
        <v>2107</v>
      </c>
      <c r="AK155" s="354">
        <v>545.46747000000005</v>
      </c>
      <c r="AL155" s="355">
        <v>24.98948</v>
      </c>
      <c r="AM155" s="11">
        <f>IF(Verzie!$E$1="CZK",Ceny!AK155,IF(Verzie!$E$1="SK",Ceny!AL155,""))</f>
        <v>24.98948</v>
      </c>
    </row>
    <row r="156" spans="1:39" ht="15">
      <c r="A156" s="67"/>
      <c r="B156" s="153">
        <v>9255260</v>
      </c>
      <c r="C156" s="154" t="s">
        <v>133</v>
      </c>
      <c r="D156" s="155">
        <v>1</v>
      </c>
      <c r="E156" s="156"/>
      <c r="F156" s="157"/>
      <c r="G156" s="88">
        <f t="shared" si="8"/>
        <v>0</v>
      </c>
      <c r="H156" s="158" t="str">
        <f t="shared" si="9"/>
        <v>EUR</v>
      </c>
      <c r="I156" s="159"/>
      <c r="J156" s="349" t="s">
        <v>15624</v>
      </c>
      <c r="L156" s="75">
        <f>G156*(1-'FORM-I'!$V$22/100)</f>
        <v>0</v>
      </c>
      <c r="N156" s="11" t="e">
        <f>VLOOKUP(B156,$B$11:B155,1,FALSE)</f>
        <v>#N/A</v>
      </c>
      <c r="AH156" s="353" t="s">
        <v>2108</v>
      </c>
      <c r="AI156" s="352" t="s">
        <v>2109</v>
      </c>
      <c r="AJ156" s="352" t="s">
        <v>2110</v>
      </c>
      <c r="AK156" s="354">
        <v>531.68316000000004</v>
      </c>
      <c r="AL156" s="355">
        <v>23.436060000000001</v>
      </c>
      <c r="AM156" s="11">
        <f>IF(Verzie!$E$1="CZK",Ceny!AK156,IF(Verzie!$E$1="SK",Ceny!AL156,""))</f>
        <v>23.436060000000001</v>
      </c>
    </row>
    <row r="157" spans="1:39" ht="15">
      <c r="A157" s="99"/>
      <c r="B157" s="146">
        <v>9255294</v>
      </c>
      <c r="C157" s="147" t="s">
        <v>134</v>
      </c>
      <c r="D157" s="148">
        <v>1</v>
      </c>
      <c r="E157" s="149"/>
      <c r="F157" s="150"/>
      <c r="G157" s="88" t="e">
        <f t="shared" si="8"/>
        <v>#N/A</v>
      </c>
      <c r="H157" s="151" t="e">
        <f t="shared" si="9"/>
        <v>#N/A</v>
      </c>
      <c r="I157" s="152"/>
      <c r="J157" s="348">
        <v>396724</v>
      </c>
      <c r="L157" s="75" t="e">
        <f>G157*(1-'FORM-I'!$V$22/100)</f>
        <v>#N/A</v>
      </c>
      <c r="N157" s="11" t="e">
        <f>VLOOKUP(B157,$B$11:B156,1,FALSE)</f>
        <v>#N/A</v>
      </c>
      <c r="AH157" s="353" t="s">
        <v>2111</v>
      </c>
      <c r="AI157" s="352" t="s">
        <v>2112</v>
      </c>
      <c r="AJ157" s="352" t="s">
        <v>2113</v>
      </c>
      <c r="AK157" s="354">
        <v>1966.7313899999999</v>
      </c>
      <c r="AL157" s="355">
        <v>90.101799999999997</v>
      </c>
      <c r="AM157" s="11">
        <f>IF(Verzie!$E$1="CZK",Ceny!AK157,IF(Verzie!$E$1="SK",Ceny!AL157,""))</f>
        <v>90.101799999999997</v>
      </c>
    </row>
    <row r="158" spans="1:39" ht="15">
      <c r="A158" s="99"/>
      <c r="B158" s="115">
        <v>9255295</v>
      </c>
      <c r="C158" s="116" t="s">
        <v>135</v>
      </c>
      <c r="D158" s="117">
        <v>1</v>
      </c>
      <c r="E158" s="118"/>
      <c r="F158" s="119"/>
      <c r="G158" s="88">
        <f t="shared" si="8"/>
        <v>0</v>
      </c>
      <c r="H158" s="121" t="str">
        <f t="shared" si="9"/>
        <v>EUR</v>
      </c>
      <c r="I158" s="122"/>
      <c r="J158" s="347" t="s">
        <v>27404</v>
      </c>
      <c r="L158" s="75">
        <f>G158*(1-'FORM-I'!$V$22/100)</f>
        <v>0</v>
      </c>
      <c r="N158" s="11" t="e">
        <f>VLOOKUP(B158,$B$11:B157,1,FALSE)</f>
        <v>#N/A</v>
      </c>
      <c r="AH158" s="353" t="s">
        <v>2114</v>
      </c>
      <c r="AI158" s="352" t="s">
        <v>2115</v>
      </c>
      <c r="AJ158" s="352" t="s">
        <v>2116</v>
      </c>
      <c r="AK158" s="354">
        <v>1042.7552000000001</v>
      </c>
      <c r="AL158" s="355">
        <v>47.771700000000003</v>
      </c>
      <c r="AM158" s="11">
        <f>IF(Verzie!$E$1="CZK",Ceny!AK158,IF(Verzie!$E$1="SK",Ceny!AL158,""))</f>
        <v>47.771700000000003</v>
      </c>
    </row>
    <row r="159" spans="1:39" ht="15">
      <c r="A159" s="99"/>
      <c r="B159" s="115">
        <v>9255296</v>
      </c>
      <c r="C159" s="116" t="s">
        <v>136</v>
      </c>
      <c r="D159" s="117">
        <v>1</v>
      </c>
      <c r="E159" s="118"/>
      <c r="F159" s="119"/>
      <c r="G159" s="88" t="e">
        <f t="shared" si="8"/>
        <v>#N/A</v>
      </c>
      <c r="H159" s="121" t="e">
        <f t="shared" si="9"/>
        <v>#N/A</v>
      </c>
      <c r="I159" s="122"/>
      <c r="J159" s="347">
        <v>396726</v>
      </c>
      <c r="L159" s="75" t="e">
        <f>G159*(1-'FORM-I'!$V$22/100)</f>
        <v>#N/A</v>
      </c>
      <c r="N159" s="11" t="e">
        <f>VLOOKUP(B159,$B$11:B158,1,FALSE)</f>
        <v>#N/A</v>
      </c>
      <c r="AH159" s="353" t="s">
        <v>2117</v>
      </c>
      <c r="AI159" s="352" t="s">
        <v>2118</v>
      </c>
      <c r="AJ159" s="352" t="s">
        <v>2119</v>
      </c>
      <c r="AK159" s="354">
        <v>1654.3700100000001</v>
      </c>
      <c r="AL159" s="355">
        <v>75.791579999999996</v>
      </c>
      <c r="AM159" s="11">
        <f>IF(Verzie!$E$1="CZK",Ceny!AK159,IF(Verzie!$E$1="SK",Ceny!AL159,""))</f>
        <v>75.791579999999996</v>
      </c>
    </row>
    <row r="160" spans="1:39" ht="15">
      <c r="A160" s="99"/>
      <c r="B160" s="115">
        <v>9255297</v>
      </c>
      <c r="C160" s="116" t="s">
        <v>137</v>
      </c>
      <c r="D160" s="117">
        <v>1</v>
      </c>
      <c r="E160" s="118"/>
      <c r="F160" s="119"/>
      <c r="G160" s="88">
        <f t="shared" si="8"/>
        <v>0</v>
      </c>
      <c r="H160" s="121" t="str">
        <f t="shared" si="9"/>
        <v>EUR</v>
      </c>
      <c r="I160" s="122"/>
      <c r="J160" s="347" t="s">
        <v>15674</v>
      </c>
      <c r="L160" s="75">
        <f>G160*(1-'FORM-I'!$V$22/100)</f>
        <v>0</v>
      </c>
      <c r="N160" s="11" t="e">
        <f>VLOOKUP(B160,$B$11:B159,1,FALSE)</f>
        <v>#N/A</v>
      </c>
      <c r="AH160" s="353" t="s">
        <v>2120</v>
      </c>
      <c r="AI160" s="352" t="s">
        <v>2121</v>
      </c>
      <c r="AJ160" s="352" t="s">
        <v>2122</v>
      </c>
      <c r="AK160" s="354">
        <v>391.84640999999999</v>
      </c>
      <c r="AL160" s="355">
        <v>17.951640000000001</v>
      </c>
      <c r="AM160" s="11">
        <f>IF(Verzie!$E$1="CZK",Ceny!AK160,IF(Verzie!$E$1="SK",Ceny!AL160,""))</f>
        <v>17.951640000000001</v>
      </c>
    </row>
    <row r="161" spans="1:39" ht="15">
      <c r="A161" s="99"/>
      <c r="B161" s="115">
        <v>9255298</v>
      </c>
      <c r="C161" s="116" t="s">
        <v>138</v>
      </c>
      <c r="D161" s="117">
        <v>1</v>
      </c>
      <c r="E161" s="118"/>
      <c r="F161" s="119"/>
      <c r="G161" s="88">
        <f t="shared" si="8"/>
        <v>0</v>
      </c>
      <c r="H161" s="121" t="str">
        <f t="shared" si="9"/>
        <v>EUR</v>
      </c>
      <c r="I161" s="122"/>
      <c r="J161" s="347" t="s">
        <v>27406</v>
      </c>
      <c r="L161" s="75">
        <f>G161*(1-'FORM-I'!$V$22/100)</f>
        <v>0</v>
      </c>
      <c r="N161" s="11" t="e">
        <f>VLOOKUP(B161,$B$11:B160,1,FALSE)</f>
        <v>#N/A</v>
      </c>
      <c r="AH161" s="353" t="s">
        <v>2123</v>
      </c>
      <c r="AI161" s="352" t="s">
        <v>2124</v>
      </c>
      <c r="AJ161" s="352" t="s">
        <v>2125</v>
      </c>
      <c r="AK161" s="354">
        <v>1000.26214</v>
      </c>
      <c r="AL161" s="355">
        <v>45.824979999999996</v>
      </c>
      <c r="AM161" s="11">
        <f>IF(Verzie!$E$1="CZK",Ceny!AK161,IF(Verzie!$E$1="SK",Ceny!AL161,""))</f>
        <v>45.824979999999996</v>
      </c>
    </row>
    <row r="162" spans="1:39" ht="15">
      <c r="A162" s="99"/>
      <c r="B162" s="115">
        <v>9255299</v>
      </c>
      <c r="C162" s="116" t="s">
        <v>139</v>
      </c>
      <c r="D162" s="117">
        <v>1</v>
      </c>
      <c r="E162" s="118"/>
      <c r="F162" s="119"/>
      <c r="G162" s="88" t="e">
        <f t="shared" si="8"/>
        <v>#N/A</v>
      </c>
      <c r="H162" s="121" t="e">
        <f t="shared" si="9"/>
        <v>#N/A</v>
      </c>
      <c r="I162" s="122"/>
      <c r="J162" s="347">
        <v>396729</v>
      </c>
      <c r="L162" s="75" t="e">
        <f>G162*(1-'FORM-I'!$V$22/100)</f>
        <v>#N/A</v>
      </c>
      <c r="N162" s="11" t="e">
        <f>VLOOKUP(B162,$B$11:B161,1,FALSE)</f>
        <v>#N/A</v>
      </c>
      <c r="AH162" s="353" t="s">
        <v>2126</v>
      </c>
      <c r="AI162" s="352" t="s">
        <v>2127</v>
      </c>
      <c r="AJ162" s="352" t="s">
        <v>2128</v>
      </c>
      <c r="AK162" s="354">
        <v>175.42917</v>
      </c>
      <c r="AL162" s="355">
        <v>8.0369399999999995</v>
      </c>
      <c r="AM162" s="11">
        <f>IF(Verzie!$E$1="CZK",Ceny!AK162,IF(Verzie!$E$1="SK",Ceny!AL162,""))</f>
        <v>8.0369399999999995</v>
      </c>
    </row>
    <row r="163" spans="1:39" ht="15">
      <c r="A163" s="99"/>
      <c r="B163" s="153">
        <v>9255300</v>
      </c>
      <c r="C163" s="154" t="s">
        <v>140</v>
      </c>
      <c r="D163" s="155">
        <v>1</v>
      </c>
      <c r="E163" s="156"/>
      <c r="F163" s="157"/>
      <c r="G163" s="88">
        <f t="shared" si="8"/>
        <v>0</v>
      </c>
      <c r="H163" s="158" t="str">
        <f t="shared" si="9"/>
        <v>EUR</v>
      </c>
      <c r="I163" s="159"/>
      <c r="J163" s="349" t="s">
        <v>15676</v>
      </c>
      <c r="L163" s="75">
        <f>G163*(1-'FORM-I'!$V$22/100)</f>
        <v>0</v>
      </c>
      <c r="N163" s="11" t="e">
        <f>VLOOKUP(B163,$B$11:B162,1,FALSE)</f>
        <v>#N/A</v>
      </c>
      <c r="AH163" s="353" t="s">
        <v>2129</v>
      </c>
      <c r="AI163" s="352" t="s">
        <v>2130</v>
      </c>
      <c r="AJ163" s="352" t="s">
        <v>2131</v>
      </c>
      <c r="AK163" s="354">
        <v>198.30869999999999</v>
      </c>
      <c r="AL163" s="355">
        <v>9.0851000000000006</v>
      </c>
      <c r="AM163" s="11">
        <f>IF(Verzie!$E$1="CZK",Ceny!AK163,IF(Verzie!$E$1="SK",Ceny!AL163,""))</f>
        <v>9.0851000000000006</v>
      </c>
    </row>
    <row r="164" spans="1:39" ht="15">
      <c r="A164" s="107"/>
      <c r="B164" s="146">
        <v>9255334</v>
      </c>
      <c r="C164" s="147" t="s">
        <v>141</v>
      </c>
      <c r="D164" s="148">
        <v>1</v>
      </c>
      <c r="E164" s="149"/>
      <c r="F164" s="150"/>
      <c r="G164" s="88">
        <f t="shared" si="8"/>
        <v>0</v>
      </c>
      <c r="H164" s="151" t="str">
        <f t="shared" si="9"/>
        <v>EUR</v>
      </c>
      <c r="I164" s="152"/>
      <c r="J164" s="348" t="s">
        <v>15716</v>
      </c>
      <c r="L164" s="75">
        <f>G164*(1-'FORM-I'!$V$22/100)</f>
        <v>0</v>
      </c>
      <c r="N164" s="11" t="e">
        <f>VLOOKUP(B164,$B$11:B163,1,FALSE)</f>
        <v>#N/A</v>
      </c>
      <c r="AH164" s="353" t="s">
        <v>2132</v>
      </c>
      <c r="AI164" s="352" t="s">
        <v>2133</v>
      </c>
      <c r="AJ164" s="352" t="s">
        <v>2134</v>
      </c>
      <c r="AK164" s="354">
        <v>228.88387</v>
      </c>
      <c r="AL164" s="355">
        <v>10.48584</v>
      </c>
      <c r="AM164" s="11">
        <f>IF(Verzie!$E$1="CZK",Ceny!AK164,IF(Verzie!$E$1="SK",Ceny!AL164,""))</f>
        <v>10.48584</v>
      </c>
    </row>
    <row r="165" spans="1:39" ht="15">
      <c r="A165" s="107"/>
      <c r="B165" s="115">
        <v>9255335</v>
      </c>
      <c r="C165" s="116" t="s">
        <v>142</v>
      </c>
      <c r="D165" s="117">
        <v>1</v>
      </c>
      <c r="E165" s="118"/>
      <c r="F165" s="119"/>
      <c r="G165" s="88">
        <f t="shared" si="8"/>
        <v>0</v>
      </c>
      <c r="H165" s="121" t="str">
        <f t="shared" si="9"/>
        <v>EUR</v>
      </c>
      <c r="I165" s="122"/>
      <c r="J165" s="347" t="s">
        <v>27438</v>
      </c>
      <c r="L165" s="75">
        <f>G165*(1-'FORM-I'!$V$22/100)</f>
        <v>0</v>
      </c>
      <c r="N165" s="11" t="e">
        <f>VLOOKUP(B165,$B$11:B164,1,FALSE)</f>
        <v>#N/A</v>
      </c>
      <c r="AH165" s="353" t="s">
        <v>2135</v>
      </c>
      <c r="AI165" s="352" t="s">
        <v>2136</v>
      </c>
      <c r="AJ165" s="352" t="s">
        <v>2137</v>
      </c>
      <c r="AK165" s="354">
        <v>251.75967</v>
      </c>
      <c r="AL165" s="355">
        <v>11.53384</v>
      </c>
      <c r="AM165" s="11">
        <f>IF(Verzie!$E$1="CZK",Ceny!AK165,IF(Verzie!$E$1="SK",Ceny!AL165,""))</f>
        <v>11.53384</v>
      </c>
    </row>
    <row r="166" spans="1:39" ht="15">
      <c r="A166" s="107"/>
      <c r="B166" s="115">
        <v>9255336</v>
      </c>
      <c r="C166" s="116" t="s">
        <v>143</v>
      </c>
      <c r="D166" s="117">
        <v>1</v>
      </c>
      <c r="E166" s="118"/>
      <c r="F166" s="119"/>
      <c r="G166" s="88">
        <f t="shared" si="8"/>
        <v>0</v>
      </c>
      <c r="H166" s="121" t="str">
        <f t="shared" si="9"/>
        <v>EUR</v>
      </c>
      <c r="I166" s="122"/>
      <c r="J166" s="347" t="s">
        <v>27440</v>
      </c>
      <c r="L166" s="75">
        <f>G166*(1-'FORM-I'!$V$22/100)</f>
        <v>0</v>
      </c>
      <c r="N166" s="11" t="e">
        <f>VLOOKUP(B166,$B$11:B165,1,FALSE)</f>
        <v>#N/A</v>
      </c>
      <c r="AH166" s="353" t="s">
        <v>2138</v>
      </c>
      <c r="AI166" s="352" t="s">
        <v>2139</v>
      </c>
      <c r="AJ166" s="352" t="s">
        <v>2140</v>
      </c>
      <c r="AK166" s="354">
        <v>259.41458</v>
      </c>
      <c r="AL166" s="355">
        <v>11.88456</v>
      </c>
      <c r="AM166" s="11">
        <f>IF(Verzie!$E$1="CZK",Ceny!AK166,IF(Verzie!$E$1="SK",Ceny!AL166,""))</f>
        <v>11.88456</v>
      </c>
    </row>
    <row r="167" spans="1:39" ht="15">
      <c r="A167" s="107"/>
      <c r="B167" s="115">
        <v>9255337</v>
      </c>
      <c r="C167" s="116" t="s">
        <v>144</v>
      </c>
      <c r="D167" s="117">
        <v>1</v>
      </c>
      <c r="E167" s="118"/>
      <c r="F167" s="119"/>
      <c r="G167" s="88">
        <f t="shared" si="8"/>
        <v>0</v>
      </c>
      <c r="H167" s="121" t="str">
        <f t="shared" si="9"/>
        <v>EUR</v>
      </c>
      <c r="I167" s="122"/>
      <c r="J167" s="347" t="s">
        <v>15718</v>
      </c>
      <c r="L167" s="75">
        <f>G167*(1-'FORM-I'!$V$22/100)</f>
        <v>0</v>
      </c>
      <c r="N167" s="11" t="e">
        <f>VLOOKUP(B167,$B$11:B166,1,FALSE)</f>
        <v>#N/A</v>
      </c>
      <c r="AH167" s="353" t="s">
        <v>2141</v>
      </c>
      <c r="AI167" s="352" t="s">
        <v>2142</v>
      </c>
      <c r="AJ167" s="352" t="s">
        <v>2143</v>
      </c>
      <c r="AK167" s="354">
        <v>293.25182000000001</v>
      </c>
      <c r="AL167" s="355">
        <v>13.43474</v>
      </c>
      <c r="AM167" s="11">
        <f>IF(Verzie!$E$1="CZK",Ceny!AK167,IF(Verzie!$E$1="SK",Ceny!AL167,""))</f>
        <v>13.43474</v>
      </c>
    </row>
    <row r="168" spans="1:39" ht="15">
      <c r="A168" s="107"/>
      <c r="B168" s="115">
        <v>9255338</v>
      </c>
      <c r="C168" s="116" t="s">
        <v>145</v>
      </c>
      <c r="D168" s="117">
        <v>1</v>
      </c>
      <c r="E168" s="118"/>
      <c r="F168" s="119"/>
      <c r="G168" s="88">
        <f t="shared" si="8"/>
        <v>0</v>
      </c>
      <c r="H168" s="121" t="str">
        <f t="shared" si="9"/>
        <v>EUR</v>
      </c>
      <c r="I168" s="122"/>
      <c r="J168" s="347" t="s">
        <v>27442</v>
      </c>
      <c r="L168" s="75">
        <f>G168*(1-'FORM-I'!$V$22/100)</f>
        <v>0</v>
      </c>
      <c r="N168" s="11" t="e">
        <f>VLOOKUP(B168,$B$11:B167,1,FALSE)</f>
        <v>#N/A</v>
      </c>
      <c r="AH168" s="353" t="s">
        <v>2144</v>
      </c>
      <c r="AI168" s="352" t="s">
        <v>2145</v>
      </c>
      <c r="AJ168" s="352" t="s">
        <v>2146</v>
      </c>
      <c r="AK168" s="354">
        <v>195.40978000000001</v>
      </c>
      <c r="AL168" s="355">
        <v>8.9522999999999993</v>
      </c>
      <c r="AM168" s="11">
        <f>IF(Verzie!$E$1="CZK",Ceny!AK168,IF(Verzie!$E$1="SK",Ceny!AL168,""))</f>
        <v>8.9522999999999993</v>
      </c>
    </row>
    <row r="169" spans="1:39" ht="15">
      <c r="A169" s="107"/>
      <c r="B169" s="115">
        <v>9255339</v>
      </c>
      <c r="C169" s="116" t="s">
        <v>146</v>
      </c>
      <c r="D169" s="117">
        <v>1</v>
      </c>
      <c r="E169" s="118"/>
      <c r="F169" s="119"/>
      <c r="G169" s="88" t="e">
        <f t="shared" si="8"/>
        <v>#N/A</v>
      </c>
      <c r="H169" s="121" t="e">
        <f t="shared" si="9"/>
        <v>#N/A</v>
      </c>
      <c r="I169" s="122"/>
      <c r="J169" s="347">
        <v>396736</v>
      </c>
      <c r="L169" s="75" t="e">
        <f>G169*(1-'FORM-I'!$V$22/100)</f>
        <v>#N/A</v>
      </c>
      <c r="N169" s="11" t="e">
        <f>VLOOKUP(B169,$B$11:B168,1,FALSE)</f>
        <v>#N/A</v>
      </c>
      <c r="AH169" s="353" t="s">
        <v>2147</v>
      </c>
      <c r="AI169" s="352" t="s">
        <v>2148</v>
      </c>
      <c r="AJ169" s="352" t="s">
        <v>2149</v>
      </c>
      <c r="AK169" s="354">
        <v>204.29172</v>
      </c>
      <c r="AL169" s="355">
        <v>9.3591999999999995</v>
      </c>
      <c r="AM169" s="11">
        <f>IF(Verzie!$E$1="CZK",Ceny!AK169,IF(Verzie!$E$1="SK",Ceny!AL169,""))</f>
        <v>9.3591999999999995</v>
      </c>
    </row>
    <row r="170" spans="1:39" ht="15">
      <c r="A170" s="107"/>
      <c r="B170" s="153">
        <v>9255340</v>
      </c>
      <c r="C170" s="154" t="s">
        <v>147</v>
      </c>
      <c r="D170" s="155">
        <v>1</v>
      </c>
      <c r="E170" s="156"/>
      <c r="F170" s="157"/>
      <c r="G170" s="88">
        <f t="shared" si="8"/>
        <v>0</v>
      </c>
      <c r="H170" s="158" t="str">
        <f t="shared" si="9"/>
        <v>EUR</v>
      </c>
      <c r="I170" s="159"/>
      <c r="J170" s="349" t="s">
        <v>15720</v>
      </c>
      <c r="L170" s="75">
        <f>G170*(1-'FORM-I'!$V$22/100)</f>
        <v>0</v>
      </c>
      <c r="N170" s="11" t="e">
        <f>VLOOKUP(B170,$B$11:B169,1,FALSE)</f>
        <v>#N/A</v>
      </c>
      <c r="AH170" s="353" t="s">
        <v>2150</v>
      </c>
      <c r="AI170" s="352" t="s">
        <v>2151</v>
      </c>
      <c r="AJ170" s="352" t="s">
        <v>2152</v>
      </c>
      <c r="AK170" s="354">
        <v>298.90127999999999</v>
      </c>
      <c r="AL170" s="355">
        <v>13.69356</v>
      </c>
      <c r="AM170" s="11">
        <f>IF(Verzie!$E$1="CZK",Ceny!AK170,IF(Verzie!$E$1="SK",Ceny!AL170,""))</f>
        <v>13.69356</v>
      </c>
    </row>
    <row r="171" spans="1:39" ht="15">
      <c r="A171" s="67"/>
      <c r="B171" s="146">
        <v>9255028</v>
      </c>
      <c r="C171" s="147" t="s">
        <v>148</v>
      </c>
      <c r="D171" s="148">
        <v>20</v>
      </c>
      <c r="E171" s="149"/>
      <c r="F171" s="150"/>
      <c r="G171" s="88">
        <f t="shared" si="8"/>
        <v>12.895490000000001</v>
      </c>
      <c r="H171" s="151" t="str">
        <f t="shared" si="9"/>
        <v>EUR</v>
      </c>
      <c r="I171" s="152"/>
      <c r="J171" s="348" t="s">
        <v>15081</v>
      </c>
      <c r="L171" s="75">
        <f>G171*(1-'FORM-I'!$V$22/100)</f>
        <v>12.895490000000001</v>
      </c>
      <c r="N171" s="11" t="e">
        <f>VLOOKUP(B171,$B$11:B170,1,FALSE)</f>
        <v>#N/A</v>
      </c>
      <c r="AH171" s="353" t="s">
        <v>2153</v>
      </c>
      <c r="AI171" s="352" t="s">
        <v>2154</v>
      </c>
      <c r="AJ171" s="352" t="s">
        <v>2155</v>
      </c>
      <c r="AK171" s="354">
        <v>752.22064</v>
      </c>
      <c r="AL171" s="355">
        <v>34.461460000000002</v>
      </c>
      <c r="AM171" s="11">
        <f>IF(Verzie!$E$1="CZK",Ceny!AK171,IF(Verzie!$E$1="SK",Ceny!AL171,""))</f>
        <v>34.461460000000002</v>
      </c>
    </row>
    <row r="172" spans="1:39" ht="15">
      <c r="A172" s="67"/>
      <c r="B172" s="115">
        <v>9255029</v>
      </c>
      <c r="C172" s="116" t="s">
        <v>149</v>
      </c>
      <c r="D172" s="117">
        <v>20</v>
      </c>
      <c r="E172" s="118"/>
      <c r="F172" s="119"/>
      <c r="G172" s="88">
        <f t="shared" si="8"/>
        <v>12.895490000000001</v>
      </c>
      <c r="H172" s="121" t="str">
        <f t="shared" si="9"/>
        <v>EUR</v>
      </c>
      <c r="I172" s="122"/>
      <c r="J172" s="347" t="s">
        <v>15083</v>
      </c>
      <c r="L172" s="75">
        <f>G172*(1-'FORM-I'!$V$22/100)</f>
        <v>12.895490000000001</v>
      </c>
      <c r="N172" s="11" t="e">
        <f>VLOOKUP(B172,$B$11:B171,1,FALSE)</f>
        <v>#N/A</v>
      </c>
      <c r="AH172" s="353" t="s">
        <v>2156</v>
      </c>
      <c r="AI172" s="352" t="s">
        <v>2157</v>
      </c>
      <c r="AJ172" s="352" t="s">
        <v>2158</v>
      </c>
      <c r="AK172" s="354">
        <v>752.22064</v>
      </c>
      <c r="AL172" s="355">
        <v>34.461460000000002</v>
      </c>
      <c r="AM172" s="11">
        <f>IF(Verzie!$E$1="CZK",Ceny!AK172,IF(Verzie!$E$1="SK",Ceny!AL172,""))</f>
        <v>34.461460000000002</v>
      </c>
    </row>
    <row r="173" spans="1:39" ht="15">
      <c r="A173" s="67"/>
      <c r="B173" s="115">
        <v>9255030</v>
      </c>
      <c r="C173" s="116" t="s">
        <v>150</v>
      </c>
      <c r="D173" s="117">
        <v>20</v>
      </c>
      <c r="E173" s="118"/>
      <c r="F173" s="119"/>
      <c r="G173" s="88">
        <f t="shared" si="8"/>
        <v>13.132899999999999</v>
      </c>
      <c r="H173" s="121" t="str">
        <f t="shared" si="9"/>
        <v>EUR</v>
      </c>
      <c r="I173" s="122"/>
      <c r="J173" s="347" t="s">
        <v>15085</v>
      </c>
      <c r="L173" s="75">
        <f>G173*(1-'FORM-I'!$V$22/100)</f>
        <v>13.132899999999999</v>
      </c>
      <c r="N173" s="11" t="e">
        <f>VLOOKUP(B173,$B$11:B172,1,FALSE)</f>
        <v>#N/A</v>
      </c>
      <c r="AH173" s="353" t="s">
        <v>2159</v>
      </c>
      <c r="AI173" s="352" t="s">
        <v>2160</v>
      </c>
      <c r="AJ173" s="352" t="s">
        <v>2161</v>
      </c>
      <c r="AK173" s="354">
        <v>1000.26947</v>
      </c>
      <c r="AL173" s="355">
        <v>45.825319999999998</v>
      </c>
      <c r="AM173" s="11">
        <f>IF(Verzie!$E$1="CZK",Ceny!AK173,IF(Verzie!$E$1="SK",Ceny!AL173,""))</f>
        <v>45.825319999999998</v>
      </c>
    </row>
    <row r="174" spans="1:39" ht="15">
      <c r="A174" s="67"/>
      <c r="B174" s="115">
        <v>9255031</v>
      </c>
      <c r="C174" s="116" t="s">
        <v>151</v>
      </c>
      <c r="D174" s="117">
        <v>20</v>
      </c>
      <c r="E174" s="118"/>
      <c r="F174" s="119"/>
      <c r="G174" s="88">
        <f t="shared" si="8"/>
        <v>13.132899999999999</v>
      </c>
      <c r="H174" s="121" t="str">
        <f t="shared" si="9"/>
        <v>EUR</v>
      </c>
      <c r="I174" s="122"/>
      <c r="J174" s="347" t="s">
        <v>15087</v>
      </c>
      <c r="L174" s="75">
        <f>G174*(1-'FORM-I'!$V$22/100)</f>
        <v>13.132899999999999</v>
      </c>
      <c r="N174" s="11" t="e">
        <f>VLOOKUP(B174,$B$11:B173,1,FALSE)</f>
        <v>#N/A</v>
      </c>
      <c r="AH174" s="353" t="s">
        <v>2162</v>
      </c>
      <c r="AI174" s="352" t="s">
        <v>2163</v>
      </c>
      <c r="AJ174" s="352" t="s">
        <v>2164</v>
      </c>
      <c r="AK174" s="354">
        <v>154.18450000000001</v>
      </c>
      <c r="AL174" s="355">
        <v>7.0636599999999996</v>
      </c>
      <c r="AM174" s="11">
        <f>IF(Verzie!$E$1="CZK",Ceny!AK174,IF(Verzie!$E$1="SK",Ceny!AL174,""))</f>
        <v>7.0636599999999996</v>
      </c>
    </row>
    <row r="175" spans="1:39" ht="15">
      <c r="A175" s="67"/>
      <c r="B175" s="115">
        <v>9255032</v>
      </c>
      <c r="C175" s="116" t="s">
        <v>152</v>
      </c>
      <c r="D175" s="117">
        <v>20</v>
      </c>
      <c r="E175" s="118"/>
      <c r="F175" s="119"/>
      <c r="G175" s="88">
        <f t="shared" si="8"/>
        <v>13.370430000000001</v>
      </c>
      <c r="H175" s="121" t="str">
        <f t="shared" si="9"/>
        <v>EUR</v>
      </c>
      <c r="I175" s="122"/>
      <c r="J175" s="347" t="s">
        <v>15089</v>
      </c>
      <c r="L175" s="75">
        <f>G175*(1-'FORM-I'!$V$22/100)</f>
        <v>13.370430000000001</v>
      </c>
      <c r="N175" s="11" t="e">
        <f>VLOOKUP(B175,$B$11:B174,1,FALSE)</f>
        <v>#N/A</v>
      </c>
      <c r="AH175" s="353" t="s">
        <v>2165</v>
      </c>
      <c r="AI175" s="352" t="s">
        <v>2166</v>
      </c>
      <c r="AJ175" s="352" t="s">
        <v>2167</v>
      </c>
      <c r="AK175" s="354">
        <v>110.23081000000001</v>
      </c>
      <c r="AL175" s="355">
        <v>5.05</v>
      </c>
      <c r="AM175" s="11">
        <f>IF(Verzie!$E$1="CZK",Ceny!AK175,IF(Verzie!$E$1="SK",Ceny!AL175,""))</f>
        <v>5.05</v>
      </c>
    </row>
    <row r="176" spans="1:39" ht="15">
      <c r="A176" s="67"/>
      <c r="B176" s="115">
        <v>9255033</v>
      </c>
      <c r="C176" s="116" t="s">
        <v>153</v>
      </c>
      <c r="D176" s="117">
        <v>20</v>
      </c>
      <c r="E176" s="118"/>
      <c r="F176" s="119"/>
      <c r="G176" s="88">
        <f t="shared" si="8"/>
        <v>13.370430000000001</v>
      </c>
      <c r="H176" s="121" t="str">
        <f t="shared" si="9"/>
        <v>EUR</v>
      </c>
      <c r="I176" s="122"/>
      <c r="J176" s="347" t="s">
        <v>15091</v>
      </c>
      <c r="L176" s="75">
        <f>G176*(1-'FORM-I'!$V$22/100)</f>
        <v>13.370430000000001</v>
      </c>
      <c r="N176" s="11" t="e">
        <f>VLOOKUP(B176,$B$11:B175,1,FALSE)</f>
        <v>#N/A</v>
      </c>
      <c r="AH176" s="353" t="s">
        <v>2168</v>
      </c>
      <c r="AI176" s="352" t="s">
        <v>2169</v>
      </c>
      <c r="AJ176" s="352" t="s">
        <v>2170</v>
      </c>
      <c r="AK176" s="354">
        <v>355.91469999999998</v>
      </c>
      <c r="AL176" s="355">
        <v>16.305520000000001</v>
      </c>
      <c r="AM176" s="11">
        <f>IF(Verzie!$E$1="CZK",Ceny!AK176,IF(Verzie!$E$1="SK",Ceny!AL176,""))</f>
        <v>16.305520000000001</v>
      </c>
    </row>
    <row r="177" spans="1:39" ht="15">
      <c r="A177" s="67"/>
      <c r="B177" s="115">
        <v>9255034</v>
      </c>
      <c r="C177" s="116" t="s">
        <v>154</v>
      </c>
      <c r="D177" s="117">
        <v>20</v>
      </c>
      <c r="E177" s="118"/>
      <c r="F177" s="119"/>
      <c r="G177" s="88">
        <f t="shared" si="8"/>
        <v>13.60773</v>
      </c>
      <c r="H177" s="121" t="str">
        <f t="shared" si="9"/>
        <v>EUR</v>
      </c>
      <c r="I177" s="122"/>
      <c r="J177" s="347" t="s">
        <v>15093</v>
      </c>
      <c r="L177" s="75">
        <f>G177*(1-'FORM-I'!$V$22/100)</f>
        <v>13.60773</v>
      </c>
      <c r="N177" s="11" t="e">
        <f>VLOOKUP(B177,$B$11:B176,1,FALSE)</f>
        <v>#N/A</v>
      </c>
      <c r="AH177" s="353" t="s">
        <v>2171</v>
      </c>
      <c r="AI177" s="352" t="s">
        <v>2172</v>
      </c>
      <c r="AJ177" s="352" t="s">
        <v>2173</v>
      </c>
      <c r="AK177" s="354">
        <v>400.42435999999998</v>
      </c>
      <c r="AL177" s="355">
        <v>18.344619999999999</v>
      </c>
      <c r="AM177" s="11">
        <f>IF(Verzie!$E$1="CZK",Ceny!AK177,IF(Verzie!$E$1="SK",Ceny!AL177,""))</f>
        <v>18.344619999999999</v>
      </c>
    </row>
    <row r="178" spans="1:39" ht="15">
      <c r="A178" s="67"/>
      <c r="B178" s="115">
        <v>9255035</v>
      </c>
      <c r="C178" s="116" t="s">
        <v>155</v>
      </c>
      <c r="D178" s="117">
        <v>20</v>
      </c>
      <c r="E178" s="118"/>
      <c r="F178" s="119"/>
      <c r="G178" s="88">
        <f t="shared" si="8"/>
        <v>13.60773</v>
      </c>
      <c r="H178" s="121" t="str">
        <f t="shared" si="9"/>
        <v>EUR</v>
      </c>
      <c r="I178" s="122"/>
      <c r="J178" s="347" t="s">
        <v>15095</v>
      </c>
      <c r="L178" s="75">
        <f>G178*(1-'FORM-I'!$V$22/100)</f>
        <v>13.60773</v>
      </c>
      <c r="N178" s="11" t="e">
        <f>VLOOKUP(B178,$B$11:B177,1,FALSE)</f>
        <v>#N/A</v>
      </c>
      <c r="AH178" s="353" t="s">
        <v>2174</v>
      </c>
      <c r="AI178" s="352" t="s">
        <v>2175</v>
      </c>
      <c r="AJ178" s="352" t="s">
        <v>2176</v>
      </c>
      <c r="AK178" s="354">
        <v>447.00626999999997</v>
      </c>
      <c r="AL178" s="355">
        <v>20.478680000000001</v>
      </c>
      <c r="AM178" s="11">
        <f>IF(Verzie!$E$1="CZK",Ceny!AK178,IF(Verzie!$E$1="SK",Ceny!AL178,""))</f>
        <v>20.478680000000001</v>
      </c>
    </row>
    <row r="179" spans="1:39" ht="15">
      <c r="A179" s="67"/>
      <c r="B179" s="115">
        <v>9255036</v>
      </c>
      <c r="C179" s="116" t="s">
        <v>156</v>
      </c>
      <c r="D179" s="117">
        <v>20</v>
      </c>
      <c r="E179" s="118"/>
      <c r="F179" s="119"/>
      <c r="G179" s="88">
        <f t="shared" si="8"/>
        <v>13.185700000000001</v>
      </c>
      <c r="H179" s="121" t="str">
        <f t="shared" si="9"/>
        <v>EUR</v>
      </c>
      <c r="I179" s="122"/>
      <c r="J179" s="347" t="s">
        <v>15097</v>
      </c>
      <c r="L179" s="75">
        <f>G179*(1-'FORM-I'!$V$22/100)</f>
        <v>13.185700000000001</v>
      </c>
      <c r="N179" s="11" t="e">
        <f>VLOOKUP(B179,$B$11:B178,1,FALSE)</f>
        <v>#N/A</v>
      </c>
      <c r="AH179" s="353" t="s">
        <v>2177</v>
      </c>
      <c r="AI179" s="352" t="s">
        <v>2178</v>
      </c>
      <c r="AJ179" s="352" t="s">
        <v>2179</v>
      </c>
      <c r="AK179" s="354">
        <v>541.22289999999998</v>
      </c>
      <c r="AL179" s="355">
        <v>24.795020000000001</v>
      </c>
      <c r="AM179" s="11">
        <f>IF(Verzie!$E$1="CZK",Ceny!AK179,IF(Verzie!$E$1="SK",Ceny!AL179,""))</f>
        <v>24.795020000000001</v>
      </c>
    </row>
    <row r="180" spans="1:39" ht="15">
      <c r="A180" s="67"/>
      <c r="B180" s="115">
        <v>9255037</v>
      </c>
      <c r="C180" s="116" t="s">
        <v>157</v>
      </c>
      <c r="D180" s="117">
        <v>20</v>
      </c>
      <c r="E180" s="118"/>
      <c r="F180" s="119"/>
      <c r="G180" s="88">
        <f t="shared" si="8"/>
        <v>13.185700000000001</v>
      </c>
      <c r="H180" s="121" t="str">
        <f t="shared" si="9"/>
        <v>EUR</v>
      </c>
      <c r="I180" s="122"/>
      <c r="J180" s="347" t="s">
        <v>15099</v>
      </c>
      <c r="L180" s="75">
        <f>G180*(1-'FORM-I'!$V$22/100)</f>
        <v>13.185700000000001</v>
      </c>
      <c r="N180" s="11" t="e">
        <f>VLOOKUP(B180,$B$11:B179,1,FALSE)</f>
        <v>#N/A</v>
      </c>
      <c r="AH180" s="353" t="s">
        <v>2180</v>
      </c>
      <c r="AI180" s="352" t="s">
        <v>2181</v>
      </c>
      <c r="AJ180" s="352" t="s">
        <v>2182</v>
      </c>
      <c r="AK180" s="354">
        <v>918.63435000000004</v>
      </c>
      <c r="AL180" s="355">
        <v>42.085360000000001</v>
      </c>
      <c r="AM180" s="11">
        <f>IF(Verzie!$E$1="CZK",Ceny!AK180,IF(Verzie!$E$1="SK",Ceny!AL180,""))</f>
        <v>42.085360000000001</v>
      </c>
    </row>
    <row r="181" spans="1:39" ht="15">
      <c r="A181" s="67"/>
      <c r="B181" s="115">
        <v>9255038</v>
      </c>
      <c r="C181" s="116" t="s">
        <v>158</v>
      </c>
      <c r="D181" s="117">
        <v>20</v>
      </c>
      <c r="E181" s="118"/>
      <c r="F181" s="119"/>
      <c r="G181" s="88">
        <f t="shared" si="8"/>
        <v>14.08229</v>
      </c>
      <c r="H181" s="121" t="str">
        <f t="shared" si="9"/>
        <v>EUR</v>
      </c>
      <c r="I181" s="122"/>
      <c r="J181" s="347" t="s">
        <v>15101</v>
      </c>
      <c r="L181" s="75">
        <f>G181*(1-'FORM-I'!$V$22/100)</f>
        <v>14.08229</v>
      </c>
      <c r="N181" s="11" t="e">
        <f>VLOOKUP(B181,$B$11:B180,1,FALSE)</f>
        <v>#N/A</v>
      </c>
      <c r="AH181" s="353" t="s">
        <v>2183</v>
      </c>
      <c r="AI181" s="352" t="s">
        <v>2184</v>
      </c>
      <c r="AJ181" s="352" t="s">
        <v>2185</v>
      </c>
      <c r="AK181" s="354">
        <v>1052.62689</v>
      </c>
      <c r="AL181" s="355">
        <v>48.223939999999999</v>
      </c>
      <c r="AM181" s="11">
        <f>IF(Verzie!$E$1="CZK",Ceny!AK181,IF(Verzie!$E$1="SK",Ceny!AL181,""))</f>
        <v>48.223939999999999</v>
      </c>
    </row>
    <row r="182" spans="1:39" ht="15">
      <c r="A182" s="67"/>
      <c r="B182" s="115">
        <v>9255039</v>
      </c>
      <c r="C182" s="116" t="s">
        <v>159</v>
      </c>
      <c r="D182" s="117">
        <v>20</v>
      </c>
      <c r="E182" s="118"/>
      <c r="F182" s="119"/>
      <c r="G182" s="88">
        <f t="shared" si="8"/>
        <v>14.08229</v>
      </c>
      <c r="H182" s="121" t="str">
        <f t="shared" si="9"/>
        <v>EUR</v>
      </c>
      <c r="I182" s="122"/>
      <c r="J182" s="347" t="s">
        <v>15103</v>
      </c>
      <c r="L182" s="75">
        <f>G182*(1-'FORM-I'!$V$22/100)</f>
        <v>14.08229</v>
      </c>
      <c r="N182" s="11" t="e">
        <f>VLOOKUP(B182,$B$11:B181,1,FALSE)</f>
        <v>#N/A</v>
      </c>
      <c r="AH182" s="353" t="s">
        <v>2186</v>
      </c>
      <c r="AI182" s="352" t="s">
        <v>2187</v>
      </c>
      <c r="AJ182" s="352" t="s">
        <v>2188</v>
      </c>
      <c r="AK182" s="354">
        <v>242.23548</v>
      </c>
      <c r="AL182" s="355">
        <v>10.6775</v>
      </c>
      <c r="AM182" s="11">
        <f>IF(Verzie!$E$1="CZK",Ceny!AK182,IF(Verzie!$E$1="SK",Ceny!AL182,""))</f>
        <v>10.6775</v>
      </c>
    </row>
    <row r="183" spans="1:39" ht="15">
      <c r="A183" s="67"/>
      <c r="B183" s="115">
        <v>9255040</v>
      </c>
      <c r="C183" s="116" t="s">
        <v>160</v>
      </c>
      <c r="D183" s="117">
        <v>20</v>
      </c>
      <c r="E183" s="118"/>
      <c r="F183" s="119"/>
      <c r="G183" s="88">
        <f t="shared" si="8"/>
        <v>14.44021</v>
      </c>
      <c r="H183" s="121" t="str">
        <f t="shared" si="9"/>
        <v>EUR</v>
      </c>
      <c r="I183" s="122"/>
      <c r="J183" s="347" t="s">
        <v>15105</v>
      </c>
      <c r="L183" s="75">
        <f>G183*(1-'FORM-I'!$V$22/100)</f>
        <v>14.44021</v>
      </c>
      <c r="N183" s="11" t="e">
        <f>VLOOKUP(B183,$B$11:B182,1,FALSE)</f>
        <v>#N/A</v>
      </c>
      <c r="AH183" s="353" t="s">
        <v>2189</v>
      </c>
      <c r="AI183" s="352" t="s">
        <v>2190</v>
      </c>
      <c r="AJ183" s="352" t="s">
        <v>2191</v>
      </c>
      <c r="AK183" s="354">
        <v>251.22209000000001</v>
      </c>
      <c r="AL183" s="355">
        <v>11.509219999999999</v>
      </c>
      <c r="AM183" s="11">
        <f>IF(Verzie!$E$1="CZK",Ceny!AK183,IF(Verzie!$E$1="SK",Ceny!AL183,""))</f>
        <v>11.509219999999999</v>
      </c>
    </row>
    <row r="184" spans="1:39" ht="15">
      <c r="A184" s="67"/>
      <c r="B184" s="153">
        <v>9255041</v>
      </c>
      <c r="C184" s="154" t="s">
        <v>161</v>
      </c>
      <c r="D184" s="155">
        <v>20</v>
      </c>
      <c r="E184" s="156"/>
      <c r="F184" s="157"/>
      <c r="G184" s="88">
        <f t="shared" si="8"/>
        <v>14.44021</v>
      </c>
      <c r="H184" s="158" t="str">
        <f t="shared" si="9"/>
        <v>EUR</v>
      </c>
      <c r="I184" s="159"/>
      <c r="J184" s="349" t="s">
        <v>15107</v>
      </c>
      <c r="L184" s="75">
        <f>G184*(1-'FORM-I'!$V$22/100)</f>
        <v>14.44021</v>
      </c>
      <c r="N184" s="11" t="e">
        <f>VLOOKUP(B184,$B$11:B183,1,FALSE)</f>
        <v>#N/A</v>
      </c>
      <c r="AH184" s="353" t="s">
        <v>2192</v>
      </c>
      <c r="AI184" s="352" t="s">
        <v>2193</v>
      </c>
      <c r="AJ184" s="352" t="s">
        <v>2194</v>
      </c>
      <c r="AK184" s="354">
        <v>173.95375000000001</v>
      </c>
      <c r="AL184" s="355">
        <v>7.9693399999999999</v>
      </c>
      <c r="AM184" s="11">
        <f>IF(Verzie!$E$1="CZK",Ceny!AK184,IF(Verzie!$E$1="SK",Ceny!AL184,""))</f>
        <v>7.9693399999999999</v>
      </c>
    </row>
    <row r="185" spans="1:39" ht="15">
      <c r="A185" s="99"/>
      <c r="B185" s="146">
        <v>9255108</v>
      </c>
      <c r="C185" s="147" t="s">
        <v>162</v>
      </c>
      <c r="D185" s="148">
        <v>20</v>
      </c>
      <c r="E185" s="149"/>
      <c r="F185" s="150"/>
      <c r="G185" s="88">
        <f t="shared" si="8"/>
        <v>12.895490000000001</v>
      </c>
      <c r="H185" s="151" t="str">
        <f t="shared" si="9"/>
        <v>EUR</v>
      </c>
      <c r="I185" s="152"/>
      <c r="J185" s="348" t="s">
        <v>15273</v>
      </c>
      <c r="L185" s="75">
        <f>G185*(1-'FORM-I'!$V$22/100)</f>
        <v>12.895490000000001</v>
      </c>
      <c r="N185" s="11" t="e">
        <f>VLOOKUP(B185,$B$11:B184,1,FALSE)</f>
        <v>#N/A</v>
      </c>
      <c r="AH185" s="353" t="s">
        <v>2195</v>
      </c>
      <c r="AI185" s="352" t="s">
        <v>2196</v>
      </c>
      <c r="AJ185" s="352" t="s">
        <v>2197</v>
      </c>
      <c r="AK185" s="354">
        <v>173.95375000000001</v>
      </c>
      <c r="AL185" s="355">
        <v>7.9693399999999999</v>
      </c>
      <c r="AM185" s="11">
        <f>IF(Verzie!$E$1="CZK",Ceny!AK185,IF(Verzie!$E$1="SK",Ceny!AL185,""))</f>
        <v>7.9693399999999999</v>
      </c>
    </row>
    <row r="186" spans="1:39" ht="15">
      <c r="A186" s="99"/>
      <c r="B186" s="115">
        <v>9255109</v>
      </c>
      <c r="C186" s="116" t="s">
        <v>163</v>
      </c>
      <c r="D186" s="117">
        <v>20</v>
      </c>
      <c r="E186" s="118"/>
      <c r="F186" s="119"/>
      <c r="G186" s="88">
        <f t="shared" si="8"/>
        <v>12.895490000000001</v>
      </c>
      <c r="H186" s="121" t="str">
        <f t="shared" si="9"/>
        <v>EUR</v>
      </c>
      <c r="I186" s="122"/>
      <c r="J186" s="347" t="s">
        <v>15275</v>
      </c>
      <c r="L186" s="75">
        <f>G186*(1-'FORM-I'!$V$22/100)</f>
        <v>12.895490000000001</v>
      </c>
      <c r="N186" s="11" t="e">
        <f>VLOOKUP(B186,$B$11:B185,1,FALSE)</f>
        <v>#N/A</v>
      </c>
      <c r="AH186" s="353" t="s">
        <v>2198</v>
      </c>
      <c r="AI186" s="352" t="s">
        <v>2199</v>
      </c>
      <c r="AJ186" s="352" t="s">
        <v>2200</v>
      </c>
      <c r="AK186" s="354">
        <v>130.33374000000001</v>
      </c>
      <c r="AL186" s="355">
        <v>5.97098</v>
      </c>
      <c r="AM186" s="11">
        <f>IF(Verzie!$E$1="CZK",Ceny!AK186,IF(Verzie!$E$1="SK",Ceny!AL186,""))</f>
        <v>5.97098</v>
      </c>
    </row>
    <row r="187" spans="1:39" ht="15">
      <c r="A187" s="99"/>
      <c r="B187" s="115">
        <v>9255110</v>
      </c>
      <c r="C187" s="116" t="s">
        <v>164</v>
      </c>
      <c r="D187" s="117">
        <v>20</v>
      </c>
      <c r="E187" s="118"/>
      <c r="F187" s="119"/>
      <c r="G187" s="88">
        <f t="shared" si="8"/>
        <v>13.132899999999999</v>
      </c>
      <c r="H187" s="121" t="str">
        <f t="shared" si="9"/>
        <v>EUR</v>
      </c>
      <c r="I187" s="122"/>
      <c r="J187" s="347" t="s">
        <v>15277</v>
      </c>
      <c r="L187" s="75">
        <f>G187*(1-'FORM-I'!$V$22/100)</f>
        <v>13.132899999999999</v>
      </c>
      <c r="N187" s="11" t="e">
        <f>VLOOKUP(B187,$B$11:B186,1,FALSE)</f>
        <v>#N/A</v>
      </c>
      <c r="AH187" s="353" t="s">
        <v>2201</v>
      </c>
      <c r="AI187" s="352" t="s">
        <v>2202</v>
      </c>
      <c r="AJ187" s="352" t="s">
        <v>2203</v>
      </c>
      <c r="AK187" s="354">
        <v>121.29617</v>
      </c>
      <c r="AL187" s="355">
        <v>5.5569199999999999</v>
      </c>
      <c r="AM187" s="11">
        <f>IF(Verzie!$E$1="CZK",Ceny!AK187,IF(Verzie!$E$1="SK",Ceny!AL187,""))</f>
        <v>5.5569199999999999</v>
      </c>
    </row>
    <row r="188" spans="1:39" ht="15">
      <c r="A188" s="99"/>
      <c r="B188" s="115">
        <v>9255111</v>
      </c>
      <c r="C188" s="116" t="s">
        <v>165</v>
      </c>
      <c r="D188" s="117">
        <v>20</v>
      </c>
      <c r="E188" s="118"/>
      <c r="F188" s="119"/>
      <c r="G188" s="88">
        <f t="shared" si="8"/>
        <v>13.132899999999999</v>
      </c>
      <c r="H188" s="121" t="str">
        <f t="shared" si="9"/>
        <v>EUR</v>
      </c>
      <c r="I188" s="122"/>
      <c r="J188" s="347" t="s">
        <v>15279</v>
      </c>
      <c r="L188" s="75">
        <f>G188*(1-'FORM-I'!$V$22/100)</f>
        <v>13.132899999999999</v>
      </c>
      <c r="N188" s="11" t="e">
        <f>VLOOKUP(B188,$B$11:B187,1,FALSE)</f>
        <v>#N/A</v>
      </c>
      <c r="AH188" s="353" t="s">
        <v>2204</v>
      </c>
      <c r="AI188" s="352" t="s">
        <v>2205</v>
      </c>
      <c r="AJ188" s="352" t="s">
        <v>2206</v>
      </c>
      <c r="AK188" s="354">
        <v>1740.96875</v>
      </c>
      <c r="AL188" s="355">
        <v>79.758939999999996</v>
      </c>
      <c r="AM188" s="11">
        <f>IF(Verzie!$E$1="CZK",Ceny!AK188,IF(Verzie!$E$1="SK",Ceny!AL188,""))</f>
        <v>79.758939999999996</v>
      </c>
    </row>
    <row r="189" spans="1:39" ht="15">
      <c r="A189" s="99"/>
      <c r="B189" s="115">
        <v>9255112</v>
      </c>
      <c r="C189" s="116" t="s">
        <v>166</v>
      </c>
      <c r="D189" s="117">
        <v>20</v>
      </c>
      <c r="E189" s="118"/>
      <c r="F189" s="119"/>
      <c r="G189" s="88">
        <f t="shared" si="8"/>
        <v>13.370430000000001</v>
      </c>
      <c r="H189" s="121" t="str">
        <f t="shared" si="9"/>
        <v>EUR</v>
      </c>
      <c r="I189" s="122"/>
      <c r="J189" s="347" t="s">
        <v>15281</v>
      </c>
      <c r="L189" s="75">
        <f>G189*(1-'FORM-I'!$V$22/100)</f>
        <v>13.370430000000001</v>
      </c>
      <c r="N189" s="11" t="e">
        <f>VLOOKUP(B189,$B$11:B188,1,FALSE)</f>
        <v>#N/A</v>
      </c>
      <c r="AH189" s="353" t="s">
        <v>2207</v>
      </c>
      <c r="AI189" s="352" t="s">
        <v>2208</v>
      </c>
      <c r="AJ189" s="352" t="s">
        <v>2209</v>
      </c>
      <c r="AK189" s="354">
        <v>262.24671000000001</v>
      </c>
      <c r="AL189" s="355">
        <v>12.0143</v>
      </c>
      <c r="AM189" s="11">
        <f>IF(Verzie!$E$1="CZK",Ceny!AK189,IF(Verzie!$E$1="SK",Ceny!AL189,""))</f>
        <v>12.0143</v>
      </c>
    </row>
    <row r="190" spans="1:39" ht="15">
      <c r="A190" s="99"/>
      <c r="B190" s="115">
        <v>9255113</v>
      </c>
      <c r="C190" s="116" t="s">
        <v>167</v>
      </c>
      <c r="D190" s="117">
        <v>20</v>
      </c>
      <c r="E190" s="118"/>
      <c r="F190" s="119"/>
      <c r="G190" s="88">
        <f t="shared" si="8"/>
        <v>13.370430000000001</v>
      </c>
      <c r="H190" s="121" t="str">
        <f t="shared" si="9"/>
        <v>EUR</v>
      </c>
      <c r="I190" s="122"/>
      <c r="J190" s="347" t="s">
        <v>15283</v>
      </c>
      <c r="L190" s="75">
        <f>G190*(1-'FORM-I'!$V$22/100)</f>
        <v>13.370430000000001</v>
      </c>
      <c r="N190" s="11" t="e">
        <f>VLOOKUP(B190,$B$11:B189,1,FALSE)</f>
        <v>#N/A</v>
      </c>
      <c r="AH190" s="353" t="s">
        <v>2210</v>
      </c>
      <c r="AI190" s="352" t="s">
        <v>2211</v>
      </c>
      <c r="AJ190" s="352" t="s">
        <v>2212</v>
      </c>
      <c r="AK190" s="354">
        <v>286.32348999999999</v>
      </c>
      <c r="AL190" s="355">
        <v>13.11734</v>
      </c>
      <c r="AM190" s="11">
        <f>IF(Verzie!$E$1="CZK",Ceny!AK190,IF(Verzie!$E$1="SK",Ceny!AL190,""))</f>
        <v>13.11734</v>
      </c>
    </row>
    <row r="191" spans="1:39" ht="15">
      <c r="A191" s="99"/>
      <c r="B191" s="115">
        <v>9255114</v>
      </c>
      <c r="C191" s="116" t="s">
        <v>168</v>
      </c>
      <c r="D191" s="117">
        <v>20</v>
      </c>
      <c r="E191" s="118"/>
      <c r="F191" s="119"/>
      <c r="G191" s="88">
        <f t="shared" si="8"/>
        <v>13.60773</v>
      </c>
      <c r="H191" s="121" t="str">
        <f>IF(G191="","",$H$10)</f>
        <v>EUR</v>
      </c>
      <c r="I191" s="122"/>
      <c r="J191" s="347" t="s">
        <v>15285</v>
      </c>
      <c r="L191" s="75">
        <f>G191*(1-'FORM-I'!$V$22/100)</f>
        <v>13.60773</v>
      </c>
      <c r="N191" s="11" t="e">
        <f>VLOOKUP(B191,$B$11:B190,1,FALSE)</f>
        <v>#N/A</v>
      </c>
      <c r="AH191" s="353" t="s">
        <v>2213</v>
      </c>
      <c r="AI191" s="352" t="s">
        <v>2214</v>
      </c>
      <c r="AJ191" s="352" t="s">
        <v>2215</v>
      </c>
      <c r="AK191" s="354">
        <v>314.55955</v>
      </c>
      <c r="AL191" s="355">
        <v>14.4109</v>
      </c>
      <c r="AM191" s="11">
        <f>IF(Verzie!$E$1="CZK",Ceny!AK191,IF(Verzie!$E$1="SK",Ceny!AL191,""))</f>
        <v>14.4109</v>
      </c>
    </row>
    <row r="192" spans="1:39" ht="15">
      <c r="A192" s="99"/>
      <c r="B192" s="115">
        <v>9255115</v>
      </c>
      <c r="C192" s="116" t="s">
        <v>169</v>
      </c>
      <c r="D192" s="117">
        <v>20</v>
      </c>
      <c r="E192" s="118"/>
      <c r="F192" s="119"/>
      <c r="G192" s="88">
        <f t="shared" si="8"/>
        <v>13.60773</v>
      </c>
      <c r="H192" s="121" t="str">
        <f>IF(G192="","",$H$10)</f>
        <v>EUR</v>
      </c>
      <c r="I192" s="122"/>
      <c r="J192" s="347" t="s">
        <v>15287</v>
      </c>
      <c r="L192" s="75">
        <f>G192*(1-'FORM-I'!$V$22/100)</f>
        <v>13.60773</v>
      </c>
      <c r="N192" s="11" t="e">
        <f>VLOOKUP(B192,$B$11:B191,1,FALSE)</f>
        <v>#N/A</v>
      </c>
      <c r="AH192" s="353" t="s">
        <v>2216</v>
      </c>
      <c r="AI192" s="352" t="s">
        <v>2217</v>
      </c>
      <c r="AJ192" s="352" t="s">
        <v>2218</v>
      </c>
      <c r="AK192" s="354">
        <v>387.3424</v>
      </c>
      <c r="AL192" s="355">
        <v>17.74532</v>
      </c>
      <c r="AM192" s="11">
        <f>IF(Verzie!$E$1="CZK",Ceny!AK192,IF(Verzie!$E$1="SK",Ceny!AL192,""))</f>
        <v>17.74532</v>
      </c>
    </row>
    <row r="193" spans="1:39" ht="15">
      <c r="A193" s="99"/>
      <c r="B193" s="115">
        <v>9255116</v>
      </c>
      <c r="C193" s="116" t="s">
        <v>170</v>
      </c>
      <c r="D193" s="117">
        <v>20</v>
      </c>
      <c r="E193" s="118"/>
      <c r="F193" s="119"/>
      <c r="G193" s="88">
        <f t="shared" si="8"/>
        <v>13.185700000000001</v>
      </c>
      <c r="H193" s="121" t="str">
        <f>IF(G193="","",$H$10)</f>
        <v>EUR</v>
      </c>
      <c r="I193" s="122"/>
      <c r="J193" s="347" t="s">
        <v>15289</v>
      </c>
      <c r="L193" s="75">
        <f>G193*(1-'FORM-I'!$V$22/100)</f>
        <v>13.185700000000001</v>
      </c>
      <c r="N193" s="11" t="e">
        <f>VLOOKUP(B193,$B$11:B192,1,FALSE)</f>
        <v>#N/A</v>
      </c>
      <c r="AH193" s="353" t="s">
        <v>2219</v>
      </c>
      <c r="AI193" s="352" t="s">
        <v>2220</v>
      </c>
      <c r="AJ193" s="352" t="s">
        <v>2221</v>
      </c>
      <c r="AK193" s="354">
        <v>391.52409999999998</v>
      </c>
      <c r="AL193" s="355">
        <v>17.25798</v>
      </c>
      <c r="AM193" s="11">
        <f>IF(Verzie!$E$1="CZK",Ceny!AK193,IF(Verzie!$E$1="SK",Ceny!AL193,""))</f>
        <v>17.25798</v>
      </c>
    </row>
    <row r="194" spans="1:39" ht="15">
      <c r="A194" s="99"/>
      <c r="B194" s="115">
        <v>9255117</v>
      </c>
      <c r="C194" s="116" t="s">
        <v>171</v>
      </c>
      <c r="D194" s="117">
        <v>20</v>
      </c>
      <c r="E194" s="118"/>
      <c r="F194" s="119"/>
      <c r="G194" s="88">
        <f t="shared" si="8"/>
        <v>13.185700000000001</v>
      </c>
      <c r="H194" s="121" t="str">
        <f>IF(G194="","",$H$10)</f>
        <v>EUR</v>
      </c>
      <c r="I194" s="122"/>
      <c r="J194" s="347" t="s">
        <v>15291</v>
      </c>
      <c r="L194" s="75">
        <f>G194*(1-'FORM-I'!$V$22/100)</f>
        <v>13.185700000000001</v>
      </c>
      <c r="N194" s="11" t="e">
        <f>VLOOKUP(B194,$B$11:B193,1,FALSE)</f>
        <v>#N/A</v>
      </c>
      <c r="AH194" s="353" t="s">
        <v>2222</v>
      </c>
      <c r="AI194" s="352" t="s">
        <v>2223</v>
      </c>
      <c r="AJ194" s="352" t="s">
        <v>2224</v>
      </c>
      <c r="AK194" s="354">
        <v>492.84307000000001</v>
      </c>
      <c r="AL194" s="355">
        <v>22.578600000000002</v>
      </c>
      <c r="AM194" s="11">
        <f>IF(Verzie!$E$1="CZK",Ceny!AK194,IF(Verzie!$E$1="SK",Ceny!AL194,""))</f>
        <v>22.578600000000002</v>
      </c>
    </row>
    <row r="195" spans="1:39" ht="15">
      <c r="A195" s="99"/>
      <c r="B195" s="115">
        <v>9255118</v>
      </c>
      <c r="C195" s="116" t="s">
        <v>172</v>
      </c>
      <c r="D195" s="117">
        <v>20</v>
      </c>
      <c r="E195" s="118"/>
      <c r="F195" s="119"/>
      <c r="G195" s="88">
        <f t="shared" si="8"/>
        <v>14.08229</v>
      </c>
      <c r="H195" s="121" t="str">
        <f t="shared" ref="H195:H214" si="10">IF(G195="","",$H$10)</f>
        <v>EUR</v>
      </c>
      <c r="I195" s="122"/>
      <c r="J195" s="347" t="s">
        <v>15293</v>
      </c>
      <c r="L195" s="75">
        <f>G195*(1-'FORM-I'!$V$22/100)</f>
        <v>14.08229</v>
      </c>
      <c r="N195" s="11" t="e">
        <f>VLOOKUP(B195,$B$11:B194,1,FALSE)</f>
        <v>#N/A</v>
      </c>
      <c r="AH195" s="353" t="s">
        <v>2225</v>
      </c>
      <c r="AI195" s="352" t="s">
        <v>2226</v>
      </c>
      <c r="AJ195" s="352" t="s">
        <v>2227</v>
      </c>
      <c r="AK195" s="354">
        <v>679.87888999999996</v>
      </c>
      <c r="AL195" s="355">
        <v>31.147279999999999</v>
      </c>
      <c r="AM195" s="11">
        <f>IF(Verzie!$E$1="CZK",Ceny!AK195,IF(Verzie!$E$1="SK",Ceny!AL195,""))</f>
        <v>31.147279999999999</v>
      </c>
    </row>
    <row r="196" spans="1:39" ht="15">
      <c r="A196" s="99"/>
      <c r="B196" s="115">
        <v>9255119</v>
      </c>
      <c r="C196" s="116" t="s">
        <v>173</v>
      </c>
      <c r="D196" s="117">
        <v>20</v>
      </c>
      <c r="E196" s="118"/>
      <c r="F196" s="119"/>
      <c r="G196" s="88">
        <f t="shared" si="8"/>
        <v>14.08229</v>
      </c>
      <c r="H196" s="121" t="str">
        <f t="shared" si="10"/>
        <v>EUR</v>
      </c>
      <c r="I196" s="122"/>
      <c r="J196" s="347" t="s">
        <v>15295</v>
      </c>
      <c r="L196" s="75">
        <f>G196*(1-'FORM-I'!$V$22/100)</f>
        <v>14.08229</v>
      </c>
      <c r="N196" s="11" t="e">
        <f>VLOOKUP(B196,$B$11:B195,1,FALSE)</f>
        <v>#N/A</v>
      </c>
      <c r="AH196" s="353" t="s">
        <v>2228</v>
      </c>
      <c r="AI196" s="352" t="s">
        <v>2229</v>
      </c>
      <c r="AJ196" s="352" t="s">
        <v>2230</v>
      </c>
      <c r="AK196" s="354">
        <v>41.544159999999998</v>
      </c>
      <c r="AL196" s="355">
        <v>1.90326</v>
      </c>
      <c r="AM196" s="11">
        <f>IF(Verzie!$E$1="CZK",Ceny!AK196,IF(Verzie!$E$1="SK",Ceny!AL196,""))</f>
        <v>1.90326</v>
      </c>
    </row>
    <row r="197" spans="1:39" ht="15">
      <c r="A197" s="99"/>
      <c r="B197" s="115">
        <v>9255120</v>
      </c>
      <c r="C197" s="116" t="s">
        <v>174</v>
      </c>
      <c r="D197" s="117">
        <v>20</v>
      </c>
      <c r="E197" s="118"/>
      <c r="F197" s="119"/>
      <c r="G197" s="88">
        <f t="shared" si="8"/>
        <v>14.44021</v>
      </c>
      <c r="H197" s="121" t="str">
        <f t="shared" si="10"/>
        <v>EUR</v>
      </c>
      <c r="I197" s="122"/>
      <c r="J197" s="347" t="s">
        <v>15297</v>
      </c>
      <c r="L197" s="75">
        <f>G197*(1-'FORM-I'!$V$22/100)</f>
        <v>14.44021</v>
      </c>
      <c r="N197" s="11" t="e">
        <f>VLOOKUP(B197,$B$11:B196,1,FALSE)</f>
        <v>#N/A</v>
      </c>
      <c r="AH197" s="353" t="s">
        <v>2231</v>
      </c>
      <c r="AI197" s="352" t="s">
        <v>2232</v>
      </c>
      <c r="AJ197" s="352" t="s">
        <v>2233</v>
      </c>
      <c r="AK197" s="354">
        <v>42.137270000000001</v>
      </c>
      <c r="AL197" s="355">
        <v>1.93042</v>
      </c>
      <c r="AM197" s="11">
        <f>IF(Verzie!$E$1="CZK",Ceny!AK197,IF(Verzie!$E$1="SK",Ceny!AL197,""))</f>
        <v>1.93042</v>
      </c>
    </row>
    <row r="198" spans="1:39" ht="15">
      <c r="A198" s="99"/>
      <c r="B198" s="153">
        <v>9255121</v>
      </c>
      <c r="C198" s="154" t="s">
        <v>175</v>
      </c>
      <c r="D198" s="155">
        <v>20</v>
      </c>
      <c r="E198" s="156"/>
      <c r="F198" s="157"/>
      <c r="G198" s="88">
        <f t="shared" si="8"/>
        <v>14.44021</v>
      </c>
      <c r="H198" s="158" t="str">
        <f t="shared" si="10"/>
        <v>EUR</v>
      </c>
      <c r="I198" s="159"/>
      <c r="J198" s="349" t="s">
        <v>15299</v>
      </c>
      <c r="L198" s="75">
        <f>G198*(1-'FORM-I'!$V$22/100)</f>
        <v>14.44021</v>
      </c>
      <c r="N198" s="11" t="e">
        <f>VLOOKUP(B198,$B$11:B197,1,FALSE)</f>
        <v>#N/A</v>
      </c>
      <c r="AH198" s="353" t="s">
        <v>2234</v>
      </c>
      <c r="AI198" s="352" t="s">
        <v>2235</v>
      </c>
      <c r="AJ198" s="352" t="s">
        <v>2236</v>
      </c>
      <c r="AK198" s="354">
        <v>488.53066999999999</v>
      </c>
      <c r="AL198" s="355">
        <v>21.533940000000001</v>
      </c>
      <c r="AM198" s="11">
        <f>IF(Verzie!$E$1="CZK",Ceny!AK198,IF(Verzie!$E$1="SK",Ceny!AL198,""))</f>
        <v>21.533940000000001</v>
      </c>
    </row>
    <row r="199" spans="1:39" ht="15">
      <c r="A199" s="107"/>
      <c r="B199" s="146">
        <v>9255188</v>
      </c>
      <c r="C199" s="147" t="s">
        <v>176</v>
      </c>
      <c r="D199" s="148">
        <v>20</v>
      </c>
      <c r="E199" s="149"/>
      <c r="F199" s="150"/>
      <c r="G199" s="88">
        <f t="shared" si="8"/>
        <v>12.895490000000001</v>
      </c>
      <c r="H199" s="151" t="str">
        <f t="shared" si="10"/>
        <v>EUR</v>
      </c>
      <c r="I199" s="152"/>
      <c r="J199" s="348" t="s">
        <v>15468</v>
      </c>
      <c r="L199" s="75">
        <f>G199*(1-'FORM-I'!$V$22/100)</f>
        <v>12.895490000000001</v>
      </c>
      <c r="N199" s="11" t="e">
        <f>VLOOKUP(B199,$B$11:B198,1,FALSE)</f>
        <v>#N/A</v>
      </c>
      <c r="AH199" s="353" t="s">
        <v>2237</v>
      </c>
      <c r="AI199" s="352" t="s">
        <v>2238</v>
      </c>
      <c r="AJ199" s="352" t="s">
        <v>2239</v>
      </c>
      <c r="AK199" s="354">
        <v>369.25608</v>
      </c>
      <c r="AL199" s="355">
        <v>16.916720000000002</v>
      </c>
      <c r="AM199" s="11">
        <f>IF(Verzie!$E$1="CZK",Ceny!AK199,IF(Verzie!$E$1="SK",Ceny!AL199,""))</f>
        <v>16.916720000000002</v>
      </c>
    </row>
    <row r="200" spans="1:39" ht="15">
      <c r="A200" s="107"/>
      <c r="B200" s="115">
        <v>9255189</v>
      </c>
      <c r="C200" s="116" t="s">
        <v>177</v>
      </c>
      <c r="D200" s="117">
        <v>20</v>
      </c>
      <c r="E200" s="118"/>
      <c r="F200" s="119"/>
      <c r="G200" s="88">
        <f t="shared" si="8"/>
        <v>12.895490000000001</v>
      </c>
      <c r="H200" s="121" t="str">
        <f t="shared" si="10"/>
        <v>EUR</v>
      </c>
      <c r="I200" s="122"/>
      <c r="J200" s="347" t="s">
        <v>15470</v>
      </c>
      <c r="L200" s="75">
        <f>G200*(1-'FORM-I'!$V$22/100)</f>
        <v>12.895490000000001</v>
      </c>
      <c r="N200" s="11" t="e">
        <f>VLOOKUP(B200,$B$11:B199,1,FALSE)</f>
        <v>#N/A</v>
      </c>
      <c r="AH200" s="353" t="s">
        <v>2240</v>
      </c>
      <c r="AI200" s="352" t="s">
        <v>2241</v>
      </c>
      <c r="AJ200" s="352" t="s">
        <v>2242</v>
      </c>
      <c r="AK200" s="354">
        <v>538.80965000000003</v>
      </c>
      <c r="AL200" s="355">
        <v>24.684460000000001</v>
      </c>
      <c r="AM200" s="11">
        <f>IF(Verzie!$E$1="CZK",Ceny!AK200,IF(Verzie!$E$1="SK",Ceny!AL200,""))</f>
        <v>24.684460000000001</v>
      </c>
    </row>
    <row r="201" spans="1:39" ht="15">
      <c r="A201" s="107"/>
      <c r="B201" s="115">
        <v>9255190</v>
      </c>
      <c r="C201" s="116" t="s">
        <v>178</v>
      </c>
      <c r="D201" s="117">
        <v>20</v>
      </c>
      <c r="E201" s="118"/>
      <c r="F201" s="119"/>
      <c r="G201" s="88">
        <f t="shared" si="8"/>
        <v>13.132899999999999</v>
      </c>
      <c r="H201" s="121" t="str">
        <f t="shared" si="10"/>
        <v>EUR</v>
      </c>
      <c r="I201" s="122"/>
      <c r="J201" s="347" t="s">
        <v>15472</v>
      </c>
      <c r="L201" s="75">
        <f>G201*(1-'FORM-I'!$V$22/100)</f>
        <v>13.132899999999999</v>
      </c>
      <c r="N201" s="11" t="e">
        <f>VLOOKUP(B201,$B$11:B200,1,FALSE)</f>
        <v>#N/A</v>
      </c>
      <c r="AH201" s="353" t="s">
        <v>2243</v>
      </c>
      <c r="AI201" s="352" t="s">
        <v>2244</v>
      </c>
      <c r="AJ201" s="352" t="s">
        <v>2245</v>
      </c>
      <c r="AK201" s="354">
        <v>258.35059999999999</v>
      </c>
      <c r="AL201" s="355">
        <v>11.835800000000001</v>
      </c>
      <c r="AM201" s="11">
        <f>IF(Verzie!$E$1="CZK",Ceny!AK201,IF(Verzie!$E$1="SK",Ceny!AL201,""))</f>
        <v>11.835800000000001</v>
      </c>
    </row>
    <row r="202" spans="1:39" ht="15">
      <c r="A202" s="107"/>
      <c r="B202" s="115">
        <v>9255191</v>
      </c>
      <c r="C202" s="116" t="s">
        <v>179</v>
      </c>
      <c r="D202" s="117">
        <v>20</v>
      </c>
      <c r="E202" s="118"/>
      <c r="F202" s="119"/>
      <c r="G202" s="88">
        <f t="shared" si="8"/>
        <v>13.132899999999999</v>
      </c>
      <c r="H202" s="121" t="str">
        <f t="shared" si="10"/>
        <v>EUR</v>
      </c>
      <c r="I202" s="122"/>
      <c r="J202" s="347" t="s">
        <v>15474</v>
      </c>
      <c r="L202" s="75">
        <f>G202*(1-'FORM-I'!$V$22/100)</f>
        <v>13.132899999999999</v>
      </c>
      <c r="N202" s="11" t="e">
        <f>VLOOKUP(B202,$B$11:B201,1,FALSE)</f>
        <v>#N/A</v>
      </c>
      <c r="AH202" s="353" t="s">
        <v>2246</v>
      </c>
      <c r="AI202" s="352" t="s">
        <v>2247</v>
      </c>
      <c r="AJ202" s="352" t="s">
        <v>2248</v>
      </c>
      <c r="AK202" s="354">
        <v>283.38754999999998</v>
      </c>
      <c r="AL202" s="355">
        <v>12.98282</v>
      </c>
      <c r="AM202" s="11">
        <f>IF(Verzie!$E$1="CZK",Ceny!AK202,IF(Verzie!$E$1="SK",Ceny!AL202,""))</f>
        <v>12.98282</v>
      </c>
    </row>
    <row r="203" spans="1:39" ht="15">
      <c r="A203" s="107"/>
      <c r="B203" s="115">
        <v>9255192</v>
      </c>
      <c r="C203" s="116" t="s">
        <v>180</v>
      </c>
      <c r="D203" s="117">
        <v>20</v>
      </c>
      <c r="E203" s="118"/>
      <c r="F203" s="119"/>
      <c r="G203" s="88">
        <f t="shared" si="8"/>
        <v>13.370430000000001</v>
      </c>
      <c r="H203" s="121" t="str">
        <f t="shared" si="10"/>
        <v>EUR</v>
      </c>
      <c r="I203" s="122"/>
      <c r="J203" s="347" t="s">
        <v>15476</v>
      </c>
      <c r="L203" s="75">
        <f>G203*(1-'FORM-I'!$V$22/100)</f>
        <v>13.370430000000001</v>
      </c>
      <c r="N203" s="11" t="e">
        <f>VLOOKUP(B203,$B$11:B202,1,FALSE)</f>
        <v>#N/A</v>
      </c>
      <c r="AH203" s="353" t="s">
        <v>2249</v>
      </c>
      <c r="AI203" s="352" t="s">
        <v>2250</v>
      </c>
      <c r="AJ203" s="352" t="s">
        <v>2251</v>
      </c>
      <c r="AK203" s="354">
        <v>308.42824999999999</v>
      </c>
      <c r="AL203" s="355">
        <v>14.13002</v>
      </c>
      <c r="AM203" s="11">
        <f>IF(Verzie!$E$1="CZK",Ceny!AK203,IF(Verzie!$E$1="SK",Ceny!AL203,""))</f>
        <v>14.13002</v>
      </c>
    </row>
    <row r="204" spans="1:39" ht="15">
      <c r="A204" s="107"/>
      <c r="B204" s="115">
        <v>9255193</v>
      </c>
      <c r="C204" s="116" t="s">
        <v>181</v>
      </c>
      <c r="D204" s="117">
        <v>20</v>
      </c>
      <c r="E204" s="118"/>
      <c r="F204" s="119"/>
      <c r="G204" s="88">
        <f t="shared" si="8"/>
        <v>13.370430000000001</v>
      </c>
      <c r="H204" s="121" t="str">
        <f t="shared" si="10"/>
        <v>EUR</v>
      </c>
      <c r="I204" s="122"/>
      <c r="J204" s="347" t="s">
        <v>15478</v>
      </c>
      <c r="L204" s="75">
        <f>G204*(1-'FORM-I'!$V$22/100)</f>
        <v>13.370430000000001</v>
      </c>
      <c r="N204" s="11" t="e">
        <f>VLOOKUP(B204,$B$11:B203,1,FALSE)</f>
        <v>#N/A</v>
      </c>
      <c r="AH204" s="353" t="s">
        <v>2252</v>
      </c>
      <c r="AI204" s="352" t="s">
        <v>2253</v>
      </c>
      <c r="AJ204" s="352" t="s">
        <v>2254</v>
      </c>
      <c r="AK204" s="354">
        <v>310.84521999999998</v>
      </c>
      <c r="AL204" s="355">
        <v>14.240740000000001</v>
      </c>
      <c r="AM204" s="11">
        <f>IF(Verzie!$E$1="CZK",Ceny!AK204,IF(Verzie!$E$1="SK",Ceny!AL204,""))</f>
        <v>14.240740000000001</v>
      </c>
    </row>
    <row r="205" spans="1:39" ht="15">
      <c r="A205" s="107"/>
      <c r="B205" s="115">
        <v>9255194</v>
      </c>
      <c r="C205" s="116" t="s">
        <v>182</v>
      </c>
      <c r="D205" s="117">
        <v>20</v>
      </c>
      <c r="E205" s="118"/>
      <c r="F205" s="119"/>
      <c r="G205" s="88">
        <f t="shared" ref="G205:G268" si="11">VLOOKUP(J205,AI:AM,5,0)</f>
        <v>13.60773</v>
      </c>
      <c r="H205" s="121" t="str">
        <f t="shared" si="10"/>
        <v>EUR</v>
      </c>
      <c r="I205" s="122"/>
      <c r="J205" s="347" t="s">
        <v>15480</v>
      </c>
      <c r="L205" s="75">
        <f>G205*(1-'FORM-I'!$V$22/100)</f>
        <v>13.60773</v>
      </c>
      <c r="N205" s="11" t="e">
        <f>VLOOKUP(B205,$B$11:B204,1,FALSE)</f>
        <v>#N/A</v>
      </c>
      <c r="AH205" s="353" t="s">
        <v>2255</v>
      </c>
      <c r="AI205" s="352" t="s">
        <v>2256</v>
      </c>
      <c r="AJ205" s="352" t="s">
        <v>2257</v>
      </c>
      <c r="AK205" s="354">
        <v>333.47255999999999</v>
      </c>
      <c r="AL205" s="355">
        <v>15.277380000000001</v>
      </c>
      <c r="AM205" s="11">
        <f>IF(Verzie!$E$1="CZK",Ceny!AK205,IF(Verzie!$E$1="SK",Ceny!AL205,""))</f>
        <v>15.277380000000001</v>
      </c>
    </row>
    <row r="206" spans="1:39" ht="15">
      <c r="A206" s="107"/>
      <c r="B206" s="115">
        <v>9255195</v>
      </c>
      <c r="C206" s="116" t="s">
        <v>183</v>
      </c>
      <c r="D206" s="117">
        <v>20</v>
      </c>
      <c r="E206" s="118"/>
      <c r="F206" s="119"/>
      <c r="G206" s="88">
        <f t="shared" si="11"/>
        <v>13.60773</v>
      </c>
      <c r="H206" s="121" t="str">
        <f t="shared" si="10"/>
        <v>EUR</v>
      </c>
      <c r="I206" s="122"/>
      <c r="J206" s="347" t="s">
        <v>15482</v>
      </c>
      <c r="L206" s="75">
        <f>G206*(1-'FORM-I'!$V$22/100)</f>
        <v>13.60773</v>
      </c>
      <c r="N206" s="11" t="e">
        <f>VLOOKUP(B206,$B$11:B205,1,FALSE)</f>
        <v>#N/A</v>
      </c>
      <c r="AH206" s="353" t="s">
        <v>2258</v>
      </c>
      <c r="AI206" s="352" t="s">
        <v>2259</v>
      </c>
      <c r="AJ206" s="352" t="s">
        <v>2260</v>
      </c>
      <c r="AK206" s="354">
        <v>391.78715</v>
      </c>
      <c r="AL206" s="355">
        <v>17.948920000000001</v>
      </c>
      <c r="AM206" s="11">
        <f>IF(Verzie!$E$1="CZK",Ceny!AK206,IF(Verzie!$E$1="SK",Ceny!AL206,""))</f>
        <v>17.948920000000001</v>
      </c>
    </row>
    <row r="207" spans="1:39" ht="15">
      <c r="A207" s="107"/>
      <c r="B207" s="115">
        <v>9255196</v>
      </c>
      <c r="C207" s="116" t="s">
        <v>184</v>
      </c>
      <c r="D207" s="117">
        <v>20</v>
      </c>
      <c r="E207" s="118"/>
      <c r="F207" s="119"/>
      <c r="G207" s="88">
        <f t="shared" si="11"/>
        <v>13.185700000000001</v>
      </c>
      <c r="H207" s="121" t="str">
        <f t="shared" si="10"/>
        <v>EUR</v>
      </c>
      <c r="I207" s="122"/>
      <c r="J207" s="347" t="s">
        <v>15484</v>
      </c>
      <c r="L207" s="75">
        <f>G207*(1-'FORM-I'!$V$22/100)</f>
        <v>13.185700000000001</v>
      </c>
      <c r="N207" s="11" t="e">
        <f>VLOOKUP(B207,$B$11:B206,1,FALSE)</f>
        <v>#N/A</v>
      </c>
      <c r="AH207" s="353" t="s">
        <v>2261</v>
      </c>
      <c r="AI207" s="352" t="s">
        <v>2262</v>
      </c>
      <c r="AJ207" s="352" t="s">
        <v>2263</v>
      </c>
      <c r="AK207" s="354">
        <v>464.13623999999999</v>
      </c>
      <c r="AL207" s="355">
        <v>21.263459999999998</v>
      </c>
      <c r="AM207" s="11">
        <f>IF(Verzie!$E$1="CZK",Ceny!AK207,IF(Verzie!$E$1="SK",Ceny!AL207,""))</f>
        <v>21.263459999999998</v>
      </c>
    </row>
    <row r="208" spans="1:39" ht="15">
      <c r="A208" s="107"/>
      <c r="B208" s="115">
        <v>9255197</v>
      </c>
      <c r="C208" s="116" t="s">
        <v>185</v>
      </c>
      <c r="D208" s="117">
        <v>20</v>
      </c>
      <c r="E208" s="118"/>
      <c r="F208" s="119"/>
      <c r="G208" s="88">
        <f t="shared" si="11"/>
        <v>13.185700000000001</v>
      </c>
      <c r="H208" s="121" t="str">
        <f t="shared" si="10"/>
        <v>EUR</v>
      </c>
      <c r="I208" s="122"/>
      <c r="J208" s="347" t="s">
        <v>15486</v>
      </c>
      <c r="L208" s="75">
        <f>G208*(1-'FORM-I'!$V$22/100)</f>
        <v>13.185700000000001</v>
      </c>
      <c r="N208" s="11" t="e">
        <f>VLOOKUP(B208,$B$11:B207,1,FALSE)</f>
        <v>#N/A</v>
      </c>
      <c r="AH208" s="353" t="s">
        <v>2264</v>
      </c>
      <c r="AI208" s="352" t="s">
        <v>2265</v>
      </c>
      <c r="AJ208" s="352" t="s">
        <v>2266</v>
      </c>
      <c r="AK208" s="354">
        <v>527.94448</v>
      </c>
      <c r="AL208" s="355">
        <v>24.186699999999998</v>
      </c>
      <c r="AM208" s="11">
        <f>IF(Verzie!$E$1="CZK",Ceny!AK208,IF(Verzie!$E$1="SK",Ceny!AL208,""))</f>
        <v>24.186699999999998</v>
      </c>
    </row>
    <row r="209" spans="1:39" ht="15">
      <c r="A209" s="107"/>
      <c r="B209" s="115">
        <v>9255198</v>
      </c>
      <c r="C209" s="116" t="s">
        <v>186</v>
      </c>
      <c r="D209" s="117">
        <v>20</v>
      </c>
      <c r="E209" s="118"/>
      <c r="F209" s="119"/>
      <c r="G209" s="88">
        <f t="shared" si="11"/>
        <v>14.08229</v>
      </c>
      <c r="H209" s="121" t="str">
        <f t="shared" si="10"/>
        <v>EUR</v>
      </c>
      <c r="I209" s="122"/>
      <c r="J209" s="347" t="s">
        <v>15488</v>
      </c>
      <c r="L209" s="75">
        <f>G209*(1-'FORM-I'!$V$22/100)</f>
        <v>14.08229</v>
      </c>
      <c r="N209" s="11" t="e">
        <f>VLOOKUP(B209,$B$11:B208,1,FALSE)</f>
        <v>#N/A</v>
      </c>
      <c r="AH209" s="353" t="s">
        <v>2267</v>
      </c>
      <c r="AI209" s="352" t="s">
        <v>2268</v>
      </c>
      <c r="AJ209" s="352" t="s">
        <v>2269</v>
      </c>
      <c r="AK209" s="354">
        <v>235.51191</v>
      </c>
      <c r="AL209" s="355">
        <v>10.7895</v>
      </c>
      <c r="AM209" s="11">
        <f>IF(Verzie!$E$1="CZK",Ceny!AK209,IF(Verzie!$E$1="SK",Ceny!AL209,""))</f>
        <v>10.7895</v>
      </c>
    </row>
    <row r="210" spans="1:39" ht="15">
      <c r="A210" s="107"/>
      <c r="B210" s="115">
        <v>9255199</v>
      </c>
      <c r="C210" s="116" t="s">
        <v>187</v>
      </c>
      <c r="D210" s="117">
        <v>20</v>
      </c>
      <c r="E210" s="118"/>
      <c r="F210" s="119"/>
      <c r="G210" s="88">
        <f t="shared" si="11"/>
        <v>14.08229</v>
      </c>
      <c r="H210" s="121" t="str">
        <f t="shared" si="10"/>
        <v>EUR</v>
      </c>
      <c r="I210" s="122"/>
      <c r="J210" s="347" t="s">
        <v>15490</v>
      </c>
      <c r="L210" s="75">
        <f>G210*(1-'FORM-I'!$V$22/100)</f>
        <v>14.08229</v>
      </c>
      <c r="N210" s="11" t="e">
        <f>VLOOKUP(B210,$B$11:B209,1,FALSE)</f>
        <v>#N/A</v>
      </c>
      <c r="AH210" s="353" t="s">
        <v>2270</v>
      </c>
      <c r="AI210" s="352" t="s">
        <v>2271</v>
      </c>
      <c r="AJ210" s="352" t="s">
        <v>2272</v>
      </c>
      <c r="AK210" s="354">
        <v>154.30682999999999</v>
      </c>
      <c r="AL210" s="355">
        <v>7.0692599999999999</v>
      </c>
      <c r="AM210" s="11">
        <f>IF(Verzie!$E$1="CZK",Ceny!AK210,IF(Verzie!$E$1="SK",Ceny!AL210,""))</f>
        <v>7.0692599999999999</v>
      </c>
    </row>
    <row r="211" spans="1:39" ht="15">
      <c r="A211" s="107"/>
      <c r="B211" s="115">
        <v>9255200</v>
      </c>
      <c r="C211" s="116" t="s">
        <v>188</v>
      </c>
      <c r="D211" s="117">
        <v>20</v>
      </c>
      <c r="E211" s="118"/>
      <c r="F211" s="119"/>
      <c r="G211" s="88">
        <f t="shared" si="11"/>
        <v>14.44021</v>
      </c>
      <c r="H211" s="121" t="str">
        <f t="shared" si="10"/>
        <v>EUR</v>
      </c>
      <c r="I211" s="122"/>
      <c r="J211" s="347" t="s">
        <v>15492</v>
      </c>
      <c r="L211" s="75">
        <f>G211*(1-'FORM-I'!$V$22/100)</f>
        <v>14.44021</v>
      </c>
      <c r="N211" s="11" t="e">
        <f>VLOOKUP(B211,$B$11:B210,1,FALSE)</f>
        <v>#N/A</v>
      </c>
      <c r="AH211" s="353" t="s">
        <v>2273</v>
      </c>
      <c r="AI211" s="352" t="s">
        <v>2274</v>
      </c>
      <c r="AJ211" s="352" t="s">
        <v>2275</v>
      </c>
      <c r="AK211" s="354">
        <v>106.59423</v>
      </c>
      <c r="AL211" s="355">
        <v>4.8834</v>
      </c>
      <c r="AM211" s="11">
        <f>IF(Verzie!$E$1="CZK",Ceny!AK211,IF(Verzie!$E$1="SK",Ceny!AL211,""))</f>
        <v>4.8834</v>
      </c>
    </row>
    <row r="212" spans="1:39" ht="15">
      <c r="A212" s="107"/>
      <c r="B212" s="153">
        <v>9255201</v>
      </c>
      <c r="C212" s="154" t="s">
        <v>189</v>
      </c>
      <c r="D212" s="155">
        <v>20</v>
      </c>
      <c r="E212" s="156"/>
      <c r="F212" s="157"/>
      <c r="G212" s="88">
        <f t="shared" si="11"/>
        <v>14.44021</v>
      </c>
      <c r="H212" s="158" t="str">
        <f t="shared" si="10"/>
        <v>EUR</v>
      </c>
      <c r="I212" s="159"/>
      <c r="J212" s="347" t="s">
        <v>15494</v>
      </c>
      <c r="L212" s="75">
        <f>G212*(1-'FORM-I'!$V$22/100)</f>
        <v>14.44021</v>
      </c>
      <c r="N212" s="11" t="e">
        <f>VLOOKUP(B212,$B$11:B211,1,FALSE)</f>
        <v>#N/A</v>
      </c>
      <c r="AH212" s="353" t="s">
        <v>2276</v>
      </c>
      <c r="AI212" s="352" t="s">
        <v>2277</v>
      </c>
      <c r="AJ212" s="352" t="s">
        <v>2278</v>
      </c>
      <c r="AK212" s="354">
        <v>13.68421</v>
      </c>
      <c r="AL212" s="355">
        <v>0.56123999999999996</v>
      </c>
      <c r="AM212" s="11">
        <f>IF(Verzie!$E$1="CZK",Ceny!AK212,IF(Verzie!$E$1="SK",Ceny!AL212,""))</f>
        <v>0.56123999999999996</v>
      </c>
    </row>
    <row r="213" spans="1:39" ht="15">
      <c r="B213" s="146">
        <v>9257884</v>
      </c>
      <c r="C213" s="147" t="s">
        <v>190</v>
      </c>
      <c r="D213" s="148">
        <v>200</v>
      </c>
      <c r="E213" s="149"/>
      <c r="F213" s="150"/>
      <c r="G213" s="88">
        <f t="shared" si="11"/>
        <v>1.5494000000000001</v>
      </c>
      <c r="H213" s="151" t="str">
        <f t="shared" si="10"/>
        <v>EUR</v>
      </c>
      <c r="I213" s="152"/>
      <c r="J213" s="347" t="s">
        <v>16509</v>
      </c>
      <c r="L213" s="75">
        <f>G213*(1-'FORM-I'!$V$22/100)</f>
        <v>1.5494000000000001</v>
      </c>
      <c r="N213" s="11" t="e">
        <f>VLOOKUP(B213,$B$11:B212,1,FALSE)</f>
        <v>#N/A</v>
      </c>
      <c r="AH213" s="353" t="s">
        <v>2279</v>
      </c>
      <c r="AI213" s="352" t="s">
        <v>2280</v>
      </c>
      <c r="AJ213" s="352" t="s">
        <v>2281</v>
      </c>
      <c r="AK213" s="354">
        <v>6.51328</v>
      </c>
      <c r="AL213" s="355">
        <v>0.26713999999999999</v>
      </c>
      <c r="AM213" s="11">
        <f>IF(Verzie!$E$1="CZK",Ceny!AK213,IF(Verzie!$E$1="SK",Ceny!AL213,""))</f>
        <v>0.26713999999999999</v>
      </c>
    </row>
    <row r="214" spans="1:39" ht="15">
      <c r="B214" s="153">
        <v>9257885</v>
      </c>
      <c r="C214" s="154" t="s">
        <v>191</v>
      </c>
      <c r="D214" s="155">
        <v>200</v>
      </c>
      <c r="E214" s="156"/>
      <c r="F214" s="157"/>
      <c r="G214" s="88">
        <f t="shared" si="11"/>
        <v>1.57826</v>
      </c>
      <c r="H214" s="158" t="str">
        <f t="shared" si="10"/>
        <v>EUR</v>
      </c>
      <c r="I214" s="159"/>
      <c r="J214" s="349" t="s">
        <v>16511</v>
      </c>
      <c r="L214" s="75">
        <f>G214*(1-'FORM-I'!$V$22/100)</f>
        <v>1.57826</v>
      </c>
      <c r="N214" s="11" t="e">
        <f>VLOOKUP(B214,$B$11:B213,1,FALSE)</f>
        <v>#N/A</v>
      </c>
      <c r="AH214" s="353" t="s">
        <v>2282</v>
      </c>
      <c r="AI214" s="352" t="s">
        <v>2283</v>
      </c>
      <c r="AJ214" s="352" t="s">
        <v>2284</v>
      </c>
      <c r="AK214" s="354">
        <v>1.51213</v>
      </c>
      <c r="AL214" s="355">
        <v>6.2019999999999999E-2</v>
      </c>
      <c r="AM214" s="11">
        <f>IF(Verzie!$E$1="CZK",Ceny!AK214,IF(Verzie!$E$1="SK",Ceny!AL214,""))</f>
        <v>6.2019999999999999E-2</v>
      </c>
    </row>
    <row r="215" spans="1:39" ht="15">
      <c r="B215" s="153"/>
      <c r="C215" s="154"/>
      <c r="D215" s="155"/>
      <c r="E215" s="156"/>
      <c r="F215" s="157"/>
      <c r="G215" s="88"/>
      <c r="H215" s="158"/>
      <c r="I215" s="159"/>
      <c r="J215" s="350"/>
      <c r="L215" s="75">
        <f>G215*(1-'FORM-I'!$V$22/100)</f>
        <v>0</v>
      </c>
      <c r="N215" s="11" t="e">
        <f>VLOOKUP(B215,$B$11:B214,1,FALSE)</f>
        <v>#N/A</v>
      </c>
      <c r="AH215" s="353" t="s">
        <v>2285</v>
      </c>
      <c r="AI215" s="352" t="s">
        <v>2286</v>
      </c>
      <c r="AJ215" s="352" t="s">
        <v>2287</v>
      </c>
      <c r="AK215" s="354">
        <v>2.93486</v>
      </c>
      <c r="AL215" s="355">
        <v>0.12035999999999999</v>
      </c>
      <c r="AM215" s="11">
        <f>IF(Verzie!$E$1="CZK",Ceny!AK215,IF(Verzie!$E$1="SK",Ceny!AL215,""))</f>
        <v>0.12035999999999999</v>
      </c>
    </row>
    <row r="216" spans="1:39" ht="15">
      <c r="A216" s="67"/>
      <c r="B216" s="146">
        <v>9255262</v>
      </c>
      <c r="C216" s="147" t="s">
        <v>192</v>
      </c>
      <c r="D216" s="148">
        <v>1</v>
      </c>
      <c r="E216" s="149"/>
      <c r="F216" s="150"/>
      <c r="G216" s="88">
        <f t="shared" si="11"/>
        <v>0</v>
      </c>
      <c r="H216" s="151" t="str">
        <f t="shared" ref="H216:H218" si="12">IF(G216="","",$H$10)</f>
        <v>EUR</v>
      </c>
      <c r="I216" s="152"/>
      <c r="J216" s="348" t="s">
        <v>15626</v>
      </c>
      <c r="L216" s="75">
        <f>G216*(1-'FORM-I'!$V$22/100)</f>
        <v>0</v>
      </c>
      <c r="N216" s="11" t="e">
        <f>VLOOKUP(B216,$B$11:B215,1,FALSE)</f>
        <v>#N/A</v>
      </c>
      <c r="AH216" s="353" t="s">
        <v>2288</v>
      </c>
      <c r="AI216" s="352" t="s">
        <v>2289</v>
      </c>
      <c r="AJ216" s="352" t="s">
        <v>2290</v>
      </c>
      <c r="AK216" s="354">
        <v>4.4398200000000001</v>
      </c>
      <c r="AL216" s="355">
        <v>0.18210000000000001</v>
      </c>
      <c r="AM216" s="11">
        <f>IF(Verzie!$E$1="CZK",Ceny!AK216,IF(Verzie!$E$1="SK",Ceny!AL216,""))</f>
        <v>0.18210000000000001</v>
      </c>
    </row>
    <row r="217" spans="1:39" ht="15">
      <c r="A217" s="67"/>
      <c r="B217" s="115">
        <v>9255263</v>
      </c>
      <c r="C217" s="116" t="s">
        <v>193</v>
      </c>
      <c r="D217" s="117">
        <v>1</v>
      </c>
      <c r="E217" s="118"/>
      <c r="F217" s="119"/>
      <c r="G217" s="88">
        <f t="shared" si="11"/>
        <v>0</v>
      </c>
      <c r="H217" s="121" t="str">
        <f t="shared" si="12"/>
        <v>EUR</v>
      </c>
      <c r="I217" s="122"/>
      <c r="J217" s="347" t="s">
        <v>15628</v>
      </c>
      <c r="L217" s="75">
        <f>G217*(1-'FORM-I'!$V$22/100)</f>
        <v>0</v>
      </c>
      <c r="N217" s="11" t="e">
        <f>VLOOKUP(B217,$B$11:B216,1,FALSE)</f>
        <v>#N/A</v>
      </c>
      <c r="AH217" s="353" t="s">
        <v>2291</v>
      </c>
      <c r="AI217" s="352" t="s">
        <v>2292</v>
      </c>
      <c r="AJ217" s="352" t="s">
        <v>2293</v>
      </c>
      <c r="AK217" s="354">
        <v>9.7426300000000001</v>
      </c>
      <c r="AL217" s="355">
        <v>0.38976</v>
      </c>
      <c r="AM217" s="11">
        <f>IF(Verzie!$E$1="CZK",Ceny!AK217,IF(Verzie!$E$1="SK",Ceny!AL217,""))</f>
        <v>0.38976</v>
      </c>
    </row>
    <row r="218" spans="1:39" ht="15">
      <c r="A218" s="67"/>
      <c r="B218" s="115">
        <v>9255264</v>
      </c>
      <c r="C218" s="116" t="s">
        <v>194</v>
      </c>
      <c r="D218" s="117">
        <v>1</v>
      </c>
      <c r="E218" s="118"/>
      <c r="F218" s="119"/>
      <c r="G218" s="88">
        <f t="shared" si="11"/>
        <v>0</v>
      </c>
      <c r="H218" s="121" t="str">
        <f t="shared" si="12"/>
        <v>EUR</v>
      </c>
      <c r="I218" s="122"/>
      <c r="J218" s="347" t="s">
        <v>15630</v>
      </c>
      <c r="L218" s="75">
        <f>G218*(1-'FORM-I'!$V$22/100)</f>
        <v>0</v>
      </c>
      <c r="N218" s="11" t="e">
        <f>VLOOKUP(B218,$B$11:B217,1,FALSE)</f>
        <v>#N/A</v>
      </c>
      <c r="AH218" s="353" t="s">
        <v>2294</v>
      </c>
      <c r="AI218" s="352" t="s">
        <v>2295</v>
      </c>
      <c r="AJ218" s="352" t="s">
        <v>2296</v>
      </c>
      <c r="AK218" s="354">
        <v>9.7426300000000001</v>
      </c>
      <c r="AL218" s="355">
        <v>0.38976</v>
      </c>
      <c r="AM218" s="11">
        <f>IF(Verzie!$E$1="CZK",Ceny!AK218,IF(Verzie!$E$1="SK",Ceny!AL218,""))</f>
        <v>0.38976</v>
      </c>
    </row>
    <row r="219" spans="1:39" ht="15">
      <c r="A219" s="67"/>
      <c r="B219" s="115">
        <v>9255265</v>
      </c>
      <c r="C219" s="116" t="s">
        <v>195</v>
      </c>
      <c r="D219" s="117">
        <v>1</v>
      </c>
      <c r="E219" s="118"/>
      <c r="F219" s="119"/>
      <c r="G219" s="88" t="e">
        <f t="shared" si="11"/>
        <v>#N/A</v>
      </c>
      <c r="H219" s="121" t="e">
        <f>IF(G219="","",$H$10)</f>
        <v>#N/A</v>
      </c>
      <c r="I219" s="122"/>
      <c r="J219" s="347">
        <v>396785</v>
      </c>
      <c r="L219" s="75" t="e">
        <f>G219*(1-'FORM-I'!$V$22/100)</f>
        <v>#N/A</v>
      </c>
      <c r="N219" s="11" t="e">
        <f>VLOOKUP(B219,$B$11:B218,1,FALSE)</f>
        <v>#N/A</v>
      </c>
      <c r="AH219" s="353" t="s">
        <v>2297</v>
      </c>
      <c r="AI219" s="352" t="s">
        <v>2298</v>
      </c>
      <c r="AJ219" s="352" t="s">
        <v>2299</v>
      </c>
      <c r="AK219" s="354">
        <v>12.336069999999999</v>
      </c>
      <c r="AL219" s="355">
        <v>0.49351</v>
      </c>
      <c r="AM219" s="11">
        <f>IF(Verzie!$E$1="CZK",Ceny!AK219,IF(Verzie!$E$1="SK",Ceny!AL219,""))</f>
        <v>0.49351</v>
      </c>
    </row>
    <row r="220" spans="1:39" ht="15">
      <c r="A220" s="67"/>
      <c r="B220" s="115">
        <v>9255266</v>
      </c>
      <c r="C220" s="116" t="s">
        <v>196</v>
      </c>
      <c r="D220" s="117">
        <v>1</v>
      </c>
      <c r="E220" s="118"/>
      <c r="F220" s="119"/>
      <c r="G220" s="88">
        <f t="shared" si="11"/>
        <v>42.98</v>
      </c>
      <c r="H220" s="121" t="str">
        <f>IF(G220="","",$H$10)</f>
        <v>EUR</v>
      </c>
      <c r="I220" s="122"/>
      <c r="J220" s="347" t="s">
        <v>15632</v>
      </c>
      <c r="L220" s="75">
        <f>G220*(1-'FORM-I'!$V$22/100)</f>
        <v>42.98</v>
      </c>
      <c r="N220" s="11" t="e">
        <f>VLOOKUP(B220,$B$11:B219,1,FALSE)</f>
        <v>#N/A</v>
      </c>
      <c r="AH220" s="353" t="s">
        <v>2300</v>
      </c>
      <c r="AI220" s="352" t="s">
        <v>2301</v>
      </c>
      <c r="AJ220" s="352" t="s">
        <v>2302</v>
      </c>
      <c r="AK220" s="354">
        <v>12.336069999999999</v>
      </c>
      <c r="AL220" s="355">
        <v>0.49351</v>
      </c>
      <c r="AM220" s="11">
        <f>IF(Verzie!$E$1="CZK",Ceny!AK220,IF(Verzie!$E$1="SK",Ceny!AL220,""))</f>
        <v>0.49351</v>
      </c>
    </row>
    <row r="221" spans="1:39" ht="15">
      <c r="A221" s="67"/>
      <c r="B221" s="115">
        <v>9255267</v>
      </c>
      <c r="C221" s="116" t="s">
        <v>197</v>
      </c>
      <c r="D221" s="117">
        <v>1</v>
      </c>
      <c r="E221" s="118"/>
      <c r="F221" s="119"/>
      <c r="G221" s="88">
        <f t="shared" si="11"/>
        <v>0</v>
      </c>
      <c r="H221" s="121" t="str">
        <f>IF(G221="","",$H$10)</f>
        <v>EUR</v>
      </c>
      <c r="I221" s="122"/>
      <c r="J221" s="347" t="s">
        <v>27385</v>
      </c>
      <c r="L221" s="75">
        <f>G221*(1-'FORM-I'!$V$22/100)</f>
        <v>0</v>
      </c>
      <c r="N221" s="11" t="e">
        <f>VLOOKUP(B221,$B$11:B220,1,FALSE)</f>
        <v>#N/A</v>
      </c>
      <c r="AH221" s="353" t="s">
        <v>2303</v>
      </c>
      <c r="AI221" s="352" t="s">
        <v>2304</v>
      </c>
      <c r="AJ221" s="352" t="s">
        <v>2305</v>
      </c>
      <c r="AK221" s="354">
        <v>11.70781</v>
      </c>
      <c r="AL221" s="355">
        <v>0.46838000000000002</v>
      </c>
      <c r="AM221" s="11">
        <f>IF(Verzie!$E$1="CZK",Ceny!AK221,IF(Verzie!$E$1="SK",Ceny!AL221,""))</f>
        <v>0.46838000000000002</v>
      </c>
    </row>
    <row r="222" spans="1:39" ht="15">
      <c r="A222" s="67"/>
      <c r="B222" s="115">
        <v>9255268</v>
      </c>
      <c r="C222" s="116" t="s">
        <v>198</v>
      </c>
      <c r="D222" s="117">
        <v>1</v>
      </c>
      <c r="E222" s="118"/>
      <c r="F222" s="119"/>
      <c r="G222" s="88">
        <f t="shared" si="11"/>
        <v>0</v>
      </c>
      <c r="H222" s="121" t="str">
        <f>IF(G222="","",$H$10)</f>
        <v>EUR</v>
      </c>
      <c r="I222" s="122"/>
      <c r="J222" s="347" t="s">
        <v>15634</v>
      </c>
      <c r="L222" s="75">
        <f>G222*(1-'FORM-I'!$V$22/100)</f>
        <v>0</v>
      </c>
      <c r="N222" s="11" t="e">
        <f>VLOOKUP(B222,$B$11:B221,1,FALSE)</f>
        <v>#N/A</v>
      </c>
      <c r="AH222" s="353" t="s">
        <v>2306</v>
      </c>
      <c r="AI222" s="352" t="s">
        <v>2307</v>
      </c>
      <c r="AJ222" s="352" t="s">
        <v>2308</v>
      </c>
      <c r="AK222" s="354">
        <v>11.70781</v>
      </c>
      <c r="AL222" s="355">
        <v>0.46838000000000002</v>
      </c>
      <c r="AM222" s="11">
        <f>IF(Verzie!$E$1="CZK",Ceny!AK222,IF(Verzie!$E$1="SK",Ceny!AL222,""))</f>
        <v>0.46838000000000002</v>
      </c>
    </row>
    <row r="223" spans="1:39" ht="15">
      <c r="A223" s="67"/>
      <c r="B223" s="115">
        <v>9255269</v>
      </c>
      <c r="C223" s="116" t="s">
        <v>199</v>
      </c>
      <c r="D223" s="117">
        <v>1</v>
      </c>
      <c r="E223" s="118"/>
      <c r="F223" s="119"/>
      <c r="G223" s="88">
        <f t="shared" si="11"/>
        <v>0</v>
      </c>
      <c r="H223" s="121" t="str">
        <f>IF(G223="","",$H$10)</f>
        <v>EUR</v>
      </c>
      <c r="I223" s="122"/>
      <c r="J223" s="347" t="s">
        <v>15636</v>
      </c>
      <c r="L223" s="75">
        <f>G223*(1-'FORM-I'!$V$22/100)</f>
        <v>0</v>
      </c>
      <c r="N223" s="11" t="e">
        <f>VLOOKUP(B223,$B$11:B222,1,FALSE)</f>
        <v>#N/A</v>
      </c>
      <c r="AH223" s="353" t="s">
        <v>2309</v>
      </c>
      <c r="AI223" s="352" t="s">
        <v>2310</v>
      </c>
      <c r="AJ223" s="352" t="s">
        <v>2311</v>
      </c>
      <c r="AK223" s="354">
        <v>57.459899999999998</v>
      </c>
      <c r="AL223" s="355">
        <v>2.49946</v>
      </c>
      <c r="AM223" s="11">
        <f>IF(Verzie!$E$1="CZK",Ceny!AK223,IF(Verzie!$E$1="SK",Ceny!AL223,""))</f>
        <v>2.49946</v>
      </c>
    </row>
    <row r="224" spans="1:39" ht="15">
      <c r="A224" s="67"/>
      <c r="B224" s="153">
        <v>9255270</v>
      </c>
      <c r="C224" s="154" t="s">
        <v>200</v>
      </c>
      <c r="D224" s="155">
        <v>1</v>
      </c>
      <c r="E224" s="156"/>
      <c r="F224" s="157"/>
      <c r="G224" s="88">
        <f t="shared" si="11"/>
        <v>0</v>
      </c>
      <c r="H224" s="158" t="str">
        <f t="shared" ref="H224:H225" si="13">IF(G224="","",$H$10)</f>
        <v>EUR</v>
      </c>
      <c r="I224" s="159"/>
      <c r="J224" s="349" t="s">
        <v>15638</v>
      </c>
      <c r="L224" s="75">
        <f>G224*(1-'FORM-I'!$V$22/100)</f>
        <v>0</v>
      </c>
      <c r="N224" s="11" t="e">
        <f>VLOOKUP(B224,$B$11:B223,1,FALSE)</f>
        <v>#N/A</v>
      </c>
      <c r="AH224" s="353" t="s">
        <v>2312</v>
      </c>
      <c r="AI224" s="352" t="s">
        <v>2313</v>
      </c>
      <c r="AJ224" s="352" t="s">
        <v>2314</v>
      </c>
      <c r="AK224" s="354">
        <v>58.829090000000001</v>
      </c>
      <c r="AL224" s="355">
        <v>2.5590199999999999</v>
      </c>
      <c r="AM224" s="11">
        <f>IF(Verzie!$E$1="CZK",Ceny!AK224,IF(Verzie!$E$1="SK",Ceny!AL224,""))</f>
        <v>2.5590199999999999</v>
      </c>
    </row>
    <row r="225" spans="1:39" ht="15">
      <c r="A225" s="99"/>
      <c r="B225" s="146">
        <v>9255302</v>
      </c>
      <c r="C225" s="147" t="s">
        <v>201</v>
      </c>
      <c r="D225" s="148">
        <v>1</v>
      </c>
      <c r="E225" s="149"/>
      <c r="F225" s="150"/>
      <c r="G225" s="88">
        <f t="shared" si="11"/>
        <v>0</v>
      </c>
      <c r="H225" s="151" t="str">
        <f t="shared" si="13"/>
        <v>EUR</v>
      </c>
      <c r="I225" s="152"/>
      <c r="J225" s="348" t="s">
        <v>15678</v>
      </c>
      <c r="L225" s="75">
        <f>G225*(1-'FORM-I'!$V$22/100)</f>
        <v>0</v>
      </c>
      <c r="N225" s="11" t="e">
        <f>VLOOKUP(B225,$B$11:B224,1,FALSE)</f>
        <v>#N/A</v>
      </c>
      <c r="AH225" s="353" t="s">
        <v>2315</v>
      </c>
      <c r="AI225" s="352" t="s">
        <v>2316</v>
      </c>
      <c r="AJ225" s="352" t="s">
        <v>2317</v>
      </c>
      <c r="AK225" s="354">
        <v>1906.2488599999999</v>
      </c>
      <c r="AL225" s="355">
        <v>78.181960000000004</v>
      </c>
      <c r="AM225" s="11">
        <f>IF(Verzie!$E$1="CZK",Ceny!AK225,IF(Verzie!$E$1="SK",Ceny!AL225,""))</f>
        <v>78.181960000000004</v>
      </c>
    </row>
    <row r="226" spans="1:39" ht="15">
      <c r="A226" s="99"/>
      <c r="B226" s="115">
        <v>9255303</v>
      </c>
      <c r="C226" s="116" t="s">
        <v>202</v>
      </c>
      <c r="D226" s="117">
        <v>1</v>
      </c>
      <c r="E226" s="118"/>
      <c r="F226" s="119"/>
      <c r="G226" s="88" t="e">
        <f t="shared" si="11"/>
        <v>#N/A</v>
      </c>
      <c r="H226" s="121" t="e">
        <f>IF(G226="","",$H$10)</f>
        <v>#N/A</v>
      </c>
      <c r="I226" s="122"/>
      <c r="J226" s="347">
        <v>396792</v>
      </c>
      <c r="L226" s="75" t="e">
        <f>G226*(1-'FORM-I'!$V$22/100)</f>
        <v>#N/A</v>
      </c>
      <c r="N226" s="11" t="e">
        <f>VLOOKUP(B226,$B$11:B225,1,FALSE)</f>
        <v>#N/A</v>
      </c>
      <c r="AH226" s="353" t="s">
        <v>2318</v>
      </c>
      <c r="AI226" s="352" t="s">
        <v>2319</v>
      </c>
      <c r="AJ226" s="352" t="s">
        <v>2320</v>
      </c>
      <c r="AK226" s="354">
        <v>292.76873000000001</v>
      </c>
      <c r="AL226" s="355">
        <v>0</v>
      </c>
      <c r="AM226" s="11">
        <f>IF(Verzie!$E$1="CZK",Ceny!AK226,IF(Verzie!$E$1="SK",Ceny!AL226,""))</f>
        <v>0</v>
      </c>
    </row>
    <row r="227" spans="1:39" ht="15">
      <c r="A227" s="99"/>
      <c r="B227" s="115">
        <v>9255304</v>
      </c>
      <c r="C227" s="116" t="s">
        <v>203</v>
      </c>
      <c r="D227" s="117">
        <v>1</v>
      </c>
      <c r="E227" s="118"/>
      <c r="F227" s="119"/>
      <c r="G227" s="88" t="e">
        <f t="shared" si="11"/>
        <v>#N/A</v>
      </c>
      <c r="H227" s="121" t="e">
        <f>IF(G227="","",$H$10)</f>
        <v>#N/A</v>
      </c>
      <c r="I227" s="122"/>
      <c r="J227" s="347">
        <v>396793</v>
      </c>
      <c r="L227" s="75" t="e">
        <f>G227*(1-'FORM-I'!$V$22/100)</f>
        <v>#N/A</v>
      </c>
      <c r="N227" s="11" t="e">
        <f>VLOOKUP(B227,$B$11:B226,1,FALSE)</f>
        <v>#N/A</v>
      </c>
      <c r="AH227" s="353" t="s">
        <v>2321</v>
      </c>
      <c r="AI227" s="352" t="s">
        <v>2322</v>
      </c>
      <c r="AJ227" s="352" t="s">
        <v>2323</v>
      </c>
      <c r="AK227" s="354">
        <v>356.34505000000001</v>
      </c>
      <c r="AL227" s="355">
        <v>0</v>
      </c>
      <c r="AM227" s="11">
        <f>IF(Verzie!$E$1="CZK",Ceny!AK227,IF(Verzie!$E$1="SK",Ceny!AL227,""))</f>
        <v>0</v>
      </c>
    </row>
    <row r="228" spans="1:39" ht="15">
      <c r="A228" s="99"/>
      <c r="B228" s="115">
        <v>9255305</v>
      </c>
      <c r="C228" s="116" t="s">
        <v>204</v>
      </c>
      <c r="D228" s="117">
        <v>1</v>
      </c>
      <c r="E228" s="118"/>
      <c r="F228" s="119"/>
      <c r="G228" s="88">
        <f t="shared" si="11"/>
        <v>0</v>
      </c>
      <c r="H228" s="121" t="str">
        <f>IF(G228="","",$H$10)</f>
        <v>EUR</v>
      </c>
      <c r="I228" s="122"/>
      <c r="J228" s="347" t="s">
        <v>27408</v>
      </c>
      <c r="L228" s="75">
        <f>G228*(1-'FORM-I'!$V$22/100)</f>
        <v>0</v>
      </c>
      <c r="N228" s="11" t="e">
        <f>VLOOKUP(B228,$B$11:B227,1,FALSE)</f>
        <v>#N/A</v>
      </c>
      <c r="AH228" s="353" t="s">
        <v>2324</v>
      </c>
      <c r="AI228" s="352" t="s">
        <v>2325</v>
      </c>
      <c r="AJ228" s="352" t="s">
        <v>2326</v>
      </c>
      <c r="AK228" s="354">
        <v>251.64872</v>
      </c>
      <c r="AL228" s="355">
        <v>12.105219999999999</v>
      </c>
      <c r="AM228" s="11">
        <f>IF(Verzie!$E$1="CZK",Ceny!AK228,IF(Verzie!$E$1="SK",Ceny!AL228,""))</f>
        <v>12.105219999999999</v>
      </c>
    </row>
    <row r="229" spans="1:39" ht="15">
      <c r="A229" s="99"/>
      <c r="B229" s="115">
        <v>9255306</v>
      </c>
      <c r="C229" s="116" t="s">
        <v>205</v>
      </c>
      <c r="D229" s="117">
        <v>1</v>
      </c>
      <c r="E229" s="118"/>
      <c r="F229" s="119"/>
      <c r="G229" s="88">
        <f t="shared" si="11"/>
        <v>0</v>
      </c>
      <c r="H229" s="121" t="str">
        <f t="shared" ref="H229:H292" si="14">IF(G229="","",$H$10)</f>
        <v>EUR</v>
      </c>
      <c r="I229" s="122"/>
      <c r="J229" s="347" t="s">
        <v>27410</v>
      </c>
      <c r="L229" s="75">
        <f>G229*(1-'FORM-I'!$V$22/100)</f>
        <v>0</v>
      </c>
      <c r="N229" s="11" t="e">
        <f>VLOOKUP(B229,$B$11:B228,1,FALSE)</f>
        <v>#N/A</v>
      </c>
      <c r="AH229" s="353" t="s">
        <v>2327</v>
      </c>
      <c r="AI229" s="352" t="s">
        <v>2328</v>
      </c>
      <c r="AJ229" s="352" t="s">
        <v>2329</v>
      </c>
      <c r="AK229" s="354">
        <v>3127.0683899999999</v>
      </c>
      <c r="AL229" s="355">
        <v>125.09831</v>
      </c>
      <c r="AM229" s="11">
        <f>IF(Verzie!$E$1="CZK",Ceny!AK229,IF(Verzie!$E$1="SK",Ceny!AL229,""))</f>
        <v>125.09831</v>
      </c>
    </row>
    <row r="230" spans="1:39" ht="15">
      <c r="A230" s="99"/>
      <c r="B230" s="115">
        <v>9255307</v>
      </c>
      <c r="C230" s="116" t="s">
        <v>206</v>
      </c>
      <c r="D230" s="117">
        <v>1</v>
      </c>
      <c r="E230" s="118"/>
      <c r="F230" s="119"/>
      <c r="G230" s="88">
        <f t="shared" si="11"/>
        <v>0</v>
      </c>
      <c r="H230" s="121" t="str">
        <f t="shared" si="14"/>
        <v>EUR</v>
      </c>
      <c r="I230" s="122"/>
      <c r="J230" s="347" t="s">
        <v>27412</v>
      </c>
      <c r="L230" s="75">
        <f>G230*(1-'FORM-I'!$V$22/100)</f>
        <v>0</v>
      </c>
      <c r="N230" s="11" t="e">
        <f>VLOOKUP(B230,$B$11:B229,1,FALSE)</f>
        <v>#N/A</v>
      </c>
      <c r="AH230" s="353" t="s">
        <v>2327</v>
      </c>
      <c r="AI230" s="352" t="s">
        <v>2330</v>
      </c>
      <c r="AJ230" s="352" t="s">
        <v>2331</v>
      </c>
      <c r="AK230" s="354">
        <v>1182.2581499999999</v>
      </c>
      <c r="AL230" s="355">
        <v>47.425440000000002</v>
      </c>
      <c r="AM230" s="11">
        <f>IF(Verzie!$E$1="CZK",Ceny!AK230,IF(Verzie!$E$1="SK",Ceny!AL230,""))</f>
        <v>47.425440000000002</v>
      </c>
    </row>
    <row r="231" spans="1:39" ht="15">
      <c r="A231" s="99"/>
      <c r="B231" s="115">
        <v>9255308</v>
      </c>
      <c r="C231" s="116" t="s">
        <v>207</v>
      </c>
      <c r="D231" s="117">
        <v>1</v>
      </c>
      <c r="E231" s="118"/>
      <c r="F231" s="119"/>
      <c r="G231" s="88">
        <f t="shared" si="11"/>
        <v>0</v>
      </c>
      <c r="H231" s="121" t="str">
        <f t="shared" si="14"/>
        <v>EUR</v>
      </c>
      <c r="I231" s="122"/>
      <c r="J231" s="347" t="s">
        <v>27414</v>
      </c>
      <c r="L231" s="75">
        <f>G231*(1-'FORM-I'!$V$22/100)</f>
        <v>0</v>
      </c>
      <c r="N231" s="11" t="e">
        <f>VLOOKUP(B231,$B$11:B230,1,FALSE)</f>
        <v>#N/A</v>
      </c>
      <c r="AH231" s="353" t="s">
        <v>2332</v>
      </c>
      <c r="AI231" s="352" t="s">
        <v>2333</v>
      </c>
      <c r="AJ231" s="352" t="s">
        <v>2334</v>
      </c>
      <c r="AK231" s="354">
        <v>1228.4913300000001</v>
      </c>
      <c r="AL231" s="355">
        <v>49.145780000000002</v>
      </c>
      <c r="AM231" s="11">
        <f>IF(Verzie!$E$1="CZK",Ceny!AK231,IF(Verzie!$E$1="SK",Ceny!AL231,""))</f>
        <v>49.145780000000002</v>
      </c>
    </row>
    <row r="232" spans="1:39" ht="15">
      <c r="A232" s="99"/>
      <c r="B232" s="115">
        <v>9255309</v>
      </c>
      <c r="C232" s="116" t="s">
        <v>208</v>
      </c>
      <c r="D232" s="117">
        <v>1</v>
      </c>
      <c r="E232" s="118"/>
      <c r="F232" s="119"/>
      <c r="G232" s="88">
        <f t="shared" si="11"/>
        <v>0</v>
      </c>
      <c r="H232" s="121" t="str">
        <f t="shared" si="14"/>
        <v>EUR</v>
      </c>
      <c r="I232" s="122"/>
      <c r="J232" s="347" t="s">
        <v>27416</v>
      </c>
      <c r="L232" s="75">
        <f>G232*(1-'FORM-I'!$V$22/100)</f>
        <v>0</v>
      </c>
      <c r="N232" s="11" t="e">
        <f>VLOOKUP(B232,$B$11:B231,1,FALSE)</f>
        <v>#N/A</v>
      </c>
      <c r="AH232" s="353" t="s">
        <v>2332</v>
      </c>
      <c r="AI232" s="352" t="s">
        <v>2335</v>
      </c>
      <c r="AJ232" s="352" t="s">
        <v>2336</v>
      </c>
      <c r="AK232" s="354">
        <v>464.4581</v>
      </c>
      <c r="AL232" s="355">
        <v>18.631409999999999</v>
      </c>
      <c r="AM232" s="11">
        <f>IF(Verzie!$E$1="CZK",Ceny!AK232,IF(Verzie!$E$1="SK",Ceny!AL232,""))</f>
        <v>18.631409999999999</v>
      </c>
    </row>
    <row r="233" spans="1:39" ht="15">
      <c r="A233" s="99"/>
      <c r="B233" s="153">
        <v>9255310</v>
      </c>
      <c r="C233" s="154" t="s">
        <v>209</v>
      </c>
      <c r="D233" s="155">
        <v>1</v>
      </c>
      <c r="E233" s="156"/>
      <c r="F233" s="157"/>
      <c r="G233" s="88">
        <f t="shared" si="11"/>
        <v>0</v>
      </c>
      <c r="H233" s="158" t="str">
        <f t="shared" si="14"/>
        <v>EUR</v>
      </c>
      <c r="I233" s="159"/>
      <c r="J233" s="349" t="s">
        <v>27418</v>
      </c>
      <c r="L233" s="75">
        <f>G233*(1-'FORM-I'!$V$22/100)</f>
        <v>0</v>
      </c>
      <c r="N233" s="11" t="e">
        <f>VLOOKUP(B233,$B$11:B232,1,FALSE)</f>
        <v>#N/A</v>
      </c>
      <c r="AH233" s="353" t="s">
        <v>2337</v>
      </c>
      <c r="AI233" s="352" t="s">
        <v>2338</v>
      </c>
      <c r="AJ233" s="352" t="s">
        <v>2339</v>
      </c>
      <c r="AK233" s="354">
        <v>1712.2040199999999</v>
      </c>
      <c r="AL233" s="355">
        <v>78.441119999999998</v>
      </c>
      <c r="AM233" s="11">
        <f>IF(Verzie!$E$1="CZK",Ceny!AK233,IF(Verzie!$E$1="SK",Ceny!AL233,""))</f>
        <v>78.441119999999998</v>
      </c>
    </row>
    <row r="234" spans="1:39" ht="15">
      <c r="A234" s="107"/>
      <c r="B234" s="146">
        <v>9255342</v>
      </c>
      <c r="C234" s="147" t="s">
        <v>210</v>
      </c>
      <c r="D234" s="148">
        <v>1</v>
      </c>
      <c r="E234" s="149"/>
      <c r="F234" s="150"/>
      <c r="G234" s="88">
        <f t="shared" si="11"/>
        <v>0</v>
      </c>
      <c r="H234" s="151" t="str">
        <f t="shared" si="14"/>
        <v>EUR</v>
      </c>
      <c r="I234" s="152"/>
      <c r="J234" s="348" t="s">
        <v>15722</v>
      </c>
      <c r="L234" s="75">
        <f>G234*(1-'FORM-I'!$V$22/100)</f>
        <v>0</v>
      </c>
      <c r="N234" s="11" t="e">
        <f>VLOOKUP(B234,$B$11:B233,1,FALSE)</f>
        <v>#N/A</v>
      </c>
      <c r="AH234" s="353" t="s">
        <v>2340</v>
      </c>
      <c r="AI234" s="352" t="s">
        <v>2341</v>
      </c>
      <c r="AJ234" s="352" t="s">
        <v>2342</v>
      </c>
      <c r="AK234" s="354">
        <v>1936.5303200000001</v>
      </c>
      <c r="AL234" s="355">
        <v>88.718180000000004</v>
      </c>
      <c r="AM234" s="11">
        <f>IF(Verzie!$E$1="CZK",Ceny!AK234,IF(Verzie!$E$1="SK",Ceny!AL234,""))</f>
        <v>88.718180000000004</v>
      </c>
    </row>
    <row r="235" spans="1:39" ht="15">
      <c r="A235" s="107"/>
      <c r="B235" s="115">
        <v>9255343</v>
      </c>
      <c r="C235" s="116" t="s">
        <v>211</v>
      </c>
      <c r="D235" s="117">
        <v>1</v>
      </c>
      <c r="E235" s="118"/>
      <c r="F235" s="119"/>
      <c r="G235" s="88" t="e">
        <f t="shared" si="11"/>
        <v>#N/A</v>
      </c>
      <c r="H235" s="121" t="e">
        <f t="shared" si="14"/>
        <v>#N/A</v>
      </c>
      <c r="I235" s="122"/>
      <c r="J235" s="347">
        <v>396801</v>
      </c>
      <c r="L235" s="75" t="e">
        <f>G235*(1-'FORM-I'!$V$22/100)</f>
        <v>#N/A</v>
      </c>
      <c r="N235" s="11" t="e">
        <f>VLOOKUP(B235,$B$11:B234,1,FALSE)</f>
        <v>#N/A</v>
      </c>
      <c r="AH235" s="353" t="s">
        <v>2343</v>
      </c>
      <c r="AI235" s="352" t="s">
        <v>2344</v>
      </c>
      <c r="AJ235" s="352" t="s">
        <v>2345</v>
      </c>
      <c r="AK235" s="354">
        <v>902.13604999999995</v>
      </c>
      <c r="AL235" s="355">
        <v>41.329520000000002</v>
      </c>
      <c r="AM235" s="11">
        <f>IF(Verzie!$E$1="CZK",Ceny!AK235,IF(Verzie!$E$1="SK",Ceny!AL235,""))</f>
        <v>41.329520000000002</v>
      </c>
    </row>
    <row r="236" spans="1:39" ht="15">
      <c r="A236" s="107"/>
      <c r="B236" s="115">
        <v>9255344</v>
      </c>
      <c r="C236" s="116" t="s">
        <v>212</v>
      </c>
      <c r="D236" s="117">
        <v>1</v>
      </c>
      <c r="E236" s="118"/>
      <c r="F236" s="119"/>
      <c r="G236" s="88" t="e">
        <f t="shared" si="11"/>
        <v>#N/A</v>
      </c>
      <c r="H236" s="121" t="e">
        <f t="shared" si="14"/>
        <v>#N/A</v>
      </c>
      <c r="I236" s="122"/>
      <c r="J236" s="347">
        <v>396802</v>
      </c>
      <c r="L236" s="75" t="e">
        <f>G236*(1-'FORM-I'!$V$22/100)</f>
        <v>#N/A</v>
      </c>
      <c r="N236" s="11" t="e">
        <f>VLOOKUP(B236,$B$11:B235,1,FALSE)</f>
        <v>#N/A</v>
      </c>
      <c r="AH236" s="353" t="s">
        <v>2346</v>
      </c>
      <c r="AI236" s="352" t="s">
        <v>2347</v>
      </c>
      <c r="AJ236" s="352" t="s">
        <v>2348</v>
      </c>
      <c r="AK236" s="354">
        <v>5996.9117200000001</v>
      </c>
      <c r="AL236" s="355">
        <v>274.73628000000002</v>
      </c>
      <c r="AM236" s="11">
        <f>IF(Verzie!$E$1="CZK",Ceny!AK236,IF(Verzie!$E$1="SK",Ceny!AL236,""))</f>
        <v>274.73628000000002</v>
      </c>
    </row>
    <row r="237" spans="1:39" ht="15">
      <c r="A237" s="107"/>
      <c r="B237" s="115">
        <v>9255345</v>
      </c>
      <c r="C237" s="116" t="s">
        <v>213</v>
      </c>
      <c r="D237" s="117">
        <v>1</v>
      </c>
      <c r="E237" s="118"/>
      <c r="F237" s="119"/>
      <c r="G237" s="88">
        <f t="shared" si="11"/>
        <v>0</v>
      </c>
      <c r="H237" s="121" t="str">
        <f t="shared" si="14"/>
        <v>EUR</v>
      </c>
      <c r="I237" s="122"/>
      <c r="J237" s="347" t="s">
        <v>27444</v>
      </c>
      <c r="L237" s="75">
        <f>G237*(1-'FORM-I'!$V$22/100)</f>
        <v>0</v>
      </c>
      <c r="N237" s="11" t="e">
        <f>VLOOKUP(B237,$B$11:B236,1,FALSE)</f>
        <v>#N/A</v>
      </c>
      <c r="AH237" s="353" t="s">
        <v>2349</v>
      </c>
      <c r="AI237" s="352" t="s">
        <v>2350</v>
      </c>
      <c r="AJ237" s="352" t="s">
        <v>2351</v>
      </c>
      <c r="AK237" s="354">
        <v>435.9282</v>
      </c>
      <c r="AL237" s="355">
        <v>20.969719999999999</v>
      </c>
      <c r="AM237" s="11">
        <f>IF(Verzie!$E$1="CZK",Ceny!AK237,IF(Verzie!$E$1="SK",Ceny!AL237,""))</f>
        <v>20.969719999999999</v>
      </c>
    </row>
    <row r="238" spans="1:39" ht="15">
      <c r="A238" s="107"/>
      <c r="B238" s="115">
        <v>9255346</v>
      </c>
      <c r="C238" s="116" t="s">
        <v>214</v>
      </c>
      <c r="D238" s="117">
        <v>1</v>
      </c>
      <c r="E238" s="118"/>
      <c r="F238" s="119"/>
      <c r="G238" s="88">
        <f t="shared" si="11"/>
        <v>41.84</v>
      </c>
      <c r="H238" s="121" t="str">
        <f t="shared" si="14"/>
        <v>EUR</v>
      </c>
      <c r="I238" s="122"/>
      <c r="J238" s="347" t="s">
        <v>15724</v>
      </c>
      <c r="L238" s="75">
        <f>G238*(1-'FORM-I'!$V$22/100)</f>
        <v>41.84</v>
      </c>
      <c r="N238" s="11" t="e">
        <f>VLOOKUP(B238,$B$11:B237,1,FALSE)</f>
        <v>#N/A</v>
      </c>
      <c r="AH238" s="353" t="s">
        <v>2352</v>
      </c>
      <c r="AI238" s="352" t="s">
        <v>2353</v>
      </c>
      <c r="AJ238" s="352" t="s">
        <v>2354</v>
      </c>
      <c r="AK238" s="354">
        <v>3.3996300000000002</v>
      </c>
      <c r="AL238" s="355">
        <v>0.13941999999999999</v>
      </c>
      <c r="AM238" s="11">
        <f>IF(Verzie!$E$1="CZK",Ceny!AK238,IF(Verzie!$E$1="SK",Ceny!AL238,""))</f>
        <v>0.13941999999999999</v>
      </c>
    </row>
    <row r="239" spans="1:39" ht="15">
      <c r="A239" s="107"/>
      <c r="B239" s="115">
        <v>9255347</v>
      </c>
      <c r="C239" s="116" t="s">
        <v>215</v>
      </c>
      <c r="D239" s="117">
        <v>1</v>
      </c>
      <c r="E239" s="118"/>
      <c r="F239" s="119"/>
      <c r="G239" s="88">
        <f t="shared" si="11"/>
        <v>0</v>
      </c>
      <c r="H239" s="121" t="str">
        <f t="shared" si="14"/>
        <v>EUR</v>
      </c>
      <c r="I239" s="122"/>
      <c r="J239" s="347" t="s">
        <v>27448</v>
      </c>
      <c r="L239" s="75">
        <f>G239*(1-'FORM-I'!$V$22/100)</f>
        <v>0</v>
      </c>
      <c r="N239" s="11" t="e">
        <f>VLOOKUP(B239,$B$11:B238,1,FALSE)</f>
        <v>#N/A</v>
      </c>
      <c r="AH239" s="353" t="s">
        <v>2355</v>
      </c>
      <c r="AI239" s="352" t="s">
        <v>2356</v>
      </c>
      <c r="AJ239" s="352" t="s">
        <v>2357</v>
      </c>
      <c r="AK239" s="354">
        <v>3.3566600000000002</v>
      </c>
      <c r="AL239" s="355">
        <v>0.13768</v>
      </c>
      <c r="AM239" s="11">
        <f>IF(Verzie!$E$1="CZK",Ceny!AK239,IF(Verzie!$E$1="SK",Ceny!AL239,""))</f>
        <v>0.13768</v>
      </c>
    </row>
    <row r="240" spans="1:39" ht="15">
      <c r="A240" s="107"/>
      <c r="B240" s="115">
        <v>9255348</v>
      </c>
      <c r="C240" s="116" t="s">
        <v>216</v>
      </c>
      <c r="D240" s="117">
        <v>1</v>
      </c>
      <c r="E240" s="118"/>
      <c r="F240" s="119"/>
      <c r="G240" s="88">
        <f t="shared" si="11"/>
        <v>22.67428</v>
      </c>
      <c r="H240" s="121" t="str">
        <f t="shared" si="14"/>
        <v>EUR</v>
      </c>
      <c r="I240" s="122"/>
      <c r="J240" s="347" t="s">
        <v>15726</v>
      </c>
      <c r="L240" s="75">
        <f>G240*(1-'FORM-I'!$V$22/100)</f>
        <v>22.67428</v>
      </c>
      <c r="N240" s="11" t="e">
        <f>VLOOKUP(B240,$B$11:B239,1,FALSE)</f>
        <v>#N/A</v>
      </c>
      <c r="AH240" s="353" t="s">
        <v>2358</v>
      </c>
      <c r="AI240" s="352" t="s">
        <v>2359</v>
      </c>
      <c r="AJ240" s="352" t="s">
        <v>2360</v>
      </c>
      <c r="AK240" s="354">
        <v>2.9527700000000001</v>
      </c>
      <c r="AL240" s="355">
        <v>0.1211</v>
      </c>
      <c r="AM240" s="11">
        <f>IF(Verzie!$E$1="CZK",Ceny!AK240,IF(Verzie!$E$1="SK",Ceny!AL240,""))</f>
        <v>0.1211</v>
      </c>
    </row>
    <row r="241" spans="1:39" ht="15">
      <c r="A241" s="107"/>
      <c r="B241" s="115">
        <v>9255349</v>
      </c>
      <c r="C241" s="116" t="s">
        <v>217</v>
      </c>
      <c r="D241" s="117">
        <v>1</v>
      </c>
      <c r="E241" s="118"/>
      <c r="F241" s="119"/>
      <c r="G241" s="88">
        <f t="shared" si="11"/>
        <v>0</v>
      </c>
      <c r="H241" s="121" t="str">
        <f t="shared" si="14"/>
        <v>EUR</v>
      </c>
      <c r="I241" s="122"/>
      <c r="J241" s="347" t="s">
        <v>27450</v>
      </c>
      <c r="L241" s="75">
        <f>G241*(1-'FORM-I'!$V$22/100)</f>
        <v>0</v>
      </c>
      <c r="N241" s="11" t="e">
        <f>VLOOKUP(B241,$B$11:B240,1,FALSE)</f>
        <v>#N/A</v>
      </c>
      <c r="AH241" s="353" t="s">
        <v>2361</v>
      </c>
      <c r="AI241" s="352" t="s">
        <v>2362</v>
      </c>
      <c r="AJ241" s="352" t="s">
        <v>2363</v>
      </c>
      <c r="AK241" s="354">
        <v>2.5594800000000002</v>
      </c>
      <c r="AL241" s="355">
        <v>0.10498</v>
      </c>
      <c r="AM241" s="11">
        <f>IF(Verzie!$E$1="CZK",Ceny!AK241,IF(Verzie!$E$1="SK",Ceny!AL241,""))</f>
        <v>0.10498</v>
      </c>
    </row>
    <row r="242" spans="1:39" ht="15">
      <c r="A242" s="107"/>
      <c r="B242" s="153">
        <v>9255350</v>
      </c>
      <c r="C242" s="154" t="s">
        <v>218</v>
      </c>
      <c r="D242" s="155">
        <v>1</v>
      </c>
      <c r="E242" s="156"/>
      <c r="F242" s="157"/>
      <c r="G242" s="88">
        <f t="shared" si="11"/>
        <v>0</v>
      </c>
      <c r="H242" s="158" t="str">
        <f t="shared" si="14"/>
        <v>EUR</v>
      </c>
      <c r="I242" s="159"/>
      <c r="J242" s="349" t="s">
        <v>15728</v>
      </c>
      <c r="L242" s="75">
        <f>G242*(1-'FORM-I'!$V$22/100)</f>
        <v>0</v>
      </c>
      <c r="N242" s="11" t="e">
        <f>VLOOKUP(B242,$B$11:B241,1,FALSE)</f>
        <v>#N/A</v>
      </c>
      <c r="AH242" s="353" t="s">
        <v>2364</v>
      </c>
      <c r="AI242" s="352" t="s">
        <v>2365</v>
      </c>
      <c r="AJ242" s="352" t="s">
        <v>2366</v>
      </c>
      <c r="AK242" s="354">
        <v>1030.98685</v>
      </c>
      <c r="AL242" s="355">
        <v>41.244619999999998</v>
      </c>
      <c r="AM242" s="11">
        <f>IF(Verzie!$E$1="CZK",Ceny!AK242,IF(Verzie!$E$1="SK",Ceny!AL242,""))</f>
        <v>41.244619999999998</v>
      </c>
    </row>
    <row r="243" spans="1:39" ht="15">
      <c r="A243" s="67"/>
      <c r="B243" s="146">
        <v>9255044</v>
      </c>
      <c r="C243" s="147" t="s">
        <v>219</v>
      </c>
      <c r="D243" s="148">
        <v>10</v>
      </c>
      <c r="E243" s="149"/>
      <c r="F243" s="150"/>
      <c r="G243" s="88">
        <f t="shared" si="11"/>
        <v>16.540590000000002</v>
      </c>
      <c r="H243" s="151" t="str">
        <f t="shared" si="14"/>
        <v>EUR</v>
      </c>
      <c r="I243" s="152"/>
      <c r="J243" s="348" t="s">
        <v>15115</v>
      </c>
      <c r="L243" s="75">
        <f>G243*(1-'FORM-I'!$V$22/100)</f>
        <v>16.540590000000002</v>
      </c>
      <c r="N243" s="11" t="e">
        <f>VLOOKUP(B243,$B$11:B242,1,FALSE)</f>
        <v>#N/A</v>
      </c>
      <c r="AH243" s="353" t="s">
        <v>2367</v>
      </c>
      <c r="AI243" s="352" t="s">
        <v>2368</v>
      </c>
      <c r="AJ243" s="352" t="s">
        <v>2369</v>
      </c>
      <c r="AK243" s="354">
        <v>1153.6680100000001</v>
      </c>
      <c r="AL243" s="355">
        <v>46.152470000000001</v>
      </c>
      <c r="AM243" s="11">
        <f>IF(Verzie!$E$1="CZK",Ceny!AK243,IF(Verzie!$E$1="SK",Ceny!AL243,""))</f>
        <v>46.152470000000001</v>
      </c>
    </row>
    <row r="244" spans="1:39" ht="15">
      <c r="A244" s="67"/>
      <c r="B244" s="115">
        <v>9255045</v>
      </c>
      <c r="C244" s="116" t="s">
        <v>220</v>
      </c>
      <c r="D244" s="117">
        <v>10</v>
      </c>
      <c r="E244" s="118"/>
      <c r="F244" s="119"/>
      <c r="G244" s="88">
        <f t="shared" si="11"/>
        <v>16.540590000000002</v>
      </c>
      <c r="H244" s="121" t="str">
        <f t="shared" si="14"/>
        <v>EUR</v>
      </c>
      <c r="I244" s="122"/>
      <c r="J244" s="347" t="s">
        <v>15117</v>
      </c>
      <c r="L244" s="75">
        <f>G244*(1-'FORM-I'!$V$22/100)</f>
        <v>16.540590000000002</v>
      </c>
      <c r="N244" s="11" t="e">
        <f>VLOOKUP(B244,$B$11:B243,1,FALSE)</f>
        <v>#N/A</v>
      </c>
      <c r="AH244" s="353" t="s">
        <v>2370</v>
      </c>
      <c r="AI244" s="352" t="s">
        <v>2371</v>
      </c>
      <c r="AJ244" s="352" t="s">
        <v>2372</v>
      </c>
      <c r="AK244" s="354">
        <v>1215.21037</v>
      </c>
      <c r="AL244" s="355">
        <v>48.614460000000001</v>
      </c>
      <c r="AM244" s="11">
        <f>IF(Verzie!$E$1="CZK",Ceny!AK244,IF(Verzie!$E$1="SK",Ceny!AL244,""))</f>
        <v>48.614460000000001</v>
      </c>
    </row>
    <row r="245" spans="1:39" ht="15">
      <c r="A245" s="67"/>
      <c r="B245" s="115">
        <v>9255046</v>
      </c>
      <c r="C245" s="116" t="s">
        <v>221</v>
      </c>
      <c r="D245" s="117">
        <v>10</v>
      </c>
      <c r="E245" s="118"/>
      <c r="F245" s="119"/>
      <c r="G245" s="88">
        <f t="shared" si="11"/>
        <v>16.72522</v>
      </c>
      <c r="H245" s="121" t="str">
        <f t="shared" si="14"/>
        <v>EUR</v>
      </c>
      <c r="I245" s="122"/>
      <c r="J245" s="347" t="s">
        <v>15119</v>
      </c>
      <c r="L245" s="75">
        <f>G245*(1-'FORM-I'!$V$22/100)</f>
        <v>16.72522</v>
      </c>
      <c r="N245" s="11" t="e">
        <f>VLOOKUP(B245,$B$11:B244,1,FALSE)</f>
        <v>#N/A</v>
      </c>
      <c r="AH245" s="353" t="s">
        <v>2373</v>
      </c>
      <c r="AI245" s="352" t="s">
        <v>2374</v>
      </c>
      <c r="AJ245" s="352" t="s">
        <v>2375</v>
      </c>
      <c r="AK245" s="354">
        <v>1041.86519</v>
      </c>
      <c r="AL245" s="355">
        <v>41.679780000000001</v>
      </c>
      <c r="AM245" s="11">
        <f>IF(Verzie!$E$1="CZK",Ceny!AK245,IF(Verzie!$E$1="SK",Ceny!AL245,""))</f>
        <v>41.679780000000001</v>
      </c>
    </row>
    <row r="246" spans="1:39" ht="15">
      <c r="A246" s="67"/>
      <c r="B246" s="115">
        <v>9255047</v>
      </c>
      <c r="C246" s="116" t="s">
        <v>222</v>
      </c>
      <c r="D246" s="117">
        <v>10</v>
      </c>
      <c r="E246" s="118"/>
      <c r="F246" s="119"/>
      <c r="G246" s="88">
        <f t="shared" si="11"/>
        <v>16.72522</v>
      </c>
      <c r="H246" s="121" t="str">
        <f t="shared" si="14"/>
        <v>EUR</v>
      </c>
      <c r="I246" s="122"/>
      <c r="J246" s="347" t="s">
        <v>15121</v>
      </c>
      <c r="L246" s="75">
        <f>G246*(1-'FORM-I'!$V$22/100)</f>
        <v>16.72522</v>
      </c>
      <c r="N246" s="11" t="e">
        <f>VLOOKUP(B246,$B$11:B245,1,FALSE)</f>
        <v>#N/A</v>
      </c>
      <c r="AH246" s="353" t="s">
        <v>2376</v>
      </c>
      <c r="AI246" s="352" t="s">
        <v>2377</v>
      </c>
      <c r="AJ246" s="352" t="s">
        <v>2378</v>
      </c>
      <c r="AK246" s="354">
        <v>30.095960000000002</v>
      </c>
      <c r="AL246" s="355">
        <v>1.23434</v>
      </c>
      <c r="AM246" s="11">
        <f>IF(Verzie!$E$1="CZK",Ceny!AK246,IF(Verzie!$E$1="SK",Ceny!AL246,""))</f>
        <v>1.23434</v>
      </c>
    </row>
    <row r="247" spans="1:39" ht="15">
      <c r="A247" s="67"/>
      <c r="B247" s="115">
        <v>9255048</v>
      </c>
      <c r="C247" s="116" t="s">
        <v>223</v>
      </c>
      <c r="D247" s="117">
        <v>10</v>
      </c>
      <c r="E247" s="118"/>
      <c r="F247" s="119"/>
      <c r="G247" s="88">
        <f t="shared" si="11"/>
        <v>17.033180000000002</v>
      </c>
      <c r="H247" s="121" t="str">
        <f t="shared" si="14"/>
        <v>EUR</v>
      </c>
      <c r="I247" s="122"/>
      <c r="J247" s="347" t="s">
        <v>15123</v>
      </c>
      <c r="L247" s="75">
        <f>G247*(1-'FORM-I'!$V$22/100)</f>
        <v>17.033180000000002</v>
      </c>
      <c r="N247" s="11" t="e">
        <f>VLOOKUP(B247,$B$11:B246,1,FALSE)</f>
        <v>#N/A</v>
      </c>
      <c r="AH247" s="353" t="s">
        <v>2379</v>
      </c>
      <c r="AI247" s="352" t="s">
        <v>2380</v>
      </c>
      <c r="AJ247" s="352" t="s">
        <v>2381</v>
      </c>
      <c r="AK247" s="354">
        <v>263.12896999999998</v>
      </c>
      <c r="AL247" s="355">
        <v>11.445880000000001</v>
      </c>
      <c r="AM247" s="11">
        <f>IF(Verzie!$E$1="CZK",Ceny!AK247,IF(Verzie!$E$1="SK",Ceny!AL247,""))</f>
        <v>11.445880000000001</v>
      </c>
    </row>
    <row r="248" spans="1:39" ht="15">
      <c r="A248" s="67"/>
      <c r="B248" s="115">
        <v>9255049</v>
      </c>
      <c r="C248" s="116" t="s">
        <v>224</v>
      </c>
      <c r="D248" s="117">
        <v>10</v>
      </c>
      <c r="E248" s="118"/>
      <c r="F248" s="119"/>
      <c r="G248" s="88">
        <f t="shared" si="11"/>
        <v>17.033180000000002</v>
      </c>
      <c r="H248" s="121" t="str">
        <f t="shared" si="14"/>
        <v>EUR</v>
      </c>
      <c r="I248" s="122"/>
      <c r="J248" s="347" t="s">
        <v>15125</v>
      </c>
      <c r="L248" s="75">
        <f>G248*(1-'FORM-I'!$V$22/100)</f>
        <v>17.033180000000002</v>
      </c>
      <c r="N248" s="11" t="e">
        <f>VLOOKUP(B248,$B$11:B247,1,FALSE)</f>
        <v>#N/A</v>
      </c>
      <c r="AH248" s="353" t="s">
        <v>2382</v>
      </c>
      <c r="AI248" s="352" t="s">
        <v>2383</v>
      </c>
      <c r="AJ248" s="352" t="s">
        <v>2384</v>
      </c>
      <c r="AK248" s="354">
        <v>268.63887999999997</v>
      </c>
      <c r="AL248" s="355">
        <v>11.685560000000001</v>
      </c>
      <c r="AM248" s="11">
        <f>IF(Verzie!$E$1="CZK",Ceny!AK248,IF(Verzie!$E$1="SK",Ceny!AL248,""))</f>
        <v>11.685560000000001</v>
      </c>
    </row>
    <row r="249" spans="1:39" ht="15">
      <c r="A249" s="67"/>
      <c r="B249" s="115">
        <v>9255050</v>
      </c>
      <c r="C249" s="116" t="s">
        <v>225</v>
      </c>
      <c r="D249" s="117">
        <v>10</v>
      </c>
      <c r="E249" s="118"/>
      <c r="F249" s="119"/>
      <c r="G249" s="88">
        <f t="shared" si="11"/>
        <v>17.340789999999998</v>
      </c>
      <c r="H249" s="121" t="str">
        <f t="shared" si="14"/>
        <v>EUR</v>
      </c>
      <c r="I249" s="122"/>
      <c r="J249" s="347" t="s">
        <v>15127</v>
      </c>
      <c r="L249" s="75">
        <f>G249*(1-'FORM-I'!$V$22/100)</f>
        <v>17.340789999999998</v>
      </c>
      <c r="N249" s="11" t="e">
        <f>VLOOKUP(B249,$B$11:B248,1,FALSE)</f>
        <v>#N/A</v>
      </c>
      <c r="AH249" s="353" t="s">
        <v>2385</v>
      </c>
      <c r="AI249" s="352" t="s">
        <v>2386</v>
      </c>
      <c r="AJ249" s="352" t="s">
        <v>2387</v>
      </c>
      <c r="AK249" s="354">
        <v>273.61201999999997</v>
      </c>
      <c r="AL249" s="355">
        <v>11.901899999999999</v>
      </c>
      <c r="AM249" s="11">
        <f>IF(Verzie!$E$1="CZK",Ceny!AK249,IF(Verzie!$E$1="SK",Ceny!AL249,""))</f>
        <v>11.901899999999999</v>
      </c>
    </row>
    <row r="250" spans="1:39" ht="15">
      <c r="A250" s="67"/>
      <c r="B250" s="115">
        <v>9255051</v>
      </c>
      <c r="C250" s="116" t="s">
        <v>226</v>
      </c>
      <c r="D250" s="117">
        <v>10</v>
      </c>
      <c r="E250" s="118"/>
      <c r="F250" s="119"/>
      <c r="G250" s="88">
        <f t="shared" si="11"/>
        <v>17.340789999999998</v>
      </c>
      <c r="H250" s="121" t="str">
        <f t="shared" si="14"/>
        <v>EUR</v>
      </c>
      <c r="I250" s="122"/>
      <c r="J250" s="347" t="s">
        <v>15129</v>
      </c>
      <c r="L250" s="75">
        <f>G250*(1-'FORM-I'!$V$22/100)</f>
        <v>17.340789999999998</v>
      </c>
      <c r="N250" s="11" t="e">
        <f>VLOOKUP(B250,$B$11:B249,1,FALSE)</f>
        <v>#N/A</v>
      </c>
      <c r="AH250" s="353" t="s">
        <v>2388</v>
      </c>
      <c r="AI250" s="352" t="s">
        <v>2389</v>
      </c>
      <c r="AJ250" s="352" t="s">
        <v>2390</v>
      </c>
      <c r="AK250" s="354">
        <v>278.58515</v>
      </c>
      <c r="AL250" s="355">
        <v>12.118220000000001</v>
      </c>
      <c r="AM250" s="11">
        <f>IF(Verzie!$E$1="CZK",Ceny!AK250,IF(Verzie!$E$1="SK",Ceny!AL250,""))</f>
        <v>12.118220000000001</v>
      </c>
    </row>
    <row r="251" spans="1:39" ht="15">
      <c r="A251" s="67"/>
      <c r="B251" s="115">
        <v>9255052</v>
      </c>
      <c r="C251" s="116" t="s">
        <v>227</v>
      </c>
      <c r="D251" s="117">
        <v>10</v>
      </c>
      <c r="E251" s="118"/>
      <c r="F251" s="119"/>
      <c r="G251" s="88">
        <f t="shared" si="11"/>
        <v>16.80836</v>
      </c>
      <c r="H251" s="121" t="str">
        <f t="shared" si="14"/>
        <v>EUR</v>
      </c>
      <c r="I251" s="122"/>
      <c r="J251" s="347" t="s">
        <v>15131</v>
      </c>
      <c r="L251" s="75">
        <f>G251*(1-'FORM-I'!$V$22/100)</f>
        <v>16.80836</v>
      </c>
      <c r="N251" s="11" t="e">
        <f>VLOOKUP(B251,$B$11:B250,1,FALSE)</f>
        <v>#N/A</v>
      </c>
      <c r="AH251" s="353" t="s">
        <v>2391</v>
      </c>
      <c r="AI251" s="352" t="s">
        <v>2392</v>
      </c>
      <c r="AJ251" s="352" t="s">
        <v>2393</v>
      </c>
      <c r="AK251" s="354">
        <v>302.85406999999998</v>
      </c>
      <c r="AL251" s="355">
        <v>13.1739</v>
      </c>
      <c r="AM251" s="11">
        <f>IF(Verzie!$E$1="CZK",Ceny!AK251,IF(Verzie!$E$1="SK",Ceny!AL251,""))</f>
        <v>13.1739</v>
      </c>
    </row>
    <row r="252" spans="1:39" ht="15">
      <c r="A252" s="67"/>
      <c r="B252" s="115">
        <v>9255053</v>
      </c>
      <c r="C252" s="116" t="s">
        <v>228</v>
      </c>
      <c r="D252" s="117">
        <v>10</v>
      </c>
      <c r="E252" s="118"/>
      <c r="F252" s="119"/>
      <c r="G252" s="88">
        <f t="shared" si="11"/>
        <v>16.80836</v>
      </c>
      <c r="H252" s="121" t="str">
        <f t="shared" si="14"/>
        <v>EUR</v>
      </c>
      <c r="I252" s="122"/>
      <c r="J252" s="347" t="s">
        <v>15135</v>
      </c>
      <c r="L252" s="75">
        <f>G252*(1-'FORM-I'!$V$22/100)</f>
        <v>16.80836</v>
      </c>
      <c r="N252" s="11" t="e">
        <f>VLOOKUP(B252,$B$11:B251,1,FALSE)</f>
        <v>#N/A</v>
      </c>
      <c r="AH252" s="353" t="s">
        <v>2394</v>
      </c>
      <c r="AI252" s="352" t="s">
        <v>2395</v>
      </c>
      <c r="AJ252" s="352" t="s">
        <v>2396</v>
      </c>
      <c r="AK252" s="354">
        <v>322.71382</v>
      </c>
      <c r="AL252" s="355">
        <v>14.037800000000001</v>
      </c>
      <c r="AM252" s="11">
        <f>IF(Verzie!$E$1="CZK",Ceny!AK252,IF(Verzie!$E$1="SK",Ceny!AL252,""))</f>
        <v>14.037800000000001</v>
      </c>
    </row>
    <row r="253" spans="1:39" ht="15">
      <c r="A253" s="67"/>
      <c r="B253" s="115">
        <v>9255054</v>
      </c>
      <c r="C253" s="116" t="s">
        <v>229</v>
      </c>
      <c r="D253" s="117">
        <v>10</v>
      </c>
      <c r="E253" s="118"/>
      <c r="F253" s="119"/>
      <c r="G253" s="88">
        <f t="shared" si="11"/>
        <v>17.10154</v>
      </c>
      <c r="H253" s="121" t="str">
        <f t="shared" si="14"/>
        <v>EUR</v>
      </c>
      <c r="I253" s="122"/>
      <c r="J253" s="347" t="s">
        <v>15139</v>
      </c>
      <c r="L253" s="75">
        <f>G253*(1-'FORM-I'!$V$22/100)</f>
        <v>17.10154</v>
      </c>
      <c r="N253" s="11" t="e">
        <f>VLOOKUP(B253,$B$11:B252,1,FALSE)</f>
        <v>#N/A</v>
      </c>
      <c r="AH253" s="353" t="s">
        <v>2397</v>
      </c>
      <c r="AI253" s="352" t="s">
        <v>2398</v>
      </c>
      <c r="AJ253" s="352" t="s">
        <v>2399</v>
      </c>
      <c r="AK253" s="354">
        <v>2.3200599999999998</v>
      </c>
      <c r="AL253" s="355">
        <v>9.5159999999999995E-2</v>
      </c>
      <c r="AM253" s="11">
        <f>IF(Verzie!$E$1="CZK",Ceny!AK253,IF(Verzie!$E$1="SK",Ceny!AL253,""))</f>
        <v>9.5159999999999995E-2</v>
      </c>
    </row>
    <row r="254" spans="1:39" ht="15">
      <c r="A254" s="67"/>
      <c r="B254" s="115">
        <v>9255055</v>
      </c>
      <c r="C254" s="116" t="s">
        <v>230</v>
      </c>
      <c r="D254" s="117">
        <v>10</v>
      </c>
      <c r="E254" s="118"/>
      <c r="F254" s="119"/>
      <c r="G254" s="88">
        <f t="shared" si="11"/>
        <v>17.10154</v>
      </c>
      <c r="H254" s="121" t="str">
        <f t="shared" si="14"/>
        <v>EUR</v>
      </c>
      <c r="I254" s="122"/>
      <c r="J254" s="347" t="s">
        <v>15143</v>
      </c>
      <c r="L254" s="75">
        <f>G254*(1-'FORM-I'!$V$22/100)</f>
        <v>17.10154</v>
      </c>
      <c r="N254" s="11" t="e">
        <f>VLOOKUP(B254,$B$11:B253,1,FALSE)</f>
        <v>#N/A</v>
      </c>
      <c r="AH254" s="353" t="s">
        <v>2400</v>
      </c>
      <c r="AI254" s="352" t="s">
        <v>2401</v>
      </c>
      <c r="AJ254" s="352" t="s">
        <v>2402</v>
      </c>
      <c r="AK254" s="354">
        <v>2.13767</v>
      </c>
      <c r="AL254" s="355">
        <v>8.7679999999999994E-2</v>
      </c>
      <c r="AM254" s="11">
        <f>IF(Verzie!$E$1="CZK",Ceny!AK254,IF(Verzie!$E$1="SK",Ceny!AL254,""))</f>
        <v>8.7679999999999994E-2</v>
      </c>
    </row>
    <row r="255" spans="1:39" ht="15">
      <c r="A255" s="67"/>
      <c r="B255" s="115">
        <v>9255056</v>
      </c>
      <c r="C255" s="116" t="s">
        <v>231</v>
      </c>
      <c r="D255" s="117">
        <v>10</v>
      </c>
      <c r="E255" s="118"/>
      <c r="F255" s="119"/>
      <c r="G255" s="88">
        <f t="shared" si="11"/>
        <v>18.264230000000001</v>
      </c>
      <c r="H255" s="121" t="str">
        <f t="shared" si="14"/>
        <v>EUR</v>
      </c>
      <c r="I255" s="122"/>
      <c r="J255" s="347" t="s">
        <v>15147</v>
      </c>
      <c r="L255" s="75">
        <f>G255*(1-'FORM-I'!$V$22/100)</f>
        <v>18.264230000000001</v>
      </c>
      <c r="N255" s="11" t="e">
        <f>VLOOKUP(B255,$B$11:B254,1,FALSE)</f>
        <v>#N/A</v>
      </c>
      <c r="AH255" s="353" t="s">
        <v>2403</v>
      </c>
      <c r="AI255" s="352" t="s">
        <v>2404</v>
      </c>
      <c r="AJ255" s="352" t="s">
        <v>2405</v>
      </c>
      <c r="AK255" s="354">
        <v>0.74358999999999997</v>
      </c>
      <c r="AL255" s="355">
        <v>3.0499999999999999E-2</v>
      </c>
      <c r="AM255" s="11">
        <f>IF(Verzie!$E$1="CZK",Ceny!AK255,IF(Verzie!$E$1="SK",Ceny!AL255,""))</f>
        <v>3.0499999999999999E-2</v>
      </c>
    </row>
    <row r="256" spans="1:39" ht="15">
      <c r="A256" s="67"/>
      <c r="B256" s="115">
        <v>9255057</v>
      </c>
      <c r="C256" s="116" t="s">
        <v>232</v>
      </c>
      <c r="D256" s="117">
        <v>10</v>
      </c>
      <c r="E256" s="118"/>
      <c r="F256" s="119"/>
      <c r="G256" s="88">
        <f t="shared" si="11"/>
        <v>18.264230000000001</v>
      </c>
      <c r="H256" s="121" t="str">
        <f t="shared" si="14"/>
        <v>EUR</v>
      </c>
      <c r="I256" s="122"/>
      <c r="J256" s="347" t="s">
        <v>15149</v>
      </c>
      <c r="L256" s="75">
        <f>G256*(1-'FORM-I'!$V$22/100)</f>
        <v>18.264230000000001</v>
      </c>
      <c r="N256" s="11" t="e">
        <f>VLOOKUP(B256,$B$11:B255,1,FALSE)</f>
        <v>#N/A</v>
      </c>
      <c r="AH256" s="353" t="s">
        <v>2406</v>
      </c>
      <c r="AI256" s="352" t="s">
        <v>2407</v>
      </c>
      <c r="AJ256" s="352" t="s">
        <v>2408</v>
      </c>
      <c r="AK256" s="354">
        <v>1201.88527</v>
      </c>
      <c r="AL256" s="355">
        <v>49.293520000000001</v>
      </c>
      <c r="AM256" s="11">
        <f>IF(Verzie!$E$1="CZK",Ceny!AK256,IF(Verzie!$E$1="SK",Ceny!AL256,""))</f>
        <v>49.293520000000001</v>
      </c>
    </row>
    <row r="257" spans="1:39" ht="15">
      <c r="A257" s="67"/>
      <c r="B257" s="115">
        <v>9255058</v>
      </c>
      <c r="C257" s="116" t="s">
        <v>233</v>
      </c>
      <c r="D257" s="117">
        <v>10</v>
      </c>
      <c r="E257" s="118"/>
      <c r="F257" s="119"/>
      <c r="G257" s="88">
        <f t="shared" si="11"/>
        <v>18.728680000000001</v>
      </c>
      <c r="H257" s="121" t="str">
        <f t="shared" si="14"/>
        <v>EUR</v>
      </c>
      <c r="I257" s="122"/>
      <c r="J257" s="347" t="s">
        <v>15151</v>
      </c>
      <c r="L257" s="75">
        <f>G257*(1-'FORM-I'!$V$22/100)</f>
        <v>18.728680000000001</v>
      </c>
      <c r="N257" s="11" t="e">
        <f>VLOOKUP(B257,$B$11:B256,1,FALSE)</f>
        <v>#N/A</v>
      </c>
      <c r="AH257" s="353" t="s">
        <v>2406</v>
      </c>
      <c r="AI257" s="352" t="s">
        <v>2409</v>
      </c>
      <c r="AJ257" s="352" t="s">
        <v>2410</v>
      </c>
      <c r="AK257" s="354">
        <v>395.97645</v>
      </c>
      <c r="AL257" s="355">
        <v>15.884309999999999</v>
      </c>
      <c r="AM257" s="11">
        <f>IF(Verzie!$E$1="CZK",Ceny!AK257,IF(Verzie!$E$1="SK",Ceny!AL257,""))</f>
        <v>15.884309999999999</v>
      </c>
    </row>
    <row r="258" spans="1:39" ht="15">
      <c r="A258" s="67"/>
      <c r="B258" s="115">
        <v>9255059</v>
      </c>
      <c r="C258" s="116" t="s">
        <v>234</v>
      </c>
      <c r="D258" s="117">
        <v>10</v>
      </c>
      <c r="E258" s="118"/>
      <c r="F258" s="119"/>
      <c r="G258" s="88">
        <f t="shared" si="11"/>
        <v>18.728680000000001</v>
      </c>
      <c r="H258" s="121" t="str">
        <f t="shared" si="14"/>
        <v>EUR</v>
      </c>
      <c r="I258" s="122"/>
      <c r="J258" s="347" t="s">
        <v>15153</v>
      </c>
      <c r="L258" s="75">
        <f>G258*(1-'FORM-I'!$V$22/100)</f>
        <v>18.728680000000001</v>
      </c>
      <c r="N258" s="11" t="e">
        <f>VLOOKUP(B258,$B$11:B257,1,FALSE)</f>
        <v>#N/A</v>
      </c>
      <c r="AH258" s="353" t="s">
        <v>2411</v>
      </c>
      <c r="AI258" s="352" t="s">
        <v>2412</v>
      </c>
      <c r="AJ258" s="352" t="s">
        <v>2413</v>
      </c>
      <c r="AK258" s="354">
        <v>107.03467000000001</v>
      </c>
      <c r="AL258" s="355">
        <v>4.3898599999999997</v>
      </c>
      <c r="AM258" s="11">
        <f>IF(Verzie!$E$1="CZK",Ceny!AK258,IF(Verzie!$E$1="SK",Ceny!AL258,""))</f>
        <v>4.3898599999999997</v>
      </c>
    </row>
    <row r="259" spans="1:39" ht="15">
      <c r="A259" s="67"/>
      <c r="B259" s="115">
        <v>9255060</v>
      </c>
      <c r="C259" s="116" t="s">
        <v>235</v>
      </c>
      <c r="D259" s="117">
        <v>10</v>
      </c>
      <c r="E259" s="118"/>
      <c r="F259" s="119"/>
      <c r="G259" s="88">
        <f t="shared" si="11"/>
        <v>19.35998</v>
      </c>
      <c r="H259" s="121" t="str">
        <f t="shared" si="14"/>
        <v>EUR</v>
      </c>
      <c r="I259" s="122"/>
      <c r="J259" s="347" t="s">
        <v>15155</v>
      </c>
      <c r="L259" s="75">
        <f>G259*(1-'FORM-I'!$V$22/100)</f>
        <v>19.35998</v>
      </c>
      <c r="N259" s="11" t="e">
        <f>VLOOKUP(B259,$B$11:B258,1,FALSE)</f>
        <v>#N/A</v>
      </c>
      <c r="AH259" s="353" t="s">
        <v>2414</v>
      </c>
      <c r="AI259" s="352" t="s">
        <v>2415</v>
      </c>
      <c r="AJ259" s="352" t="s">
        <v>2416</v>
      </c>
      <c r="AK259" s="354">
        <v>3.6176900000000001</v>
      </c>
      <c r="AL259" s="355">
        <v>0.14835999999999999</v>
      </c>
      <c r="AM259" s="11">
        <f>IF(Verzie!$E$1="CZK",Ceny!AK259,IF(Verzie!$E$1="SK",Ceny!AL259,""))</f>
        <v>0.14835999999999999</v>
      </c>
    </row>
    <row r="260" spans="1:39" ht="15">
      <c r="A260" s="67"/>
      <c r="B260" s="153">
        <v>9255061</v>
      </c>
      <c r="C260" s="154" t="s">
        <v>236</v>
      </c>
      <c r="D260" s="155">
        <v>10</v>
      </c>
      <c r="E260" s="156"/>
      <c r="F260" s="157"/>
      <c r="G260" s="88">
        <f t="shared" si="11"/>
        <v>19.35998</v>
      </c>
      <c r="H260" s="158" t="str">
        <f t="shared" si="14"/>
        <v>EUR</v>
      </c>
      <c r="I260" s="159"/>
      <c r="J260" s="349" t="s">
        <v>15157</v>
      </c>
      <c r="L260" s="75">
        <f>G260*(1-'FORM-I'!$V$22/100)</f>
        <v>19.35998</v>
      </c>
      <c r="N260" s="11" t="e">
        <f>VLOOKUP(B260,$B$11:B259,1,FALSE)</f>
        <v>#N/A</v>
      </c>
      <c r="AH260" s="353" t="s">
        <v>2417</v>
      </c>
      <c r="AI260" s="352" t="s">
        <v>2418</v>
      </c>
      <c r="AJ260" s="352" t="s">
        <v>2419</v>
      </c>
      <c r="AK260" s="354">
        <v>3.9108299999999998</v>
      </c>
      <c r="AL260" s="355">
        <v>0.16037999999999999</v>
      </c>
      <c r="AM260" s="11">
        <f>IF(Verzie!$E$1="CZK",Ceny!AK260,IF(Verzie!$E$1="SK",Ceny!AL260,""))</f>
        <v>0.16037999999999999</v>
      </c>
    </row>
    <row r="261" spans="1:39" ht="15">
      <c r="A261" s="99"/>
      <c r="B261" s="146">
        <v>9255124</v>
      </c>
      <c r="C261" s="147" t="s">
        <v>237</v>
      </c>
      <c r="D261" s="148">
        <v>10</v>
      </c>
      <c r="E261" s="149"/>
      <c r="F261" s="150"/>
      <c r="G261" s="88">
        <f t="shared" si="11"/>
        <v>16.540590000000002</v>
      </c>
      <c r="H261" s="151" t="str">
        <f t="shared" si="14"/>
        <v>EUR</v>
      </c>
      <c r="I261" s="152"/>
      <c r="J261" s="348" t="s">
        <v>15307</v>
      </c>
      <c r="L261" s="75">
        <f>G261*(1-'FORM-I'!$V$22/100)</f>
        <v>16.540590000000002</v>
      </c>
      <c r="N261" s="11" t="e">
        <f>VLOOKUP(B261,$B$11:B260,1,FALSE)</f>
        <v>#N/A</v>
      </c>
      <c r="AH261" s="353" t="s">
        <v>2420</v>
      </c>
      <c r="AI261" s="352" t="s">
        <v>2421</v>
      </c>
      <c r="AJ261" s="352" t="s">
        <v>2422</v>
      </c>
      <c r="AK261" s="354">
        <v>3.3496299999999999</v>
      </c>
      <c r="AL261" s="355">
        <v>0.13738</v>
      </c>
      <c r="AM261" s="11">
        <f>IF(Verzie!$E$1="CZK",Ceny!AK261,IF(Verzie!$E$1="SK",Ceny!AL261,""))</f>
        <v>0.13738</v>
      </c>
    </row>
    <row r="262" spans="1:39" ht="15">
      <c r="A262" s="99"/>
      <c r="B262" s="115">
        <v>9255125</v>
      </c>
      <c r="C262" s="116" t="s">
        <v>238</v>
      </c>
      <c r="D262" s="117">
        <v>10</v>
      </c>
      <c r="E262" s="118"/>
      <c r="F262" s="119"/>
      <c r="G262" s="88">
        <f t="shared" si="11"/>
        <v>16.540590000000002</v>
      </c>
      <c r="H262" s="121" t="str">
        <f t="shared" si="14"/>
        <v>EUR</v>
      </c>
      <c r="I262" s="122"/>
      <c r="J262" s="347" t="s">
        <v>15309</v>
      </c>
      <c r="L262" s="75">
        <f>G262*(1-'FORM-I'!$V$22/100)</f>
        <v>16.540590000000002</v>
      </c>
      <c r="N262" s="11" t="e">
        <f>VLOOKUP(B262,$B$11:B261,1,FALSE)</f>
        <v>#N/A</v>
      </c>
      <c r="AH262" s="353" t="s">
        <v>2423</v>
      </c>
      <c r="AI262" s="352" t="s">
        <v>2424</v>
      </c>
      <c r="AJ262" s="352" t="s">
        <v>2425</v>
      </c>
      <c r="AK262" s="354">
        <v>9.1243300000000005</v>
      </c>
      <c r="AL262" s="355">
        <v>0.36502000000000001</v>
      </c>
      <c r="AM262" s="11">
        <f>IF(Verzie!$E$1="CZK",Ceny!AK262,IF(Verzie!$E$1="SK",Ceny!AL262,""))</f>
        <v>0.36502000000000001</v>
      </c>
    </row>
    <row r="263" spans="1:39" ht="15">
      <c r="A263" s="99"/>
      <c r="B263" s="115">
        <v>9255126</v>
      </c>
      <c r="C263" s="116" t="s">
        <v>239</v>
      </c>
      <c r="D263" s="117">
        <v>10</v>
      </c>
      <c r="E263" s="118"/>
      <c r="F263" s="119"/>
      <c r="G263" s="88">
        <f t="shared" si="11"/>
        <v>16.72522</v>
      </c>
      <c r="H263" s="121" t="str">
        <f t="shared" si="14"/>
        <v>EUR</v>
      </c>
      <c r="I263" s="122"/>
      <c r="J263" s="347" t="s">
        <v>15311</v>
      </c>
      <c r="L263" s="75">
        <f>G263*(1-'FORM-I'!$V$22/100)</f>
        <v>16.72522</v>
      </c>
      <c r="N263" s="11" t="e">
        <f>VLOOKUP(B263,$B$11:B262,1,FALSE)</f>
        <v>#N/A</v>
      </c>
      <c r="AH263" s="353" t="s">
        <v>2426</v>
      </c>
      <c r="AI263" s="352" t="s">
        <v>2427</v>
      </c>
      <c r="AJ263" s="352" t="s">
        <v>2428</v>
      </c>
      <c r="AK263" s="354">
        <v>89.316090000000003</v>
      </c>
      <c r="AL263" s="355">
        <v>4.29643</v>
      </c>
      <c r="AM263" s="11">
        <f>IF(Verzie!$E$1="CZK",Ceny!AK263,IF(Verzie!$E$1="SK",Ceny!AL263,""))</f>
        <v>4.29643</v>
      </c>
    </row>
    <row r="264" spans="1:39" ht="15">
      <c r="A264" s="99"/>
      <c r="B264" s="115">
        <v>9255127</v>
      </c>
      <c r="C264" s="116" t="s">
        <v>240</v>
      </c>
      <c r="D264" s="117">
        <v>10</v>
      </c>
      <c r="E264" s="118"/>
      <c r="F264" s="119"/>
      <c r="G264" s="88">
        <f t="shared" si="11"/>
        <v>16.72522</v>
      </c>
      <c r="H264" s="121" t="str">
        <f t="shared" si="14"/>
        <v>EUR</v>
      </c>
      <c r="I264" s="122"/>
      <c r="J264" s="347" t="s">
        <v>15313</v>
      </c>
      <c r="L264" s="75">
        <f>G264*(1-'FORM-I'!$V$22/100)</f>
        <v>16.72522</v>
      </c>
      <c r="N264" s="11" t="e">
        <f>VLOOKUP(B264,$B$11:B263,1,FALSE)</f>
        <v>#N/A</v>
      </c>
      <c r="AH264" s="353" t="s">
        <v>2429</v>
      </c>
      <c r="AI264" s="352" t="s">
        <v>2430</v>
      </c>
      <c r="AJ264" s="352" t="s">
        <v>2431</v>
      </c>
      <c r="AK264" s="354">
        <v>84.28125</v>
      </c>
      <c r="AL264" s="355">
        <v>4.0542199999999999</v>
      </c>
      <c r="AM264" s="11">
        <f>IF(Verzie!$E$1="CZK",Ceny!AK264,IF(Verzie!$E$1="SK",Ceny!AL264,""))</f>
        <v>4.0542199999999999</v>
      </c>
    </row>
    <row r="265" spans="1:39" ht="15">
      <c r="A265" s="99"/>
      <c r="B265" s="115">
        <v>9255128</v>
      </c>
      <c r="C265" s="116" t="s">
        <v>241</v>
      </c>
      <c r="D265" s="117">
        <v>10</v>
      </c>
      <c r="E265" s="118"/>
      <c r="F265" s="119"/>
      <c r="G265" s="88">
        <f t="shared" si="11"/>
        <v>17.033180000000002</v>
      </c>
      <c r="H265" s="121" t="str">
        <f t="shared" si="14"/>
        <v>EUR</v>
      </c>
      <c r="I265" s="122"/>
      <c r="J265" s="347" t="s">
        <v>15315</v>
      </c>
      <c r="L265" s="75">
        <f>G265*(1-'FORM-I'!$V$22/100)</f>
        <v>17.033180000000002</v>
      </c>
      <c r="N265" s="11" t="e">
        <f>VLOOKUP(B265,$B$11:B264,1,FALSE)</f>
        <v>#N/A</v>
      </c>
      <c r="AH265" s="353" t="s">
        <v>2432</v>
      </c>
      <c r="AI265" s="352" t="s">
        <v>2433</v>
      </c>
      <c r="AJ265" s="352" t="s">
        <v>2434</v>
      </c>
      <c r="AK265" s="354">
        <v>2346.59557</v>
      </c>
      <c r="AL265" s="355">
        <v>93.875510000000006</v>
      </c>
      <c r="AM265" s="11">
        <f>IF(Verzie!$E$1="CZK",Ceny!AK265,IF(Verzie!$E$1="SK",Ceny!AL265,""))</f>
        <v>93.875510000000006</v>
      </c>
    </row>
    <row r="266" spans="1:39" ht="15">
      <c r="A266" s="99"/>
      <c r="B266" s="115">
        <v>9255129</v>
      </c>
      <c r="C266" s="116" t="s">
        <v>242</v>
      </c>
      <c r="D266" s="117">
        <v>10</v>
      </c>
      <c r="E266" s="118"/>
      <c r="F266" s="119"/>
      <c r="G266" s="88">
        <f t="shared" si="11"/>
        <v>17.033180000000002</v>
      </c>
      <c r="H266" s="121" t="str">
        <f t="shared" si="14"/>
        <v>EUR</v>
      </c>
      <c r="I266" s="122"/>
      <c r="J266" s="347" t="s">
        <v>15317</v>
      </c>
      <c r="L266" s="75">
        <f>G266*(1-'FORM-I'!$V$22/100)</f>
        <v>17.033180000000002</v>
      </c>
      <c r="N266" s="11" t="e">
        <f>VLOOKUP(B266,$B$11:B265,1,FALSE)</f>
        <v>#N/A</v>
      </c>
      <c r="AH266" s="353" t="s">
        <v>2432</v>
      </c>
      <c r="AI266" s="352" t="s">
        <v>2435</v>
      </c>
      <c r="AJ266" s="352" t="s">
        <v>2436</v>
      </c>
      <c r="AK266" s="354">
        <v>887.18264999999997</v>
      </c>
      <c r="AL266" s="355">
        <v>35.588700000000003</v>
      </c>
      <c r="AM266" s="11">
        <f>IF(Verzie!$E$1="CZK",Ceny!AK266,IF(Verzie!$E$1="SK",Ceny!AL266,""))</f>
        <v>35.588700000000003</v>
      </c>
    </row>
    <row r="267" spans="1:39" ht="15">
      <c r="A267" s="99"/>
      <c r="B267" s="115">
        <v>9255130</v>
      </c>
      <c r="C267" s="116" t="s">
        <v>243</v>
      </c>
      <c r="D267" s="117">
        <v>10</v>
      </c>
      <c r="E267" s="118"/>
      <c r="F267" s="119"/>
      <c r="G267" s="88">
        <f t="shared" si="11"/>
        <v>17.340789999999998</v>
      </c>
      <c r="H267" s="121" t="str">
        <f t="shared" si="14"/>
        <v>EUR</v>
      </c>
      <c r="I267" s="122"/>
      <c r="J267" s="347" t="s">
        <v>15319</v>
      </c>
      <c r="L267" s="75">
        <f>G267*(1-'FORM-I'!$V$22/100)</f>
        <v>17.340789999999998</v>
      </c>
      <c r="N267" s="11" t="e">
        <f>VLOOKUP(B267,$B$11:B266,1,FALSE)</f>
        <v>#N/A</v>
      </c>
      <c r="AH267" s="353" t="s">
        <v>2437</v>
      </c>
      <c r="AI267" s="352" t="s">
        <v>2438</v>
      </c>
      <c r="AJ267" s="352" t="s">
        <v>2439</v>
      </c>
      <c r="AK267" s="354">
        <v>2.3557399999999999</v>
      </c>
      <c r="AL267" s="355">
        <v>9.6619999999999998E-2</v>
      </c>
      <c r="AM267" s="11">
        <f>IF(Verzie!$E$1="CZK",Ceny!AK267,IF(Verzie!$E$1="SK",Ceny!AL267,""))</f>
        <v>9.6619999999999998E-2</v>
      </c>
    </row>
    <row r="268" spans="1:39" ht="15">
      <c r="A268" s="99"/>
      <c r="B268" s="115">
        <v>9255131</v>
      </c>
      <c r="C268" s="116" t="s">
        <v>244</v>
      </c>
      <c r="D268" s="117">
        <v>10</v>
      </c>
      <c r="E268" s="118"/>
      <c r="F268" s="119"/>
      <c r="G268" s="88">
        <f t="shared" si="11"/>
        <v>17.340789999999998</v>
      </c>
      <c r="H268" s="121" t="str">
        <f t="shared" si="14"/>
        <v>EUR</v>
      </c>
      <c r="I268" s="122"/>
      <c r="J268" s="347" t="s">
        <v>15321</v>
      </c>
      <c r="L268" s="75">
        <f>G268*(1-'FORM-I'!$V$22/100)</f>
        <v>17.340789999999998</v>
      </c>
      <c r="N268" s="11" t="e">
        <f>VLOOKUP(B268,$B$11:B267,1,FALSE)</f>
        <v>#N/A</v>
      </c>
      <c r="AH268" s="353" t="s">
        <v>2440</v>
      </c>
      <c r="AI268" s="352" t="s">
        <v>2441</v>
      </c>
      <c r="AJ268" s="352" t="s">
        <v>2442</v>
      </c>
      <c r="AK268" s="354">
        <v>2.2342300000000002</v>
      </c>
      <c r="AL268" s="355">
        <v>9.1639999999999999E-2</v>
      </c>
      <c r="AM268" s="11">
        <f>IF(Verzie!$E$1="CZK",Ceny!AK268,IF(Verzie!$E$1="SK",Ceny!AL268,""))</f>
        <v>9.1639999999999999E-2</v>
      </c>
    </row>
    <row r="269" spans="1:39" ht="15">
      <c r="A269" s="99"/>
      <c r="B269" s="115">
        <v>9255132</v>
      </c>
      <c r="C269" s="116" t="s">
        <v>245</v>
      </c>
      <c r="D269" s="117">
        <v>10</v>
      </c>
      <c r="E269" s="118"/>
      <c r="F269" s="119"/>
      <c r="G269" s="88">
        <f t="shared" ref="G269:G332" si="15">VLOOKUP(J269,AI:AM,5,0)</f>
        <v>17.648779999999999</v>
      </c>
      <c r="H269" s="121" t="str">
        <f t="shared" si="14"/>
        <v>EUR</v>
      </c>
      <c r="I269" s="122"/>
      <c r="J269" s="347" t="s">
        <v>15323</v>
      </c>
      <c r="L269" s="75">
        <f>G269*(1-'FORM-I'!$V$22/100)</f>
        <v>17.648779999999999</v>
      </c>
      <c r="N269" s="11" t="e">
        <f>VLOOKUP(B269,$B$11:B268,1,FALSE)</f>
        <v>#N/A</v>
      </c>
      <c r="AH269" s="353" t="s">
        <v>2443</v>
      </c>
      <c r="AI269" s="352" t="s">
        <v>2444</v>
      </c>
      <c r="AJ269" s="352" t="s">
        <v>2445</v>
      </c>
      <c r="AK269" s="354">
        <v>2.2770899999999998</v>
      </c>
      <c r="AL269" s="355">
        <v>9.3399999999999997E-2</v>
      </c>
      <c r="AM269" s="11">
        <f>IF(Verzie!$E$1="CZK",Ceny!AK269,IF(Verzie!$E$1="SK",Ceny!AL269,""))</f>
        <v>9.3399999999999997E-2</v>
      </c>
    </row>
    <row r="270" spans="1:39" ht="15">
      <c r="A270" s="99"/>
      <c r="B270" s="115">
        <v>9255133</v>
      </c>
      <c r="C270" s="116" t="s">
        <v>246</v>
      </c>
      <c r="D270" s="117">
        <v>10</v>
      </c>
      <c r="E270" s="118"/>
      <c r="F270" s="119"/>
      <c r="G270" s="88">
        <f t="shared" si="15"/>
        <v>17.648779999999999</v>
      </c>
      <c r="H270" s="121" t="str">
        <f t="shared" si="14"/>
        <v>EUR</v>
      </c>
      <c r="I270" s="122"/>
      <c r="J270" s="347" t="s">
        <v>15327</v>
      </c>
      <c r="L270" s="75">
        <f>G270*(1-'FORM-I'!$V$22/100)</f>
        <v>17.648779999999999</v>
      </c>
      <c r="N270" s="11" t="e">
        <f>VLOOKUP(B270,$B$11:B269,1,FALSE)</f>
        <v>#N/A</v>
      </c>
      <c r="AH270" s="353" t="s">
        <v>2446</v>
      </c>
      <c r="AI270" s="352" t="s">
        <v>2447</v>
      </c>
      <c r="AJ270" s="352" t="s">
        <v>2448</v>
      </c>
      <c r="AK270" s="354">
        <v>2.54169</v>
      </c>
      <c r="AL270" s="355">
        <v>0.10424</v>
      </c>
      <c r="AM270" s="11">
        <f>IF(Verzie!$E$1="CZK",Ceny!AK270,IF(Verzie!$E$1="SK",Ceny!AL270,""))</f>
        <v>0.10424</v>
      </c>
    </row>
    <row r="271" spans="1:39" ht="15">
      <c r="A271" s="99"/>
      <c r="B271" s="115">
        <v>9255134</v>
      </c>
      <c r="C271" s="116" t="s">
        <v>247</v>
      </c>
      <c r="D271" s="117">
        <v>10</v>
      </c>
      <c r="E271" s="118"/>
      <c r="F271" s="119"/>
      <c r="G271" s="88">
        <f t="shared" si="15"/>
        <v>17.10154</v>
      </c>
      <c r="H271" s="121" t="str">
        <f t="shared" si="14"/>
        <v>EUR</v>
      </c>
      <c r="I271" s="122"/>
      <c r="J271" s="347" t="s">
        <v>15331</v>
      </c>
      <c r="L271" s="75">
        <f>G271*(1-'FORM-I'!$V$22/100)</f>
        <v>17.10154</v>
      </c>
      <c r="N271" s="11" t="e">
        <f>VLOOKUP(B271,$B$11:B270,1,FALSE)</f>
        <v>#N/A</v>
      </c>
      <c r="AH271" s="353" t="s">
        <v>2449</v>
      </c>
      <c r="AI271" s="352" t="s">
        <v>2450</v>
      </c>
      <c r="AJ271" s="352" t="s">
        <v>2451</v>
      </c>
      <c r="AK271" s="354">
        <v>74.240579999999994</v>
      </c>
      <c r="AL271" s="355">
        <v>3.57124</v>
      </c>
      <c r="AM271" s="11">
        <f>IF(Verzie!$E$1="CZK",Ceny!AK271,IF(Verzie!$E$1="SK",Ceny!AL271,""))</f>
        <v>3.57124</v>
      </c>
    </row>
    <row r="272" spans="1:39" ht="15">
      <c r="A272" s="99"/>
      <c r="B272" s="115">
        <v>9255135</v>
      </c>
      <c r="C272" s="116" t="s">
        <v>248</v>
      </c>
      <c r="D272" s="117">
        <v>10</v>
      </c>
      <c r="E272" s="118"/>
      <c r="F272" s="119"/>
      <c r="G272" s="88">
        <f t="shared" si="15"/>
        <v>17.10154</v>
      </c>
      <c r="H272" s="121" t="str">
        <f t="shared" si="14"/>
        <v>EUR</v>
      </c>
      <c r="I272" s="122"/>
      <c r="J272" s="347" t="s">
        <v>15337</v>
      </c>
      <c r="L272" s="75">
        <f>G272*(1-'FORM-I'!$V$22/100)</f>
        <v>17.10154</v>
      </c>
      <c r="N272" s="11" t="e">
        <f>VLOOKUP(B272,$B$11:B271,1,FALSE)</f>
        <v>#N/A</v>
      </c>
      <c r="AH272" s="353" t="s">
        <v>2452</v>
      </c>
      <c r="AI272" s="352" t="s">
        <v>2453</v>
      </c>
      <c r="AJ272" s="352" t="s">
        <v>2454</v>
      </c>
      <c r="AK272" s="354">
        <v>234.79462000000001</v>
      </c>
      <c r="AL272" s="355">
        <v>9.3929600000000004</v>
      </c>
      <c r="AM272" s="11">
        <f>IF(Verzie!$E$1="CZK",Ceny!AK272,IF(Verzie!$E$1="SK",Ceny!AL272,""))</f>
        <v>9.3929600000000004</v>
      </c>
    </row>
    <row r="273" spans="1:39" ht="15">
      <c r="A273" s="99"/>
      <c r="B273" s="115">
        <v>9255136</v>
      </c>
      <c r="C273" s="116" t="s">
        <v>249</v>
      </c>
      <c r="D273" s="117">
        <v>10</v>
      </c>
      <c r="E273" s="118"/>
      <c r="F273" s="119"/>
      <c r="G273" s="88">
        <f t="shared" si="15"/>
        <v>18.264230000000001</v>
      </c>
      <c r="H273" s="121" t="str">
        <f t="shared" si="14"/>
        <v>EUR</v>
      </c>
      <c r="I273" s="122"/>
      <c r="J273" s="347" t="s">
        <v>15343</v>
      </c>
      <c r="L273" s="75">
        <f>G273*(1-'FORM-I'!$V$22/100)</f>
        <v>18.264230000000001</v>
      </c>
      <c r="N273" s="11" t="e">
        <f>VLOOKUP(B273,$B$11:B272,1,FALSE)</f>
        <v>#N/A</v>
      </c>
      <c r="AH273" s="353" t="s">
        <v>2455</v>
      </c>
      <c r="AI273" s="352" t="s">
        <v>2456</v>
      </c>
      <c r="AJ273" s="352" t="s">
        <v>2457</v>
      </c>
      <c r="AK273" s="354">
        <v>855.01932999999997</v>
      </c>
      <c r="AL273" s="355">
        <v>34.205039999999997</v>
      </c>
      <c r="AM273" s="11">
        <f>IF(Verzie!$E$1="CZK",Ceny!AK273,IF(Verzie!$E$1="SK",Ceny!AL273,""))</f>
        <v>34.205039999999997</v>
      </c>
    </row>
    <row r="274" spans="1:39" ht="15">
      <c r="A274" s="99"/>
      <c r="B274" s="115">
        <v>9255137</v>
      </c>
      <c r="C274" s="116" t="s">
        <v>250</v>
      </c>
      <c r="D274" s="117">
        <v>10</v>
      </c>
      <c r="E274" s="118"/>
      <c r="F274" s="119"/>
      <c r="G274" s="88">
        <f t="shared" si="15"/>
        <v>18.264230000000001</v>
      </c>
      <c r="H274" s="121" t="str">
        <f t="shared" si="14"/>
        <v>EUR</v>
      </c>
      <c r="I274" s="122"/>
      <c r="J274" s="347" t="s">
        <v>15345</v>
      </c>
      <c r="L274" s="75">
        <f>G274*(1-'FORM-I'!$V$22/100)</f>
        <v>18.264230000000001</v>
      </c>
      <c r="N274" s="11" t="e">
        <f>VLOOKUP(B274,$B$11:B273,1,FALSE)</f>
        <v>#N/A</v>
      </c>
      <c r="AH274" s="353" t="s">
        <v>2458</v>
      </c>
      <c r="AI274" s="352" t="s">
        <v>2459</v>
      </c>
      <c r="AJ274" s="352" t="s">
        <v>2460</v>
      </c>
      <c r="AK274" s="354">
        <v>2.30931</v>
      </c>
      <c r="AL274" s="355">
        <v>9.4719999999999999E-2</v>
      </c>
      <c r="AM274" s="11">
        <f>IF(Verzie!$E$1="CZK",Ceny!AK274,IF(Verzie!$E$1="SK",Ceny!AL274,""))</f>
        <v>9.4719999999999999E-2</v>
      </c>
    </row>
    <row r="275" spans="1:39" ht="15">
      <c r="A275" s="99"/>
      <c r="B275" s="115">
        <v>9255138</v>
      </c>
      <c r="C275" s="116" t="s">
        <v>251</v>
      </c>
      <c r="D275" s="117">
        <v>10</v>
      </c>
      <c r="E275" s="118"/>
      <c r="F275" s="119"/>
      <c r="G275" s="88">
        <f t="shared" si="15"/>
        <v>18.728680000000001</v>
      </c>
      <c r="H275" s="121" t="str">
        <f t="shared" si="14"/>
        <v>EUR</v>
      </c>
      <c r="I275" s="122"/>
      <c r="J275" s="347" t="s">
        <v>15347</v>
      </c>
      <c r="L275" s="75">
        <f>G275*(1-'FORM-I'!$V$22/100)</f>
        <v>18.728680000000001</v>
      </c>
      <c r="N275" s="11" t="e">
        <f>VLOOKUP(B275,$B$11:B274,1,FALSE)</f>
        <v>#N/A</v>
      </c>
      <c r="AH275" s="353" t="s">
        <v>2461</v>
      </c>
      <c r="AI275" s="352" t="s">
        <v>2462</v>
      </c>
      <c r="AJ275" s="352" t="s">
        <v>2463</v>
      </c>
      <c r="AK275" s="354">
        <v>5298.6028999999999</v>
      </c>
      <c r="AL275" s="355">
        <v>211.97048000000001</v>
      </c>
      <c r="AM275" s="11">
        <f>IF(Verzie!$E$1="CZK",Ceny!AK275,IF(Verzie!$E$1="SK",Ceny!AL275,""))</f>
        <v>211.97048000000001</v>
      </c>
    </row>
    <row r="276" spans="1:39" ht="15">
      <c r="A276" s="99"/>
      <c r="B276" s="115">
        <v>9255139</v>
      </c>
      <c r="C276" s="116" t="s">
        <v>252</v>
      </c>
      <c r="D276" s="117">
        <v>10</v>
      </c>
      <c r="E276" s="118"/>
      <c r="F276" s="119"/>
      <c r="G276" s="88">
        <f t="shared" si="15"/>
        <v>18.728680000000001</v>
      </c>
      <c r="H276" s="121" t="str">
        <f t="shared" si="14"/>
        <v>EUR</v>
      </c>
      <c r="I276" s="122"/>
      <c r="J276" s="347" t="s">
        <v>15349</v>
      </c>
      <c r="L276" s="75">
        <f>G276*(1-'FORM-I'!$V$22/100)</f>
        <v>18.728680000000001</v>
      </c>
      <c r="N276" s="11" t="e">
        <f>VLOOKUP(B276,$B$11:B275,1,FALSE)</f>
        <v>#N/A</v>
      </c>
      <c r="AH276" s="353" t="s">
        <v>2461</v>
      </c>
      <c r="AI276" s="352" t="s">
        <v>2464</v>
      </c>
      <c r="AJ276" s="352" t="s">
        <v>2465</v>
      </c>
      <c r="AK276" s="354">
        <v>2003.2547500000001</v>
      </c>
      <c r="AL276" s="355">
        <v>80.359139999999996</v>
      </c>
      <c r="AM276" s="11">
        <f>IF(Verzie!$E$1="CZK",Ceny!AK276,IF(Verzie!$E$1="SK",Ceny!AL276,""))</f>
        <v>80.359139999999996</v>
      </c>
    </row>
    <row r="277" spans="1:39" ht="15">
      <c r="A277" s="99"/>
      <c r="B277" s="115">
        <v>9255140</v>
      </c>
      <c r="C277" s="116" t="s">
        <v>253</v>
      </c>
      <c r="D277" s="117">
        <v>10</v>
      </c>
      <c r="E277" s="118"/>
      <c r="F277" s="119"/>
      <c r="G277" s="88">
        <f t="shared" si="15"/>
        <v>19.35998</v>
      </c>
      <c r="H277" s="121" t="str">
        <f t="shared" si="14"/>
        <v>EUR</v>
      </c>
      <c r="I277" s="122"/>
      <c r="J277" s="347" t="s">
        <v>15351</v>
      </c>
      <c r="L277" s="75">
        <f>G277*(1-'FORM-I'!$V$22/100)</f>
        <v>19.35998</v>
      </c>
      <c r="N277" s="11" t="e">
        <f>VLOOKUP(B277,$B$11:B276,1,FALSE)</f>
        <v>#N/A</v>
      </c>
      <c r="AH277" s="353" t="s">
        <v>2466</v>
      </c>
      <c r="AI277" s="352" t="s">
        <v>2467</v>
      </c>
      <c r="AJ277" s="352" t="s">
        <v>2468</v>
      </c>
      <c r="AK277" s="354">
        <v>6059.07726</v>
      </c>
      <c r="AL277" s="355">
        <v>242.39326</v>
      </c>
      <c r="AM277" s="11">
        <f>IF(Verzie!$E$1="CZK",Ceny!AK277,IF(Verzie!$E$1="SK",Ceny!AL277,""))</f>
        <v>242.39326</v>
      </c>
    </row>
    <row r="278" spans="1:39" ht="15">
      <c r="A278" s="99"/>
      <c r="B278" s="153">
        <v>9255141</v>
      </c>
      <c r="C278" s="154" t="s">
        <v>254</v>
      </c>
      <c r="D278" s="155">
        <v>10</v>
      </c>
      <c r="E278" s="156"/>
      <c r="F278" s="157"/>
      <c r="G278" s="88">
        <f t="shared" si="15"/>
        <v>19.35998</v>
      </c>
      <c r="H278" s="158" t="str">
        <f t="shared" si="14"/>
        <v>EUR</v>
      </c>
      <c r="I278" s="159"/>
      <c r="J278" s="349" t="s">
        <v>15353</v>
      </c>
      <c r="L278" s="75">
        <f>G278*(1-'FORM-I'!$V$22/100)</f>
        <v>19.35998</v>
      </c>
      <c r="N278" s="11" t="e">
        <f>VLOOKUP(B278,$B$11:B277,1,FALSE)</f>
        <v>#N/A</v>
      </c>
      <c r="AH278" s="353" t="s">
        <v>2466</v>
      </c>
      <c r="AI278" s="352" t="s">
        <v>2469</v>
      </c>
      <c r="AJ278" s="352" t="s">
        <v>2470</v>
      </c>
      <c r="AK278" s="354">
        <v>2290.7687000000001</v>
      </c>
      <c r="AL278" s="355">
        <v>91.892560000000003</v>
      </c>
      <c r="AM278" s="11">
        <f>IF(Verzie!$E$1="CZK",Ceny!AK278,IF(Verzie!$E$1="SK",Ceny!AL278,""))</f>
        <v>91.892560000000003</v>
      </c>
    </row>
    <row r="279" spans="1:39" ht="15">
      <c r="A279" s="107"/>
      <c r="B279" s="146">
        <v>9255204</v>
      </c>
      <c r="C279" s="147" t="s">
        <v>255</v>
      </c>
      <c r="D279" s="148">
        <v>10</v>
      </c>
      <c r="E279" s="149"/>
      <c r="F279" s="150"/>
      <c r="G279" s="88">
        <f t="shared" si="15"/>
        <v>16.540590000000002</v>
      </c>
      <c r="H279" s="151" t="str">
        <f t="shared" si="14"/>
        <v>EUR</v>
      </c>
      <c r="I279" s="152"/>
      <c r="J279" s="348" t="s">
        <v>15502</v>
      </c>
      <c r="L279" s="75">
        <f>G279*(1-'FORM-I'!$V$22/100)</f>
        <v>16.540590000000002</v>
      </c>
      <c r="N279" s="11" t="e">
        <f>VLOOKUP(B279,$B$11:B278,1,FALSE)</f>
        <v>#N/A</v>
      </c>
      <c r="AH279" s="353" t="s">
        <v>2471</v>
      </c>
      <c r="AI279" s="352" t="s">
        <v>2472</v>
      </c>
      <c r="AJ279" s="352" t="s">
        <v>2473</v>
      </c>
      <c r="AK279" s="354">
        <v>1305.69823</v>
      </c>
      <c r="AL279" s="355">
        <v>52.23442</v>
      </c>
      <c r="AM279" s="11">
        <f>IF(Verzie!$E$1="CZK",Ceny!AK279,IF(Verzie!$E$1="SK",Ceny!AL279,""))</f>
        <v>52.23442</v>
      </c>
    </row>
    <row r="280" spans="1:39" ht="15">
      <c r="A280" s="107"/>
      <c r="B280" s="115">
        <v>9255205</v>
      </c>
      <c r="C280" s="116" t="s">
        <v>256</v>
      </c>
      <c r="D280" s="117">
        <v>10</v>
      </c>
      <c r="E280" s="118"/>
      <c r="F280" s="119"/>
      <c r="G280" s="88">
        <f t="shared" si="15"/>
        <v>16.540590000000002</v>
      </c>
      <c r="H280" s="121" t="str">
        <f t="shared" si="14"/>
        <v>EUR</v>
      </c>
      <c r="I280" s="122"/>
      <c r="J280" s="347" t="s">
        <v>15504</v>
      </c>
      <c r="L280" s="75">
        <f>G280*(1-'FORM-I'!$V$22/100)</f>
        <v>16.540590000000002</v>
      </c>
      <c r="N280" s="11" t="e">
        <f>VLOOKUP(B280,$B$11:B279,1,FALSE)</f>
        <v>#N/A</v>
      </c>
      <c r="AH280" s="353" t="s">
        <v>2474</v>
      </c>
      <c r="AI280" s="352" t="s">
        <v>2475</v>
      </c>
      <c r="AJ280" s="352" t="s">
        <v>2476</v>
      </c>
      <c r="AK280" s="354">
        <v>783.41642999999999</v>
      </c>
      <c r="AL280" s="355">
        <v>31.34055</v>
      </c>
      <c r="AM280" s="11">
        <f>IF(Verzie!$E$1="CZK",Ceny!AK280,IF(Verzie!$E$1="SK",Ceny!AL280,""))</f>
        <v>31.34055</v>
      </c>
    </row>
    <row r="281" spans="1:39" ht="15">
      <c r="A281" s="107"/>
      <c r="B281" s="115">
        <v>9255206</v>
      </c>
      <c r="C281" s="116" t="s">
        <v>257</v>
      </c>
      <c r="D281" s="117">
        <v>10</v>
      </c>
      <c r="E281" s="118"/>
      <c r="F281" s="119"/>
      <c r="G281" s="88">
        <f t="shared" si="15"/>
        <v>16.72522</v>
      </c>
      <c r="H281" s="121" t="str">
        <f t="shared" si="14"/>
        <v>EUR</v>
      </c>
      <c r="I281" s="122"/>
      <c r="J281" s="347" t="s">
        <v>15506</v>
      </c>
      <c r="L281" s="75">
        <f>G281*(1-'FORM-I'!$V$22/100)</f>
        <v>16.72522</v>
      </c>
      <c r="N281" s="11" t="e">
        <f>VLOOKUP(B281,$B$11:B280,1,FALSE)</f>
        <v>#N/A</v>
      </c>
      <c r="AH281" s="353" t="s">
        <v>2477</v>
      </c>
      <c r="AI281" s="352" t="s">
        <v>2478</v>
      </c>
      <c r="AJ281" s="352" t="s">
        <v>2479</v>
      </c>
      <c r="AK281" s="354">
        <v>4053.3604500000001</v>
      </c>
      <c r="AL281" s="355">
        <v>157.12225000000001</v>
      </c>
      <c r="AM281" s="11">
        <f>IF(Verzie!$E$1="CZK",Ceny!AK281,IF(Verzie!$E$1="SK",Ceny!AL281,""))</f>
        <v>157.12225000000001</v>
      </c>
    </row>
    <row r="282" spans="1:39" ht="15">
      <c r="A282" s="107"/>
      <c r="B282" s="115">
        <v>9255207</v>
      </c>
      <c r="C282" s="116" t="s">
        <v>258</v>
      </c>
      <c r="D282" s="117">
        <v>10</v>
      </c>
      <c r="E282" s="118"/>
      <c r="F282" s="119"/>
      <c r="G282" s="88">
        <f t="shared" si="15"/>
        <v>16.72522</v>
      </c>
      <c r="H282" s="121" t="str">
        <f t="shared" si="14"/>
        <v>EUR</v>
      </c>
      <c r="I282" s="122"/>
      <c r="J282" s="347" t="s">
        <v>15508</v>
      </c>
      <c r="L282" s="75">
        <f>G282*(1-'FORM-I'!$V$22/100)</f>
        <v>16.72522</v>
      </c>
      <c r="N282" s="11" t="e">
        <f>VLOOKUP(B282,$B$11:B281,1,FALSE)</f>
        <v>#N/A</v>
      </c>
      <c r="AH282" s="353" t="s">
        <v>2480</v>
      </c>
      <c r="AI282" s="352" t="s">
        <v>2481</v>
      </c>
      <c r="AJ282" s="352" t="s">
        <v>2482</v>
      </c>
      <c r="AK282" s="354">
        <v>4343.8653400000003</v>
      </c>
      <c r="AL282" s="355">
        <v>173.21365</v>
      </c>
      <c r="AM282" s="11">
        <f>IF(Verzie!$E$1="CZK",Ceny!AK282,IF(Verzie!$E$1="SK",Ceny!AL282,""))</f>
        <v>173.21365</v>
      </c>
    </row>
    <row r="283" spans="1:39" ht="15">
      <c r="A283" s="107"/>
      <c r="B283" s="115">
        <v>9255208</v>
      </c>
      <c r="C283" s="116" t="s">
        <v>259</v>
      </c>
      <c r="D283" s="117">
        <v>10</v>
      </c>
      <c r="E283" s="118"/>
      <c r="F283" s="119"/>
      <c r="G283" s="88">
        <f t="shared" si="15"/>
        <v>17.033180000000002</v>
      </c>
      <c r="H283" s="121" t="str">
        <f t="shared" si="14"/>
        <v>EUR</v>
      </c>
      <c r="I283" s="122"/>
      <c r="J283" s="347" t="s">
        <v>15510</v>
      </c>
      <c r="L283" s="75">
        <f>G283*(1-'FORM-I'!$V$22/100)</f>
        <v>17.033180000000002</v>
      </c>
      <c r="N283" s="11" t="e">
        <f>VLOOKUP(B283,$B$11:B282,1,FALSE)</f>
        <v>#N/A</v>
      </c>
      <c r="AH283" s="353" t="s">
        <v>2483</v>
      </c>
      <c r="AI283" s="352" t="s">
        <v>2484</v>
      </c>
      <c r="AJ283" s="352" t="s">
        <v>2485</v>
      </c>
      <c r="AK283" s="354">
        <v>4473.5342000000001</v>
      </c>
      <c r="AL283" s="355">
        <v>173.40968000000001</v>
      </c>
      <c r="AM283" s="11">
        <f>IF(Verzie!$E$1="CZK",Ceny!AK283,IF(Verzie!$E$1="SK",Ceny!AL283,""))</f>
        <v>173.40968000000001</v>
      </c>
    </row>
    <row r="284" spans="1:39" ht="15">
      <c r="A284" s="107"/>
      <c r="B284" s="115">
        <v>9255209</v>
      </c>
      <c r="C284" s="116" t="s">
        <v>260</v>
      </c>
      <c r="D284" s="117">
        <v>10</v>
      </c>
      <c r="E284" s="118"/>
      <c r="F284" s="119"/>
      <c r="G284" s="88">
        <f t="shared" si="15"/>
        <v>17.033180000000002</v>
      </c>
      <c r="H284" s="121" t="str">
        <f t="shared" si="14"/>
        <v>EUR</v>
      </c>
      <c r="I284" s="122"/>
      <c r="J284" s="347" t="s">
        <v>15512</v>
      </c>
      <c r="L284" s="75">
        <f>G284*(1-'FORM-I'!$V$22/100)</f>
        <v>17.033180000000002</v>
      </c>
      <c r="N284" s="11" t="e">
        <f>VLOOKUP(B284,$B$11:B283,1,FALSE)</f>
        <v>#N/A</v>
      </c>
      <c r="AH284" s="353" t="s">
        <v>2486</v>
      </c>
      <c r="AI284" s="352" t="s">
        <v>2487</v>
      </c>
      <c r="AJ284" s="352" t="s">
        <v>2488</v>
      </c>
      <c r="AK284" s="354">
        <v>4214.6150200000002</v>
      </c>
      <c r="AL284" s="355">
        <v>182.29750000000001</v>
      </c>
      <c r="AM284" s="11">
        <f>IF(Verzie!$E$1="CZK",Ceny!AK284,IF(Verzie!$E$1="SK",Ceny!AL284,""))</f>
        <v>182.29750000000001</v>
      </c>
    </row>
    <row r="285" spans="1:39" ht="15">
      <c r="A285" s="107"/>
      <c r="B285" s="115">
        <v>9255210</v>
      </c>
      <c r="C285" s="116" t="s">
        <v>261</v>
      </c>
      <c r="D285" s="117">
        <v>10</v>
      </c>
      <c r="E285" s="118"/>
      <c r="F285" s="119"/>
      <c r="G285" s="88">
        <f t="shared" si="15"/>
        <v>17.340789999999998</v>
      </c>
      <c r="H285" s="121" t="str">
        <f t="shared" si="14"/>
        <v>EUR</v>
      </c>
      <c r="I285" s="122"/>
      <c r="J285" s="347" t="s">
        <v>15514</v>
      </c>
      <c r="L285" s="75">
        <f>G285*(1-'FORM-I'!$V$22/100)</f>
        <v>17.340789999999998</v>
      </c>
      <c r="N285" s="11" t="e">
        <f>VLOOKUP(B285,$B$11:B284,1,FALSE)</f>
        <v>#N/A</v>
      </c>
      <c r="AH285" s="353" t="s">
        <v>2489</v>
      </c>
      <c r="AI285" s="352" t="s">
        <v>2490</v>
      </c>
      <c r="AJ285" s="352" t="s">
        <v>2491</v>
      </c>
      <c r="AK285" s="354">
        <v>4343.8653400000003</v>
      </c>
      <c r="AL285" s="355">
        <v>173.21365</v>
      </c>
      <c r="AM285" s="11">
        <f>IF(Verzie!$E$1="CZK",Ceny!AK285,IF(Verzie!$E$1="SK",Ceny!AL285,""))</f>
        <v>173.21365</v>
      </c>
    </row>
    <row r="286" spans="1:39" ht="15">
      <c r="A286" s="107"/>
      <c r="B286" s="115">
        <v>9255211</v>
      </c>
      <c r="C286" s="116" t="s">
        <v>262</v>
      </c>
      <c r="D286" s="117">
        <v>10</v>
      </c>
      <c r="E286" s="118"/>
      <c r="F286" s="119"/>
      <c r="G286" s="88">
        <f t="shared" si="15"/>
        <v>17.340789999999998</v>
      </c>
      <c r="H286" s="121" t="str">
        <f t="shared" si="14"/>
        <v>EUR</v>
      </c>
      <c r="I286" s="122"/>
      <c r="J286" s="347" t="s">
        <v>15516</v>
      </c>
      <c r="L286" s="75">
        <f>G286*(1-'FORM-I'!$V$22/100)</f>
        <v>17.340789999999998</v>
      </c>
      <c r="N286" s="11" t="e">
        <f>VLOOKUP(B286,$B$11:B285,1,FALSE)</f>
        <v>#N/A</v>
      </c>
      <c r="AH286" s="353" t="s">
        <v>2492</v>
      </c>
      <c r="AI286" s="352" t="s">
        <v>2493</v>
      </c>
      <c r="AJ286" s="352" t="s">
        <v>2494</v>
      </c>
      <c r="AK286" s="354">
        <v>4473.5342000000001</v>
      </c>
      <c r="AL286" s="355">
        <v>173.75567000000001</v>
      </c>
      <c r="AM286" s="11">
        <f>IF(Verzie!$E$1="CZK",Ceny!AK286,IF(Verzie!$E$1="SK",Ceny!AL286,""))</f>
        <v>173.75567000000001</v>
      </c>
    </row>
    <row r="287" spans="1:39" ht="15">
      <c r="A287" s="107"/>
      <c r="B287" s="115">
        <v>9255212</v>
      </c>
      <c r="C287" s="116" t="s">
        <v>263</v>
      </c>
      <c r="D287" s="117">
        <v>10</v>
      </c>
      <c r="E287" s="118"/>
      <c r="F287" s="119"/>
      <c r="G287" s="88">
        <f t="shared" si="15"/>
        <v>16.80836</v>
      </c>
      <c r="H287" s="121" t="str">
        <f t="shared" si="14"/>
        <v>EUR</v>
      </c>
      <c r="I287" s="122"/>
      <c r="J287" s="347" t="s">
        <v>15518</v>
      </c>
      <c r="L287" s="75">
        <f>G287*(1-'FORM-I'!$V$22/100)</f>
        <v>16.80836</v>
      </c>
      <c r="N287" s="11" t="e">
        <f>VLOOKUP(B287,$B$11:B286,1,FALSE)</f>
        <v>#N/A</v>
      </c>
      <c r="AH287" s="353" t="s">
        <v>2495</v>
      </c>
      <c r="AI287" s="352" t="s">
        <v>2496</v>
      </c>
      <c r="AJ287" s="352" t="s">
        <v>2497</v>
      </c>
      <c r="AK287" s="354">
        <v>464.94421</v>
      </c>
      <c r="AL287" s="355">
        <v>18.02289</v>
      </c>
      <c r="AM287" s="11">
        <f>IF(Verzie!$E$1="CZK",Ceny!AK287,IF(Verzie!$E$1="SK",Ceny!AL287,""))</f>
        <v>18.02289</v>
      </c>
    </row>
    <row r="288" spans="1:39" ht="15">
      <c r="A288" s="107"/>
      <c r="B288" s="115">
        <v>9255213</v>
      </c>
      <c r="C288" s="116" t="s">
        <v>264</v>
      </c>
      <c r="D288" s="117">
        <v>10</v>
      </c>
      <c r="E288" s="118"/>
      <c r="F288" s="119"/>
      <c r="G288" s="88">
        <f t="shared" si="15"/>
        <v>16.80836</v>
      </c>
      <c r="H288" s="121" t="str">
        <f t="shared" si="14"/>
        <v>EUR</v>
      </c>
      <c r="I288" s="122"/>
      <c r="J288" s="347" t="s">
        <v>15522</v>
      </c>
      <c r="L288" s="75">
        <f>G288*(1-'FORM-I'!$V$22/100)</f>
        <v>16.80836</v>
      </c>
      <c r="N288" s="11" t="e">
        <f>VLOOKUP(B288,$B$11:B287,1,FALSE)</f>
        <v>#N/A</v>
      </c>
      <c r="AH288" s="353" t="s">
        <v>2498</v>
      </c>
      <c r="AI288" s="352" t="s">
        <v>2499</v>
      </c>
      <c r="AJ288" s="352" t="s">
        <v>2500</v>
      </c>
      <c r="AK288" s="354">
        <v>539.65198999999996</v>
      </c>
      <c r="AL288" s="355">
        <v>21.588760000000001</v>
      </c>
      <c r="AM288" s="11">
        <f>IF(Verzie!$E$1="CZK",Ceny!AK288,IF(Verzie!$E$1="SK",Ceny!AL288,""))</f>
        <v>21.588760000000001</v>
      </c>
    </row>
    <row r="289" spans="1:39" ht="15">
      <c r="A289" s="107"/>
      <c r="B289" s="115">
        <v>9255214</v>
      </c>
      <c r="C289" s="116" t="s">
        <v>265</v>
      </c>
      <c r="D289" s="117">
        <v>10</v>
      </c>
      <c r="E289" s="118"/>
      <c r="F289" s="119"/>
      <c r="G289" s="88">
        <f t="shared" si="15"/>
        <v>17.10154</v>
      </c>
      <c r="H289" s="121" t="str">
        <f t="shared" si="14"/>
        <v>EUR</v>
      </c>
      <c r="I289" s="122"/>
      <c r="J289" s="347" t="s">
        <v>15526</v>
      </c>
      <c r="L289" s="75">
        <f>G289*(1-'FORM-I'!$V$22/100)</f>
        <v>17.10154</v>
      </c>
      <c r="N289" s="11" t="e">
        <f>VLOOKUP(B289,$B$11:B288,1,FALSE)</f>
        <v>#N/A</v>
      </c>
      <c r="AH289" s="353" t="s">
        <v>2501</v>
      </c>
      <c r="AI289" s="352" t="s">
        <v>2502</v>
      </c>
      <c r="AJ289" s="352" t="s">
        <v>2503</v>
      </c>
      <c r="AK289" s="354">
        <v>589.50354000000004</v>
      </c>
      <c r="AL289" s="355">
        <v>23.58306</v>
      </c>
      <c r="AM289" s="11">
        <f>IF(Verzie!$E$1="CZK",Ceny!AK289,IF(Verzie!$E$1="SK",Ceny!AL289,""))</f>
        <v>23.58306</v>
      </c>
    </row>
    <row r="290" spans="1:39" ht="15">
      <c r="A290" s="107"/>
      <c r="B290" s="115">
        <v>9255215</v>
      </c>
      <c r="C290" s="116" t="s">
        <v>266</v>
      </c>
      <c r="D290" s="117">
        <v>10</v>
      </c>
      <c r="E290" s="118"/>
      <c r="F290" s="119"/>
      <c r="G290" s="88">
        <f t="shared" si="15"/>
        <v>17.10154</v>
      </c>
      <c r="H290" s="121" t="str">
        <f t="shared" si="14"/>
        <v>EUR</v>
      </c>
      <c r="I290" s="122"/>
      <c r="J290" s="347" t="s">
        <v>15532</v>
      </c>
      <c r="L290" s="75">
        <f>G290*(1-'FORM-I'!$V$22/100)</f>
        <v>17.10154</v>
      </c>
      <c r="N290" s="11" t="e">
        <f>VLOOKUP(B290,$B$11:B289,1,FALSE)</f>
        <v>#N/A</v>
      </c>
      <c r="AH290" s="353" t="s">
        <v>2504</v>
      </c>
      <c r="AI290" s="352" t="s">
        <v>2505</v>
      </c>
      <c r="AJ290" s="352" t="s">
        <v>2506</v>
      </c>
      <c r="AK290" s="354">
        <v>130.87478999999999</v>
      </c>
      <c r="AL290" s="355">
        <v>5.2356400000000001</v>
      </c>
      <c r="AM290" s="11">
        <f>IF(Verzie!$E$1="CZK",Ceny!AK290,IF(Verzie!$E$1="SK",Ceny!AL290,""))</f>
        <v>5.2356400000000001</v>
      </c>
    </row>
    <row r="291" spans="1:39" ht="15">
      <c r="A291" s="107"/>
      <c r="B291" s="115">
        <v>9255216</v>
      </c>
      <c r="C291" s="116" t="s">
        <v>267</v>
      </c>
      <c r="D291" s="117">
        <v>10</v>
      </c>
      <c r="E291" s="118"/>
      <c r="F291" s="119"/>
      <c r="G291" s="88">
        <f t="shared" si="15"/>
        <v>18.264230000000001</v>
      </c>
      <c r="H291" s="121" t="str">
        <f t="shared" si="14"/>
        <v>EUR</v>
      </c>
      <c r="I291" s="122"/>
      <c r="J291" s="347" t="s">
        <v>15538</v>
      </c>
      <c r="L291" s="75">
        <f>G291*(1-'FORM-I'!$V$22/100)</f>
        <v>18.264230000000001</v>
      </c>
      <c r="N291" s="11" t="e">
        <f>VLOOKUP(B291,$B$11:B290,1,FALSE)</f>
        <v>#N/A</v>
      </c>
      <c r="AH291" s="353" t="s">
        <v>2507</v>
      </c>
      <c r="AI291" s="352" t="s">
        <v>2508</v>
      </c>
      <c r="AJ291" s="352" t="s">
        <v>2509</v>
      </c>
      <c r="AK291" s="354">
        <v>870.46619999999996</v>
      </c>
      <c r="AL291" s="355">
        <v>34.822989999999997</v>
      </c>
      <c r="AM291" s="11">
        <f>IF(Verzie!$E$1="CZK",Ceny!AK291,IF(Verzie!$E$1="SK",Ceny!AL291,""))</f>
        <v>34.822989999999997</v>
      </c>
    </row>
    <row r="292" spans="1:39" ht="15">
      <c r="A292" s="107"/>
      <c r="B292" s="115">
        <v>9255217</v>
      </c>
      <c r="C292" s="116" t="s">
        <v>268</v>
      </c>
      <c r="D292" s="117">
        <v>10</v>
      </c>
      <c r="E292" s="118"/>
      <c r="F292" s="119"/>
      <c r="G292" s="88">
        <f t="shared" si="15"/>
        <v>18.264230000000001</v>
      </c>
      <c r="H292" s="121" t="str">
        <f t="shared" si="14"/>
        <v>EUR</v>
      </c>
      <c r="I292" s="122"/>
      <c r="J292" s="347" t="s">
        <v>15540</v>
      </c>
      <c r="L292" s="75">
        <f>G292*(1-'FORM-I'!$V$22/100)</f>
        <v>18.264230000000001</v>
      </c>
      <c r="N292" s="11" t="e">
        <f>VLOOKUP(B292,$B$11:B291,1,FALSE)</f>
        <v>#N/A</v>
      </c>
      <c r="AH292" s="353" t="s">
        <v>2507</v>
      </c>
      <c r="AI292" s="352" t="s">
        <v>2510</v>
      </c>
      <c r="AJ292" s="352" t="s">
        <v>2511</v>
      </c>
      <c r="AK292" s="354">
        <v>329.09944999999999</v>
      </c>
      <c r="AL292" s="355">
        <v>13.201589999999999</v>
      </c>
      <c r="AM292" s="11">
        <f>IF(Verzie!$E$1="CZK",Ceny!AK292,IF(Verzie!$E$1="SK",Ceny!AL292,""))</f>
        <v>13.201589999999999</v>
      </c>
    </row>
    <row r="293" spans="1:39" ht="15">
      <c r="A293" s="107"/>
      <c r="B293" s="115">
        <v>9255218</v>
      </c>
      <c r="C293" s="116" t="s">
        <v>269</v>
      </c>
      <c r="D293" s="117">
        <v>10</v>
      </c>
      <c r="E293" s="118"/>
      <c r="F293" s="119"/>
      <c r="G293" s="88">
        <f t="shared" si="15"/>
        <v>18.728680000000001</v>
      </c>
      <c r="H293" s="121" t="str">
        <f t="shared" ref="H293:H298" si="16">IF(G293="","",$H$10)</f>
        <v>EUR</v>
      </c>
      <c r="I293" s="122"/>
      <c r="J293" s="347" t="s">
        <v>15542</v>
      </c>
      <c r="L293" s="75">
        <f>G293*(1-'FORM-I'!$V$22/100)</f>
        <v>18.728680000000001</v>
      </c>
      <c r="N293" s="11" t="e">
        <f>VLOOKUP(B293,$B$11:B292,1,FALSE)</f>
        <v>#N/A</v>
      </c>
      <c r="AH293" s="353" t="s">
        <v>2512</v>
      </c>
      <c r="AI293" s="352" t="s">
        <v>2513</v>
      </c>
      <c r="AJ293" s="352" t="s">
        <v>2514</v>
      </c>
      <c r="AK293" s="354">
        <v>435.23205000000002</v>
      </c>
      <c r="AL293" s="355">
        <v>17.411429999999999</v>
      </c>
      <c r="AM293" s="11">
        <f>IF(Verzie!$E$1="CZK",Ceny!AK293,IF(Verzie!$E$1="SK",Ceny!AL293,""))</f>
        <v>17.411429999999999</v>
      </c>
    </row>
    <row r="294" spans="1:39" ht="15">
      <c r="A294" s="107"/>
      <c r="B294" s="115">
        <v>9255219</v>
      </c>
      <c r="C294" s="116" t="s">
        <v>270</v>
      </c>
      <c r="D294" s="117">
        <v>10</v>
      </c>
      <c r="E294" s="118"/>
      <c r="F294" s="119"/>
      <c r="G294" s="88">
        <f t="shared" si="15"/>
        <v>18.728680000000001</v>
      </c>
      <c r="H294" s="121" t="str">
        <f t="shared" si="16"/>
        <v>EUR</v>
      </c>
      <c r="I294" s="122"/>
      <c r="J294" s="347" t="s">
        <v>15544</v>
      </c>
      <c r="L294" s="75">
        <f>G294*(1-'FORM-I'!$V$22/100)</f>
        <v>18.728680000000001</v>
      </c>
      <c r="N294" s="11" t="e">
        <f>VLOOKUP(B294,$B$11:B293,1,FALSE)</f>
        <v>#N/A</v>
      </c>
      <c r="AH294" s="353" t="s">
        <v>2512</v>
      </c>
      <c r="AI294" s="352" t="s">
        <v>2515</v>
      </c>
      <c r="AJ294" s="352" t="s">
        <v>2516</v>
      </c>
      <c r="AK294" s="354">
        <v>164.54900000000001</v>
      </c>
      <c r="AL294" s="355">
        <v>6.6007699999999998</v>
      </c>
      <c r="AM294" s="11">
        <f>IF(Verzie!$E$1="CZK",Ceny!AK294,IF(Verzie!$E$1="SK",Ceny!AL294,""))</f>
        <v>6.6007699999999998</v>
      </c>
    </row>
    <row r="295" spans="1:39" ht="15">
      <c r="A295" s="107"/>
      <c r="B295" s="115">
        <v>9255220</v>
      </c>
      <c r="C295" s="116" t="s">
        <v>271</v>
      </c>
      <c r="D295" s="117">
        <v>10</v>
      </c>
      <c r="E295" s="118"/>
      <c r="F295" s="119"/>
      <c r="G295" s="88">
        <f t="shared" si="15"/>
        <v>19.35998</v>
      </c>
      <c r="H295" s="121" t="str">
        <f t="shared" si="16"/>
        <v>EUR</v>
      </c>
      <c r="I295" s="122"/>
      <c r="J295" s="347" t="s">
        <v>15546</v>
      </c>
      <c r="L295" s="75">
        <f>G295*(1-'FORM-I'!$V$22/100)</f>
        <v>19.35998</v>
      </c>
      <c r="N295" s="11" t="e">
        <f>VLOOKUP(B295,$B$11:B294,1,FALSE)</f>
        <v>#N/A</v>
      </c>
      <c r="AH295" s="353" t="s">
        <v>2517</v>
      </c>
      <c r="AI295" s="352" t="s">
        <v>2518</v>
      </c>
      <c r="AJ295" s="352" t="s">
        <v>2519</v>
      </c>
      <c r="AK295" s="354">
        <v>1523.3131900000001</v>
      </c>
      <c r="AL295" s="355">
        <v>60.94012</v>
      </c>
      <c r="AM295" s="11">
        <f>IF(Verzie!$E$1="CZK",Ceny!AK295,IF(Verzie!$E$1="SK",Ceny!AL295,""))</f>
        <v>60.94012</v>
      </c>
    </row>
    <row r="296" spans="1:39" ht="15">
      <c r="A296" s="107"/>
      <c r="B296" s="153">
        <v>9255221</v>
      </c>
      <c r="C296" s="154" t="s">
        <v>272</v>
      </c>
      <c r="D296" s="155">
        <v>10</v>
      </c>
      <c r="E296" s="156"/>
      <c r="F296" s="157"/>
      <c r="G296" s="88">
        <f t="shared" si="15"/>
        <v>19.35998</v>
      </c>
      <c r="H296" s="158" t="str">
        <f t="shared" si="16"/>
        <v>EUR</v>
      </c>
      <c r="I296" s="159"/>
      <c r="J296" s="347" t="s">
        <v>15548</v>
      </c>
      <c r="L296" s="75">
        <f>G296*(1-'FORM-I'!$V$22/100)</f>
        <v>19.35998</v>
      </c>
      <c r="N296" s="11" t="e">
        <f>VLOOKUP(B296,$B$11:B295,1,FALSE)</f>
        <v>#N/A</v>
      </c>
      <c r="AH296" s="353" t="s">
        <v>2517</v>
      </c>
      <c r="AI296" s="352" t="s">
        <v>2520</v>
      </c>
      <c r="AJ296" s="352" t="s">
        <v>2521</v>
      </c>
      <c r="AK296" s="354">
        <v>575.92219999999998</v>
      </c>
      <c r="AL296" s="355">
        <v>23.102709999999998</v>
      </c>
      <c r="AM296" s="11">
        <f>IF(Verzie!$E$1="CZK",Ceny!AK296,IF(Verzie!$E$1="SK",Ceny!AL296,""))</f>
        <v>23.102709999999998</v>
      </c>
    </row>
    <row r="297" spans="1:39" ht="15">
      <c r="B297" s="146">
        <v>9255838</v>
      </c>
      <c r="C297" s="147" t="s">
        <v>273</v>
      </c>
      <c r="D297" s="148">
        <v>200</v>
      </c>
      <c r="E297" s="149"/>
      <c r="F297" s="150"/>
      <c r="G297" s="88">
        <f t="shared" si="15"/>
        <v>2.32422</v>
      </c>
      <c r="H297" s="151" t="str">
        <f t="shared" si="16"/>
        <v>EUR</v>
      </c>
      <c r="I297" s="152"/>
      <c r="J297" s="347" t="s">
        <v>15900</v>
      </c>
      <c r="L297" s="75">
        <f>G297*(1-'FORM-I'!$V$22/100)</f>
        <v>2.32422</v>
      </c>
      <c r="N297" s="11" t="e">
        <f>VLOOKUP(B297,$B$11:B296,1,FALSE)</f>
        <v>#N/A</v>
      </c>
      <c r="AH297" s="353" t="s">
        <v>2522</v>
      </c>
      <c r="AI297" s="352" t="s">
        <v>2523</v>
      </c>
      <c r="AJ297" s="352" t="s">
        <v>2524</v>
      </c>
      <c r="AK297" s="354">
        <v>24.305070000000001</v>
      </c>
      <c r="AL297" s="355">
        <v>0.97233000000000003</v>
      </c>
      <c r="AM297" s="11">
        <f>IF(Verzie!$E$1="CZK",Ceny!AK297,IF(Verzie!$E$1="SK",Ceny!AL297,""))</f>
        <v>0.97233000000000003</v>
      </c>
    </row>
    <row r="298" spans="1:39" ht="15">
      <c r="B298" s="153">
        <v>9255839</v>
      </c>
      <c r="C298" s="154" t="s">
        <v>274</v>
      </c>
      <c r="D298" s="155">
        <v>200</v>
      </c>
      <c r="E298" s="156"/>
      <c r="F298" s="157"/>
      <c r="G298" s="88">
        <f t="shared" si="15"/>
        <v>2.3528199999999999</v>
      </c>
      <c r="H298" s="158" t="str">
        <f t="shared" si="16"/>
        <v>EUR</v>
      </c>
      <c r="I298" s="159"/>
      <c r="J298" s="347" t="s">
        <v>15904</v>
      </c>
      <c r="L298" s="75">
        <f>G298*(1-'FORM-I'!$V$22/100)</f>
        <v>2.3528199999999999</v>
      </c>
      <c r="N298" s="11" t="e">
        <f>VLOOKUP(B298,$B$11:B297,1,FALSE)</f>
        <v>#N/A</v>
      </c>
      <c r="AH298" s="353" t="s">
        <v>2522</v>
      </c>
      <c r="AI298" s="352" t="s">
        <v>2525</v>
      </c>
      <c r="AJ298" s="352" t="s">
        <v>2526</v>
      </c>
      <c r="AK298" s="354">
        <v>9.1887000000000008</v>
      </c>
      <c r="AL298" s="355">
        <v>0.36858999999999997</v>
      </c>
      <c r="AM298" s="11">
        <f>IF(Verzie!$E$1="CZK",Ceny!AK298,IF(Verzie!$E$1="SK",Ceny!AL298,""))</f>
        <v>0.36858999999999997</v>
      </c>
    </row>
    <row r="299" spans="1:39" ht="15">
      <c r="B299" s="153"/>
      <c r="C299" s="154"/>
      <c r="D299" s="155"/>
      <c r="E299" s="156"/>
      <c r="F299" s="157"/>
      <c r="G299" s="88"/>
      <c r="H299" s="158"/>
      <c r="I299" s="159"/>
      <c r="J299" s="347"/>
      <c r="L299" s="75">
        <f>G299*(1-'FORM-I'!$V$22/100)</f>
        <v>0</v>
      </c>
      <c r="N299" s="11" t="e">
        <f>VLOOKUP(B299,$B$11:B298,1,FALSE)</f>
        <v>#N/A</v>
      </c>
      <c r="AH299" s="353" t="s">
        <v>2527</v>
      </c>
      <c r="AI299" s="352" t="s">
        <v>2528</v>
      </c>
      <c r="AJ299" s="352" t="s">
        <v>2529</v>
      </c>
      <c r="AK299" s="354">
        <v>73.517380000000003</v>
      </c>
      <c r="AL299" s="355">
        <v>2.9410699999999999</v>
      </c>
      <c r="AM299" s="11">
        <f>IF(Verzie!$E$1="CZK",Ceny!AK299,IF(Verzie!$E$1="SK",Ceny!AL299,""))</f>
        <v>2.9410699999999999</v>
      </c>
    </row>
    <row r="300" spans="1:39" ht="15">
      <c r="A300" s="67"/>
      <c r="B300" s="146">
        <v>9255273</v>
      </c>
      <c r="C300" s="147" t="s">
        <v>275</v>
      </c>
      <c r="D300" s="148">
        <v>1</v>
      </c>
      <c r="E300" s="149"/>
      <c r="F300" s="150"/>
      <c r="G300" s="88">
        <f t="shared" si="15"/>
        <v>0</v>
      </c>
      <c r="H300" s="151" t="str">
        <f t="shared" ref="H300:H320" si="17">IF(G300="","",$H$10)</f>
        <v>EUR</v>
      </c>
      <c r="I300" s="152"/>
      <c r="J300" s="347" t="s">
        <v>15640</v>
      </c>
      <c r="L300" s="75">
        <f>G300*(1-'FORM-I'!$V$22/100)</f>
        <v>0</v>
      </c>
      <c r="N300" s="11" t="e">
        <f>VLOOKUP(B300,$B$11:B299,1,FALSE)</f>
        <v>#N/A</v>
      </c>
      <c r="AH300" s="353" t="s">
        <v>2527</v>
      </c>
      <c r="AI300" s="352" t="s">
        <v>2530</v>
      </c>
      <c r="AJ300" s="352" t="s">
        <v>2531</v>
      </c>
      <c r="AK300" s="354">
        <v>27.795000000000002</v>
      </c>
      <c r="AL300" s="355">
        <v>1.11497</v>
      </c>
      <c r="AM300" s="11">
        <f>IF(Verzie!$E$1="CZK",Ceny!AK300,IF(Verzie!$E$1="SK",Ceny!AL300,""))</f>
        <v>1.11497</v>
      </c>
    </row>
    <row r="301" spans="1:39" ht="15">
      <c r="A301" s="67"/>
      <c r="B301" s="115">
        <v>9255274</v>
      </c>
      <c r="C301" s="116" t="s">
        <v>276</v>
      </c>
      <c r="D301" s="117">
        <v>1</v>
      </c>
      <c r="E301" s="118"/>
      <c r="F301" s="119"/>
      <c r="G301" s="88" t="e">
        <f t="shared" si="15"/>
        <v>#N/A</v>
      </c>
      <c r="H301" s="121" t="e">
        <f t="shared" si="17"/>
        <v>#N/A</v>
      </c>
      <c r="I301" s="122"/>
      <c r="J301" s="347">
        <v>396866</v>
      </c>
      <c r="L301" s="75" t="e">
        <f>G301*(1-'FORM-I'!$V$22/100)</f>
        <v>#N/A</v>
      </c>
      <c r="N301" s="11" t="e">
        <f>VLOOKUP(B301,$B$11:B300,1,FALSE)</f>
        <v>#N/A</v>
      </c>
      <c r="AH301" s="353" t="s">
        <v>2532</v>
      </c>
      <c r="AI301" s="352" t="s">
        <v>2533</v>
      </c>
      <c r="AJ301" s="352" t="s">
        <v>2534</v>
      </c>
      <c r="AK301" s="354">
        <v>4215.7680399999999</v>
      </c>
      <c r="AL301" s="355">
        <v>168.65171000000001</v>
      </c>
      <c r="AM301" s="11">
        <f>IF(Verzie!$E$1="CZK",Ceny!AK301,IF(Verzie!$E$1="SK",Ceny!AL301,""))</f>
        <v>168.65171000000001</v>
      </c>
    </row>
    <row r="302" spans="1:39" ht="15">
      <c r="A302" s="67"/>
      <c r="B302" s="115">
        <v>9255275</v>
      </c>
      <c r="C302" s="116" t="s">
        <v>277</v>
      </c>
      <c r="D302" s="117">
        <v>1</v>
      </c>
      <c r="E302" s="118"/>
      <c r="F302" s="119"/>
      <c r="G302" s="88">
        <f t="shared" si="15"/>
        <v>0</v>
      </c>
      <c r="H302" s="121" t="str">
        <f t="shared" si="17"/>
        <v>EUR</v>
      </c>
      <c r="I302" s="122"/>
      <c r="J302" s="347" t="s">
        <v>15642</v>
      </c>
      <c r="L302" s="75">
        <f>G302*(1-'FORM-I'!$V$22/100)</f>
        <v>0</v>
      </c>
      <c r="N302" s="11" t="e">
        <f>VLOOKUP(B302,$B$11:B301,1,FALSE)</f>
        <v>#N/A</v>
      </c>
      <c r="AH302" s="353" t="s">
        <v>2535</v>
      </c>
      <c r="AI302" s="352" t="s">
        <v>2536</v>
      </c>
      <c r="AJ302" s="352" t="s">
        <v>2537</v>
      </c>
      <c r="AK302" s="354">
        <v>4564.0601100000003</v>
      </c>
      <c r="AL302" s="355">
        <v>182.58512999999999</v>
      </c>
      <c r="AM302" s="11">
        <f>IF(Verzie!$E$1="CZK",Ceny!AK302,IF(Verzie!$E$1="SK",Ceny!AL302,""))</f>
        <v>182.58512999999999</v>
      </c>
    </row>
    <row r="303" spans="1:39" ht="15">
      <c r="A303" s="67"/>
      <c r="B303" s="115">
        <v>9255276</v>
      </c>
      <c r="C303" s="116" t="s">
        <v>278</v>
      </c>
      <c r="D303" s="117">
        <v>1</v>
      </c>
      <c r="E303" s="118"/>
      <c r="F303" s="119"/>
      <c r="G303" s="88">
        <f t="shared" si="15"/>
        <v>0</v>
      </c>
      <c r="H303" s="121" t="str">
        <f t="shared" si="17"/>
        <v>EUR</v>
      </c>
      <c r="I303" s="122"/>
      <c r="J303" s="347" t="s">
        <v>27395</v>
      </c>
      <c r="L303" s="75">
        <f>G303*(1-'FORM-I'!$V$22/100)</f>
        <v>0</v>
      </c>
      <c r="N303" s="11" t="e">
        <f>VLOOKUP(B303,$B$11:B302,1,FALSE)</f>
        <v>#N/A</v>
      </c>
      <c r="AH303" s="353" t="s">
        <v>2538</v>
      </c>
      <c r="AI303" s="352" t="s">
        <v>2539</v>
      </c>
      <c r="AJ303" s="352" t="s">
        <v>2540</v>
      </c>
      <c r="AK303" s="354">
        <v>513.14128000000005</v>
      </c>
      <c r="AL303" s="355">
        <v>20.528210000000001</v>
      </c>
      <c r="AM303" s="11">
        <f>IF(Verzie!$E$1="CZK",Ceny!AK303,IF(Verzie!$E$1="SK",Ceny!AL303,""))</f>
        <v>20.528210000000001</v>
      </c>
    </row>
    <row r="304" spans="1:39" ht="15">
      <c r="A304" s="67"/>
      <c r="B304" s="115">
        <v>9255277</v>
      </c>
      <c r="C304" s="116" t="s">
        <v>279</v>
      </c>
      <c r="D304" s="117">
        <v>1</v>
      </c>
      <c r="E304" s="118"/>
      <c r="F304" s="119"/>
      <c r="G304" s="88">
        <f t="shared" si="15"/>
        <v>0</v>
      </c>
      <c r="H304" s="121" t="str">
        <f t="shared" si="17"/>
        <v>EUR</v>
      </c>
      <c r="I304" s="122"/>
      <c r="J304" s="347" t="s">
        <v>15644</v>
      </c>
      <c r="L304" s="75">
        <f>G304*(1-'FORM-I'!$V$22/100)</f>
        <v>0</v>
      </c>
      <c r="N304" s="11" t="e">
        <f>VLOOKUP(B304,$B$11:B303,1,FALSE)</f>
        <v>#N/A</v>
      </c>
      <c r="AH304" s="353" t="s">
        <v>2541</v>
      </c>
      <c r="AI304" s="352" t="s">
        <v>2542</v>
      </c>
      <c r="AJ304" s="352" t="s">
        <v>2543</v>
      </c>
      <c r="AK304" s="354">
        <v>0.91512000000000004</v>
      </c>
      <c r="AL304" s="355">
        <v>3.7519999999999998E-2</v>
      </c>
      <c r="AM304" s="11">
        <f>IF(Verzie!$E$1="CZK",Ceny!AK304,IF(Verzie!$E$1="SK",Ceny!AL304,""))</f>
        <v>3.7519999999999998E-2</v>
      </c>
    </row>
    <row r="305" spans="1:39" ht="15">
      <c r="A305" s="67"/>
      <c r="B305" s="115">
        <v>9255278</v>
      </c>
      <c r="C305" s="116" t="s">
        <v>280</v>
      </c>
      <c r="D305" s="117">
        <v>1</v>
      </c>
      <c r="E305" s="118"/>
      <c r="F305" s="119"/>
      <c r="G305" s="88">
        <f t="shared" si="15"/>
        <v>0</v>
      </c>
      <c r="H305" s="121" t="str">
        <f t="shared" si="17"/>
        <v>EUR</v>
      </c>
      <c r="I305" s="122"/>
      <c r="J305" s="347" t="s">
        <v>15646</v>
      </c>
      <c r="L305" s="75">
        <f>G305*(1-'FORM-I'!$V$22/100)</f>
        <v>0</v>
      </c>
      <c r="N305" s="11" t="e">
        <f>VLOOKUP(B305,$B$11:B304,1,FALSE)</f>
        <v>#N/A</v>
      </c>
      <c r="AH305" s="353" t="s">
        <v>2544</v>
      </c>
      <c r="AI305" s="352" t="s">
        <v>2545</v>
      </c>
      <c r="AJ305" s="352" t="s">
        <v>2546</v>
      </c>
      <c r="AK305" s="354">
        <v>27.625879999999999</v>
      </c>
      <c r="AL305" s="355">
        <v>1.13304</v>
      </c>
      <c r="AM305" s="11">
        <f>IF(Verzie!$E$1="CZK",Ceny!AK305,IF(Verzie!$E$1="SK",Ceny!AL305,""))</f>
        <v>1.13304</v>
      </c>
    </row>
    <row r="306" spans="1:39" ht="15">
      <c r="A306" s="67"/>
      <c r="B306" s="153">
        <v>9255279</v>
      </c>
      <c r="C306" s="154" t="s">
        <v>281</v>
      </c>
      <c r="D306" s="155">
        <v>1</v>
      </c>
      <c r="E306" s="156"/>
      <c r="F306" s="157"/>
      <c r="G306" s="88">
        <f t="shared" si="15"/>
        <v>0</v>
      </c>
      <c r="H306" s="158" t="str">
        <f t="shared" si="17"/>
        <v>EUR</v>
      </c>
      <c r="I306" s="159"/>
      <c r="J306" s="347" t="s">
        <v>15648</v>
      </c>
      <c r="L306" s="75">
        <f>G306*(1-'FORM-I'!$V$22/100)</f>
        <v>0</v>
      </c>
      <c r="N306" s="11" t="e">
        <f>VLOOKUP(B306,$B$11:B305,1,FALSE)</f>
        <v>#N/A</v>
      </c>
      <c r="AH306" s="353" t="s">
        <v>2547</v>
      </c>
      <c r="AI306" s="352" t="s">
        <v>2548</v>
      </c>
      <c r="AJ306" s="352" t="s">
        <v>2549</v>
      </c>
      <c r="AK306" s="354">
        <v>39.149740000000001</v>
      </c>
      <c r="AL306" s="355">
        <v>1.4596199999999999</v>
      </c>
      <c r="AM306" s="11">
        <f>IF(Verzie!$E$1="CZK",Ceny!AK306,IF(Verzie!$E$1="SK",Ceny!AL306,""))</f>
        <v>1.4596199999999999</v>
      </c>
    </row>
    <row r="307" spans="1:39" ht="15">
      <c r="A307" s="99"/>
      <c r="B307" s="146">
        <v>9255313</v>
      </c>
      <c r="C307" s="147" t="s">
        <v>282</v>
      </c>
      <c r="D307" s="148">
        <v>1</v>
      </c>
      <c r="E307" s="149"/>
      <c r="F307" s="150"/>
      <c r="G307" s="88" t="e">
        <f t="shared" si="15"/>
        <v>#N/A</v>
      </c>
      <c r="H307" s="151" t="e">
        <f t="shared" si="17"/>
        <v>#N/A</v>
      </c>
      <c r="I307" s="152"/>
      <c r="J307" s="347" t="e">
        <v>#N/A</v>
      </c>
      <c r="L307" s="75" t="e">
        <f>G307*(1-'FORM-I'!$V$22/100)</f>
        <v>#N/A</v>
      </c>
      <c r="N307" s="11" t="e">
        <f>VLOOKUP(B307,$B$11:B306,1,FALSE)</f>
        <v>#N/A</v>
      </c>
      <c r="AH307" s="353" t="s">
        <v>2550</v>
      </c>
      <c r="AI307" s="352" t="s">
        <v>2551</v>
      </c>
      <c r="AJ307" s="352" t="s">
        <v>2552</v>
      </c>
      <c r="AK307" s="354">
        <v>34.42501</v>
      </c>
      <c r="AL307" s="355">
        <v>1.41188</v>
      </c>
      <c r="AM307" s="11">
        <f>IF(Verzie!$E$1="CZK",Ceny!AK307,IF(Verzie!$E$1="SK",Ceny!AL307,""))</f>
        <v>1.41188</v>
      </c>
    </row>
    <row r="308" spans="1:39" ht="15">
      <c r="A308" s="99"/>
      <c r="B308" s="115">
        <v>9255314</v>
      </c>
      <c r="C308" s="116" t="s">
        <v>283</v>
      </c>
      <c r="D308" s="117">
        <v>1</v>
      </c>
      <c r="E308" s="118"/>
      <c r="F308" s="119"/>
      <c r="G308" s="88" t="e">
        <f t="shared" si="15"/>
        <v>#N/A</v>
      </c>
      <c r="H308" s="121" t="e">
        <f t="shared" si="17"/>
        <v>#N/A</v>
      </c>
      <c r="I308" s="122"/>
      <c r="J308" s="347" t="e">
        <v>#N/A</v>
      </c>
      <c r="L308" s="75" t="e">
        <f>G308*(1-'FORM-I'!$V$22/100)</f>
        <v>#N/A</v>
      </c>
      <c r="N308" s="11" t="e">
        <f>VLOOKUP(B308,$B$11:B307,1,FALSE)</f>
        <v>#N/A</v>
      </c>
      <c r="AH308" s="353" t="s">
        <v>2553</v>
      </c>
      <c r="AI308" s="352" t="s">
        <v>2554</v>
      </c>
      <c r="AJ308" s="352" t="s">
        <v>2555</v>
      </c>
      <c r="AK308" s="354">
        <v>284.10876999999999</v>
      </c>
      <c r="AL308" s="355">
        <v>12.358499999999999</v>
      </c>
      <c r="AM308" s="11">
        <f>IF(Verzie!$E$1="CZK",Ceny!AK308,IF(Verzie!$E$1="SK",Ceny!AL308,""))</f>
        <v>12.358499999999999</v>
      </c>
    </row>
    <row r="309" spans="1:39" ht="15">
      <c r="A309" s="99"/>
      <c r="B309" s="115">
        <v>9255315</v>
      </c>
      <c r="C309" s="116" t="s">
        <v>284</v>
      </c>
      <c r="D309" s="117">
        <v>1</v>
      </c>
      <c r="E309" s="118"/>
      <c r="F309" s="119"/>
      <c r="G309" s="88">
        <f t="shared" si="15"/>
        <v>0</v>
      </c>
      <c r="H309" s="121" t="str">
        <f t="shared" si="17"/>
        <v>EUR</v>
      </c>
      <c r="I309" s="122"/>
      <c r="J309" s="347" t="s">
        <v>27420</v>
      </c>
      <c r="L309" s="75">
        <f>G309*(1-'FORM-I'!$V$22/100)</f>
        <v>0</v>
      </c>
      <c r="N309" s="11" t="e">
        <f>VLOOKUP(B309,$B$11:B308,1,FALSE)</f>
        <v>#N/A</v>
      </c>
      <c r="AH309" s="353" t="s">
        <v>2556</v>
      </c>
      <c r="AI309" s="352" t="s">
        <v>2557</v>
      </c>
      <c r="AJ309" s="352" t="s">
        <v>2558</v>
      </c>
      <c r="AK309" s="354">
        <v>290.15816999999998</v>
      </c>
      <c r="AL309" s="355">
        <v>12.621639999999999</v>
      </c>
      <c r="AM309" s="11">
        <f>IF(Verzie!$E$1="CZK",Ceny!AK309,IF(Verzie!$E$1="SK",Ceny!AL309,""))</f>
        <v>12.621639999999999</v>
      </c>
    </row>
    <row r="310" spans="1:39" ht="15">
      <c r="A310" s="99"/>
      <c r="B310" s="115">
        <v>9255316</v>
      </c>
      <c r="C310" s="116" t="s">
        <v>285</v>
      </c>
      <c r="D310" s="117">
        <v>1</v>
      </c>
      <c r="E310" s="118"/>
      <c r="F310" s="119"/>
      <c r="G310" s="88">
        <f t="shared" si="15"/>
        <v>0</v>
      </c>
      <c r="H310" s="121" t="str">
        <f t="shared" si="17"/>
        <v>EUR</v>
      </c>
      <c r="I310" s="122"/>
      <c r="J310" s="347" t="s">
        <v>27422</v>
      </c>
      <c r="L310" s="75">
        <f>G310*(1-'FORM-I'!$V$22/100)</f>
        <v>0</v>
      </c>
      <c r="N310" s="11" t="e">
        <f>VLOOKUP(B310,$B$11:B309,1,FALSE)</f>
        <v>#N/A</v>
      </c>
      <c r="AH310" s="353" t="s">
        <v>2559</v>
      </c>
      <c r="AI310" s="352" t="s">
        <v>2560</v>
      </c>
      <c r="AJ310" s="352" t="s">
        <v>2561</v>
      </c>
      <c r="AK310" s="354">
        <v>294.57819999999998</v>
      </c>
      <c r="AL310" s="355">
        <v>12.8139</v>
      </c>
      <c r="AM310" s="11">
        <f>IF(Verzie!$E$1="CZK",Ceny!AK310,IF(Verzie!$E$1="SK",Ceny!AL310,""))</f>
        <v>12.8139</v>
      </c>
    </row>
    <row r="311" spans="1:39" ht="15">
      <c r="A311" s="99"/>
      <c r="B311" s="115">
        <v>9255317</v>
      </c>
      <c r="C311" s="116" t="s">
        <v>286</v>
      </c>
      <c r="D311" s="117">
        <v>1</v>
      </c>
      <c r="E311" s="118"/>
      <c r="F311" s="119"/>
      <c r="G311" s="88">
        <f t="shared" si="15"/>
        <v>0</v>
      </c>
      <c r="H311" s="121" t="str">
        <f t="shared" si="17"/>
        <v>EUR</v>
      </c>
      <c r="I311" s="122"/>
      <c r="J311" s="347" t="s">
        <v>27424</v>
      </c>
      <c r="L311" s="75">
        <f>G311*(1-'FORM-I'!$V$22/100)</f>
        <v>0</v>
      </c>
      <c r="N311" s="11" t="e">
        <f>VLOOKUP(B311,$B$11:B310,1,FALSE)</f>
        <v>#N/A</v>
      </c>
      <c r="AH311" s="353" t="s">
        <v>2562</v>
      </c>
      <c r="AI311" s="352" t="s">
        <v>2563</v>
      </c>
      <c r="AJ311" s="352" t="s">
        <v>2564</v>
      </c>
      <c r="AK311" s="354">
        <v>300.09638000000001</v>
      </c>
      <c r="AL311" s="355">
        <v>13.05396</v>
      </c>
      <c r="AM311" s="11">
        <f>IF(Verzie!$E$1="CZK",Ceny!AK311,IF(Verzie!$E$1="SK",Ceny!AL311,""))</f>
        <v>13.05396</v>
      </c>
    </row>
    <row r="312" spans="1:39" ht="15">
      <c r="A312" s="99"/>
      <c r="B312" s="115">
        <v>9255318</v>
      </c>
      <c r="C312" s="116" t="s">
        <v>287</v>
      </c>
      <c r="D312" s="117">
        <v>1</v>
      </c>
      <c r="E312" s="118"/>
      <c r="F312" s="119"/>
      <c r="G312" s="88">
        <f t="shared" si="15"/>
        <v>0</v>
      </c>
      <c r="H312" s="121" t="str">
        <f t="shared" si="17"/>
        <v>EUR</v>
      </c>
      <c r="I312" s="122"/>
      <c r="J312" s="347" t="s">
        <v>27426</v>
      </c>
      <c r="L312" s="75">
        <f>G312*(1-'FORM-I'!$V$22/100)</f>
        <v>0</v>
      </c>
      <c r="N312" s="11" t="e">
        <f>VLOOKUP(B312,$B$11:B311,1,FALSE)</f>
        <v>#N/A</v>
      </c>
      <c r="AH312" s="353" t="s">
        <v>2565</v>
      </c>
      <c r="AI312" s="352" t="s">
        <v>2566</v>
      </c>
      <c r="AJ312" s="352" t="s">
        <v>2567</v>
      </c>
      <c r="AK312" s="354">
        <v>394.88377000000003</v>
      </c>
      <c r="AL312" s="355">
        <v>18.995339999999999</v>
      </c>
      <c r="AM312" s="11">
        <f>IF(Verzie!$E$1="CZK",Ceny!AK312,IF(Verzie!$E$1="SK",Ceny!AL312,""))</f>
        <v>18.995339999999999</v>
      </c>
    </row>
    <row r="313" spans="1:39" ht="15">
      <c r="A313" s="99"/>
      <c r="B313" s="153">
        <v>9255319</v>
      </c>
      <c r="C313" s="154" t="s">
        <v>288</v>
      </c>
      <c r="D313" s="155">
        <v>1</v>
      </c>
      <c r="E313" s="156"/>
      <c r="F313" s="157"/>
      <c r="G313" s="88">
        <f t="shared" si="15"/>
        <v>0</v>
      </c>
      <c r="H313" s="158" t="str">
        <f t="shared" si="17"/>
        <v>EUR</v>
      </c>
      <c r="I313" s="159"/>
      <c r="J313" s="347" t="s">
        <v>15680</v>
      </c>
      <c r="L313" s="75">
        <f>G313*(1-'FORM-I'!$V$22/100)</f>
        <v>0</v>
      </c>
      <c r="N313" s="11" t="e">
        <f>VLOOKUP(B313,$B$11:B312,1,FALSE)</f>
        <v>#N/A</v>
      </c>
      <c r="AH313" s="353" t="s">
        <v>2568</v>
      </c>
      <c r="AI313" s="352" t="s">
        <v>2569</v>
      </c>
      <c r="AJ313" s="352" t="s">
        <v>2570</v>
      </c>
      <c r="AK313" s="354">
        <v>201.95735999999999</v>
      </c>
      <c r="AL313" s="355">
        <v>9.7148699999999995</v>
      </c>
      <c r="AM313" s="11">
        <f>IF(Verzie!$E$1="CZK",Ceny!AK313,IF(Verzie!$E$1="SK",Ceny!AL313,""))</f>
        <v>9.7148699999999995</v>
      </c>
    </row>
    <row r="314" spans="1:39" ht="15">
      <c r="A314" s="107"/>
      <c r="B314" s="146">
        <v>9255353</v>
      </c>
      <c r="C314" s="147" t="s">
        <v>289</v>
      </c>
      <c r="D314" s="148">
        <v>1</v>
      </c>
      <c r="E314" s="149"/>
      <c r="F314" s="150"/>
      <c r="G314" s="88">
        <f t="shared" si="15"/>
        <v>0</v>
      </c>
      <c r="H314" s="151" t="str">
        <f t="shared" si="17"/>
        <v>EUR</v>
      </c>
      <c r="I314" s="152"/>
      <c r="J314" s="347" t="s">
        <v>15732</v>
      </c>
      <c r="L314" s="75">
        <f>G314*(1-'FORM-I'!$V$22/100)</f>
        <v>0</v>
      </c>
      <c r="N314" s="11" t="e">
        <f>VLOOKUP(B314,$B$11:B313,1,FALSE)</f>
        <v>#N/A</v>
      </c>
      <c r="AH314" s="353" t="s">
        <v>2571</v>
      </c>
      <c r="AI314" s="352" t="s">
        <v>2572</v>
      </c>
      <c r="AJ314" s="352" t="s">
        <v>2573</v>
      </c>
      <c r="AK314" s="354">
        <v>201.95735999999999</v>
      </c>
      <c r="AL314" s="355">
        <v>9.7148699999999995</v>
      </c>
      <c r="AM314" s="11">
        <f>IF(Verzie!$E$1="CZK",Ceny!AK314,IF(Verzie!$E$1="SK",Ceny!AL314,""))</f>
        <v>9.7148699999999995</v>
      </c>
    </row>
    <row r="315" spans="1:39" ht="15">
      <c r="A315" s="107"/>
      <c r="B315" s="115">
        <v>9255354</v>
      </c>
      <c r="C315" s="116" t="s">
        <v>290</v>
      </c>
      <c r="D315" s="117">
        <v>1</v>
      </c>
      <c r="E315" s="118"/>
      <c r="F315" s="119"/>
      <c r="G315" s="88">
        <f t="shared" si="15"/>
        <v>0</v>
      </c>
      <c r="H315" s="121" t="str">
        <f t="shared" si="17"/>
        <v>EUR</v>
      </c>
      <c r="I315" s="122"/>
      <c r="J315" s="347" t="s">
        <v>27454</v>
      </c>
      <c r="L315" s="75">
        <f>G315*(1-'FORM-I'!$V$22/100)</f>
        <v>0</v>
      </c>
      <c r="N315" s="11" t="e">
        <f>VLOOKUP(B315,$B$11:B314,1,FALSE)</f>
        <v>#N/A</v>
      </c>
      <c r="AH315" s="353" t="s">
        <v>2574</v>
      </c>
      <c r="AI315" s="352" t="s">
        <v>2575</v>
      </c>
      <c r="AJ315" s="352" t="s">
        <v>2576</v>
      </c>
      <c r="AK315" s="354">
        <v>44.089840000000002</v>
      </c>
      <c r="AL315" s="355">
        <v>1.7638199999999999</v>
      </c>
      <c r="AM315" s="11">
        <f>IF(Verzie!$E$1="CZK",Ceny!AK315,IF(Verzie!$E$1="SK",Ceny!AL315,""))</f>
        <v>1.7638199999999999</v>
      </c>
    </row>
    <row r="316" spans="1:39" ht="15">
      <c r="A316" s="107"/>
      <c r="B316" s="115">
        <v>9255355</v>
      </c>
      <c r="C316" s="116" t="s">
        <v>291</v>
      </c>
      <c r="D316" s="117">
        <v>1</v>
      </c>
      <c r="E316" s="118"/>
      <c r="F316" s="119"/>
      <c r="G316" s="88">
        <f t="shared" si="15"/>
        <v>0</v>
      </c>
      <c r="H316" s="121" t="str">
        <f t="shared" si="17"/>
        <v>EUR</v>
      </c>
      <c r="I316" s="122"/>
      <c r="J316" s="347" t="s">
        <v>27456</v>
      </c>
      <c r="L316" s="75">
        <f>G316*(1-'FORM-I'!$V$22/100)</f>
        <v>0</v>
      </c>
      <c r="N316" s="11" t="e">
        <f>VLOOKUP(B316,$B$11:B315,1,FALSE)</f>
        <v>#N/A</v>
      </c>
      <c r="AH316" s="353" t="s">
        <v>2577</v>
      </c>
      <c r="AI316" s="352" t="s">
        <v>2578</v>
      </c>
      <c r="AJ316" s="352" t="s">
        <v>2579</v>
      </c>
      <c r="AK316" s="354">
        <v>29.998930000000001</v>
      </c>
      <c r="AL316" s="355">
        <v>1.2000999999999999</v>
      </c>
      <c r="AM316" s="11">
        <f>IF(Verzie!$E$1="CZK",Ceny!AK316,IF(Verzie!$E$1="SK",Ceny!AL316,""))</f>
        <v>1.2000999999999999</v>
      </c>
    </row>
    <row r="317" spans="1:39" ht="15">
      <c r="A317" s="107"/>
      <c r="B317" s="115">
        <v>9255356</v>
      </c>
      <c r="C317" s="116" t="s">
        <v>292</v>
      </c>
      <c r="D317" s="117">
        <v>1</v>
      </c>
      <c r="E317" s="118"/>
      <c r="F317" s="119"/>
      <c r="G317" s="88">
        <f t="shared" si="15"/>
        <v>0</v>
      </c>
      <c r="H317" s="121" t="str">
        <f t="shared" si="17"/>
        <v>EUR</v>
      </c>
      <c r="I317" s="122"/>
      <c r="J317" s="347" t="s">
        <v>27458</v>
      </c>
      <c r="L317" s="75">
        <f>G317*(1-'FORM-I'!$V$22/100)</f>
        <v>0</v>
      </c>
      <c r="N317" s="11" t="e">
        <f>VLOOKUP(B317,$B$11:B316,1,FALSE)</f>
        <v>#N/A</v>
      </c>
      <c r="AH317" s="353" t="s">
        <v>2580</v>
      </c>
      <c r="AI317" s="352" t="s">
        <v>2581</v>
      </c>
      <c r="AJ317" s="352" t="s">
        <v>2582</v>
      </c>
      <c r="AK317" s="354">
        <v>2.9420199999999999</v>
      </c>
      <c r="AL317" s="355">
        <v>0.12066</v>
      </c>
      <c r="AM317" s="11">
        <f>IF(Verzie!$E$1="CZK",Ceny!AK317,IF(Verzie!$E$1="SK",Ceny!AL317,""))</f>
        <v>0.12066</v>
      </c>
    </row>
    <row r="318" spans="1:39" ht="15">
      <c r="A318" s="107"/>
      <c r="B318" s="115">
        <v>9255357</v>
      </c>
      <c r="C318" s="116" t="s">
        <v>293</v>
      </c>
      <c r="D318" s="117">
        <v>1</v>
      </c>
      <c r="E318" s="118"/>
      <c r="F318" s="119"/>
      <c r="G318" s="88" t="e">
        <f t="shared" si="15"/>
        <v>#N/A</v>
      </c>
      <c r="H318" s="121" t="e">
        <f t="shared" si="17"/>
        <v>#N/A</v>
      </c>
      <c r="I318" s="122"/>
      <c r="J318" s="347" t="e">
        <v>#N/A</v>
      </c>
      <c r="L318" s="75" t="e">
        <f>G318*(1-'FORM-I'!$V$22/100)</f>
        <v>#N/A</v>
      </c>
      <c r="N318" s="11" t="e">
        <f>VLOOKUP(B318,$B$11:B317,1,FALSE)</f>
        <v>#N/A</v>
      </c>
      <c r="AH318" s="353" t="s">
        <v>2583</v>
      </c>
      <c r="AI318" s="352" t="s">
        <v>2584</v>
      </c>
      <c r="AJ318" s="352" t="s">
        <v>2585</v>
      </c>
      <c r="AK318" s="354">
        <v>327.87601999999998</v>
      </c>
      <c r="AL318" s="355">
        <v>14.26234</v>
      </c>
      <c r="AM318" s="11">
        <f>IF(Verzie!$E$1="CZK",Ceny!AK318,IF(Verzie!$E$1="SK",Ceny!AL318,""))</f>
        <v>14.26234</v>
      </c>
    </row>
    <row r="319" spans="1:39" ht="15">
      <c r="A319" s="107"/>
      <c r="B319" s="115">
        <v>9255358</v>
      </c>
      <c r="C319" s="116" t="s">
        <v>294</v>
      </c>
      <c r="D319" s="117">
        <v>1</v>
      </c>
      <c r="E319" s="118"/>
      <c r="F319" s="119"/>
      <c r="G319" s="88">
        <f t="shared" si="15"/>
        <v>0</v>
      </c>
      <c r="H319" s="121" t="str">
        <f t="shared" si="17"/>
        <v>EUR</v>
      </c>
      <c r="I319" s="122"/>
      <c r="J319" s="347" t="s">
        <v>27460</v>
      </c>
      <c r="L319" s="75">
        <f>G319*(1-'FORM-I'!$V$22/100)</f>
        <v>0</v>
      </c>
      <c r="N319" s="11" t="e">
        <f>VLOOKUP(B319,$B$11:B318,1,FALSE)</f>
        <v>#N/A</v>
      </c>
      <c r="AH319" s="353" t="s">
        <v>2586</v>
      </c>
      <c r="AI319" s="352" t="s">
        <v>2587</v>
      </c>
      <c r="AJ319" s="352" t="s">
        <v>2588</v>
      </c>
      <c r="AK319" s="354">
        <v>341.84528</v>
      </c>
      <c r="AL319" s="355">
        <v>14.86998</v>
      </c>
      <c r="AM319" s="11">
        <f>IF(Verzie!$E$1="CZK",Ceny!AK319,IF(Verzie!$E$1="SK",Ceny!AL319,""))</f>
        <v>14.86998</v>
      </c>
    </row>
    <row r="320" spans="1:39" ht="15">
      <c r="A320" s="107"/>
      <c r="B320" s="153">
        <v>9255359</v>
      </c>
      <c r="C320" s="154" t="s">
        <v>295</v>
      </c>
      <c r="D320" s="155">
        <v>1</v>
      </c>
      <c r="E320" s="156"/>
      <c r="F320" s="157"/>
      <c r="G320" s="88">
        <f t="shared" si="15"/>
        <v>0</v>
      </c>
      <c r="H320" s="158" t="str">
        <f t="shared" si="17"/>
        <v>EUR</v>
      </c>
      <c r="I320" s="159"/>
      <c r="J320" s="347" t="s">
        <v>15734</v>
      </c>
      <c r="L320" s="75">
        <f>G320*(1-'FORM-I'!$V$22/100)</f>
        <v>0</v>
      </c>
      <c r="N320" s="11" t="e">
        <f>VLOOKUP(B320,$B$11:B319,1,FALSE)</f>
        <v>#N/A</v>
      </c>
      <c r="AH320" s="353" t="s">
        <v>2589</v>
      </c>
      <c r="AI320" s="352" t="s">
        <v>2590</v>
      </c>
      <c r="AJ320" s="352" t="s">
        <v>2591</v>
      </c>
      <c r="AK320" s="354">
        <v>356.32657999999998</v>
      </c>
      <c r="AL320" s="355">
        <v>15.499919999999999</v>
      </c>
      <c r="AM320" s="11">
        <f>IF(Verzie!$E$1="CZK",Ceny!AK320,IF(Verzie!$E$1="SK",Ceny!AL320,""))</f>
        <v>15.499919999999999</v>
      </c>
    </row>
    <row r="321" spans="1:39" ht="15">
      <c r="A321" s="67"/>
      <c r="B321" s="115">
        <v>9255066</v>
      </c>
      <c r="C321" s="116" t="s">
        <v>296</v>
      </c>
      <c r="D321" s="117">
        <v>10</v>
      </c>
      <c r="E321" s="118"/>
      <c r="F321" s="119"/>
      <c r="G321" s="88">
        <f t="shared" si="15"/>
        <v>26.814820000000001</v>
      </c>
      <c r="H321" s="121" t="str">
        <f>IF(G321="","",$H$10)</f>
        <v>EUR</v>
      </c>
      <c r="I321" s="122"/>
      <c r="J321" s="347" t="s">
        <v>15159</v>
      </c>
      <c r="L321" s="75">
        <f>G321*(1-'FORM-I'!$V$22/100)</f>
        <v>26.814820000000001</v>
      </c>
      <c r="N321" s="11" t="e">
        <f>VLOOKUP(B321,$B$11:B320,1,FALSE)</f>
        <v>#N/A</v>
      </c>
      <c r="AH321" s="353" t="s">
        <v>2592</v>
      </c>
      <c r="AI321" s="352" t="s">
        <v>2593</v>
      </c>
      <c r="AJ321" s="352" t="s">
        <v>2594</v>
      </c>
      <c r="AK321" s="354">
        <v>359.43207000000001</v>
      </c>
      <c r="AL321" s="355">
        <v>15.635</v>
      </c>
      <c r="AM321" s="11">
        <f>IF(Verzie!$E$1="CZK",Ceny!AK321,IF(Verzie!$E$1="SK",Ceny!AL321,""))</f>
        <v>15.635</v>
      </c>
    </row>
    <row r="322" spans="1:39" ht="15">
      <c r="A322" s="67"/>
      <c r="B322" s="115">
        <v>9255067</v>
      </c>
      <c r="C322" s="116" t="s">
        <v>297</v>
      </c>
      <c r="D322" s="117">
        <v>10</v>
      </c>
      <c r="E322" s="118"/>
      <c r="F322" s="119"/>
      <c r="G322" s="88">
        <f t="shared" si="15"/>
        <v>26.814820000000001</v>
      </c>
      <c r="H322" s="121" t="str">
        <f>IF(G322="","",$H$10)</f>
        <v>EUR</v>
      </c>
      <c r="I322" s="122"/>
      <c r="J322" s="347" t="s">
        <v>15161</v>
      </c>
      <c r="L322" s="75">
        <f>G322*(1-'FORM-I'!$V$22/100)</f>
        <v>26.814820000000001</v>
      </c>
      <c r="N322" s="11" t="e">
        <f>VLOOKUP(B322,$B$11:B321,1,FALSE)</f>
        <v>#N/A</v>
      </c>
      <c r="AH322" s="353" t="s">
        <v>2595</v>
      </c>
      <c r="AI322" s="352" t="s">
        <v>2596</v>
      </c>
      <c r="AJ322" s="352" t="s">
        <v>2597</v>
      </c>
      <c r="AK322" s="354">
        <v>327.87601999999998</v>
      </c>
      <c r="AL322" s="355">
        <v>14.26234</v>
      </c>
      <c r="AM322" s="11">
        <f>IF(Verzie!$E$1="CZK",Ceny!AK322,IF(Verzie!$E$1="SK",Ceny!AL322,""))</f>
        <v>14.26234</v>
      </c>
    </row>
    <row r="323" spans="1:39" ht="15">
      <c r="A323" s="67"/>
      <c r="B323" s="115">
        <v>9255068</v>
      </c>
      <c r="C323" s="116" t="s">
        <v>298</v>
      </c>
      <c r="D323" s="117">
        <v>10</v>
      </c>
      <c r="E323" s="118"/>
      <c r="F323" s="119"/>
      <c r="G323" s="88">
        <f t="shared" si="15"/>
        <v>27.299520000000001</v>
      </c>
      <c r="H323" s="121" t="str">
        <f>IF(G323="","",$H$10)</f>
        <v>EUR</v>
      </c>
      <c r="I323" s="122"/>
      <c r="J323" s="347" t="s">
        <v>15163</v>
      </c>
      <c r="L323" s="75">
        <f>G323*(1-'FORM-I'!$V$22/100)</f>
        <v>27.299520000000001</v>
      </c>
      <c r="N323" s="11" t="e">
        <f>VLOOKUP(B323,$B$11:B322,1,FALSE)</f>
        <v>#N/A</v>
      </c>
      <c r="AH323" s="353" t="s">
        <v>2598</v>
      </c>
      <c r="AI323" s="352" t="s">
        <v>2599</v>
      </c>
      <c r="AJ323" s="352" t="s">
        <v>2600</v>
      </c>
      <c r="AK323" s="354">
        <v>341.84528</v>
      </c>
      <c r="AL323" s="355">
        <v>14.86998</v>
      </c>
      <c r="AM323" s="11">
        <f>IF(Verzie!$E$1="CZK",Ceny!AK323,IF(Verzie!$E$1="SK",Ceny!AL323,""))</f>
        <v>14.86998</v>
      </c>
    </row>
    <row r="324" spans="1:39" ht="15">
      <c r="A324" s="67"/>
      <c r="B324" s="115">
        <v>9255069</v>
      </c>
      <c r="C324" s="116" t="s">
        <v>299</v>
      </c>
      <c r="D324" s="117">
        <v>10</v>
      </c>
      <c r="E324" s="118"/>
      <c r="F324" s="119"/>
      <c r="G324" s="88">
        <f t="shared" si="15"/>
        <v>27.299520000000001</v>
      </c>
      <c r="H324" s="121" t="str">
        <f t="shared" ref="H324:H329" si="18">IF(G324="","",$H$10)</f>
        <v>EUR</v>
      </c>
      <c r="I324" s="122"/>
      <c r="J324" s="347" t="s">
        <v>15165</v>
      </c>
      <c r="L324" s="75">
        <f>G324*(1-'FORM-I'!$V$22/100)</f>
        <v>27.299520000000001</v>
      </c>
      <c r="N324" s="11" t="e">
        <f>VLOOKUP(B324,$B$11:B323,1,FALSE)</f>
        <v>#N/A</v>
      </c>
      <c r="AH324" s="353" t="s">
        <v>2601</v>
      </c>
      <c r="AI324" s="352" t="s">
        <v>2602</v>
      </c>
      <c r="AJ324" s="352" t="s">
        <v>2603</v>
      </c>
      <c r="AK324" s="354">
        <v>356.32657999999998</v>
      </c>
      <c r="AL324" s="355">
        <v>15.499919999999999</v>
      </c>
      <c r="AM324" s="11">
        <f>IF(Verzie!$E$1="CZK",Ceny!AK324,IF(Verzie!$E$1="SK",Ceny!AL324,""))</f>
        <v>15.499919999999999</v>
      </c>
    </row>
    <row r="325" spans="1:39" ht="15">
      <c r="A325" s="67"/>
      <c r="B325" s="115">
        <v>9255070</v>
      </c>
      <c r="C325" s="116" t="s">
        <v>300</v>
      </c>
      <c r="D325" s="117">
        <v>10</v>
      </c>
      <c r="E325" s="118"/>
      <c r="F325" s="119"/>
      <c r="G325" s="88">
        <f t="shared" si="15"/>
        <v>27.784199999999998</v>
      </c>
      <c r="H325" s="121" t="str">
        <f t="shared" si="18"/>
        <v>EUR</v>
      </c>
      <c r="I325" s="122"/>
      <c r="J325" s="347" t="s">
        <v>15167</v>
      </c>
      <c r="L325" s="75">
        <f>G325*(1-'FORM-I'!$V$22/100)</f>
        <v>27.784199999999998</v>
      </c>
      <c r="N325" s="11" t="e">
        <f>VLOOKUP(B325,$B$11:B324,1,FALSE)</f>
        <v>#N/A</v>
      </c>
      <c r="AH325" s="353" t="s">
        <v>2604</v>
      </c>
      <c r="AI325" s="352" t="s">
        <v>2605</v>
      </c>
      <c r="AJ325" s="352" t="s">
        <v>2606</v>
      </c>
      <c r="AK325" s="354">
        <v>359.43207000000001</v>
      </c>
      <c r="AL325" s="355">
        <v>15.635</v>
      </c>
      <c r="AM325" s="11">
        <f>IF(Verzie!$E$1="CZK",Ceny!AK325,IF(Verzie!$E$1="SK",Ceny!AL325,""))</f>
        <v>15.635</v>
      </c>
    </row>
    <row r="326" spans="1:39" ht="15">
      <c r="A326" s="67"/>
      <c r="B326" s="115">
        <v>9255071</v>
      </c>
      <c r="C326" s="116" t="s">
        <v>301</v>
      </c>
      <c r="D326" s="117">
        <v>10</v>
      </c>
      <c r="E326" s="118"/>
      <c r="F326" s="119"/>
      <c r="G326" s="88">
        <f t="shared" si="15"/>
        <v>27.784199999999998</v>
      </c>
      <c r="H326" s="121" t="str">
        <f t="shared" si="18"/>
        <v>EUR</v>
      </c>
      <c r="I326" s="122"/>
      <c r="J326" s="347" t="s">
        <v>15169</v>
      </c>
      <c r="L326" s="75">
        <f>G326*(1-'FORM-I'!$V$22/100)</f>
        <v>27.784199999999998</v>
      </c>
      <c r="N326" s="11" t="e">
        <f>VLOOKUP(B326,$B$11:B325,1,FALSE)</f>
        <v>#N/A</v>
      </c>
      <c r="AH326" s="353" t="s">
        <v>2607</v>
      </c>
      <c r="AI326" s="352" t="s">
        <v>2608</v>
      </c>
      <c r="AJ326" s="352" t="s">
        <v>2609</v>
      </c>
      <c r="AK326" s="354">
        <v>46.908140000000003</v>
      </c>
      <c r="AL326" s="355">
        <v>1.92388</v>
      </c>
      <c r="AM326" s="11">
        <f>IF(Verzie!$E$1="CZK",Ceny!AK326,IF(Verzie!$E$1="SK",Ceny!AL326,""))</f>
        <v>1.92388</v>
      </c>
    </row>
    <row r="327" spans="1:39" ht="15">
      <c r="A327" s="67"/>
      <c r="B327" s="115">
        <v>9255072</v>
      </c>
      <c r="C327" s="116" t="s">
        <v>302</v>
      </c>
      <c r="D327" s="117">
        <v>10</v>
      </c>
      <c r="E327" s="118"/>
      <c r="F327" s="119"/>
      <c r="G327" s="88">
        <f t="shared" si="15"/>
        <v>26.922619999999998</v>
      </c>
      <c r="H327" s="121" t="str">
        <f t="shared" si="18"/>
        <v>EUR</v>
      </c>
      <c r="I327" s="122"/>
      <c r="J327" s="347" t="s">
        <v>15171</v>
      </c>
      <c r="L327" s="75">
        <f>G327*(1-'FORM-I'!$V$22/100)</f>
        <v>26.922619999999998</v>
      </c>
      <c r="N327" s="11" t="e">
        <f>VLOOKUP(B327,$B$11:B326,1,FALSE)</f>
        <v>#N/A</v>
      </c>
      <c r="AH327" s="353" t="s">
        <v>2610</v>
      </c>
      <c r="AI327" s="352" t="s">
        <v>2611</v>
      </c>
      <c r="AJ327" s="352" t="s">
        <v>2612</v>
      </c>
      <c r="AK327" s="354">
        <v>2.8812600000000002</v>
      </c>
      <c r="AL327" s="355">
        <v>0.11816</v>
      </c>
      <c r="AM327" s="11">
        <f>IF(Verzie!$E$1="CZK",Ceny!AK327,IF(Verzie!$E$1="SK",Ceny!AL327,""))</f>
        <v>0.11816</v>
      </c>
    </row>
    <row r="328" spans="1:39" ht="15">
      <c r="A328" s="67"/>
      <c r="B328" s="115">
        <v>9255073</v>
      </c>
      <c r="C328" s="116" t="s">
        <v>303</v>
      </c>
      <c r="D328" s="117">
        <v>10</v>
      </c>
      <c r="E328" s="118"/>
      <c r="F328" s="119"/>
      <c r="G328" s="88">
        <f t="shared" si="15"/>
        <v>26.922619999999998</v>
      </c>
      <c r="H328" s="121" t="str">
        <f t="shared" si="18"/>
        <v>EUR</v>
      </c>
      <c r="I328" s="122"/>
      <c r="J328" s="347" t="s">
        <v>15173</v>
      </c>
      <c r="L328" s="75">
        <f>G328*(1-'FORM-I'!$V$22/100)</f>
        <v>26.922619999999998</v>
      </c>
      <c r="N328" s="11" t="e">
        <f>VLOOKUP(B328,$B$11:B327,1,FALSE)</f>
        <v>#N/A</v>
      </c>
      <c r="AH328" s="353" t="s">
        <v>2613</v>
      </c>
      <c r="AI328" s="352" t="s">
        <v>2614</v>
      </c>
      <c r="AJ328" s="352" t="s">
        <v>2615</v>
      </c>
      <c r="AK328" s="354">
        <v>2.13767</v>
      </c>
      <c r="AL328" s="355">
        <v>8.7679999999999994E-2</v>
      </c>
      <c r="AM328" s="11">
        <f>IF(Verzie!$E$1="CZK",Ceny!AK328,IF(Verzie!$E$1="SK",Ceny!AL328,""))</f>
        <v>8.7679999999999994E-2</v>
      </c>
    </row>
    <row r="329" spans="1:39" ht="15">
      <c r="A329" s="67"/>
      <c r="B329" s="115">
        <v>9255074</v>
      </c>
      <c r="C329" s="116" t="s">
        <v>304</v>
      </c>
      <c r="D329" s="117">
        <v>10</v>
      </c>
      <c r="E329" s="118"/>
      <c r="F329" s="119"/>
      <c r="G329" s="88">
        <f t="shared" si="15"/>
        <v>28.753450000000001</v>
      </c>
      <c r="H329" s="121" t="str">
        <f t="shared" si="18"/>
        <v>EUR</v>
      </c>
      <c r="I329" s="122"/>
      <c r="J329" s="347" t="s">
        <v>15175</v>
      </c>
      <c r="L329" s="75">
        <f>G329*(1-'FORM-I'!$V$22/100)</f>
        <v>28.753450000000001</v>
      </c>
      <c r="N329" s="11" t="e">
        <f>VLOOKUP(B329,$B$11:B328,1,FALSE)</f>
        <v>#N/A</v>
      </c>
      <c r="AH329" s="353" t="s">
        <v>2616</v>
      </c>
      <c r="AI329" s="352" t="s">
        <v>2617</v>
      </c>
      <c r="AJ329" s="352" t="s">
        <v>2618</v>
      </c>
      <c r="AK329" s="354">
        <v>228.50810999999999</v>
      </c>
      <c r="AL329" s="355">
        <v>9.1414600000000004</v>
      </c>
      <c r="AM329" s="11">
        <f>IF(Verzie!$E$1="CZK",Ceny!AK329,IF(Verzie!$E$1="SK",Ceny!AL329,""))</f>
        <v>9.1414600000000004</v>
      </c>
    </row>
    <row r="330" spans="1:39" ht="15">
      <c r="A330" s="67"/>
      <c r="B330" s="115">
        <v>9255075</v>
      </c>
      <c r="C330" s="116" t="s">
        <v>305</v>
      </c>
      <c r="D330" s="117">
        <v>10</v>
      </c>
      <c r="E330" s="118"/>
      <c r="F330" s="119"/>
      <c r="G330" s="88">
        <f t="shared" si="15"/>
        <v>28.753450000000001</v>
      </c>
      <c r="H330" s="121" t="str">
        <f>IF(G330="","",$H$10)</f>
        <v>EUR</v>
      </c>
      <c r="I330" s="122"/>
      <c r="J330" s="347" t="s">
        <v>15177</v>
      </c>
      <c r="L330" s="75">
        <f>G330*(1-'FORM-I'!$V$22/100)</f>
        <v>28.753450000000001</v>
      </c>
      <c r="N330" s="11" t="e">
        <f>VLOOKUP(B330,$B$11:B329,1,FALSE)</f>
        <v>#N/A</v>
      </c>
      <c r="AH330" s="353" t="s">
        <v>2616</v>
      </c>
      <c r="AI330" s="352" t="s">
        <v>2619</v>
      </c>
      <c r="AJ330" s="352" t="s">
        <v>2620</v>
      </c>
      <c r="AK330" s="354">
        <v>86.392499999999998</v>
      </c>
      <c r="AL330" s="355">
        <v>3.46557</v>
      </c>
      <c r="AM330" s="11">
        <f>IF(Verzie!$E$1="CZK",Ceny!AK330,IF(Verzie!$E$1="SK",Ceny!AL330,""))</f>
        <v>3.46557</v>
      </c>
    </row>
    <row r="331" spans="1:39" ht="15">
      <c r="A331" s="67"/>
      <c r="B331" s="115">
        <v>9255076</v>
      </c>
      <c r="C331" s="116" t="s">
        <v>306</v>
      </c>
      <c r="D331" s="117">
        <v>10</v>
      </c>
      <c r="E331" s="118"/>
      <c r="F331" s="119"/>
      <c r="G331" s="88">
        <f t="shared" si="15"/>
        <v>29.484570000000001</v>
      </c>
      <c r="H331" s="121" t="str">
        <f>IF(G331="","",$H$10)</f>
        <v>EUR</v>
      </c>
      <c r="I331" s="122"/>
      <c r="J331" s="347" t="s">
        <v>15179</v>
      </c>
      <c r="L331" s="75">
        <f>G331*(1-'FORM-I'!$V$22/100)</f>
        <v>29.484570000000001</v>
      </c>
      <c r="N331" s="11" t="e">
        <f>VLOOKUP(B331,$B$11:B330,1,FALSE)</f>
        <v>#N/A</v>
      </c>
      <c r="AH331" s="353" t="s">
        <v>2621</v>
      </c>
      <c r="AI331" s="352" t="s">
        <v>2622</v>
      </c>
      <c r="AJ331" s="352" t="s">
        <v>2623</v>
      </c>
      <c r="AK331" s="354">
        <v>2.6132</v>
      </c>
      <c r="AL331" s="355">
        <v>0.10718</v>
      </c>
      <c r="AM331" s="11">
        <f>IF(Verzie!$E$1="CZK",Ceny!AK331,IF(Verzie!$E$1="SK",Ceny!AL331,""))</f>
        <v>0.10718</v>
      </c>
    </row>
    <row r="332" spans="1:39" ht="15">
      <c r="A332" s="67"/>
      <c r="B332" s="115">
        <v>9255077</v>
      </c>
      <c r="C332" s="116" t="s">
        <v>307</v>
      </c>
      <c r="D332" s="117">
        <v>10</v>
      </c>
      <c r="E332" s="118"/>
      <c r="F332" s="119"/>
      <c r="G332" s="88">
        <f t="shared" si="15"/>
        <v>29.484570000000001</v>
      </c>
      <c r="H332" s="121" t="str">
        <f t="shared" ref="H332:H364" si="19">IF(G332="","",$H$10)</f>
        <v>EUR</v>
      </c>
      <c r="I332" s="122"/>
      <c r="J332" s="347" t="s">
        <v>15181</v>
      </c>
      <c r="L332" s="75">
        <f>G332*(1-'FORM-I'!$V$22/100)</f>
        <v>29.484570000000001</v>
      </c>
      <c r="N332" s="11" t="e">
        <f>VLOOKUP(B332,$B$11:B331,1,FALSE)</f>
        <v>#N/A</v>
      </c>
      <c r="AH332" s="353" t="s">
        <v>2624</v>
      </c>
      <c r="AI332" s="352" t="s">
        <v>2625</v>
      </c>
      <c r="AJ332" s="352" t="s">
        <v>2626</v>
      </c>
      <c r="AK332" s="354">
        <v>40.438659999999999</v>
      </c>
      <c r="AL332" s="355">
        <v>1.61775</v>
      </c>
      <c r="AM332" s="11">
        <f>IF(Verzie!$E$1="CZK",Ceny!AK332,IF(Verzie!$E$1="SK",Ceny!AL332,""))</f>
        <v>1.61775</v>
      </c>
    </row>
    <row r="333" spans="1:39" ht="15">
      <c r="A333" s="67"/>
      <c r="B333" s="115">
        <v>9255078</v>
      </c>
      <c r="C333" s="116" t="s">
        <v>308</v>
      </c>
      <c r="D333" s="117">
        <v>10</v>
      </c>
      <c r="E333" s="118"/>
      <c r="F333" s="119"/>
      <c r="G333" s="88">
        <f t="shared" ref="G333:G396" si="20">VLOOKUP(J333,AI:AM,5,0)</f>
        <v>30.47831</v>
      </c>
      <c r="H333" s="121" t="str">
        <f t="shared" si="19"/>
        <v>EUR</v>
      </c>
      <c r="I333" s="122"/>
      <c r="J333" s="347" t="s">
        <v>15183</v>
      </c>
      <c r="L333" s="75">
        <f>G333*(1-'FORM-I'!$V$22/100)</f>
        <v>30.47831</v>
      </c>
      <c r="N333" s="11" t="e">
        <f>VLOOKUP(B333,$B$11:B332,1,FALSE)</f>
        <v>#N/A</v>
      </c>
      <c r="AH333" s="353" t="s">
        <v>2624</v>
      </c>
      <c r="AI333" s="352" t="s">
        <v>2627</v>
      </c>
      <c r="AJ333" s="352" t="s">
        <v>2628</v>
      </c>
      <c r="AK333" s="354">
        <v>15.289099999999999</v>
      </c>
      <c r="AL333" s="355">
        <v>0.61331999999999998</v>
      </c>
      <c r="AM333" s="11">
        <f>IF(Verzie!$E$1="CZK",Ceny!AK333,IF(Verzie!$E$1="SK",Ceny!AL333,""))</f>
        <v>0.61331999999999998</v>
      </c>
    </row>
    <row r="334" spans="1:39" ht="15">
      <c r="A334" s="67"/>
      <c r="B334" s="153">
        <v>9255079</v>
      </c>
      <c r="C334" s="154" t="s">
        <v>309</v>
      </c>
      <c r="D334" s="155">
        <v>10</v>
      </c>
      <c r="E334" s="156"/>
      <c r="F334" s="157"/>
      <c r="G334" s="88">
        <f t="shared" si="20"/>
        <v>30.47831</v>
      </c>
      <c r="H334" s="158" t="str">
        <f t="shared" si="19"/>
        <v>EUR</v>
      </c>
      <c r="I334" s="159"/>
      <c r="J334" s="347" t="s">
        <v>15185</v>
      </c>
      <c r="L334" s="75">
        <f>G334*(1-'FORM-I'!$V$22/100)</f>
        <v>30.47831</v>
      </c>
      <c r="N334" s="11" t="e">
        <f>VLOOKUP(B334,$B$11:B333,1,FALSE)</f>
        <v>#N/A</v>
      </c>
      <c r="AH334" s="353" t="s">
        <v>2629</v>
      </c>
      <c r="AI334" s="352" t="s">
        <v>2630</v>
      </c>
      <c r="AJ334" s="352" t="s">
        <v>2631</v>
      </c>
      <c r="AK334" s="354">
        <v>125.76429</v>
      </c>
      <c r="AL334" s="355">
        <v>3.9804400000000002</v>
      </c>
      <c r="AM334" s="11">
        <f>IF(Verzie!$E$1="CZK",Ceny!AK334,IF(Verzie!$E$1="SK",Ceny!AL334,""))</f>
        <v>3.9804400000000002</v>
      </c>
    </row>
    <row r="335" spans="1:39" ht="15">
      <c r="A335" s="99"/>
      <c r="B335" s="146">
        <v>9255146</v>
      </c>
      <c r="C335" s="147" t="s">
        <v>310</v>
      </c>
      <c r="D335" s="148">
        <v>10</v>
      </c>
      <c r="E335" s="149"/>
      <c r="F335" s="150"/>
      <c r="G335" s="88">
        <f t="shared" si="20"/>
        <v>26.814820000000001</v>
      </c>
      <c r="H335" s="151" t="str">
        <f t="shared" si="19"/>
        <v>EUR</v>
      </c>
      <c r="I335" s="152"/>
      <c r="J335" s="347" t="s">
        <v>15355</v>
      </c>
      <c r="L335" s="75">
        <f>G335*(1-'FORM-I'!$V$22/100)</f>
        <v>26.814820000000001</v>
      </c>
      <c r="N335" s="11" t="e">
        <f>VLOOKUP(B335,$B$11:B334,1,FALSE)</f>
        <v>#N/A</v>
      </c>
      <c r="AH335" s="353" t="s">
        <v>2632</v>
      </c>
      <c r="AI335" s="352" t="s">
        <v>2633</v>
      </c>
      <c r="AJ335" s="352" t="s">
        <v>2634</v>
      </c>
      <c r="AK335" s="354">
        <v>19.83286</v>
      </c>
      <c r="AL335" s="355">
        <v>0.81342000000000003</v>
      </c>
      <c r="AM335" s="11">
        <f>IF(Verzie!$E$1="CZK",Ceny!AK335,IF(Verzie!$E$1="SK",Ceny!AL335,""))</f>
        <v>0.81342000000000003</v>
      </c>
    </row>
    <row r="336" spans="1:39" ht="15">
      <c r="A336" s="99"/>
      <c r="B336" s="115">
        <v>9255147</v>
      </c>
      <c r="C336" s="116" t="s">
        <v>311</v>
      </c>
      <c r="D336" s="117">
        <v>10</v>
      </c>
      <c r="E336" s="118"/>
      <c r="F336" s="119"/>
      <c r="G336" s="88">
        <f t="shared" si="20"/>
        <v>26.814820000000001</v>
      </c>
      <c r="H336" s="121" t="str">
        <f t="shared" si="19"/>
        <v>EUR</v>
      </c>
      <c r="I336" s="122"/>
      <c r="J336" s="347" t="s">
        <v>15357</v>
      </c>
      <c r="L336" s="75">
        <f>G336*(1-'FORM-I'!$V$22/100)</f>
        <v>26.814820000000001</v>
      </c>
      <c r="N336" s="11" t="e">
        <f>VLOOKUP(B336,$B$11:B335,1,FALSE)</f>
        <v>#N/A</v>
      </c>
      <c r="AH336" s="353" t="s">
        <v>2635</v>
      </c>
      <c r="AI336" s="352" t="s">
        <v>2636</v>
      </c>
      <c r="AJ336" s="352" t="s">
        <v>2637</v>
      </c>
      <c r="AK336" s="354">
        <v>122.21425000000001</v>
      </c>
      <c r="AL336" s="355">
        <v>5.0124199999999997</v>
      </c>
      <c r="AM336" s="11">
        <f>IF(Verzie!$E$1="CZK",Ceny!AK336,IF(Verzie!$E$1="SK",Ceny!AL336,""))</f>
        <v>5.0124199999999997</v>
      </c>
    </row>
    <row r="337" spans="1:39" ht="15">
      <c r="A337" s="99"/>
      <c r="B337" s="115">
        <v>9255148</v>
      </c>
      <c r="C337" s="116" t="s">
        <v>312</v>
      </c>
      <c r="D337" s="117">
        <v>10</v>
      </c>
      <c r="E337" s="118"/>
      <c r="F337" s="119"/>
      <c r="G337" s="88">
        <f t="shared" si="20"/>
        <v>27.299520000000001</v>
      </c>
      <c r="H337" s="121" t="str">
        <f t="shared" si="19"/>
        <v>EUR</v>
      </c>
      <c r="I337" s="122"/>
      <c r="J337" s="347" t="s">
        <v>15359</v>
      </c>
      <c r="L337" s="75">
        <f>G337*(1-'FORM-I'!$V$22/100)</f>
        <v>27.299520000000001</v>
      </c>
      <c r="N337" s="11" t="e">
        <f>VLOOKUP(B337,$B$11:B336,1,FALSE)</f>
        <v>#N/A</v>
      </c>
      <c r="AH337" s="353" t="s">
        <v>2635</v>
      </c>
      <c r="AI337" s="352" t="s">
        <v>2638</v>
      </c>
      <c r="AJ337" s="352" t="s">
        <v>2639</v>
      </c>
      <c r="AK337" s="354">
        <v>40.264949999999999</v>
      </c>
      <c r="AL337" s="355">
        <v>1.6151899999999999</v>
      </c>
      <c r="AM337" s="11">
        <f>IF(Verzie!$E$1="CZK",Ceny!AK337,IF(Verzie!$E$1="SK",Ceny!AL337,""))</f>
        <v>1.6151899999999999</v>
      </c>
    </row>
    <row r="338" spans="1:39" ht="15">
      <c r="A338" s="99"/>
      <c r="B338" s="115">
        <v>9255149</v>
      </c>
      <c r="C338" s="116" t="s">
        <v>313</v>
      </c>
      <c r="D338" s="117">
        <v>10</v>
      </c>
      <c r="E338" s="118"/>
      <c r="F338" s="119"/>
      <c r="G338" s="88">
        <f t="shared" si="20"/>
        <v>27.299520000000001</v>
      </c>
      <c r="H338" s="121" t="str">
        <f t="shared" si="19"/>
        <v>EUR</v>
      </c>
      <c r="I338" s="122"/>
      <c r="J338" s="347" t="s">
        <v>15361</v>
      </c>
      <c r="L338" s="75">
        <f>G338*(1-'FORM-I'!$V$22/100)</f>
        <v>27.299520000000001</v>
      </c>
      <c r="N338" s="11" t="e">
        <f>VLOOKUP(B338,$B$11:B337,1,FALSE)</f>
        <v>#N/A</v>
      </c>
      <c r="AH338" s="353" t="s">
        <v>2640</v>
      </c>
      <c r="AI338" s="352" t="s">
        <v>2641</v>
      </c>
      <c r="AJ338" s="352" t="s">
        <v>2642</v>
      </c>
      <c r="AK338" s="354">
        <v>437.11554999999998</v>
      </c>
      <c r="AL338" s="355">
        <v>21.02684</v>
      </c>
      <c r="AM338" s="11">
        <f>IF(Verzie!$E$1="CZK",Ceny!AK338,IF(Verzie!$E$1="SK",Ceny!AL338,""))</f>
        <v>21.02684</v>
      </c>
    </row>
    <row r="339" spans="1:39" ht="15">
      <c r="A339" s="99"/>
      <c r="B339" s="115">
        <v>9255150</v>
      </c>
      <c r="C339" s="116" t="s">
        <v>314</v>
      </c>
      <c r="D339" s="117">
        <v>10</v>
      </c>
      <c r="E339" s="118"/>
      <c r="F339" s="119"/>
      <c r="G339" s="88">
        <f t="shared" si="20"/>
        <v>27.784199999999998</v>
      </c>
      <c r="H339" s="121" t="str">
        <f t="shared" si="19"/>
        <v>EUR</v>
      </c>
      <c r="I339" s="122"/>
      <c r="J339" s="347" t="s">
        <v>15363</v>
      </c>
      <c r="L339" s="75">
        <f>G339*(1-'FORM-I'!$V$22/100)</f>
        <v>27.784199999999998</v>
      </c>
      <c r="N339" s="11" t="e">
        <f>VLOOKUP(B339,$B$11:B338,1,FALSE)</f>
        <v>#N/A</v>
      </c>
      <c r="AH339" s="353" t="s">
        <v>2643</v>
      </c>
      <c r="AI339" s="352" t="s">
        <v>2644</v>
      </c>
      <c r="AJ339" s="352" t="s">
        <v>2645</v>
      </c>
      <c r="AK339" s="354">
        <v>2.58263</v>
      </c>
      <c r="AL339" s="355">
        <v>0.12424</v>
      </c>
      <c r="AM339" s="11">
        <f>IF(Verzie!$E$1="CZK",Ceny!AK339,IF(Verzie!$E$1="SK",Ceny!AL339,""))</f>
        <v>0.12424</v>
      </c>
    </row>
    <row r="340" spans="1:39" ht="15">
      <c r="A340" s="99"/>
      <c r="B340" s="115">
        <v>9255151</v>
      </c>
      <c r="C340" s="116" t="s">
        <v>315</v>
      </c>
      <c r="D340" s="117">
        <v>10</v>
      </c>
      <c r="E340" s="118"/>
      <c r="F340" s="119"/>
      <c r="G340" s="88">
        <f t="shared" si="20"/>
        <v>27.784199999999998</v>
      </c>
      <c r="H340" s="121" t="str">
        <f t="shared" si="19"/>
        <v>EUR</v>
      </c>
      <c r="I340" s="122"/>
      <c r="J340" s="347" t="s">
        <v>15365</v>
      </c>
      <c r="L340" s="75">
        <f>G340*(1-'FORM-I'!$V$22/100)</f>
        <v>27.784199999999998</v>
      </c>
      <c r="N340" s="11" t="e">
        <f>VLOOKUP(B340,$B$11:B339,1,FALSE)</f>
        <v>#N/A</v>
      </c>
      <c r="AH340" s="353" t="s">
        <v>2646</v>
      </c>
      <c r="AI340" s="352" t="s">
        <v>2647</v>
      </c>
      <c r="AJ340" s="352" t="s">
        <v>2648</v>
      </c>
      <c r="AK340" s="354">
        <v>31.983460000000001</v>
      </c>
      <c r="AL340" s="355">
        <v>1.31176</v>
      </c>
      <c r="AM340" s="11">
        <f>IF(Verzie!$E$1="CZK",Ceny!AK340,IF(Verzie!$E$1="SK",Ceny!AL340,""))</f>
        <v>1.31176</v>
      </c>
    </row>
    <row r="341" spans="1:39" ht="15">
      <c r="A341" s="99"/>
      <c r="B341" s="115">
        <v>9255152</v>
      </c>
      <c r="C341" s="116" t="s">
        <v>316</v>
      </c>
      <c r="D341" s="117">
        <v>10</v>
      </c>
      <c r="E341" s="118"/>
      <c r="F341" s="119"/>
      <c r="G341" s="88">
        <f t="shared" si="20"/>
        <v>26.922619999999998</v>
      </c>
      <c r="H341" s="121" t="str">
        <f t="shared" si="19"/>
        <v>EUR</v>
      </c>
      <c r="I341" s="122"/>
      <c r="J341" s="347" t="s">
        <v>15367</v>
      </c>
      <c r="L341" s="75">
        <f>G341*(1-'FORM-I'!$V$22/100)</f>
        <v>26.922619999999998</v>
      </c>
      <c r="N341" s="11" t="e">
        <f>VLOOKUP(B341,$B$11:B340,1,FALSE)</f>
        <v>#N/A</v>
      </c>
      <c r="AH341" s="353" t="s">
        <v>2649</v>
      </c>
      <c r="AI341" s="352" t="s">
        <v>2650</v>
      </c>
      <c r="AJ341" s="352" t="s">
        <v>2651</v>
      </c>
      <c r="AK341" s="354">
        <v>5.5516199999999998</v>
      </c>
      <c r="AL341" s="355">
        <v>0.22770000000000001</v>
      </c>
      <c r="AM341" s="11">
        <f>IF(Verzie!$E$1="CZK",Ceny!AK341,IF(Verzie!$E$1="SK",Ceny!AL341,""))</f>
        <v>0.22770000000000001</v>
      </c>
    </row>
    <row r="342" spans="1:39" ht="15">
      <c r="A342" s="99"/>
      <c r="B342" s="115">
        <v>9255153</v>
      </c>
      <c r="C342" s="116" t="s">
        <v>317</v>
      </c>
      <c r="D342" s="117">
        <v>10</v>
      </c>
      <c r="E342" s="118"/>
      <c r="F342" s="119"/>
      <c r="G342" s="88">
        <f t="shared" si="20"/>
        <v>26.922619999999998</v>
      </c>
      <c r="H342" s="121" t="str">
        <f t="shared" si="19"/>
        <v>EUR</v>
      </c>
      <c r="I342" s="122"/>
      <c r="J342" s="347" t="s">
        <v>15369</v>
      </c>
      <c r="L342" s="75">
        <f>G342*(1-'FORM-I'!$V$22/100)</f>
        <v>26.922619999999998</v>
      </c>
      <c r="N342" s="11" t="e">
        <f>VLOOKUP(B342,$B$11:B341,1,FALSE)</f>
        <v>#N/A</v>
      </c>
      <c r="AH342" s="353" t="s">
        <v>2652</v>
      </c>
      <c r="AI342" s="352" t="s">
        <v>2653</v>
      </c>
      <c r="AJ342" s="352" t="s">
        <v>2654</v>
      </c>
      <c r="AK342" s="354">
        <v>1.51213</v>
      </c>
      <c r="AL342" s="355">
        <v>6.2019999999999999E-2</v>
      </c>
      <c r="AM342" s="11">
        <f>IF(Verzie!$E$1="CZK",Ceny!AK342,IF(Verzie!$E$1="SK",Ceny!AL342,""))</f>
        <v>6.2019999999999999E-2</v>
      </c>
    </row>
    <row r="343" spans="1:39" ht="15">
      <c r="A343" s="99"/>
      <c r="B343" s="115">
        <v>9255154</v>
      </c>
      <c r="C343" s="116" t="s">
        <v>318</v>
      </c>
      <c r="D343" s="117">
        <v>10</v>
      </c>
      <c r="E343" s="118"/>
      <c r="F343" s="119"/>
      <c r="G343" s="88">
        <f t="shared" si="20"/>
        <v>28.753450000000001</v>
      </c>
      <c r="H343" s="121" t="str">
        <f t="shared" si="19"/>
        <v>EUR</v>
      </c>
      <c r="I343" s="122"/>
      <c r="J343" s="347" t="s">
        <v>15371</v>
      </c>
      <c r="L343" s="75">
        <f>G343*(1-'FORM-I'!$V$22/100)</f>
        <v>28.753450000000001</v>
      </c>
      <c r="N343" s="11" t="e">
        <f>VLOOKUP(B343,$B$11:B342,1,FALSE)</f>
        <v>#N/A</v>
      </c>
      <c r="AH343" s="353" t="s">
        <v>2655</v>
      </c>
      <c r="AI343" s="352" t="s">
        <v>2656</v>
      </c>
      <c r="AJ343" s="352" t="s">
        <v>2657</v>
      </c>
      <c r="AK343" s="354">
        <v>3.4675400000000001</v>
      </c>
      <c r="AL343" s="355">
        <v>0.14219999999999999</v>
      </c>
      <c r="AM343" s="11">
        <f>IF(Verzie!$E$1="CZK",Ceny!AK343,IF(Verzie!$E$1="SK",Ceny!AL343,""))</f>
        <v>0.14219999999999999</v>
      </c>
    </row>
    <row r="344" spans="1:39" ht="15">
      <c r="A344" s="99"/>
      <c r="B344" s="115">
        <v>9255155</v>
      </c>
      <c r="C344" s="116" t="s">
        <v>319</v>
      </c>
      <c r="D344" s="117">
        <v>10</v>
      </c>
      <c r="E344" s="118"/>
      <c r="F344" s="119"/>
      <c r="G344" s="88">
        <f t="shared" si="20"/>
        <v>28.753450000000001</v>
      </c>
      <c r="H344" s="121" t="str">
        <f t="shared" si="19"/>
        <v>EUR</v>
      </c>
      <c r="I344" s="122"/>
      <c r="J344" s="347" t="s">
        <v>15373</v>
      </c>
      <c r="L344" s="75">
        <f>G344*(1-'FORM-I'!$V$22/100)</f>
        <v>28.753450000000001</v>
      </c>
      <c r="N344" s="11" t="e">
        <f>VLOOKUP(B344,$B$11:B343,1,FALSE)</f>
        <v>#N/A</v>
      </c>
      <c r="AH344" s="353" t="s">
        <v>2658</v>
      </c>
      <c r="AI344" s="352" t="s">
        <v>2659</v>
      </c>
      <c r="AJ344" s="352" t="s">
        <v>2660</v>
      </c>
      <c r="AK344" s="354">
        <v>25.870609999999999</v>
      </c>
      <c r="AL344" s="355">
        <v>1.06104</v>
      </c>
      <c r="AM344" s="11">
        <f>IF(Verzie!$E$1="CZK",Ceny!AK344,IF(Verzie!$E$1="SK",Ceny!AL344,""))</f>
        <v>1.06104</v>
      </c>
    </row>
    <row r="345" spans="1:39" ht="15">
      <c r="A345" s="99"/>
      <c r="B345" s="115">
        <v>9255156</v>
      </c>
      <c r="C345" s="116" t="s">
        <v>320</v>
      </c>
      <c r="D345" s="117">
        <v>10</v>
      </c>
      <c r="E345" s="118"/>
      <c r="F345" s="119"/>
      <c r="G345" s="88">
        <f t="shared" si="20"/>
        <v>29.484570000000001</v>
      </c>
      <c r="H345" s="121" t="str">
        <f t="shared" si="19"/>
        <v>EUR</v>
      </c>
      <c r="I345" s="122"/>
      <c r="J345" s="347" t="s">
        <v>15375</v>
      </c>
      <c r="L345" s="75">
        <f>G345*(1-'FORM-I'!$V$22/100)</f>
        <v>29.484570000000001</v>
      </c>
      <c r="N345" s="11" t="e">
        <f>VLOOKUP(B345,$B$11:B344,1,FALSE)</f>
        <v>#N/A</v>
      </c>
      <c r="AH345" s="353" t="s">
        <v>2661</v>
      </c>
      <c r="AI345" s="352" t="s">
        <v>2662</v>
      </c>
      <c r="AJ345" s="352" t="s">
        <v>2663</v>
      </c>
      <c r="AK345" s="354">
        <v>1.3834599999999999</v>
      </c>
      <c r="AL345" s="355">
        <v>5.6739999999999999E-2</v>
      </c>
      <c r="AM345" s="11">
        <f>IF(Verzie!$E$1="CZK",Ceny!AK345,IF(Verzie!$E$1="SK",Ceny!AL345,""))</f>
        <v>5.6739999999999999E-2</v>
      </c>
    </row>
    <row r="346" spans="1:39" ht="15">
      <c r="A346" s="99"/>
      <c r="B346" s="115">
        <v>9255157</v>
      </c>
      <c r="C346" s="116" t="s">
        <v>321</v>
      </c>
      <c r="D346" s="117">
        <v>10</v>
      </c>
      <c r="E346" s="118"/>
      <c r="F346" s="119"/>
      <c r="G346" s="88">
        <f t="shared" si="20"/>
        <v>29.484570000000001</v>
      </c>
      <c r="H346" s="121" t="str">
        <f t="shared" si="19"/>
        <v>EUR</v>
      </c>
      <c r="I346" s="122"/>
      <c r="J346" s="347" t="s">
        <v>15377</v>
      </c>
      <c r="L346" s="75">
        <f>G346*(1-'FORM-I'!$V$22/100)</f>
        <v>29.484570000000001</v>
      </c>
      <c r="N346" s="11" t="e">
        <f>VLOOKUP(B346,$B$11:B345,1,FALSE)</f>
        <v>#N/A</v>
      </c>
      <c r="AH346" s="353" t="s">
        <v>2664</v>
      </c>
      <c r="AI346" s="352" t="s">
        <v>2665</v>
      </c>
      <c r="AJ346" s="352" t="s">
        <v>2666</v>
      </c>
      <c r="AK346" s="354">
        <v>4.2289199999999996</v>
      </c>
      <c r="AL346" s="355">
        <v>0.17346</v>
      </c>
      <c r="AM346" s="11">
        <f>IF(Verzie!$E$1="CZK",Ceny!AK346,IF(Verzie!$E$1="SK",Ceny!AL346,""))</f>
        <v>0.17346</v>
      </c>
    </row>
    <row r="347" spans="1:39" ht="15">
      <c r="A347" s="99"/>
      <c r="B347" s="115">
        <v>9255158</v>
      </c>
      <c r="C347" s="116" t="s">
        <v>322</v>
      </c>
      <c r="D347" s="117">
        <v>10</v>
      </c>
      <c r="E347" s="118"/>
      <c r="F347" s="119"/>
      <c r="G347" s="88">
        <f t="shared" si="20"/>
        <v>30.47831</v>
      </c>
      <c r="H347" s="121" t="str">
        <f t="shared" si="19"/>
        <v>EUR</v>
      </c>
      <c r="I347" s="122"/>
      <c r="J347" s="347" t="s">
        <v>15379</v>
      </c>
      <c r="L347" s="75">
        <f>G347*(1-'FORM-I'!$V$22/100)</f>
        <v>30.47831</v>
      </c>
      <c r="N347" s="11" t="e">
        <f>VLOOKUP(B347,$B$11:B346,1,FALSE)</f>
        <v>#N/A</v>
      </c>
      <c r="AH347" s="353" t="s">
        <v>2667</v>
      </c>
      <c r="AI347" s="352" t="s">
        <v>2668</v>
      </c>
      <c r="AJ347" s="352" t="s">
        <v>2669</v>
      </c>
      <c r="AK347" s="354">
        <v>10.67306</v>
      </c>
      <c r="AL347" s="355">
        <v>0.42975999999999998</v>
      </c>
      <c r="AM347" s="11">
        <f>IF(Verzie!$E$1="CZK",Ceny!AK347,IF(Verzie!$E$1="SK",Ceny!AL347,""))</f>
        <v>0.42975999999999998</v>
      </c>
    </row>
    <row r="348" spans="1:39" ht="15">
      <c r="A348" s="99"/>
      <c r="B348" s="153">
        <v>9255159</v>
      </c>
      <c r="C348" s="154" t="s">
        <v>323</v>
      </c>
      <c r="D348" s="155">
        <v>10</v>
      </c>
      <c r="E348" s="156"/>
      <c r="F348" s="157"/>
      <c r="G348" s="88">
        <f t="shared" si="20"/>
        <v>30.47831</v>
      </c>
      <c r="H348" s="158" t="str">
        <f t="shared" si="19"/>
        <v>EUR</v>
      </c>
      <c r="I348" s="159"/>
      <c r="J348" s="347" t="s">
        <v>15381</v>
      </c>
      <c r="L348" s="75">
        <f>G348*(1-'FORM-I'!$V$22/100)</f>
        <v>30.47831</v>
      </c>
      <c r="N348" s="11" t="e">
        <f>VLOOKUP(B348,$B$11:B347,1,FALSE)</f>
        <v>#N/A</v>
      </c>
      <c r="AH348" s="353" t="s">
        <v>2670</v>
      </c>
      <c r="AI348" s="352" t="s">
        <v>2671</v>
      </c>
      <c r="AJ348" s="352" t="s">
        <v>2672</v>
      </c>
      <c r="AK348" s="354">
        <v>95.075590000000005</v>
      </c>
      <c r="AL348" s="355">
        <v>3.8261099999999999</v>
      </c>
      <c r="AM348" s="11">
        <f>IF(Verzie!$E$1="CZK",Ceny!AK348,IF(Verzie!$E$1="SK",Ceny!AL348,""))</f>
        <v>3.8261099999999999</v>
      </c>
    </row>
    <row r="349" spans="1:39" ht="15">
      <c r="A349" s="107"/>
      <c r="B349" s="146">
        <v>9255226</v>
      </c>
      <c r="C349" s="147" t="s">
        <v>324</v>
      </c>
      <c r="D349" s="148">
        <v>10</v>
      </c>
      <c r="E349" s="149"/>
      <c r="F349" s="150"/>
      <c r="G349" s="88">
        <f t="shared" si="20"/>
        <v>26.814820000000001</v>
      </c>
      <c r="H349" s="151" t="str">
        <f t="shared" si="19"/>
        <v>EUR</v>
      </c>
      <c r="I349" s="152"/>
      <c r="J349" s="347" t="s">
        <v>15550</v>
      </c>
      <c r="L349" s="75">
        <f>G349*(1-'FORM-I'!$V$22/100)</f>
        <v>26.814820000000001</v>
      </c>
      <c r="N349" s="11" t="e">
        <f>VLOOKUP(B349,$B$11:B348,1,FALSE)</f>
        <v>#N/A</v>
      </c>
      <c r="AH349" s="353" t="s">
        <v>2673</v>
      </c>
      <c r="AI349" s="352" t="s">
        <v>2674</v>
      </c>
      <c r="AJ349" s="352" t="s">
        <v>2675</v>
      </c>
      <c r="AK349" s="354">
        <v>95.075590000000005</v>
      </c>
      <c r="AL349" s="355">
        <v>3.8261099999999999</v>
      </c>
      <c r="AM349" s="11">
        <f>IF(Verzie!$E$1="CZK",Ceny!AK349,IF(Verzie!$E$1="SK",Ceny!AL349,""))</f>
        <v>3.8261099999999999</v>
      </c>
    </row>
    <row r="350" spans="1:39" ht="15">
      <c r="A350" s="107"/>
      <c r="B350" s="115">
        <v>9255227</v>
      </c>
      <c r="C350" s="116" t="s">
        <v>325</v>
      </c>
      <c r="D350" s="117">
        <v>10</v>
      </c>
      <c r="E350" s="118"/>
      <c r="F350" s="119"/>
      <c r="G350" s="88">
        <f t="shared" si="20"/>
        <v>26.814820000000001</v>
      </c>
      <c r="H350" s="121" t="str">
        <f t="shared" si="19"/>
        <v>EUR</v>
      </c>
      <c r="I350" s="122"/>
      <c r="J350" s="347" t="s">
        <v>15552</v>
      </c>
      <c r="L350" s="75">
        <f>G350*(1-'FORM-I'!$V$22/100)</f>
        <v>26.814820000000001</v>
      </c>
      <c r="N350" s="11" t="e">
        <f>VLOOKUP(B350,$B$11:B349,1,FALSE)</f>
        <v>#N/A</v>
      </c>
      <c r="AH350" s="353" t="s">
        <v>2676</v>
      </c>
      <c r="AI350" s="352" t="s">
        <v>2677</v>
      </c>
      <c r="AJ350" s="352" t="s">
        <v>2678</v>
      </c>
      <c r="AK350" s="354">
        <v>21.036729999999999</v>
      </c>
      <c r="AL350" s="355">
        <v>0.84662000000000004</v>
      </c>
      <c r="AM350" s="11">
        <f>IF(Verzie!$E$1="CZK",Ceny!AK350,IF(Verzie!$E$1="SK",Ceny!AL350,""))</f>
        <v>0.84662000000000004</v>
      </c>
    </row>
    <row r="351" spans="1:39" ht="15">
      <c r="A351" s="107"/>
      <c r="B351" s="115">
        <v>9255228</v>
      </c>
      <c r="C351" s="116" t="s">
        <v>326</v>
      </c>
      <c r="D351" s="117">
        <v>10</v>
      </c>
      <c r="E351" s="118"/>
      <c r="F351" s="119"/>
      <c r="G351" s="88">
        <f t="shared" si="20"/>
        <v>27.299520000000001</v>
      </c>
      <c r="H351" s="121" t="str">
        <f t="shared" si="19"/>
        <v>EUR</v>
      </c>
      <c r="I351" s="122"/>
      <c r="J351" s="347" t="s">
        <v>15554</v>
      </c>
      <c r="L351" s="75">
        <f>G351*(1-'FORM-I'!$V$22/100)</f>
        <v>27.299520000000001</v>
      </c>
      <c r="N351" s="11" t="e">
        <f>VLOOKUP(B351,$B$11:B350,1,FALSE)</f>
        <v>#N/A</v>
      </c>
      <c r="AH351" s="353" t="s">
        <v>2679</v>
      </c>
      <c r="AI351" s="352" t="s">
        <v>2680</v>
      </c>
      <c r="AJ351" s="352" t="s">
        <v>2681</v>
      </c>
      <c r="AK351" s="354">
        <v>19.64517</v>
      </c>
      <c r="AL351" s="355">
        <v>0.79056999999999999</v>
      </c>
      <c r="AM351" s="11">
        <f>IF(Verzie!$E$1="CZK",Ceny!AK351,IF(Verzie!$E$1="SK",Ceny!AL351,""))</f>
        <v>0.79056999999999999</v>
      </c>
    </row>
    <row r="352" spans="1:39" ht="15">
      <c r="A352" s="107"/>
      <c r="B352" s="115">
        <v>9255229</v>
      </c>
      <c r="C352" s="116" t="s">
        <v>327</v>
      </c>
      <c r="D352" s="117">
        <v>10</v>
      </c>
      <c r="E352" s="118"/>
      <c r="F352" s="119"/>
      <c r="G352" s="88">
        <f t="shared" si="20"/>
        <v>27.299520000000001</v>
      </c>
      <c r="H352" s="121" t="str">
        <f t="shared" si="19"/>
        <v>EUR</v>
      </c>
      <c r="I352" s="122"/>
      <c r="J352" s="347" t="s">
        <v>15556</v>
      </c>
      <c r="L352" s="75">
        <f>G352*(1-'FORM-I'!$V$22/100)</f>
        <v>27.299520000000001</v>
      </c>
      <c r="N352" s="11" t="e">
        <f>VLOOKUP(B352,$B$11:B351,1,FALSE)</f>
        <v>#N/A</v>
      </c>
      <c r="AH352" s="353" t="s">
        <v>2682</v>
      </c>
      <c r="AI352" s="352" t="s">
        <v>2683</v>
      </c>
      <c r="AJ352" s="352" t="s">
        <v>2684</v>
      </c>
      <c r="AK352" s="354">
        <v>1.1367499999999999</v>
      </c>
      <c r="AL352" s="355">
        <v>4.6620000000000002E-2</v>
      </c>
      <c r="AM352" s="11">
        <f>IF(Verzie!$E$1="CZK",Ceny!AK352,IF(Verzie!$E$1="SK",Ceny!AL352,""))</f>
        <v>4.6620000000000002E-2</v>
      </c>
    </row>
    <row r="353" spans="1:39" ht="15">
      <c r="A353" s="107"/>
      <c r="B353" s="115">
        <v>9255230</v>
      </c>
      <c r="C353" s="116" t="s">
        <v>328</v>
      </c>
      <c r="D353" s="117">
        <v>10</v>
      </c>
      <c r="E353" s="118"/>
      <c r="F353" s="119"/>
      <c r="G353" s="88">
        <f t="shared" si="20"/>
        <v>27.784199999999998</v>
      </c>
      <c r="H353" s="121" t="str">
        <f t="shared" si="19"/>
        <v>EUR</v>
      </c>
      <c r="I353" s="122"/>
      <c r="J353" s="347" t="s">
        <v>15558</v>
      </c>
      <c r="L353" s="75">
        <f>G353*(1-'FORM-I'!$V$22/100)</f>
        <v>27.784199999999998</v>
      </c>
      <c r="N353" s="11" t="e">
        <f>VLOOKUP(B353,$B$11:B352,1,FALSE)</f>
        <v>#N/A</v>
      </c>
      <c r="AH353" s="353" t="s">
        <v>2685</v>
      </c>
      <c r="AI353" s="352" t="s">
        <v>2686</v>
      </c>
      <c r="AJ353" s="352" t="s">
        <v>2687</v>
      </c>
      <c r="AK353" s="354">
        <v>113.15508</v>
      </c>
      <c r="AL353" s="355">
        <v>5.4431599999999998</v>
      </c>
      <c r="AM353" s="11">
        <f>IF(Verzie!$E$1="CZK",Ceny!AK353,IF(Verzie!$E$1="SK",Ceny!AL353,""))</f>
        <v>5.4431599999999998</v>
      </c>
    </row>
    <row r="354" spans="1:39" ht="15">
      <c r="A354" s="107"/>
      <c r="B354" s="115">
        <v>9255231</v>
      </c>
      <c r="C354" s="116" t="s">
        <v>329</v>
      </c>
      <c r="D354" s="117">
        <v>10</v>
      </c>
      <c r="E354" s="118"/>
      <c r="F354" s="119"/>
      <c r="G354" s="88">
        <f t="shared" si="20"/>
        <v>27.784199999999998</v>
      </c>
      <c r="H354" s="121" t="str">
        <f t="shared" si="19"/>
        <v>EUR</v>
      </c>
      <c r="I354" s="122"/>
      <c r="J354" s="347" t="s">
        <v>15560</v>
      </c>
      <c r="L354" s="75">
        <f>G354*(1-'FORM-I'!$V$22/100)</f>
        <v>27.784199999999998</v>
      </c>
      <c r="N354" s="11" t="e">
        <f>VLOOKUP(B354,$B$11:B353,1,FALSE)</f>
        <v>#N/A</v>
      </c>
      <c r="AH354" s="353" t="s">
        <v>2688</v>
      </c>
      <c r="AI354" s="352" t="s">
        <v>2689</v>
      </c>
      <c r="AJ354" s="352" t="s">
        <v>2690</v>
      </c>
      <c r="AK354" s="354">
        <v>214.18205</v>
      </c>
      <c r="AL354" s="355">
        <v>10.30294</v>
      </c>
      <c r="AM354" s="11">
        <f>IF(Verzie!$E$1="CZK",Ceny!AK354,IF(Verzie!$E$1="SK",Ceny!AL354,""))</f>
        <v>10.30294</v>
      </c>
    </row>
    <row r="355" spans="1:39" ht="15">
      <c r="A355" s="107"/>
      <c r="B355" s="115">
        <v>9255232</v>
      </c>
      <c r="C355" s="116" t="s">
        <v>330</v>
      </c>
      <c r="D355" s="117">
        <v>10</v>
      </c>
      <c r="E355" s="118"/>
      <c r="F355" s="119"/>
      <c r="G355" s="88">
        <f t="shared" si="20"/>
        <v>26.922619999999998</v>
      </c>
      <c r="H355" s="121" t="str">
        <f t="shared" si="19"/>
        <v>EUR</v>
      </c>
      <c r="I355" s="122"/>
      <c r="J355" s="347" t="s">
        <v>15562</v>
      </c>
      <c r="L355" s="75">
        <f>G355*(1-'FORM-I'!$V$22/100)</f>
        <v>26.922619999999998</v>
      </c>
      <c r="N355" s="11" t="e">
        <f>VLOOKUP(B355,$B$11:B354,1,FALSE)</f>
        <v>#N/A</v>
      </c>
      <c r="AH355" s="353" t="s">
        <v>2691</v>
      </c>
      <c r="AI355" s="352" t="s">
        <v>2692</v>
      </c>
      <c r="AJ355" s="352" t="s">
        <v>2693</v>
      </c>
      <c r="AK355" s="354">
        <v>96.111710000000002</v>
      </c>
      <c r="AL355" s="355">
        <v>3.9418799999999998</v>
      </c>
      <c r="AM355" s="11">
        <f>IF(Verzie!$E$1="CZK",Ceny!AK355,IF(Verzie!$E$1="SK",Ceny!AL355,""))</f>
        <v>3.9418799999999998</v>
      </c>
    </row>
    <row r="356" spans="1:39" ht="15">
      <c r="A356" s="107"/>
      <c r="B356" s="115">
        <v>9255233</v>
      </c>
      <c r="C356" s="116" t="s">
        <v>331</v>
      </c>
      <c r="D356" s="117">
        <v>10</v>
      </c>
      <c r="E356" s="118"/>
      <c r="F356" s="119"/>
      <c r="G356" s="88">
        <f t="shared" si="20"/>
        <v>26.922619999999998</v>
      </c>
      <c r="H356" s="121" t="str">
        <f t="shared" si="19"/>
        <v>EUR</v>
      </c>
      <c r="I356" s="122"/>
      <c r="J356" s="347" t="s">
        <v>15564</v>
      </c>
      <c r="L356" s="75">
        <f>G356*(1-'FORM-I'!$V$22/100)</f>
        <v>26.922619999999998</v>
      </c>
      <c r="N356" s="11" t="e">
        <f>VLOOKUP(B356,$B$11:B355,1,FALSE)</f>
        <v>#N/A</v>
      </c>
      <c r="AH356" s="353" t="s">
        <v>2694</v>
      </c>
      <c r="AI356" s="352" t="s">
        <v>2695</v>
      </c>
      <c r="AJ356" s="352" t="s">
        <v>2696</v>
      </c>
      <c r="AK356" s="354">
        <v>96.111710000000002</v>
      </c>
      <c r="AL356" s="355">
        <v>3.9418799999999998</v>
      </c>
      <c r="AM356" s="11">
        <f>IF(Verzie!$E$1="CZK",Ceny!AK356,IF(Verzie!$E$1="SK",Ceny!AL356,""))</f>
        <v>3.9418799999999998</v>
      </c>
    </row>
    <row r="357" spans="1:39" ht="15">
      <c r="A357" s="107"/>
      <c r="B357" s="115">
        <v>9255234</v>
      </c>
      <c r="C357" s="116" t="s">
        <v>332</v>
      </c>
      <c r="D357" s="117">
        <v>10</v>
      </c>
      <c r="E357" s="118"/>
      <c r="F357" s="119"/>
      <c r="G357" s="88">
        <f t="shared" si="20"/>
        <v>28.753450000000001</v>
      </c>
      <c r="H357" s="121" t="str">
        <f t="shared" si="19"/>
        <v>EUR</v>
      </c>
      <c r="I357" s="122"/>
      <c r="J357" s="347" t="s">
        <v>15566</v>
      </c>
      <c r="L357" s="75">
        <f>G357*(1-'FORM-I'!$V$22/100)</f>
        <v>28.753450000000001</v>
      </c>
      <c r="N357" s="11" t="e">
        <f>VLOOKUP(B357,$B$11:B356,1,FALSE)</f>
        <v>#N/A</v>
      </c>
      <c r="AH357" s="353" t="s">
        <v>2697</v>
      </c>
      <c r="AI357" s="352" t="s">
        <v>2698</v>
      </c>
      <c r="AJ357" s="352" t="s">
        <v>2699</v>
      </c>
      <c r="AK357" s="354">
        <v>161.63799</v>
      </c>
      <c r="AL357" s="355">
        <v>6.62934</v>
      </c>
      <c r="AM357" s="11">
        <f>IF(Verzie!$E$1="CZK",Ceny!AK357,IF(Verzie!$E$1="SK",Ceny!AL357,""))</f>
        <v>6.62934</v>
      </c>
    </row>
    <row r="358" spans="1:39" ht="15">
      <c r="A358" s="107"/>
      <c r="B358" s="115">
        <v>9255235</v>
      </c>
      <c r="C358" s="116" t="s">
        <v>333</v>
      </c>
      <c r="D358" s="117">
        <v>10</v>
      </c>
      <c r="E358" s="118"/>
      <c r="F358" s="119"/>
      <c r="G358" s="88">
        <f t="shared" si="20"/>
        <v>28.753450000000001</v>
      </c>
      <c r="H358" s="121" t="str">
        <f t="shared" si="19"/>
        <v>EUR</v>
      </c>
      <c r="I358" s="122"/>
      <c r="J358" s="347" t="s">
        <v>15568</v>
      </c>
      <c r="L358" s="75">
        <f>G358*(1-'FORM-I'!$V$22/100)</f>
        <v>28.753450000000001</v>
      </c>
      <c r="N358" s="11" t="e">
        <f>VLOOKUP(B358,$B$11:B357,1,FALSE)</f>
        <v>#N/A</v>
      </c>
      <c r="AH358" s="353" t="s">
        <v>2700</v>
      </c>
      <c r="AI358" s="352" t="s">
        <v>2701</v>
      </c>
      <c r="AJ358" s="352" t="s">
        <v>2702</v>
      </c>
      <c r="AK358" s="354">
        <v>218.40900999999999</v>
      </c>
      <c r="AL358" s="355">
        <v>8.9577200000000001</v>
      </c>
      <c r="AM358" s="11">
        <f>IF(Verzie!$E$1="CZK",Ceny!AK358,IF(Verzie!$E$1="SK",Ceny!AL358,""))</f>
        <v>8.9577200000000001</v>
      </c>
    </row>
    <row r="359" spans="1:39" ht="15">
      <c r="A359" s="107"/>
      <c r="B359" s="115">
        <v>9255236</v>
      </c>
      <c r="C359" s="116" t="s">
        <v>334</v>
      </c>
      <c r="D359" s="117">
        <v>10</v>
      </c>
      <c r="E359" s="118"/>
      <c r="F359" s="119"/>
      <c r="G359" s="88">
        <f t="shared" si="20"/>
        <v>29.484570000000001</v>
      </c>
      <c r="H359" s="121" t="str">
        <f t="shared" si="19"/>
        <v>EUR</v>
      </c>
      <c r="I359" s="122"/>
      <c r="J359" s="347" t="s">
        <v>15570</v>
      </c>
      <c r="L359" s="75">
        <f>G359*(1-'FORM-I'!$V$22/100)</f>
        <v>29.484570000000001</v>
      </c>
      <c r="N359" s="11" t="e">
        <f>VLOOKUP(B359,$B$11:B358,1,FALSE)</f>
        <v>#N/A</v>
      </c>
      <c r="AH359" s="353" t="s">
        <v>2703</v>
      </c>
      <c r="AI359" s="352" t="s">
        <v>2704</v>
      </c>
      <c r="AJ359" s="352" t="s">
        <v>2705</v>
      </c>
      <c r="AK359" s="354">
        <v>184.56913</v>
      </c>
      <c r="AL359" s="355">
        <v>7.56982</v>
      </c>
      <c r="AM359" s="11">
        <f>IF(Verzie!$E$1="CZK",Ceny!AK359,IF(Verzie!$E$1="SK",Ceny!AL359,""))</f>
        <v>7.56982</v>
      </c>
    </row>
    <row r="360" spans="1:39" ht="15">
      <c r="A360" s="107"/>
      <c r="B360" s="115">
        <v>9255237</v>
      </c>
      <c r="C360" s="116" t="s">
        <v>335</v>
      </c>
      <c r="D360" s="117">
        <v>10</v>
      </c>
      <c r="E360" s="118"/>
      <c r="F360" s="119"/>
      <c r="G360" s="88">
        <f t="shared" si="20"/>
        <v>29.484570000000001</v>
      </c>
      <c r="H360" s="121" t="str">
        <f t="shared" si="19"/>
        <v>EUR</v>
      </c>
      <c r="I360" s="122"/>
      <c r="J360" s="347" t="s">
        <v>15572</v>
      </c>
      <c r="L360" s="75">
        <f>G360*(1-'FORM-I'!$V$22/100)</f>
        <v>29.484570000000001</v>
      </c>
      <c r="N360" s="11" t="e">
        <f>VLOOKUP(B360,$B$11:B359,1,FALSE)</f>
        <v>#N/A</v>
      </c>
      <c r="AH360" s="353" t="s">
        <v>2706</v>
      </c>
      <c r="AI360" s="352" t="s">
        <v>2707</v>
      </c>
      <c r="AJ360" s="352" t="s">
        <v>2708</v>
      </c>
      <c r="AK360" s="354">
        <v>35.141570000000002</v>
      </c>
      <c r="AL360" s="355">
        <v>1.4412799999999999</v>
      </c>
      <c r="AM360" s="11">
        <f>IF(Verzie!$E$1="CZK",Ceny!AK360,IF(Verzie!$E$1="SK",Ceny!AL360,""))</f>
        <v>1.4412799999999999</v>
      </c>
    </row>
    <row r="361" spans="1:39" ht="15">
      <c r="A361" s="107"/>
      <c r="B361" s="115">
        <v>9255238</v>
      </c>
      <c r="C361" s="116" t="s">
        <v>336</v>
      </c>
      <c r="D361" s="117">
        <v>10</v>
      </c>
      <c r="E361" s="118"/>
      <c r="F361" s="119"/>
      <c r="G361" s="88">
        <f t="shared" si="20"/>
        <v>30.47831</v>
      </c>
      <c r="H361" s="121" t="str">
        <f t="shared" si="19"/>
        <v>EUR</v>
      </c>
      <c r="I361" s="122"/>
      <c r="J361" s="347" t="s">
        <v>15574</v>
      </c>
      <c r="L361" s="75">
        <f>G361*(1-'FORM-I'!$V$22/100)</f>
        <v>30.47831</v>
      </c>
      <c r="N361" s="11" t="e">
        <f>VLOOKUP(B361,$B$11:B360,1,FALSE)</f>
        <v>#N/A</v>
      </c>
      <c r="AH361" s="353" t="s">
        <v>2709</v>
      </c>
      <c r="AI361" s="352" t="s">
        <v>2710</v>
      </c>
      <c r="AJ361" s="352" t="s">
        <v>2711</v>
      </c>
      <c r="AK361" s="354">
        <v>117.59599</v>
      </c>
      <c r="AL361" s="355">
        <v>4.8230199999999996</v>
      </c>
      <c r="AM361" s="11">
        <f>IF(Verzie!$E$1="CZK",Ceny!AK361,IF(Verzie!$E$1="SK",Ceny!AL361,""))</f>
        <v>4.8230199999999996</v>
      </c>
    </row>
    <row r="362" spans="1:39" ht="15">
      <c r="A362" s="107"/>
      <c r="B362" s="153">
        <v>9255239</v>
      </c>
      <c r="C362" s="154" t="s">
        <v>337</v>
      </c>
      <c r="D362" s="155">
        <v>10</v>
      </c>
      <c r="E362" s="156"/>
      <c r="F362" s="157"/>
      <c r="G362" s="88">
        <f t="shared" si="20"/>
        <v>30.47831</v>
      </c>
      <c r="H362" s="158" t="str">
        <f t="shared" si="19"/>
        <v>EUR</v>
      </c>
      <c r="I362" s="159"/>
      <c r="J362" s="347" t="s">
        <v>15576</v>
      </c>
      <c r="L362" s="75">
        <f>G362*(1-'FORM-I'!$V$22/100)</f>
        <v>30.47831</v>
      </c>
      <c r="N362" s="11" t="e">
        <f>VLOOKUP(B362,$B$11:B361,1,FALSE)</f>
        <v>#N/A</v>
      </c>
      <c r="AH362" s="353" t="s">
        <v>2712</v>
      </c>
      <c r="AI362" s="352" t="s">
        <v>2713</v>
      </c>
      <c r="AJ362" s="352" t="s">
        <v>2714</v>
      </c>
      <c r="AK362" s="354">
        <v>102.12626</v>
      </c>
      <c r="AL362" s="355">
        <v>4.1885599999999998</v>
      </c>
      <c r="AM362" s="11">
        <f>IF(Verzie!$E$1="CZK",Ceny!AK362,IF(Verzie!$E$1="SK",Ceny!AL362,""))</f>
        <v>4.1885599999999998</v>
      </c>
    </row>
    <row r="363" spans="1:39" ht="15">
      <c r="B363" s="146">
        <v>9257887</v>
      </c>
      <c r="C363" s="147" t="s">
        <v>338</v>
      </c>
      <c r="D363" s="148">
        <v>200</v>
      </c>
      <c r="E363" s="149"/>
      <c r="F363" s="150"/>
      <c r="G363" s="88">
        <f t="shared" si="20"/>
        <v>0.49959999999999999</v>
      </c>
      <c r="H363" s="151" t="str">
        <f t="shared" si="19"/>
        <v>EUR</v>
      </c>
      <c r="I363" s="152"/>
      <c r="J363" s="347" t="s">
        <v>16513</v>
      </c>
      <c r="L363" s="75">
        <f>G363*(1-'FORM-I'!$V$22/100)</f>
        <v>0.49959999999999999</v>
      </c>
      <c r="N363" s="11" t="e">
        <f>VLOOKUP(B363,$B$11:B362,1,FALSE)</f>
        <v>#N/A</v>
      </c>
      <c r="AH363" s="353" t="s">
        <v>2715</v>
      </c>
      <c r="AI363" s="352" t="s">
        <v>2716</v>
      </c>
      <c r="AJ363" s="352" t="s">
        <v>2717</v>
      </c>
      <c r="AK363" s="354">
        <v>29.939109999999999</v>
      </c>
      <c r="AL363" s="355">
        <v>1.2279</v>
      </c>
      <c r="AM363" s="11">
        <f>IF(Verzie!$E$1="CZK",Ceny!AK363,IF(Verzie!$E$1="SK",Ceny!AL363,""))</f>
        <v>1.2279</v>
      </c>
    </row>
    <row r="364" spans="1:39" ht="15">
      <c r="B364" s="153">
        <v>9257888</v>
      </c>
      <c r="C364" s="154" t="s">
        <v>339</v>
      </c>
      <c r="D364" s="155">
        <v>200</v>
      </c>
      <c r="E364" s="156"/>
      <c r="F364" s="157"/>
      <c r="G364" s="88">
        <f t="shared" si="20"/>
        <v>0.53683999999999998</v>
      </c>
      <c r="H364" s="158" t="str">
        <f t="shared" si="19"/>
        <v>EUR</v>
      </c>
      <c r="I364" s="159"/>
      <c r="J364" s="347" t="s">
        <v>16515</v>
      </c>
      <c r="L364" s="75">
        <f>G364*(1-'FORM-I'!$V$22/100)</f>
        <v>0.53683999999999998</v>
      </c>
      <c r="N364" s="11" t="e">
        <f>VLOOKUP(B364,$B$11:B363,1,FALSE)</f>
        <v>#N/A</v>
      </c>
      <c r="AH364" s="353" t="s">
        <v>2718</v>
      </c>
      <c r="AI364" s="352" t="s">
        <v>2719</v>
      </c>
      <c r="AJ364" s="352" t="s">
        <v>2720</v>
      </c>
      <c r="AK364" s="354">
        <v>6.8456900000000003</v>
      </c>
      <c r="AL364" s="355">
        <v>0.28076000000000001</v>
      </c>
      <c r="AM364" s="11">
        <f>IF(Verzie!$E$1="CZK",Ceny!AK364,IF(Verzie!$E$1="SK",Ceny!AL364,""))</f>
        <v>0.28076000000000001</v>
      </c>
    </row>
    <row r="365" spans="1:39" ht="15">
      <c r="B365" s="139"/>
      <c r="C365" s="140"/>
      <c r="D365" s="141"/>
      <c r="E365" s="142"/>
      <c r="F365" s="143"/>
      <c r="G365" s="88"/>
      <c r="H365" s="144"/>
      <c r="I365" s="145"/>
      <c r="J365" s="347"/>
      <c r="L365" s="75">
        <f>G365*(1-'FORM-I'!$V$22/100)</f>
        <v>0</v>
      </c>
      <c r="N365" s="11" t="e">
        <f>VLOOKUP(B365,$B$11:B364,1,FALSE)</f>
        <v>#N/A</v>
      </c>
      <c r="AH365" s="353" t="s">
        <v>2721</v>
      </c>
      <c r="AI365" s="352" t="s">
        <v>2722</v>
      </c>
      <c r="AJ365" s="352" t="s">
        <v>2723</v>
      </c>
      <c r="AK365" s="354">
        <v>9.1157199999999996</v>
      </c>
      <c r="AL365" s="355">
        <v>0.37386000000000003</v>
      </c>
      <c r="AM365" s="11">
        <f>IF(Verzie!$E$1="CZK",Ceny!AK365,IF(Verzie!$E$1="SK",Ceny!AL365,""))</f>
        <v>0.37386000000000003</v>
      </c>
    </row>
    <row r="366" spans="1:39" ht="15">
      <c r="A366" s="67"/>
      <c r="B366" s="146">
        <v>9257173</v>
      </c>
      <c r="C366" s="147" t="s">
        <v>340</v>
      </c>
      <c r="D366" s="148">
        <v>1</v>
      </c>
      <c r="E366" s="149"/>
      <c r="F366" s="150"/>
      <c r="G366" s="88">
        <f t="shared" si="20"/>
        <v>0</v>
      </c>
      <c r="H366" s="151" t="str">
        <f t="shared" ref="H366:H377" si="21">IF(G366="","",$H$10)</f>
        <v>EUR</v>
      </c>
      <c r="I366" s="152"/>
      <c r="J366" s="347" t="s">
        <v>16172</v>
      </c>
      <c r="L366" s="75">
        <f>G366*(1-'FORM-I'!$V$22/100)</f>
        <v>0</v>
      </c>
      <c r="N366" s="11" t="e">
        <f>VLOOKUP(B366,$B$11:B365,1,FALSE)</f>
        <v>#N/A</v>
      </c>
      <c r="AH366" s="353" t="s">
        <v>2724</v>
      </c>
      <c r="AI366" s="352" t="s">
        <v>2725</v>
      </c>
      <c r="AJ366" s="352" t="s">
        <v>2726</v>
      </c>
      <c r="AK366" s="354">
        <v>8.3434899999999992</v>
      </c>
      <c r="AL366" s="355">
        <v>0.3422</v>
      </c>
      <c r="AM366" s="11">
        <f>IF(Verzie!$E$1="CZK",Ceny!AK366,IF(Verzie!$E$1="SK",Ceny!AL366,""))</f>
        <v>0.3422</v>
      </c>
    </row>
    <row r="367" spans="1:39" ht="15">
      <c r="A367" s="67"/>
      <c r="B367" s="115">
        <v>9257174</v>
      </c>
      <c r="C367" s="116" t="s">
        <v>341</v>
      </c>
      <c r="D367" s="117">
        <v>1</v>
      </c>
      <c r="E367" s="118"/>
      <c r="F367" s="119"/>
      <c r="G367" s="88">
        <f t="shared" si="20"/>
        <v>0</v>
      </c>
      <c r="H367" s="121" t="str">
        <f t="shared" si="21"/>
        <v>EUR</v>
      </c>
      <c r="I367" s="122"/>
      <c r="J367" s="347" t="s">
        <v>16174</v>
      </c>
      <c r="L367" s="75">
        <f>G367*(1-'FORM-I'!$V$22/100)</f>
        <v>0</v>
      </c>
      <c r="N367" s="11" t="e">
        <f>VLOOKUP(B367,$B$11:B366,1,FALSE)</f>
        <v>#N/A</v>
      </c>
      <c r="AH367" s="353" t="s">
        <v>2727</v>
      </c>
      <c r="AI367" s="352" t="s">
        <v>2728</v>
      </c>
      <c r="AJ367" s="352" t="s">
        <v>2729</v>
      </c>
      <c r="AK367" s="354">
        <v>4.3894399999999996</v>
      </c>
      <c r="AL367" s="355">
        <v>0.21115999999999999</v>
      </c>
      <c r="AM367" s="11">
        <f>IF(Verzie!$E$1="CZK",Ceny!AK367,IF(Verzie!$E$1="SK",Ceny!AL367,""))</f>
        <v>0.21115999999999999</v>
      </c>
    </row>
    <row r="368" spans="1:39" ht="15">
      <c r="A368" s="67"/>
      <c r="B368" s="115">
        <v>9257175</v>
      </c>
      <c r="C368" s="116" t="s">
        <v>342</v>
      </c>
      <c r="D368" s="117">
        <v>1</v>
      </c>
      <c r="E368" s="118"/>
      <c r="F368" s="119"/>
      <c r="G368" s="88">
        <f t="shared" si="20"/>
        <v>0</v>
      </c>
      <c r="H368" s="121" t="str">
        <f t="shared" si="21"/>
        <v>EUR</v>
      </c>
      <c r="I368" s="122"/>
      <c r="J368" s="347" t="s">
        <v>16176</v>
      </c>
      <c r="L368" s="75">
        <f>G368*(1-'FORM-I'!$V$22/100)</f>
        <v>0</v>
      </c>
      <c r="N368" s="11" t="e">
        <f>VLOOKUP(B368,$B$11:B367,1,FALSE)</f>
        <v>#N/A</v>
      </c>
      <c r="AH368" s="353" t="s">
        <v>2730</v>
      </c>
      <c r="AI368" s="352" t="s">
        <v>2731</v>
      </c>
      <c r="AJ368" s="352" t="s">
        <v>2732</v>
      </c>
      <c r="AK368" s="354">
        <v>3.83717</v>
      </c>
      <c r="AL368" s="355">
        <v>0.18459</v>
      </c>
      <c r="AM368" s="11">
        <f>IF(Verzie!$E$1="CZK",Ceny!AK368,IF(Verzie!$E$1="SK",Ceny!AL368,""))</f>
        <v>0.18459</v>
      </c>
    </row>
    <row r="369" spans="1:39" ht="15">
      <c r="A369" s="67"/>
      <c r="B369" s="115">
        <v>9257176</v>
      </c>
      <c r="C369" s="116" t="s">
        <v>343</v>
      </c>
      <c r="D369" s="117">
        <v>1</v>
      </c>
      <c r="E369" s="118"/>
      <c r="F369" s="119"/>
      <c r="G369" s="88">
        <f t="shared" si="20"/>
        <v>0</v>
      </c>
      <c r="H369" s="121" t="str">
        <f t="shared" si="21"/>
        <v>EUR</v>
      </c>
      <c r="I369" s="122"/>
      <c r="J369" s="347" t="s">
        <v>16178</v>
      </c>
      <c r="L369" s="75">
        <f>G369*(1-'FORM-I'!$V$22/100)</f>
        <v>0</v>
      </c>
      <c r="N369" s="11" t="e">
        <f>VLOOKUP(B369,$B$11:B368,1,FALSE)</f>
        <v>#N/A</v>
      </c>
      <c r="AH369" s="353" t="s">
        <v>2733</v>
      </c>
      <c r="AI369" s="352" t="s">
        <v>2734</v>
      </c>
      <c r="AJ369" s="352" t="s">
        <v>2735</v>
      </c>
      <c r="AK369" s="354">
        <v>185.09356</v>
      </c>
      <c r="AL369" s="355">
        <v>8.9036600000000004</v>
      </c>
      <c r="AM369" s="11">
        <f>IF(Verzie!$E$1="CZK",Ceny!AK369,IF(Verzie!$E$1="SK",Ceny!AL369,""))</f>
        <v>8.9036600000000004</v>
      </c>
    </row>
    <row r="370" spans="1:39" ht="15">
      <c r="A370" s="67"/>
      <c r="B370" s="115">
        <v>9257177</v>
      </c>
      <c r="C370" s="116" t="s">
        <v>344</v>
      </c>
      <c r="D370" s="117">
        <v>1</v>
      </c>
      <c r="E370" s="118"/>
      <c r="F370" s="119"/>
      <c r="G370" s="88" t="e">
        <f t="shared" si="20"/>
        <v>#N/A</v>
      </c>
      <c r="H370" s="121" t="e">
        <f t="shared" si="21"/>
        <v>#N/A</v>
      </c>
      <c r="I370" s="122"/>
      <c r="J370" s="347" t="e">
        <v>#N/A</v>
      </c>
      <c r="L370" s="75" t="e">
        <f>G370*(1-'FORM-I'!$V$22/100)</f>
        <v>#N/A</v>
      </c>
      <c r="N370" s="11" t="e">
        <f>VLOOKUP(B370,$B$11:B369,1,FALSE)</f>
        <v>#N/A</v>
      </c>
      <c r="AH370" s="353" t="s">
        <v>2736</v>
      </c>
      <c r="AI370" s="352" t="s">
        <v>2737</v>
      </c>
      <c r="AJ370" s="352" t="s">
        <v>2738</v>
      </c>
      <c r="AK370" s="354">
        <v>95.075590000000005</v>
      </c>
      <c r="AL370" s="355">
        <v>3.8261099999999999</v>
      </c>
      <c r="AM370" s="11">
        <f>IF(Verzie!$E$1="CZK",Ceny!AK370,IF(Verzie!$E$1="SK",Ceny!AL370,""))</f>
        <v>3.8261099999999999</v>
      </c>
    </row>
    <row r="371" spans="1:39" ht="15">
      <c r="A371" s="67"/>
      <c r="B371" s="115">
        <v>9257178</v>
      </c>
      <c r="C371" s="116" t="s">
        <v>345</v>
      </c>
      <c r="D371" s="117">
        <v>1</v>
      </c>
      <c r="E371" s="118"/>
      <c r="F371" s="119"/>
      <c r="G371" s="88">
        <f t="shared" si="20"/>
        <v>0</v>
      </c>
      <c r="H371" s="121" t="str">
        <f t="shared" si="21"/>
        <v>EUR</v>
      </c>
      <c r="I371" s="122"/>
      <c r="J371" s="347" t="s">
        <v>16180</v>
      </c>
      <c r="L371" s="75">
        <f>G371*(1-'FORM-I'!$V$22/100)</f>
        <v>0</v>
      </c>
      <c r="N371" s="11" t="e">
        <f>VLOOKUP(B371,$B$11:B370,1,FALSE)</f>
        <v>#N/A</v>
      </c>
      <c r="AH371" s="353" t="s">
        <v>2739</v>
      </c>
      <c r="AI371" s="352" t="s">
        <v>2740</v>
      </c>
      <c r="AJ371" s="352" t="s">
        <v>2741</v>
      </c>
      <c r="AK371" s="354">
        <v>249.17178000000001</v>
      </c>
      <c r="AL371" s="355">
        <v>10.03253</v>
      </c>
      <c r="AM371" s="11">
        <f>IF(Verzie!$E$1="CZK",Ceny!AK371,IF(Verzie!$E$1="SK",Ceny!AL371,""))</f>
        <v>10.03253</v>
      </c>
    </row>
    <row r="372" spans="1:39" ht="15">
      <c r="A372" s="67"/>
      <c r="B372" s="153">
        <v>9257179</v>
      </c>
      <c r="C372" s="154" t="s">
        <v>346</v>
      </c>
      <c r="D372" s="155">
        <v>1</v>
      </c>
      <c r="E372" s="156"/>
      <c r="F372" s="157"/>
      <c r="G372" s="88">
        <f t="shared" si="20"/>
        <v>0</v>
      </c>
      <c r="H372" s="158" t="str">
        <f t="shared" si="21"/>
        <v>EUR</v>
      </c>
      <c r="I372" s="159"/>
      <c r="J372" s="347" t="s">
        <v>16182</v>
      </c>
      <c r="L372" s="75">
        <f>G372*(1-'FORM-I'!$V$22/100)</f>
        <v>0</v>
      </c>
      <c r="N372" s="11" t="e">
        <f>VLOOKUP(B372,$B$11:B371,1,FALSE)</f>
        <v>#N/A</v>
      </c>
      <c r="AH372" s="353" t="s">
        <v>2742</v>
      </c>
      <c r="AI372" s="352" t="s">
        <v>2743</v>
      </c>
      <c r="AJ372" s="352" t="s">
        <v>2744</v>
      </c>
      <c r="AK372" s="354">
        <v>445.60768000000002</v>
      </c>
      <c r="AL372" s="355">
        <v>17.94181</v>
      </c>
      <c r="AM372" s="11">
        <f>IF(Verzie!$E$1="CZK",Ceny!AK372,IF(Verzie!$E$1="SK",Ceny!AL372,""))</f>
        <v>17.94181</v>
      </c>
    </row>
    <row r="373" spans="1:39" ht="15">
      <c r="A373" s="99"/>
      <c r="B373" s="146">
        <v>9257180</v>
      </c>
      <c r="C373" s="147" t="s">
        <v>347</v>
      </c>
      <c r="D373" s="148">
        <v>1</v>
      </c>
      <c r="E373" s="149"/>
      <c r="F373" s="150"/>
      <c r="G373" s="88">
        <f t="shared" si="20"/>
        <v>0</v>
      </c>
      <c r="H373" s="151" t="str">
        <f t="shared" si="21"/>
        <v>EUR</v>
      </c>
      <c r="I373" s="152"/>
      <c r="J373" s="347" t="s">
        <v>16184</v>
      </c>
      <c r="L373" s="75">
        <f>G373*(1-'FORM-I'!$V$22/100)</f>
        <v>0</v>
      </c>
      <c r="N373" s="11" t="e">
        <f>VLOOKUP(B373,$B$11:B372,1,FALSE)</f>
        <v>#N/A</v>
      </c>
      <c r="AH373" s="353" t="s">
        <v>2745</v>
      </c>
      <c r="AI373" s="352" t="s">
        <v>2746</v>
      </c>
      <c r="AJ373" s="352" t="s">
        <v>2747</v>
      </c>
      <c r="AK373" s="354">
        <v>701.65772000000004</v>
      </c>
      <c r="AL373" s="355">
        <v>28.25131</v>
      </c>
      <c r="AM373" s="11">
        <f>IF(Verzie!$E$1="CZK",Ceny!AK373,IF(Verzie!$E$1="SK",Ceny!AL373,""))</f>
        <v>28.25131</v>
      </c>
    </row>
    <row r="374" spans="1:39" ht="15">
      <c r="A374" s="99"/>
      <c r="B374" s="115">
        <v>9257181</v>
      </c>
      <c r="C374" s="116" t="s">
        <v>348</v>
      </c>
      <c r="D374" s="117">
        <v>1</v>
      </c>
      <c r="E374" s="118"/>
      <c r="F374" s="119"/>
      <c r="G374" s="88">
        <f t="shared" si="20"/>
        <v>0</v>
      </c>
      <c r="H374" s="121" t="str">
        <f t="shared" si="21"/>
        <v>EUR</v>
      </c>
      <c r="I374" s="122"/>
      <c r="J374" s="347" t="s">
        <v>16186</v>
      </c>
      <c r="L374" s="75">
        <f>G374*(1-'FORM-I'!$V$22/100)</f>
        <v>0</v>
      </c>
      <c r="N374" s="11" t="e">
        <f>VLOOKUP(B374,$B$11:B373,1,FALSE)</f>
        <v>#N/A</v>
      </c>
      <c r="AH374" s="353" t="s">
        <v>2748</v>
      </c>
      <c r="AI374" s="352" t="s">
        <v>2749</v>
      </c>
      <c r="AJ374" s="352" t="s">
        <v>2750</v>
      </c>
      <c r="AK374" s="354">
        <v>204.7167</v>
      </c>
      <c r="AL374" s="355">
        <v>9.8476099999999995</v>
      </c>
      <c r="AM374" s="11">
        <f>IF(Verzie!$E$1="CZK",Ceny!AK374,IF(Verzie!$E$1="SK",Ceny!AL374,""))</f>
        <v>9.8476099999999995</v>
      </c>
    </row>
    <row r="375" spans="1:39" ht="15">
      <c r="A375" s="99"/>
      <c r="B375" s="115">
        <v>9257182</v>
      </c>
      <c r="C375" s="116" t="s">
        <v>349</v>
      </c>
      <c r="D375" s="117">
        <v>1</v>
      </c>
      <c r="E375" s="118"/>
      <c r="F375" s="119"/>
      <c r="G375" s="88">
        <f t="shared" si="20"/>
        <v>0</v>
      </c>
      <c r="H375" s="121" t="str">
        <f t="shared" si="21"/>
        <v>EUR</v>
      </c>
      <c r="I375" s="122"/>
      <c r="J375" s="347" t="s">
        <v>16188</v>
      </c>
      <c r="L375" s="75">
        <f>G375*(1-'FORM-I'!$V$22/100)</f>
        <v>0</v>
      </c>
      <c r="N375" s="11" t="e">
        <f>VLOOKUP(B375,$B$11:B374,1,FALSE)</f>
        <v>#N/A</v>
      </c>
      <c r="AH375" s="353" t="s">
        <v>2751</v>
      </c>
      <c r="AI375" s="352" t="s">
        <v>2752</v>
      </c>
      <c r="AJ375" s="352" t="s">
        <v>2753</v>
      </c>
      <c r="AK375" s="354">
        <v>221.31809000000001</v>
      </c>
      <c r="AL375" s="355">
        <v>10.6462</v>
      </c>
      <c r="AM375" s="11">
        <f>IF(Verzie!$E$1="CZK",Ceny!AK375,IF(Verzie!$E$1="SK",Ceny!AL375,""))</f>
        <v>10.6462</v>
      </c>
    </row>
    <row r="376" spans="1:39" ht="15">
      <c r="A376" s="99"/>
      <c r="B376" s="115">
        <v>9257183</v>
      </c>
      <c r="C376" s="116" t="s">
        <v>350</v>
      </c>
      <c r="D376" s="117">
        <v>1</v>
      </c>
      <c r="E376" s="118"/>
      <c r="F376" s="119"/>
      <c r="G376" s="88">
        <f t="shared" si="20"/>
        <v>0</v>
      </c>
      <c r="H376" s="121" t="str">
        <f t="shared" si="21"/>
        <v>EUR</v>
      </c>
      <c r="I376" s="122"/>
      <c r="J376" s="347" t="s">
        <v>16190</v>
      </c>
      <c r="L376" s="75">
        <f>G376*(1-'FORM-I'!$V$22/100)</f>
        <v>0</v>
      </c>
      <c r="N376" s="11" t="e">
        <f>VLOOKUP(B376,$B$11:B375,1,FALSE)</f>
        <v>#N/A</v>
      </c>
      <c r="AH376" s="353" t="s">
        <v>2754</v>
      </c>
      <c r="AI376" s="352" t="s">
        <v>2755</v>
      </c>
      <c r="AJ376" s="352" t="s">
        <v>2756</v>
      </c>
      <c r="AK376" s="354">
        <v>265.57918000000001</v>
      </c>
      <c r="AL376" s="355">
        <v>12.775309999999999</v>
      </c>
      <c r="AM376" s="11">
        <f>IF(Verzie!$E$1="CZK",Ceny!AK376,IF(Verzie!$E$1="SK",Ceny!AL376,""))</f>
        <v>12.775309999999999</v>
      </c>
    </row>
    <row r="377" spans="1:39" ht="15">
      <c r="A377" s="99"/>
      <c r="B377" s="115">
        <v>9257184</v>
      </c>
      <c r="C377" s="116" t="s">
        <v>351</v>
      </c>
      <c r="D377" s="117">
        <v>1</v>
      </c>
      <c r="E377" s="118"/>
      <c r="F377" s="119"/>
      <c r="G377" s="88">
        <f t="shared" si="20"/>
        <v>0</v>
      </c>
      <c r="H377" s="121" t="str">
        <f t="shared" si="21"/>
        <v>EUR</v>
      </c>
      <c r="I377" s="122"/>
      <c r="J377" s="347" t="s">
        <v>16192</v>
      </c>
      <c r="L377" s="75">
        <f>G377*(1-'FORM-I'!$V$22/100)</f>
        <v>0</v>
      </c>
      <c r="N377" s="11" t="e">
        <f>VLOOKUP(B377,$B$11:B376,1,FALSE)</f>
        <v>#N/A</v>
      </c>
      <c r="AH377" s="353" t="s">
        <v>2757</v>
      </c>
      <c r="AI377" s="352" t="s">
        <v>2758</v>
      </c>
      <c r="AJ377" s="352" t="s">
        <v>2759</v>
      </c>
      <c r="AK377" s="354">
        <v>57.198720000000002</v>
      </c>
      <c r="AL377" s="355">
        <v>2.3601200000000002</v>
      </c>
      <c r="AM377" s="11">
        <f>IF(Verzie!$E$1="CZK",Ceny!AK377,IF(Verzie!$E$1="SK",Ceny!AL377,""))</f>
        <v>2.3601200000000002</v>
      </c>
    </row>
    <row r="378" spans="1:39" ht="15">
      <c r="A378" s="99"/>
      <c r="B378" s="115">
        <v>9257185</v>
      </c>
      <c r="C378" s="116" t="s">
        <v>352</v>
      </c>
      <c r="D378" s="117">
        <v>1</v>
      </c>
      <c r="E378" s="118"/>
      <c r="F378" s="119"/>
      <c r="G378" s="88">
        <f t="shared" si="20"/>
        <v>0</v>
      </c>
      <c r="H378" s="121" t="str">
        <f>IF(G378="","",$H$10)</f>
        <v>EUR</v>
      </c>
      <c r="I378" s="122"/>
      <c r="J378" s="347" t="s">
        <v>16194</v>
      </c>
      <c r="L378" s="75">
        <f>G378*(1-'FORM-I'!$V$22/100)</f>
        <v>0</v>
      </c>
      <c r="N378" s="11" t="e">
        <f>VLOOKUP(B378,$B$11:B377,1,FALSE)</f>
        <v>#N/A</v>
      </c>
      <c r="AH378" s="353" t="s">
        <v>2760</v>
      </c>
      <c r="AI378" s="352" t="s">
        <v>2761</v>
      </c>
      <c r="AJ378" s="352" t="s">
        <v>2762</v>
      </c>
      <c r="AK378" s="354">
        <v>62.463450000000002</v>
      </c>
      <c r="AL378" s="355">
        <v>2.5618599999999998</v>
      </c>
      <c r="AM378" s="11">
        <f>IF(Verzie!$E$1="CZK",Ceny!AK378,IF(Verzie!$E$1="SK",Ceny!AL378,""))</f>
        <v>2.5618599999999998</v>
      </c>
    </row>
    <row r="379" spans="1:39" ht="15">
      <c r="A379" s="99"/>
      <c r="B379" s="153">
        <v>9257186</v>
      </c>
      <c r="C379" s="154" t="s">
        <v>353</v>
      </c>
      <c r="D379" s="155">
        <v>1</v>
      </c>
      <c r="E379" s="156"/>
      <c r="F379" s="157"/>
      <c r="G379" s="88">
        <f t="shared" si="20"/>
        <v>0</v>
      </c>
      <c r="H379" s="158" t="str">
        <f t="shared" ref="H379:H386" si="22">IF(G379="","",$H$10)</f>
        <v>EUR</v>
      </c>
      <c r="I379" s="159"/>
      <c r="J379" s="347" t="s">
        <v>16196</v>
      </c>
      <c r="L379" s="75">
        <f>G379*(1-'FORM-I'!$V$22/100)</f>
        <v>0</v>
      </c>
      <c r="N379" s="11" t="e">
        <f>VLOOKUP(B379,$B$11:B378,1,FALSE)</f>
        <v>#N/A</v>
      </c>
      <c r="AH379" s="353" t="s">
        <v>2763</v>
      </c>
      <c r="AI379" s="352" t="s">
        <v>2764</v>
      </c>
      <c r="AJ379" s="352" t="s">
        <v>2765</v>
      </c>
      <c r="AK379" s="354">
        <v>46.225999999999999</v>
      </c>
      <c r="AL379" s="355">
        <v>1.8958999999999999</v>
      </c>
      <c r="AM379" s="11">
        <f>IF(Verzie!$E$1="CZK",Ceny!AK379,IF(Verzie!$E$1="SK",Ceny!AL379,""))</f>
        <v>1.8958999999999999</v>
      </c>
    </row>
    <row r="380" spans="1:39" ht="15">
      <c r="A380" s="107"/>
      <c r="B380" s="146">
        <v>9257187</v>
      </c>
      <c r="C380" s="147" t="s">
        <v>354</v>
      </c>
      <c r="D380" s="148">
        <v>1</v>
      </c>
      <c r="E380" s="149"/>
      <c r="F380" s="150"/>
      <c r="G380" s="88">
        <f t="shared" si="20"/>
        <v>0</v>
      </c>
      <c r="H380" s="151" t="str">
        <f t="shared" si="22"/>
        <v>EUR</v>
      </c>
      <c r="I380" s="152"/>
      <c r="J380" s="347" t="s">
        <v>16198</v>
      </c>
      <c r="L380" s="75">
        <f>G380*(1-'FORM-I'!$V$22/100)</f>
        <v>0</v>
      </c>
      <c r="N380" s="11" t="e">
        <f>VLOOKUP(B380,$B$11:B379,1,FALSE)</f>
        <v>#N/A</v>
      </c>
      <c r="AH380" s="353" t="s">
        <v>2766</v>
      </c>
      <c r="AI380" s="352" t="s">
        <v>2767</v>
      </c>
      <c r="AJ380" s="352" t="s">
        <v>2768</v>
      </c>
      <c r="AK380" s="354">
        <v>63.98366</v>
      </c>
      <c r="AL380" s="355">
        <v>2.6242000000000001</v>
      </c>
      <c r="AM380" s="11">
        <f>IF(Verzie!$E$1="CZK",Ceny!AK380,IF(Verzie!$E$1="SK",Ceny!AL380,""))</f>
        <v>2.6242000000000001</v>
      </c>
    </row>
    <row r="381" spans="1:39" ht="15">
      <c r="A381" s="107"/>
      <c r="B381" s="115">
        <v>9257188</v>
      </c>
      <c r="C381" s="116" t="s">
        <v>355</v>
      </c>
      <c r="D381" s="117">
        <v>1</v>
      </c>
      <c r="E381" s="118"/>
      <c r="F381" s="119"/>
      <c r="G381" s="88">
        <f t="shared" si="20"/>
        <v>0</v>
      </c>
      <c r="H381" s="121" t="str">
        <f t="shared" si="22"/>
        <v>EUR</v>
      </c>
      <c r="I381" s="122"/>
      <c r="J381" s="347" t="s">
        <v>16200</v>
      </c>
      <c r="L381" s="75">
        <f>G381*(1-'FORM-I'!$V$22/100)</f>
        <v>0</v>
      </c>
      <c r="N381" s="11" t="e">
        <f>VLOOKUP(B381,$B$11:B380,1,FALSE)</f>
        <v>#N/A</v>
      </c>
      <c r="AH381" s="353" t="s">
        <v>2769</v>
      </c>
      <c r="AI381" s="352" t="s">
        <v>2770</v>
      </c>
      <c r="AJ381" s="352" t="s">
        <v>2771</v>
      </c>
      <c r="AK381" s="354">
        <v>101.88417</v>
      </c>
      <c r="AL381" s="355">
        <v>4.0758700000000001</v>
      </c>
      <c r="AM381" s="11">
        <f>IF(Verzie!$E$1="CZK",Ceny!AK381,IF(Verzie!$E$1="SK",Ceny!AL381,""))</f>
        <v>4.0758700000000001</v>
      </c>
    </row>
    <row r="382" spans="1:39" ht="15">
      <c r="A382" s="107"/>
      <c r="B382" s="115">
        <v>9257189</v>
      </c>
      <c r="C382" s="116" t="s">
        <v>356</v>
      </c>
      <c r="D382" s="117">
        <v>1</v>
      </c>
      <c r="E382" s="118"/>
      <c r="F382" s="119"/>
      <c r="G382" s="88">
        <f t="shared" si="20"/>
        <v>0</v>
      </c>
      <c r="H382" s="121" t="str">
        <f t="shared" si="22"/>
        <v>EUR</v>
      </c>
      <c r="I382" s="122"/>
      <c r="J382" s="347" t="s">
        <v>16202</v>
      </c>
      <c r="L382" s="75">
        <f>G382*(1-'FORM-I'!$V$22/100)</f>
        <v>0</v>
      </c>
      <c r="N382" s="11" t="e">
        <f>VLOOKUP(B382,$B$11:B381,1,FALSE)</f>
        <v>#N/A</v>
      </c>
      <c r="AH382" s="353" t="s">
        <v>2772</v>
      </c>
      <c r="AI382" s="352" t="s">
        <v>2773</v>
      </c>
      <c r="AJ382" s="352" t="s">
        <v>2774</v>
      </c>
      <c r="AK382" s="354">
        <v>630.37163999999996</v>
      </c>
      <c r="AL382" s="355">
        <v>25.853760000000001</v>
      </c>
      <c r="AM382" s="11">
        <f>IF(Verzie!$E$1="CZK",Ceny!AK382,IF(Verzie!$E$1="SK",Ceny!AL382,""))</f>
        <v>25.853760000000001</v>
      </c>
    </row>
    <row r="383" spans="1:39" ht="15">
      <c r="A383" s="107"/>
      <c r="B383" s="115">
        <v>9257190</v>
      </c>
      <c r="C383" s="116" t="s">
        <v>357</v>
      </c>
      <c r="D383" s="117">
        <v>1</v>
      </c>
      <c r="E383" s="118"/>
      <c r="F383" s="119"/>
      <c r="G383" s="88">
        <f t="shared" si="20"/>
        <v>0</v>
      </c>
      <c r="H383" s="121" t="str">
        <f t="shared" si="22"/>
        <v>EUR</v>
      </c>
      <c r="I383" s="122"/>
      <c r="J383" s="347" t="s">
        <v>16204</v>
      </c>
      <c r="L383" s="75">
        <f>G383*(1-'FORM-I'!$V$22/100)</f>
        <v>0</v>
      </c>
      <c r="N383" s="11" t="e">
        <f>VLOOKUP(B383,$B$11:B382,1,FALSE)</f>
        <v>#N/A</v>
      </c>
      <c r="AH383" s="353" t="s">
        <v>2775</v>
      </c>
      <c r="AI383" s="352" t="s">
        <v>2776</v>
      </c>
      <c r="AJ383" s="352" t="s">
        <v>2777</v>
      </c>
      <c r="AK383" s="354">
        <v>12.8406</v>
      </c>
      <c r="AL383" s="355">
        <v>0.52664</v>
      </c>
      <c r="AM383" s="11">
        <f>IF(Verzie!$E$1="CZK",Ceny!AK383,IF(Verzie!$E$1="SK",Ceny!AL383,""))</f>
        <v>0.52664</v>
      </c>
    </row>
    <row r="384" spans="1:39" ht="15">
      <c r="A384" s="107"/>
      <c r="B384" s="115">
        <v>9257191</v>
      </c>
      <c r="C384" s="116" t="s">
        <v>358</v>
      </c>
      <c r="D384" s="117">
        <v>1</v>
      </c>
      <c r="E384" s="118"/>
      <c r="F384" s="119"/>
      <c r="G384" s="88" t="e">
        <f t="shared" si="20"/>
        <v>#N/A</v>
      </c>
      <c r="H384" s="121" t="e">
        <f t="shared" si="22"/>
        <v>#N/A</v>
      </c>
      <c r="I384" s="122"/>
      <c r="J384" s="347" t="e">
        <v>#N/A</v>
      </c>
      <c r="L384" s="75" t="e">
        <f>G384*(1-'FORM-I'!$V$22/100)</f>
        <v>#N/A</v>
      </c>
      <c r="N384" s="11" t="e">
        <f>VLOOKUP(B384,$B$11:B383,1,FALSE)</f>
        <v>#N/A</v>
      </c>
      <c r="AH384" s="353" t="s">
        <v>2778</v>
      </c>
      <c r="AI384" s="352" t="s">
        <v>2779</v>
      </c>
      <c r="AJ384" s="352" t="s">
        <v>2780</v>
      </c>
      <c r="AK384" s="354">
        <v>7.4896799999999999</v>
      </c>
      <c r="AL384" s="355">
        <v>0.29963000000000001</v>
      </c>
      <c r="AM384" s="11">
        <f>IF(Verzie!$E$1="CZK",Ceny!AK384,IF(Verzie!$E$1="SK",Ceny!AL384,""))</f>
        <v>0.29963000000000001</v>
      </c>
    </row>
    <row r="385" spans="1:39" ht="15">
      <c r="A385" s="107"/>
      <c r="B385" s="115">
        <v>9257192</v>
      </c>
      <c r="C385" s="116" t="s">
        <v>359</v>
      </c>
      <c r="D385" s="117">
        <v>1</v>
      </c>
      <c r="E385" s="118"/>
      <c r="F385" s="119"/>
      <c r="G385" s="88">
        <f t="shared" si="20"/>
        <v>0</v>
      </c>
      <c r="H385" s="121" t="str">
        <f t="shared" si="22"/>
        <v>EUR</v>
      </c>
      <c r="I385" s="122"/>
      <c r="J385" s="347" t="s">
        <v>27516</v>
      </c>
      <c r="L385" s="75">
        <f>G385*(1-'FORM-I'!$V$22/100)</f>
        <v>0</v>
      </c>
      <c r="N385" s="11" t="e">
        <f>VLOOKUP(B385,$B$11:B384,1,FALSE)</f>
        <v>#N/A</v>
      </c>
      <c r="AH385" s="353" t="s">
        <v>2781</v>
      </c>
      <c r="AI385" s="352" t="s">
        <v>2782</v>
      </c>
      <c r="AJ385" s="352" t="s">
        <v>2783</v>
      </c>
      <c r="AK385" s="354">
        <v>7.4896799999999999</v>
      </c>
      <c r="AL385" s="355">
        <v>0.29963000000000001</v>
      </c>
      <c r="AM385" s="11">
        <f>IF(Verzie!$E$1="CZK",Ceny!AK385,IF(Verzie!$E$1="SK",Ceny!AL385,""))</f>
        <v>0.29963000000000001</v>
      </c>
    </row>
    <row r="386" spans="1:39" ht="15">
      <c r="A386" s="107"/>
      <c r="B386" s="153">
        <v>9257193</v>
      </c>
      <c r="C386" s="154" t="s">
        <v>360</v>
      </c>
      <c r="D386" s="155">
        <v>1</v>
      </c>
      <c r="E386" s="156"/>
      <c r="F386" s="157"/>
      <c r="G386" s="88">
        <f t="shared" si="20"/>
        <v>0</v>
      </c>
      <c r="H386" s="158" t="str">
        <f t="shared" si="22"/>
        <v>EUR</v>
      </c>
      <c r="I386" s="159"/>
      <c r="J386" s="347" t="s">
        <v>16206</v>
      </c>
      <c r="L386" s="75">
        <f>G386*(1-'FORM-I'!$V$22/100)</f>
        <v>0</v>
      </c>
      <c r="N386" s="11" t="e">
        <f>VLOOKUP(B386,$B$11:B385,1,FALSE)</f>
        <v>#N/A</v>
      </c>
      <c r="AH386" s="353" t="s">
        <v>2784</v>
      </c>
      <c r="AI386" s="352" t="s">
        <v>2785</v>
      </c>
      <c r="AJ386" s="352" t="s">
        <v>2786</v>
      </c>
      <c r="AK386" s="354">
        <v>8.80748</v>
      </c>
      <c r="AL386" s="355">
        <v>0.35233999999999999</v>
      </c>
      <c r="AM386" s="11">
        <f>IF(Verzie!$E$1="CZK",Ceny!AK386,IF(Verzie!$E$1="SK",Ceny!AL386,""))</f>
        <v>0.35233999999999999</v>
      </c>
    </row>
    <row r="387" spans="1:39" ht="15">
      <c r="A387" s="67"/>
      <c r="B387" s="146">
        <v>9257131</v>
      </c>
      <c r="C387" s="147" t="s">
        <v>361</v>
      </c>
      <c r="D387" s="148">
        <v>10</v>
      </c>
      <c r="E387" s="149"/>
      <c r="F387" s="150"/>
      <c r="G387" s="88">
        <f t="shared" si="20"/>
        <v>18.284949999999998</v>
      </c>
      <c r="H387" s="151" t="str">
        <f>IF(G387="","",$H$10)</f>
        <v>EUR</v>
      </c>
      <c r="I387" s="152"/>
      <c r="J387" s="347" t="s">
        <v>16088</v>
      </c>
      <c r="L387" s="75">
        <f>G387*(1-'FORM-I'!$V$22/100)</f>
        <v>18.284949999999998</v>
      </c>
      <c r="N387" s="11" t="e">
        <f>VLOOKUP(B387,$B$11:B386,1,FALSE)</f>
        <v>#N/A</v>
      </c>
      <c r="AH387" s="353" t="s">
        <v>2787</v>
      </c>
      <c r="AI387" s="352" t="s">
        <v>2788</v>
      </c>
      <c r="AJ387" s="352" t="s">
        <v>2789</v>
      </c>
      <c r="AK387" s="354">
        <v>8.7979099999999999</v>
      </c>
      <c r="AL387" s="355">
        <v>0</v>
      </c>
      <c r="AM387" s="11">
        <f>IF(Verzie!$E$1="CZK",Ceny!AK387,IF(Verzie!$E$1="SK",Ceny!AL387,""))</f>
        <v>0</v>
      </c>
    </row>
    <row r="388" spans="1:39" ht="15">
      <c r="A388" s="67"/>
      <c r="B388" s="115">
        <v>9257132</v>
      </c>
      <c r="C388" s="116" t="s">
        <v>362</v>
      </c>
      <c r="D388" s="117">
        <v>10</v>
      </c>
      <c r="E388" s="118"/>
      <c r="F388" s="119"/>
      <c r="G388" s="88">
        <f t="shared" si="20"/>
        <v>18.284949999999998</v>
      </c>
      <c r="H388" s="121" t="str">
        <f>IF(G388="","",$H$10)</f>
        <v>EUR</v>
      </c>
      <c r="I388" s="122"/>
      <c r="J388" s="347" t="s">
        <v>16090</v>
      </c>
      <c r="L388" s="75">
        <f>G388*(1-'FORM-I'!$V$22/100)</f>
        <v>18.284949999999998</v>
      </c>
      <c r="N388" s="11" t="e">
        <f>VLOOKUP(B388,$B$11:B387,1,FALSE)</f>
        <v>#N/A</v>
      </c>
      <c r="AH388" s="353" t="s">
        <v>2790</v>
      </c>
      <c r="AI388" s="352" t="s">
        <v>2791</v>
      </c>
      <c r="AJ388" s="352" t="s">
        <v>2792</v>
      </c>
      <c r="AK388" s="354">
        <v>8.5250599999999999</v>
      </c>
      <c r="AL388" s="355">
        <v>0.34105000000000002</v>
      </c>
      <c r="AM388" s="11">
        <f>IF(Verzie!$E$1="CZK",Ceny!AK388,IF(Verzie!$E$1="SK",Ceny!AL388,""))</f>
        <v>0.34105000000000002</v>
      </c>
    </row>
    <row r="389" spans="1:39" ht="15">
      <c r="A389" s="67"/>
      <c r="B389" s="115">
        <v>9257133</v>
      </c>
      <c r="C389" s="116" t="s">
        <v>363</v>
      </c>
      <c r="D389" s="117">
        <v>10</v>
      </c>
      <c r="E389" s="118"/>
      <c r="F389" s="119"/>
      <c r="G389" s="88">
        <f t="shared" si="20"/>
        <v>18.615220000000001</v>
      </c>
      <c r="H389" s="121" t="str">
        <f t="shared" ref="H389:H394" si="23">IF(G389="","",$H$10)</f>
        <v>EUR</v>
      </c>
      <c r="I389" s="122"/>
      <c r="J389" s="347" t="s">
        <v>16092</v>
      </c>
      <c r="L389" s="75">
        <f>G389*(1-'FORM-I'!$V$22/100)</f>
        <v>18.615220000000001</v>
      </c>
      <c r="N389" s="11" t="e">
        <f>VLOOKUP(B389,$B$11:B388,1,FALSE)</f>
        <v>#N/A</v>
      </c>
      <c r="AH389" s="353" t="s">
        <v>2793</v>
      </c>
      <c r="AI389" s="352" t="s">
        <v>2794</v>
      </c>
      <c r="AJ389" s="352" t="s">
        <v>2795</v>
      </c>
      <c r="AK389" s="354">
        <v>48.137360000000001</v>
      </c>
      <c r="AL389" s="355">
        <v>2.3155899999999998</v>
      </c>
      <c r="AM389" s="11">
        <f>IF(Verzie!$E$1="CZK",Ceny!AK389,IF(Verzie!$E$1="SK",Ceny!AL389,""))</f>
        <v>2.3155899999999998</v>
      </c>
    </row>
    <row r="390" spans="1:39" ht="15">
      <c r="A390" s="67"/>
      <c r="B390" s="115">
        <v>9257134</v>
      </c>
      <c r="C390" s="116" t="s">
        <v>364</v>
      </c>
      <c r="D390" s="117">
        <v>10</v>
      </c>
      <c r="E390" s="118"/>
      <c r="F390" s="119"/>
      <c r="G390" s="88">
        <f t="shared" si="20"/>
        <v>18.615220000000001</v>
      </c>
      <c r="H390" s="121" t="str">
        <f t="shared" si="23"/>
        <v>EUR</v>
      </c>
      <c r="I390" s="122"/>
      <c r="J390" s="347" t="s">
        <v>16094</v>
      </c>
      <c r="L390" s="75">
        <f>G390*(1-'FORM-I'!$V$22/100)</f>
        <v>18.615220000000001</v>
      </c>
      <c r="N390" s="11" t="e">
        <f>VLOOKUP(B390,$B$11:B389,1,FALSE)</f>
        <v>#N/A</v>
      </c>
      <c r="AH390" s="353" t="s">
        <v>2796</v>
      </c>
      <c r="AI390" s="352" t="s">
        <v>2797</v>
      </c>
      <c r="AJ390" s="352" t="s">
        <v>2798</v>
      </c>
      <c r="AK390" s="354">
        <v>56.988399999999999</v>
      </c>
      <c r="AL390" s="355">
        <v>2.7413599999999998</v>
      </c>
      <c r="AM390" s="11">
        <f>IF(Verzie!$E$1="CZK",Ceny!AK390,IF(Verzie!$E$1="SK",Ceny!AL390,""))</f>
        <v>2.7413599999999998</v>
      </c>
    </row>
    <row r="391" spans="1:39" ht="15">
      <c r="A391" s="67"/>
      <c r="B391" s="115">
        <v>9257135</v>
      </c>
      <c r="C391" s="116" t="s">
        <v>365</v>
      </c>
      <c r="D391" s="117">
        <v>10</v>
      </c>
      <c r="E391" s="118"/>
      <c r="F391" s="119"/>
      <c r="G391" s="88">
        <f t="shared" si="20"/>
        <v>18.945989999999998</v>
      </c>
      <c r="H391" s="121" t="str">
        <f t="shared" si="23"/>
        <v>EUR</v>
      </c>
      <c r="I391" s="122"/>
      <c r="J391" s="347" t="s">
        <v>16096</v>
      </c>
      <c r="L391" s="75">
        <f>G391*(1-'FORM-I'!$V$22/100)</f>
        <v>18.945989999999998</v>
      </c>
      <c r="N391" s="11" t="e">
        <f>VLOOKUP(B391,$B$11:B390,1,FALSE)</f>
        <v>#N/A</v>
      </c>
      <c r="AH391" s="353" t="s">
        <v>2799</v>
      </c>
      <c r="AI391" s="352" t="s">
        <v>2800</v>
      </c>
      <c r="AJ391" s="352" t="s">
        <v>2801</v>
      </c>
      <c r="AK391" s="354">
        <v>66.937020000000004</v>
      </c>
      <c r="AL391" s="355">
        <v>3.21991</v>
      </c>
      <c r="AM391" s="11">
        <f>IF(Verzie!$E$1="CZK",Ceny!AK391,IF(Verzie!$E$1="SK",Ceny!AL391,""))</f>
        <v>3.21991</v>
      </c>
    </row>
    <row r="392" spans="1:39" ht="15">
      <c r="A392" s="67"/>
      <c r="B392" s="115">
        <v>9257136</v>
      </c>
      <c r="C392" s="116" t="s">
        <v>366</v>
      </c>
      <c r="D392" s="117">
        <v>10</v>
      </c>
      <c r="E392" s="118"/>
      <c r="F392" s="119"/>
      <c r="G392" s="88">
        <f t="shared" si="20"/>
        <v>18.945989999999998</v>
      </c>
      <c r="H392" s="121" t="str">
        <f t="shared" si="23"/>
        <v>EUR</v>
      </c>
      <c r="I392" s="122"/>
      <c r="J392" s="347" t="s">
        <v>16098</v>
      </c>
      <c r="L392" s="75">
        <f>G392*(1-'FORM-I'!$V$22/100)</f>
        <v>18.945989999999998</v>
      </c>
      <c r="N392" s="11" t="e">
        <f>VLOOKUP(B392,$B$11:B391,1,FALSE)</f>
        <v>#N/A</v>
      </c>
      <c r="AH392" s="353" t="s">
        <v>2802</v>
      </c>
      <c r="AI392" s="352" t="s">
        <v>2803</v>
      </c>
      <c r="AJ392" s="352" t="s">
        <v>2804</v>
      </c>
      <c r="AK392" s="354">
        <v>79.83587</v>
      </c>
      <c r="AL392" s="355">
        <v>3.8403999999999998</v>
      </c>
      <c r="AM392" s="11">
        <f>IF(Verzie!$E$1="CZK",Ceny!AK392,IF(Verzie!$E$1="SK",Ceny!AL392,""))</f>
        <v>3.8403999999999998</v>
      </c>
    </row>
    <row r="393" spans="1:39" ht="15">
      <c r="A393" s="67"/>
      <c r="B393" s="115">
        <v>9257137</v>
      </c>
      <c r="C393" s="116" t="s">
        <v>367</v>
      </c>
      <c r="D393" s="117">
        <v>10</v>
      </c>
      <c r="E393" s="118"/>
      <c r="F393" s="119"/>
      <c r="G393" s="88">
        <f t="shared" si="20"/>
        <v>18.358360000000001</v>
      </c>
      <c r="H393" s="121" t="str">
        <f t="shared" si="23"/>
        <v>EUR</v>
      </c>
      <c r="I393" s="122"/>
      <c r="J393" s="347" t="s">
        <v>16100</v>
      </c>
      <c r="L393" s="75">
        <f>G393*(1-'FORM-I'!$V$22/100)</f>
        <v>18.358360000000001</v>
      </c>
      <c r="N393" s="11" t="e">
        <f>VLOOKUP(B393,$B$11:B392,1,FALSE)</f>
        <v>#N/A</v>
      </c>
      <c r="AH393" s="353" t="s">
        <v>2805</v>
      </c>
      <c r="AI393" s="352" t="s">
        <v>2806</v>
      </c>
      <c r="AJ393" s="352" t="s">
        <v>2807</v>
      </c>
      <c r="AK393" s="354">
        <v>107.44832</v>
      </c>
      <c r="AL393" s="355">
        <v>5.1686500000000004</v>
      </c>
      <c r="AM393" s="11">
        <f>IF(Verzie!$E$1="CZK",Ceny!AK393,IF(Verzie!$E$1="SK",Ceny!AL393,""))</f>
        <v>5.1686500000000004</v>
      </c>
    </row>
    <row r="394" spans="1:39" ht="15">
      <c r="A394" s="67"/>
      <c r="B394" s="115">
        <v>9257138</v>
      </c>
      <c r="C394" s="116" t="s">
        <v>368</v>
      </c>
      <c r="D394" s="117">
        <v>10</v>
      </c>
      <c r="E394" s="118"/>
      <c r="F394" s="119"/>
      <c r="G394" s="88">
        <f t="shared" si="20"/>
        <v>18.358360000000001</v>
      </c>
      <c r="H394" s="121" t="str">
        <f t="shared" si="23"/>
        <v>EUR</v>
      </c>
      <c r="I394" s="122"/>
      <c r="J394" s="347" t="s">
        <v>16102</v>
      </c>
      <c r="L394" s="75">
        <f>G394*(1-'FORM-I'!$V$22/100)</f>
        <v>18.358360000000001</v>
      </c>
      <c r="N394" s="11" t="e">
        <f>VLOOKUP(B394,$B$11:B393,1,FALSE)</f>
        <v>#N/A</v>
      </c>
      <c r="AH394" s="353" t="s">
        <v>2808</v>
      </c>
      <c r="AI394" s="352" t="s">
        <v>2809</v>
      </c>
      <c r="AJ394" s="352" t="s">
        <v>2810</v>
      </c>
      <c r="AK394" s="354">
        <v>57.376249999999999</v>
      </c>
      <c r="AL394" s="355">
        <v>2.2953399999999999</v>
      </c>
      <c r="AM394" s="11">
        <f>IF(Verzie!$E$1="CZK",Ceny!AK394,IF(Verzie!$E$1="SK",Ceny!AL394,""))</f>
        <v>2.2953399999999999</v>
      </c>
    </row>
    <row r="395" spans="1:39" ht="15">
      <c r="A395" s="67"/>
      <c r="B395" s="115">
        <v>9257139</v>
      </c>
      <c r="C395" s="116" t="s">
        <v>369</v>
      </c>
      <c r="D395" s="117">
        <v>10</v>
      </c>
      <c r="E395" s="118"/>
      <c r="F395" s="119"/>
      <c r="G395" s="88">
        <f t="shared" si="20"/>
        <v>19.60652</v>
      </c>
      <c r="H395" s="121" t="str">
        <f>IF(G395="","",$H$10)</f>
        <v>EUR</v>
      </c>
      <c r="I395" s="122"/>
      <c r="J395" s="347" t="s">
        <v>16104</v>
      </c>
      <c r="L395" s="75">
        <f>G395*(1-'FORM-I'!$V$22/100)</f>
        <v>19.60652</v>
      </c>
      <c r="N395" s="11" t="e">
        <f>VLOOKUP(B395,$B$11:B394,1,FALSE)</f>
        <v>#N/A</v>
      </c>
      <c r="AH395" s="353" t="s">
        <v>2811</v>
      </c>
      <c r="AI395" s="352" t="s">
        <v>2812</v>
      </c>
      <c r="AJ395" s="352" t="s">
        <v>2813</v>
      </c>
      <c r="AK395" s="354">
        <v>398.73671999999999</v>
      </c>
      <c r="AL395" s="355">
        <v>16.353580000000001</v>
      </c>
      <c r="AM395" s="11">
        <f>IF(Verzie!$E$1="CZK",Ceny!AK395,IF(Verzie!$E$1="SK",Ceny!AL395,""))</f>
        <v>16.353580000000001</v>
      </c>
    </row>
    <row r="396" spans="1:39" ht="15">
      <c r="A396" s="67"/>
      <c r="B396" s="115">
        <v>9257140</v>
      </c>
      <c r="C396" s="116" t="s">
        <v>370</v>
      </c>
      <c r="D396" s="117">
        <v>10</v>
      </c>
      <c r="E396" s="118"/>
      <c r="F396" s="119"/>
      <c r="G396" s="88">
        <f t="shared" si="20"/>
        <v>19.60652</v>
      </c>
      <c r="H396" s="121" t="str">
        <f>IF(G396="","",$H$10)</f>
        <v>EUR</v>
      </c>
      <c r="I396" s="122"/>
      <c r="J396" s="347" t="s">
        <v>16106</v>
      </c>
      <c r="L396" s="75">
        <f>G396*(1-'FORM-I'!$V$22/100)</f>
        <v>19.60652</v>
      </c>
      <c r="N396" s="11" t="e">
        <f>VLOOKUP(B396,$B$11:B395,1,FALSE)</f>
        <v>#N/A</v>
      </c>
      <c r="AH396" s="353" t="s">
        <v>2814</v>
      </c>
      <c r="AI396" s="352" t="s">
        <v>2815</v>
      </c>
      <c r="AJ396" s="352" t="s">
        <v>2816</v>
      </c>
      <c r="AK396" s="354">
        <v>433.63458000000003</v>
      </c>
      <c r="AL396" s="355">
        <v>20.859380000000002</v>
      </c>
      <c r="AM396" s="11">
        <f>IF(Verzie!$E$1="CZK",Ceny!AK396,IF(Verzie!$E$1="SK",Ceny!AL396,""))</f>
        <v>20.859380000000002</v>
      </c>
    </row>
    <row r="397" spans="1:39" ht="15">
      <c r="A397" s="67"/>
      <c r="B397" s="115">
        <v>9257141</v>
      </c>
      <c r="C397" s="116" t="s">
        <v>371</v>
      </c>
      <c r="D397" s="117">
        <v>10</v>
      </c>
      <c r="E397" s="118"/>
      <c r="F397" s="119"/>
      <c r="G397" s="88">
        <f t="shared" ref="G397:G460" si="24">VLOOKUP(J397,AI:AM,5,0)</f>
        <v>20.105229999999999</v>
      </c>
      <c r="H397" s="121" t="str">
        <f t="shared" ref="H397:H431" si="25">IF(G397="","",$H$10)</f>
        <v>EUR</v>
      </c>
      <c r="I397" s="122"/>
      <c r="J397" s="347" t="s">
        <v>16108</v>
      </c>
      <c r="L397" s="75">
        <f>G397*(1-'FORM-I'!$V$22/100)</f>
        <v>20.105229999999999</v>
      </c>
      <c r="N397" s="11" t="e">
        <f>VLOOKUP(B397,$B$11:B396,1,FALSE)</f>
        <v>#N/A</v>
      </c>
      <c r="AH397" s="353" t="s">
        <v>2817</v>
      </c>
      <c r="AI397" s="352" t="s">
        <v>2818</v>
      </c>
      <c r="AJ397" s="352" t="s">
        <v>2819</v>
      </c>
      <c r="AK397" s="354">
        <v>133.93958000000001</v>
      </c>
      <c r="AL397" s="355">
        <v>5.4933399999999999</v>
      </c>
      <c r="AM397" s="11">
        <f>IF(Verzie!$E$1="CZK",Ceny!AK397,IF(Verzie!$E$1="SK",Ceny!AL397,""))</f>
        <v>5.4933399999999999</v>
      </c>
    </row>
    <row r="398" spans="1:39" ht="15">
      <c r="A398" s="67"/>
      <c r="B398" s="115">
        <v>9257142</v>
      </c>
      <c r="C398" s="116" t="s">
        <v>372</v>
      </c>
      <c r="D398" s="117">
        <v>10</v>
      </c>
      <c r="E398" s="118"/>
      <c r="F398" s="119"/>
      <c r="G398" s="88">
        <f t="shared" si="24"/>
        <v>20.105229999999999</v>
      </c>
      <c r="H398" s="121" t="str">
        <f t="shared" si="25"/>
        <v>EUR</v>
      </c>
      <c r="I398" s="122"/>
      <c r="J398" s="347" t="s">
        <v>16110</v>
      </c>
      <c r="L398" s="75">
        <f>G398*(1-'FORM-I'!$V$22/100)</f>
        <v>20.105229999999999</v>
      </c>
      <c r="N398" s="11" t="e">
        <f>VLOOKUP(B398,$B$11:B397,1,FALSE)</f>
        <v>#N/A</v>
      </c>
      <c r="AH398" s="353" t="s">
        <v>2820</v>
      </c>
      <c r="AI398" s="352" t="s">
        <v>2821</v>
      </c>
      <c r="AJ398" s="352" t="s">
        <v>2822</v>
      </c>
      <c r="AK398" s="354">
        <v>37.960920000000002</v>
      </c>
      <c r="AL398" s="355">
        <v>1.5569200000000001</v>
      </c>
      <c r="AM398" s="11">
        <f>IF(Verzie!$E$1="CZK",Ceny!AK398,IF(Verzie!$E$1="SK",Ceny!AL398,""))</f>
        <v>1.5569200000000001</v>
      </c>
    </row>
    <row r="399" spans="1:39" ht="15">
      <c r="A399" s="67"/>
      <c r="B399" s="115">
        <v>9257143</v>
      </c>
      <c r="C399" s="116" t="s">
        <v>373</v>
      </c>
      <c r="D399" s="117">
        <v>10</v>
      </c>
      <c r="E399" s="118"/>
      <c r="F399" s="119"/>
      <c r="G399" s="88">
        <f t="shared" si="24"/>
        <v>20.782730000000001</v>
      </c>
      <c r="H399" s="121" t="str">
        <f t="shared" si="25"/>
        <v>EUR</v>
      </c>
      <c r="I399" s="122"/>
      <c r="J399" s="347" t="s">
        <v>16112</v>
      </c>
      <c r="L399" s="75">
        <f>G399*(1-'FORM-I'!$V$22/100)</f>
        <v>20.782730000000001</v>
      </c>
      <c r="N399" s="11" t="e">
        <f>VLOOKUP(B399,$B$11:B398,1,FALSE)</f>
        <v>#N/A</v>
      </c>
      <c r="AH399" s="353" t="s">
        <v>2823</v>
      </c>
      <c r="AI399" s="352" t="s">
        <v>2824</v>
      </c>
      <c r="AJ399" s="352" t="s">
        <v>2825</v>
      </c>
      <c r="AK399" s="354">
        <v>4.4537599999999999</v>
      </c>
      <c r="AL399" s="355">
        <v>0.21424000000000001</v>
      </c>
      <c r="AM399" s="11">
        <f>IF(Verzie!$E$1="CZK",Ceny!AK399,IF(Verzie!$E$1="SK",Ceny!AL399,""))</f>
        <v>0.21424000000000001</v>
      </c>
    </row>
    <row r="400" spans="1:39" ht="15">
      <c r="A400" s="67"/>
      <c r="B400" s="153">
        <v>9257144</v>
      </c>
      <c r="C400" s="154" t="s">
        <v>374</v>
      </c>
      <c r="D400" s="155">
        <v>10</v>
      </c>
      <c r="E400" s="156"/>
      <c r="F400" s="157"/>
      <c r="G400" s="88">
        <f t="shared" si="24"/>
        <v>20.782730000000001</v>
      </c>
      <c r="H400" s="158" t="str">
        <f t="shared" si="25"/>
        <v>EUR</v>
      </c>
      <c r="I400" s="159"/>
      <c r="J400" s="347" t="s">
        <v>16114</v>
      </c>
      <c r="L400" s="75">
        <f>G400*(1-'FORM-I'!$V$22/100)</f>
        <v>20.782730000000001</v>
      </c>
      <c r="N400" s="11" t="e">
        <f>VLOOKUP(B400,$B$11:B399,1,FALSE)</f>
        <v>#N/A</v>
      </c>
      <c r="AH400" s="353" t="s">
        <v>2826</v>
      </c>
      <c r="AI400" s="352" t="s">
        <v>2827</v>
      </c>
      <c r="AJ400" s="352" t="s">
        <v>2828</v>
      </c>
      <c r="AK400" s="354">
        <v>5.5658200000000004</v>
      </c>
      <c r="AL400" s="355">
        <v>0.26773000000000002</v>
      </c>
      <c r="AM400" s="11">
        <f>IF(Verzie!$E$1="CZK",Ceny!AK400,IF(Verzie!$E$1="SK",Ceny!AL400,""))</f>
        <v>0.26773000000000002</v>
      </c>
    </row>
    <row r="401" spans="1:39" ht="15">
      <c r="A401" s="99"/>
      <c r="B401" s="146">
        <v>9257145</v>
      </c>
      <c r="C401" s="147" t="s">
        <v>375</v>
      </c>
      <c r="D401" s="148">
        <v>10</v>
      </c>
      <c r="E401" s="149"/>
      <c r="F401" s="150"/>
      <c r="G401" s="88">
        <f t="shared" si="24"/>
        <v>18.284949999999998</v>
      </c>
      <c r="H401" s="151" t="str">
        <f t="shared" si="25"/>
        <v>EUR</v>
      </c>
      <c r="I401" s="152"/>
      <c r="J401" s="347" t="s">
        <v>16116</v>
      </c>
      <c r="L401" s="75">
        <f>G401*(1-'FORM-I'!$V$22/100)</f>
        <v>18.284949999999998</v>
      </c>
      <c r="N401" s="11" t="e">
        <f>VLOOKUP(B401,$B$11:B400,1,FALSE)</f>
        <v>#N/A</v>
      </c>
      <c r="AH401" s="353" t="s">
        <v>2829</v>
      </c>
      <c r="AI401" s="352" t="s">
        <v>2830</v>
      </c>
      <c r="AJ401" s="352" t="s">
        <v>2831</v>
      </c>
      <c r="AK401" s="354">
        <v>6.68058</v>
      </c>
      <c r="AL401" s="355">
        <v>0.32135999999999998</v>
      </c>
      <c r="AM401" s="11">
        <f>IF(Verzie!$E$1="CZK",Ceny!AK401,IF(Verzie!$E$1="SK",Ceny!AL401,""))</f>
        <v>0.32135999999999998</v>
      </c>
    </row>
    <row r="402" spans="1:39" ht="15">
      <c r="A402" s="99"/>
      <c r="B402" s="115">
        <v>9257146</v>
      </c>
      <c r="C402" s="116" t="s">
        <v>376</v>
      </c>
      <c r="D402" s="117">
        <v>10</v>
      </c>
      <c r="E402" s="118"/>
      <c r="F402" s="119"/>
      <c r="G402" s="88">
        <f t="shared" si="24"/>
        <v>18.284949999999998</v>
      </c>
      <c r="H402" s="121" t="str">
        <f t="shared" si="25"/>
        <v>EUR</v>
      </c>
      <c r="I402" s="122"/>
      <c r="J402" s="347" t="s">
        <v>16118</v>
      </c>
      <c r="L402" s="75">
        <f>G402*(1-'FORM-I'!$V$22/100)</f>
        <v>18.284949999999998</v>
      </c>
      <c r="N402" s="11" t="e">
        <f>VLOOKUP(B402,$B$11:B401,1,FALSE)</f>
        <v>#N/A</v>
      </c>
      <c r="AH402" s="353" t="s">
        <v>2832</v>
      </c>
      <c r="AI402" s="352" t="s">
        <v>2833</v>
      </c>
      <c r="AJ402" s="352" t="s">
        <v>2834</v>
      </c>
      <c r="AK402" s="354">
        <v>27.07264</v>
      </c>
      <c r="AL402" s="355">
        <v>1.08304</v>
      </c>
      <c r="AM402" s="11">
        <f>IF(Verzie!$E$1="CZK",Ceny!AK402,IF(Verzie!$E$1="SK",Ceny!AL402,""))</f>
        <v>1.08304</v>
      </c>
    </row>
    <row r="403" spans="1:39" ht="15">
      <c r="A403" s="99"/>
      <c r="B403" s="115">
        <v>9257147</v>
      </c>
      <c r="C403" s="116" t="s">
        <v>377</v>
      </c>
      <c r="D403" s="117">
        <v>10</v>
      </c>
      <c r="E403" s="118"/>
      <c r="F403" s="119"/>
      <c r="G403" s="88">
        <f t="shared" si="24"/>
        <v>18.615220000000001</v>
      </c>
      <c r="H403" s="121" t="str">
        <f t="shared" si="25"/>
        <v>EUR</v>
      </c>
      <c r="I403" s="122"/>
      <c r="J403" s="347" t="s">
        <v>16120</v>
      </c>
      <c r="L403" s="75">
        <f>G403*(1-'FORM-I'!$V$22/100)</f>
        <v>18.615220000000001</v>
      </c>
      <c r="N403" s="11" t="e">
        <f>VLOOKUP(B403,$B$11:B402,1,FALSE)</f>
        <v>#N/A</v>
      </c>
      <c r="AH403" s="353" t="s">
        <v>2832</v>
      </c>
      <c r="AI403" s="352" t="s">
        <v>2835</v>
      </c>
      <c r="AJ403" s="352" t="s">
        <v>2836</v>
      </c>
      <c r="AK403" s="354">
        <v>10.261049999999999</v>
      </c>
      <c r="AL403" s="355">
        <v>0.41161999999999999</v>
      </c>
      <c r="AM403" s="11">
        <f>IF(Verzie!$E$1="CZK",Ceny!AK403,IF(Verzie!$E$1="SK",Ceny!AL403,""))</f>
        <v>0.41161999999999999</v>
      </c>
    </row>
    <row r="404" spans="1:39" ht="15">
      <c r="A404" s="99"/>
      <c r="B404" s="115">
        <v>9257148</v>
      </c>
      <c r="C404" s="116" t="s">
        <v>378</v>
      </c>
      <c r="D404" s="117">
        <v>10</v>
      </c>
      <c r="E404" s="118"/>
      <c r="F404" s="119"/>
      <c r="G404" s="88">
        <f t="shared" si="24"/>
        <v>18.615220000000001</v>
      </c>
      <c r="H404" s="121" t="str">
        <f t="shared" si="25"/>
        <v>EUR</v>
      </c>
      <c r="I404" s="122"/>
      <c r="J404" s="347" t="s">
        <v>16122</v>
      </c>
      <c r="L404" s="75">
        <f>G404*(1-'FORM-I'!$V$22/100)</f>
        <v>18.615220000000001</v>
      </c>
      <c r="N404" s="11" t="e">
        <f>VLOOKUP(B404,$B$11:B403,1,FALSE)</f>
        <v>#N/A</v>
      </c>
      <c r="AH404" s="353" t="s">
        <v>2837</v>
      </c>
      <c r="AI404" s="352" t="s">
        <v>2838</v>
      </c>
      <c r="AJ404" s="352" t="s">
        <v>2839</v>
      </c>
      <c r="AK404" s="354">
        <v>1.09032</v>
      </c>
      <c r="AL404" s="355">
        <v>4.4720000000000003E-2</v>
      </c>
      <c r="AM404" s="11">
        <f>IF(Verzie!$E$1="CZK",Ceny!AK404,IF(Verzie!$E$1="SK",Ceny!AL404,""))</f>
        <v>4.4720000000000003E-2</v>
      </c>
    </row>
    <row r="405" spans="1:39" ht="15">
      <c r="A405" s="99"/>
      <c r="B405" s="115">
        <v>9257149</v>
      </c>
      <c r="C405" s="116" t="s">
        <v>379</v>
      </c>
      <c r="D405" s="117">
        <v>10</v>
      </c>
      <c r="E405" s="118"/>
      <c r="F405" s="119"/>
      <c r="G405" s="88">
        <f t="shared" si="24"/>
        <v>18.945989999999998</v>
      </c>
      <c r="H405" s="121" t="str">
        <f t="shared" si="25"/>
        <v>EUR</v>
      </c>
      <c r="I405" s="122"/>
      <c r="J405" s="347" t="s">
        <v>16124</v>
      </c>
      <c r="L405" s="75">
        <f>G405*(1-'FORM-I'!$V$22/100)</f>
        <v>18.945989999999998</v>
      </c>
      <c r="N405" s="11" t="e">
        <f>VLOOKUP(B405,$B$11:B404,1,FALSE)</f>
        <v>#N/A</v>
      </c>
      <c r="AH405" s="353" t="s">
        <v>2840</v>
      </c>
      <c r="AI405" s="352" t="s">
        <v>2841</v>
      </c>
      <c r="AJ405" s="352" t="s">
        <v>2842</v>
      </c>
      <c r="AK405" s="354">
        <v>1.25776</v>
      </c>
      <c r="AL405" s="355">
        <v>6.0499999999999998E-2</v>
      </c>
      <c r="AM405" s="11">
        <f>IF(Verzie!$E$1="CZK",Ceny!AK405,IF(Verzie!$E$1="SK",Ceny!AL405,""))</f>
        <v>6.0499999999999998E-2</v>
      </c>
    </row>
    <row r="406" spans="1:39" ht="15">
      <c r="A406" s="99"/>
      <c r="B406" s="115">
        <v>9257150</v>
      </c>
      <c r="C406" s="116" t="s">
        <v>380</v>
      </c>
      <c r="D406" s="117">
        <v>10</v>
      </c>
      <c r="E406" s="118"/>
      <c r="F406" s="119"/>
      <c r="G406" s="88">
        <f t="shared" si="24"/>
        <v>18.945989999999998</v>
      </c>
      <c r="H406" s="121" t="str">
        <f t="shared" si="25"/>
        <v>EUR</v>
      </c>
      <c r="I406" s="122"/>
      <c r="J406" s="347" t="s">
        <v>16126</v>
      </c>
      <c r="L406" s="75">
        <f>G406*(1-'FORM-I'!$V$22/100)</f>
        <v>18.945989999999998</v>
      </c>
      <c r="N406" s="11" t="e">
        <f>VLOOKUP(B406,$B$11:B405,1,FALSE)</f>
        <v>#N/A</v>
      </c>
      <c r="AH406" s="353" t="s">
        <v>2843</v>
      </c>
      <c r="AI406" s="352" t="s">
        <v>2844</v>
      </c>
      <c r="AJ406" s="352" t="s">
        <v>2845</v>
      </c>
      <c r="AK406" s="354">
        <v>1.1792899999999999</v>
      </c>
      <c r="AL406" s="355">
        <v>5.672E-2</v>
      </c>
      <c r="AM406" s="11">
        <f>IF(Verzie!$E$1="CZK",Ceny!AK406,IF(Verzie!$E$1="SK",Ceny!AL406,""))</f>
        <v>5.672E-2</v>
      </c>
    </row>
    <row r="407" spans="1:39" ht="15">
      <c r="A407" s="99"/>
      <c r="B407" s="115">
        <v>9257151</v>
      </c>
      <c r="C407" s="116" t="s">
        <v>381</v>
      </c>
      <c r="D407" s="117">
        <v>10</v>
      </c>
      <c r="E407" s="118"/>
      <c r="F407" s="119"/>
      <c r="G407" s="88">
        <f t="shared" si="24"/>
        <v>18.358360000000001</v>
      </c>
      <c r="H407" s="121" t="str">
        <f t="shared" si="25"/>
        <v>EUR</v>
      </c>
      <c r="I407" s="122"/>
      <c r="J407" s="347" t="s">
        <v>16128</v>
      </c>
      <c r="L407" s="75">
        <f>G407*(1-'FORM-I'!$V$22/100)</f>
        <v>18.358360000000001</v>
      </c>
      <c r="N407" s="11" t="e">
        <f>VLOOKUP(B407,$B$11:B406,1,FALSE)</f>
        <v>#N/A</v>
      </c>
      <c r="AH407" s="353" t="s">
        <v>2846</v>
      </c>
      <c r="AI407" s="352" t="s">
        <v>2847</v>
      </c>
      <c r="AJ407" s="352" t="s">
        <v>2848</v>
      </c>
      <c r="AK407" s="354">
        <v>1.49135</v>
      </c>
      <c r="AL407" s="355">
        <v>7.1739999999999998E-2</v>
      </c>
      <c r="AM407" s="11">
        <f>IF(Verzie!$E$1="CZK",Ceny!AK407,IF(Verzie!$E$1="SK",Ceny!AL407,""))</f>
        <v>7.1739999999999998E-2</v>
      </c>
    </row>
    <row r="408" spans="1:39" ht="15">
      <c r="A408" s="99"/>
      <c r="B408" s="115">
        <v>9257152</v>
      </c>
      <c r="C408" s="116" t="s">
        <v>382</v>
      </c>
      <c r="D408" s="117">
        <v>10</v>
      </c>
      <c r="E408" s="118"/>
      <c r="F408" s="119"/>
      <c r="G408" s="88">
        <f t="shared" si="24"/>
        <v>18.358360000000001</v>
      </c>
      <c r="H408" s="121" t="str">
        <f t="shared" si="25"/>
        <v>EUR</v>
      </c>
      <c r="I408" s="122"/>
      <c r="J408" s="347" t="s">
        <v>16130</v>
      </c>
      <c r="L408" s="75">
        <f>G408*(1-'FORM-I'!$V$22/100)</f>
        <v>18.358360000000001</v>
      </c>
      <c r="N408" s="11" t="e">
        <f>VLOOKUP(B408,$B$11:B407,1,FALSE)</f>
        <v>#N/A</v>
      </c>
      <c r="AH408" s="353" t="s">
        <v>2849</v>
      </c>
      <c r="AI408" s="352" t="s">
        <v>2850</v>
      </c>
      <c r="AJ408" s="352" t="s">
        <v>2851</v>
      </c>
      <c r="AK408" s="354">
        <v>123.63611</v>
      </c>
      <c r="AL408" s="355">
        <v>5.9473500000000001</v>
      </c>
      <c r="AM408" s="11">
        <f>IF(Verzie!$E$1="CZK",Ceny!AK408,IF(Verzie!$E$1="SK",Ceny!AL408,""))</f>
        <v>5.9473500000000001</v>
      </c>
    </row>
    <row r="409" spans="1:39" ht="15">
      <c r="A409" s="99"/>
      <c r="B409" s="115">
        <v>9257153</v>
      </c>
      <c r="C409" s="116" t="s">
        <v>383</v>
      </c>
      <c r="D409" s="117">
        <v>10</v>
      </c>
      <c r="E409" s="118"/>
      <c r="F409" s="119"/>
      <c r="G409" s="88">
        <f t="shared" si="24"/>
        <v>19.60652</v>
      </c>
      <c r="H409" s="121" t="str">
        <f t="shared" si="25"/>
        <v>EUR</v>
      </c>
      <c r="I409" s="122"/>
      <c r="J409" s="347" t="s">
        <v>16132</v>
      </c>
      <c r="L409" s="75">
        <f>G409*(1-'FORM-I'!$V$22/100)</f>
        <v>19.60652</v>
      </c>
      <c r="N409" s="11" t="e">
        <f>VLOOKUP(B409,$B$11:B408,1,FALSE)</f>
        <v>#N/A</v>
      </c>
      <c r="AH409" s="353" t="s">
        <v>2852</v>
      </c>
      <c r="AI409" s="352" t="s">
        <v>2853</v>
      </c>
      <c r="AJ409" s="352" t="s">
        <v>2854</v>
      </c>
      <c r="AK409" s="354">
        <v>20.103439999999999</v>
      </c>
      <c r="AL409" s="355">
        <v>0.96704999999999997</v>
      </c>
      <c r="AM409" s="11">
        <f>IF(Verzie!$E$1="CZK",Ceny!AK409,IF(Verzie!$E$1="SK",Ceny!AL409,""))</f>
        <v>0.96704999999999997</v>
      </c>
    </row>
    <row r="410" spans="1:39" ht="15">
      <c r="A410" s="99"/>
      <c r="B410" s="115">
        <v>9257154</v>
      </c>
      <c r="C410" s="116" t="s">
        <v>384</v>
      </c>
      <c r="D410" s="117">
        <v>10</v>
      </c>
      <c r="E410" s="118"/>
      <c r="F410" s="119"/>
      <c r="G410" s="88">
        <f t="shared" si="24"/>
        <v>19.60652</v>
      </c>
      <c r="H410" s="121" t="str">
        <f t="shared" si="25"/>
        <v>EUR</v>
      </c>
      <c r="I410" s="122"/>
      <c r="J410" s="347" t="s">
        <v>16134</v>
      </c>
      <c r="L410" s="75">
        <f>G410*(1-'FORM-I'!$V$22/100)</f>
        <v>19.60652</v>
      </c>
      <c r="N410" s="11" t="e">
        <f>VLOOKUP(B410,$B$11:B409,1,FALSE)</f>
        <v>#N/A</v>
      </c>
      <c r="AH410" s="353" t="s">
        <v>2855</v>
      </c>
      <c r="AI410" s="352" t="s">
        <v>2856</v>
      </c>
      <c r="AJ410" s="352" t="s">
        <v>2857</v>
      </c>
      <c r="AK410" s="354">
        <v>118.43994000000001</v>
      </c>
      <c r="AL410" s="355">
        <v>5.6973799999999999</v>
      </c>
      <c r="AM410" s="11">
        <f>IF(Verzie!$E$1="CZK",Ceny!AK410,IF(Verzie!$E$1="SK",Ceny!AL410,""))</f>
        <v>5.6973799999999999</v>
      </c>
    </row>
    <row r="411" spans="1:39" ht="15">
      <c r="A411" s="99"/>
      <c r="B411" s="115">
        <v>9257155</v>
      </c>
      <c r="C411" s="116" t="s">
        <v>385</v>
      </c>
      <c r="D411" s="117">
        <v>10</v>
      </c>
      <c r="E411" s="118"/>
      <c r="F411" s="119"/>
      <c r="G411" s="88">
        <f t="shared" si="24"/>
        <v>20.105229999999999</v>
      </c>
      <c r="H411" s="121" t="str">
        <f t="shared" si="25"/>
        <v>EUR</v>
      </c>
      <c r="I411" s="122"/>
      <c r="J411" s="347" t="s">
        <v>16136</v>
      </c>
      <c r="L411" s="75">
        <f>G411*(1-'FORM-I'!$V$22/100)</f>
        <v>20.105229999999999</v>
      </c>
      <c r="N411" s="11" t="e">
        <f>VLOOKUP(B411,$B$11:B410,1,FALSE)</f>
        <v>#N/A</v>
      </c>
      <c r="AH411" s="353" t="s">
        <v>2858</v>
      </c>
      <c r="AI411" s="352" t="s">
        <v>2859</v>
      </c>
      <c r="AJ411" s="352" t="s">
        <v>2860</v>
      </c>
      <c r="AK411" s="354">
        <v>210.21943999999999</v>
      </c>
      <c r="AL411" s="355">
        <v>9.6307799999999997</v>
      </c>
      <c r="AM411" s="11">
        <f>IF(Verzie!$E$1="CZK",Ceny!AK411,IF(Verzie!$E$1="SK",Ceny!AL411,""))</f>
        <v>9.6307799999999997</v>
      </c>
    </row>
    <row r="412" spans="1:39" ht="15">
      <c r="A412" s="99"/>
      <c r="B412" s="115">
        <v>9257156</v>
      </c>
      <c r="C412" s="116" t="s">
        <v>386</v>
      </c>
      <c r="D412" s="117">
        <v>10</v>
      </c>
      <c r="E412" s="118"/>
      <c r="F412" s="119"/>
      <c r="G412" s="88">
        <f t="shared" si="24"/>
        <v>20.105229999999999</v>
      </c>
      <c r="H412" s="121" t="str">
        <f t="shared" si="25"/>
        <v>EUR</v>
      </c>
      <c r="I412" s="122"/>
      <c r="J412" s="347" t="s">
        <v>16138</v>
      </c>
      <c r="L412" s="75">
        <f>G412*(1-'FORM-I'!$V$22/100)</f>
        <v>20.105229999999999</v>
      </c>
      <c r="N412" s="11" t="e">
        <f>VLOOKUP(B412,$B$11:B411,1,FALSE)</f>
        <v>#N/A</v>
      </c>
      <c r="AH412" s="353" t="s">
        <v>2861</v>
      </c>
      <c r="AI412" s="352" t="s">
        <v>2862</v>
      </c>
      <c r="AJ412" s="352" t="s">
        <v>2863</v>
      </c>
      <c r="AK412" s="354">
        <v>66.338660000000004</v>
      </c>
      <c r="AL412" s="355">
        <v>3.1911399999999999</v>
      </c>
      <c r="AM412" s="11">
        <f>IF(Verzie!$E$1="CZK",Ceny!AK412,IF(Verzie!$E$1="SK",Ceny!AL412,""))</f>
        <v>3.1911399999999999</v>
      </c>
    </row>
    <row r="413" spans="1:39" ht="15">
      <c r="A413" s="99"/>
      <c r="B413" s="115">
        <v>9257157</v>
      </c>
      <c r="C413" s="116" t="s">
        <v>387</v>
      </c>
      <c r="D413" s="117">
        <v>10</v>
      </c>
      <c r="E413" s="118"/>
      <c r="F413" s="119"/>
      <c r="G413" s="88">
        <f t="shared" si="24"/>
        <v>20.782730000000001</v>
      </c>
      <c r="H413" s="121" t="str">
        <f t="shared" si="25"/>
        <v>EUR</v>
      </c>
      <c r="I413" s="122"/>
      <c r="J413" s="347" t="s">
        <v>16140</v>
      </c>
      <c r="L413" s="75">
        <f>G413*(1-'FORM-I'!$V$22/100)</f>
        <v>20.782730000000001</v>
      </c>
      <c r="N413" s="11" t="e">
        <f>VLOOKUP(B413,$B$11:B412,1,FALSE)</f>
        <v>#N/A</v>
      </c>
      <c r="AH413" s="353" t="s">
        <v>2864</v>
      </c>
      <c r="AI413" s="352" t="s">
        <v>2865</v>
      </c>
      <c r="AJ413" s="352" t="s">
        <v>2866</v>
      </c>
      <c r="AK413" s="354">
        <v>41.176470000000002</v>
      </c>
      <c r="AL413" s="355">
        <v>1.9807399999999999</v>
      </c>
      <c r="AM413" s="11">
        <f>IF(Verzie!$E$1="CZK",Ceny!AK413,IF(Verzie!$E$1="SK",Ceny!AL413,""))</f>
        <v>1.9807399999999999</v>
      </c>
    </row>
    <row r="414" spans="1:39" ht="15">
      <c r="A414" s="99"/>
      <c r="B414" s="153">
        <v>9257158</v>
      </c>
      <c r="C414" s="154" t="s">
        <v>388</v>
      </c>
      <c r="D414" s="155">
        <v>10</v>
      </c>
      <c r="E414" s="156"/>
      <c r="F414" s="157"/>
      <c r="G414" s="88">
        <f t="shared" si="24"/>
        <v>20.782730000000001</v>
      </c>
      <c r="H414" s="158" t="str">
        <f t="shared" si="25"/>
        <v>EUR</v>
      </c>
      <c r="I414" s="159"/>
      <c r="J414" s="347" t="s">
        <v>16142</v>
      </c>
      <c r="L414" s="75">
        <f>G414*(1-'FORM-I'!$V$22/100)</f>
        <v>20.782730000000001</v>
      </c>
      <c r="N414" s="11" t="e">
        <f>VLOOKUP(B414,$B$11:B413,1,FALSE)</f>
        <v>#N/A</v>
      </c>
      <c r="AH414" s="353" t="s">
        <v>2867</v>
      </c>
      <c r="AI414" s="352" t="s">
        <v>2868</v>
      </c>
      <c r="AJ414" s="352" t="s">
        <v>2869</v>
      </c>
      <c r="AK414" s="354">
        <v>1372.95598</v>
      </c>
      <c r="AL414" s="355">
        <v>54.925080000000001</v>
      </c>
      <c r="AM414" s="11">
        <f>IF(Verzie!$E$1="CZK",Ceny!AK414,IF(Verzie!$E$1="SK",Ceny!AL414,""))</f>
        <v>54.925080000000001</v>
      </c>
    </row>
    <row r="415" spans="1:39" ht="15">
      <c r="A415" s="107"/>
      <c r="B415" s="146">
        <v>9257159</v>
      </c>
      <c r="C415" s="147" t="s">
        <v>389</v>
      </c>
      <c r="D415" s="148">
        <v>10</v>
      </c>
      <c r="E415" s="149"/>
      <c r="F415" s="150"/>
      <c r="G415" s="88">
        <f t="shared" si="24"/>
        <v>18.284949999999998</v>
      </c>
      <c r="H415" s="151" t="str">
        <f t="shared" si="25"/>
        <v>EUR</v>
      </c>
      <c r="I415" s="152"/>
      <c r="J415" s="347" t="s">
        <v>16144</v>
      </c>
      <c r="L415" s="75">
        <f>G415*(1-'FORM-I'!$V$22/100)</f>
        <v>18.284949999999998</v>
      </c>
      <c r="N415" s="11" t="e">
        <f>VLOOKUP(B415,$B$11:B414,1,FALSE)</f>
        <v>#N/A</v>
      </c>
      <c r="AH415" s="353" t="s">
        <v>2870</v>
      </c>
      <c r="AI415" s="352" t="s">
        <v>2871</v>
      </c>
      <c r="AJ415" s="352" t="s">
        <v>2872</v>
      </c>
      <c r="AK415" s="354">
        <v>90.075620000000001</v>
      </c>
      <c r="AL415" s="355">
        <v>3.6034700000000002</v>
      </c>
      <c r="AM415" s="11">
        <f>IF(Verzie!$E$1="CZK",Ceny!AK415,IF(Verzie!$E$1="SK",Ceny!AL415,""))</f>
        <v>3.6034700000000002</v>
      </c>
    </row>
    <row r="416" spans="1:39" ht="15">
      <c r="A416" s="107"/>
      <c r="B416" s="115">
        <v>9257160</v>
      </c>
      <c r="C416" s="116" t="s">
        <v>390</v>
      </c>
      <c r="D416" s="117">
        <v>10</v>
      </c>
      <c r="E416" s="118"/>
      <c r="F416" s="119"/>
      <c r="G416" s="88">
        <f t="shared" si="24"/>
        <v>18.284949999999998</v>
      </c>
      <c r="H416" s="121" t="str">
        <f t="shared" si="25"/>
        <v>EUR</v>
      </c>
      <c r="I416" s="122"/>
      <c r="J416" s="347" t="s">
        <v>16146</v>
      </c>
      <c r="L416" s="75">
        <f>G416*(1-'FORM-I'!$V$22/100)</f>
        <v>18.284949999999998</v>
      </c>
      <c r="N416" s="11" t="e">
        <f>VLOOKUP(B416,$B$11:B415,1,FALSE)</f>
        <v>#N/A</v>
      </c>
      <c r="AH416" s="353" t="s">
        <v>2873</v>
      </c>
      <c r="AI416" s="352" t="s">
        <v>2874</v>
      </c>
      <c r="AJ416" s="352" t="s">
        <v>2875</v>
      </c>
      <c r="AK416" s="354">
        <v>127.42006000000001</v>
      </c>
      <c r="AL416" s="355">
        <v>5.2259399999999996</v>
      </c>
      <c r="AM416" s="11">
        <f>IF(Verzie!$E$1="CZK",Ceny!AK416,IF(Verzie!$E$1="SK",Ceny!AL416,""))</f>
        <v>5.2259399999999996</v>
      </c>
    </row>
    <row r="417" spans="1:39" ht="15">
      <c r="A417" s="107"/>
      <c r="B417" s="115">
        <v>9257161</v>
      </c>
      <c r="C417" s="116" t="s">
        <v>391</v>
      </c>
      <c r="D417" s="117">
        <v>10</v>
      </c>
      <c r="E417" s="118"/>
      <c r="F417" s="119"/>
      <c r="G417" s="88">
        <f t="shared" si="24"/>
        <v>18.615220000000001</v>
      </c>
      <c r="H417" s="121" t="str">
        <f t="shared" si="25"/>
        <v>EUR</v>
      </c>
      <c r="I417" s="122"/>
      <c r="J417" s="347" t="s">
        <v>16148</v>
      </c>
      <c r="L417" s="75">
        <f>G417*(1-'FORM-I'!$V$22/100)</f>
        <v>18.615220000000001</v>
      </c>
      <c r="N417" s="11" t="e">
        <f>VLOOKUP(B417,$B$11:B416,1,FALSE)</f>
        <v>#N/A</v>
      </c>
      <c r="AH417" s="353" t="s">
        <v>2876</v>
      </c>
      <c r="AI417" s="352" t="s">
        <v>2877</v>
      </c>
      <c r="AJ417" s="352" t="s">
        <v>2878</v>
      </c>
      <c r="AK417" s="354">
        <v>127.42006000000001</v>
      </c>
      <c r="AL417" s="355">
        <v>5.2259399999999996</v>
      </c>
      <c r="AM417" s="11">
        <f>IF(Verzie!$E$1="CZK",Ceny!AK417,IF(Verzie!$E$1="SK",Ceny!AL417,""))</f>
        <v>5.2259399999999996</v>
      </c>
    </row>
    <row r="418" spans="1:39" ht="15">
      <c r="A418" s="107"/>
      <c r="B418" s="115">
        <v>9257162</v>
      </c>
      <c r="C418" s="116" t="s">
        <v>392</v>
      </c>
      <c r="D418" s="117">
        <v>10</v>
      </c>
      <c r="E418" s="118"/>
      <c r="F418" s="119"/>
      <c r="G418" s="88">
        <f t="shared" si="24"/>
        <v>18.615220000000001</v>
      </c>
      <c r="H418" s="121" t="str">
        <f t="shared" si="25"/>
        <v>EUR</v>
      </c>
      <c r="I418" s="122"/>
      <c r="J418" s="347" t="s">
        <v>16150</v>
      </c>
      <c r="L418" s="75">
        <f>G418*(1-'FORM-I'!$V$22/100)</f>
        <v>18.615220000000001</v>
      </c>
      <c r="N418" s="11" t="e">
        <f>VLOOKUP(B418,$B$11:B417,1,FALSE)</f>
        <v>#N/A</v>
      </c>
      <c r="AH418" s="353" t="s">
        <v>2879</v>
      </c>
      <c r="AI418" s="352" t="s">
        <v>2880</v>
      </c>
      <c r="AJ418" s="352" t="s">
        <v>2881</v>
      </c>
      <c r="AK418" s="354">
        <v>84.63476</v>
      </c>
      <c r="AL418" s="355">
        <v>4.0712299999999999</v>
      </c>
      <c r="AM418" s="11">
        <f>IF(Verzie!$E$1="CZK",Ceny!AK418,IF(Verzie!$E$1="SK",Ceny!AL418,""))</f>
        <v>4.0712299999999999</v>
      </c>
    </row>
    <row r="419" spans="1:39" ht="15">
      <c r="A419" s="107"/>
      <c r="B419" s="115">
        <v>9257163</v>
      </c>
      <c r="C419" s="116" t="s">
        <v>393</v>
      </c>
      <c r="D419" s="117">
        <v>10</v>
      </c>
      <c r="E419" s="118"/>
      <c r="F419" s="119"/>
      <c r="G419" s="88">
        <f t="shared" si="24"/>
        <v>18.945989999999998</v>
      </c>
      <c r="H419" s="121" t="str">
        <f t="shared" si="25"/>
        <v>EUR</v>
      </c>
      <c r="I419" s="122"/>
      <c r="J419" s="347" t="s">
        <v>16152</v>
      </c>
      <c r="L419" s="75">
        <f>G419*(1-'FORM-I'!$V$22/100)</f>
        <v>18.945989999999998</v>
      </c>
      <c r="N419" s="11" t="e">
        <f>VLOOKUP(B419,$B$11:B418,1,FALSE)</f>
        <v>#N/A</v>
      </c>
      <c r="AH419" s="353" t="s">
        <v>2882</v>
      </c>
      <c r="AI419" s="352" t="s">
        <v>2883</v>
      </c>
      <c r="AJ419" s="352" t="s">
        <v>2884</v>
      </c>
      <c r="AK419" s="354">
        <v>50.327370000000002</v>
      </c>
      <c r="AL419" s="355">
        <v>2.4209200000000002</v>
      </c>
      <c r="AM419" s="11">
        <f>IF(Verzie!$E$1="CZK",Ceny!AK419,IF(Verzie!$E$1="SK",Ceny!AL419,""))</f>
        <v>2.4209200000000002</v>
      </c>
    </row>
    <row r="420" spans="1:39" ht="15">
      <c r="A420" s="107"/>
      <c r="B420" s="115">
        <v>9257164</v>
      </c>
      <c r="C420" s="116" t="s">
        <v>394</v>
      </c>
      <c r="D420" s="117">
        <v>10</v>
      </c>
      <c r="E420" s="118"/>
      <c r="F420" s="119"/>
      <c r="G420" s="88">
        <f t="shared" si="24"/>
        <v>18.945989999999998</v>
      </c>
      <c r="H420" s="121" t="str">
        <f t="shared" si="25"/>
        <v>EUR</v>
      </c>
      <c r="I420" s="122"/>
      <c r="J420" s="347" t="s">
        <v>16154</v>
      </c>
      <c r="L420" s="75">
        <f>G420*(1-'FORM-I'!$V$22/100)</f>
        <v>18.945989999999998</v>
      </c>
      <c r="N420" s="11" t="e">
        <f>VLOOKUP(B420,$B$11:B419,1,FALSE)</f>
        <v>#N/A</v>
      </c>
      <c r="AH420" s="353" t="s">
        <v>2885</v>
      </c>
      <c r="AI420" s="352" t="s">
        <v>2886</v>
      </c>
      <c r="AJ420" s="352" t="s">
        <v>2887</v>
      </c>
      <c r="AK420" s="354">
        <v>158.82389000000001</v>
      </c>
      <c r="AL420" s="355">
        <v>6.3537499999999998</v>
      </c>
      <c r="AM420" s="11">
        <f>IF(Verzie!$E$1="CZK",Ceny!AK420,IF(Verzie!$E$1="SK",Ceny!AL420,""))</f>
        <v>6.3537499999999998</v>
      </c>
    </row>
    <row r="421" spans="1:39" ht="15">
      <c r="A421" s="107"/>
      <c r="B421" s="115">
        <v>9257165</v>
      </c>
      <c r="C421" s="116" t="s">
        <v>395</v>
      </c>
      <c r="D421" s="117">
        <v>10</v>
      </c>
      <c r="E421" s="118"/>
      <c r="F421" s="119"/>
      <c r="G421" s="88">
        <f t="shared" si="24"/>
        <v>18.358360000000001</v>
      </c>
      <c r="H421" s="121" t="str">
        <f t="shared" si="25"/>
        <v>EUR</v>
      </c>
      <c r="I421" s="122"/>
      <c r="J421" s="347" t="s">
        <v>16156</v>
      </c>
      <c r="L421" s="75">
        <f>G421*(1-'FORM-I'!$V$22/100)</f>
        <v>18.358360000000001</v>
      </c>
      <c r="N421" s="11" t="e">
        <f>VLOOKUP(B421,$B$11:B420,1,FALSE)</f>
        <v>#N/A</v>
      </c>
      <c r="AH421" s="353" t="s">
        <v>2888</v>
      </c>
      <c r="AI421" s="352" t="s">
        <v>2889</v>
      </c>
      <c r="AJ421" s="352" t="s">
        <v>2890</v>
      </c>
      <c r="AK421" s="354">
        <v>17.30791</v>
      </c>
      <c r="AL421" s="355">
        <v>0.70986000000000005</v>
      </c>
      <c r="AM421" s="11">
        <f>IF(Verzie!$E$1="CZK",Ceny!AK421,IF(Verzie!$E$1="SK",Ceny!AL421,""))</f>
        <v>0.70986000000000005</v>
      </c>
    </row>
    <row r="422" spans="1:39" ht="15">
      <c r="A422" s="107"/>
      <c r="B422" s="115">
        <v>9257166</v>
      </c>
      <c r="C422" s="116" t="s">
        <v>396</v>
      </c>
      <c r="D422" s="117">
        <v>10</v>
      </c>
      <c r="E422" s="118"/>
      <c r="F422" s="119"/>
      <c r="G422" s="88">
        <f t="shared" si="24"/>
        <v>18.358360000000001</v>
      </c>
      <c r="H422" s="121" t="str">
        <f t="shared" si="25"/>
        <v>EUR</v>
      </c>
      <c r="I422" s="122"/>
      <c r="J422" s="347" t="s">
        <v>16158</v>
      </c>
      <c r="L422" s="75">
        <f>G422*(1-'FORM-I'!$V$22/100)</f>
        <v>18.358360000000001</v>
      </c>
      <c r="N422" s="11" t="e">
        <f>VLOOKUP(B422,$B$11:B421,1,FALSE)</f>
        <v>#N/A</v>
      </c>
      <c r="AH422" s="353" t="s">
        <v>2891</v>
      </c>
      <c r="AI422" s="352" t="s">
        <v>2892</v>
      </c>
      <c r="AJ422" s="352" t="s">
        <v>2893</v>
      </c>
      <c r="AK422" s="354">
        <v>362.56220000000002</v>
      </c>
      <c r="AL422" s="355">
        <v>15.77116</v>
      </c>
      <c r="AM422" s="11">
        <f>IF(Verzie!$E$1="CZK",Ceny!AK422,IF(Verzie!$E$1="SK",Ceny!AL422,""))</f>
        <v>15.77116</v>
      </c>
    </row>
    <row r="423" spans="1:39" ht="15">
      <c r="A423" s="107"/>
      <c r="B423" s="115">
        <v>9257167</v>
      </c>
      <c r="C423" s="116" t="s">
        <v>397</v>
      </c>
      <c r="D423" s="117">
        <v>10</v>
      </c>
      <c r="E423" s="118"/>
      <c r="F423" s="119"/>
      <c r="G423" s="88">
        <f t="shared" si="24"/>
        <v>19.60652</v>
      </c>
      <c r="H423" s="121" t="str">
        <f t="shared" si="25"/>
        <v>EUR</v>
      </c>
      <c r="I423" s="122"/>
      <c r="J423" s="347" t="s">
        <v>16160</v>
      </c>
      <c r="L423" s="75">
        <f>G423*(1-'FORM-I'!$V$22/100)</f>
        <v>19.60652</v>
      </c>
      <c r="N423" s="11" t="e">
        <f>VLOOKUP(B423,$B$11:B422,1,FALSE)</f>
        <v>#N/A</v>
      </c>
      <c r="AH423" s="353" t="s">
        <v>2894</v>
      </c>
      <c r="AI423" s="352" t="s">
        <v>2895</v>
      </c>
      <c r="AJ423" s="352" t="s">
        <v>2896</v>
      </c>
      <c r="AK423" s="354">
        <v>207.2465</v>
      </c>
      <c r="AL423" s="355">
        <v>9.0150600000000001</v>
      </c>
      <c r="AM423" s="11">
        <f>IF(Verzie!$E$1="CZK",Ceny!AK423,IF(Verzie!$E$1="SK",Ceny!AL423,""))</f>
        <v>9.0150600000000001</v>
      </c>
    </row>
    <row r="424" spans="1:39" ht="15">
      <c r="A424" s="107"/>
      <c r="B424" s="115">
        <v>9257168</v>
      </c>
      <c r="C424" s="116" t="s">
        <v>398</v>
      </c>
      <c r="D424" s="117">
        <v>10</v>
      </c>
      <c r="E424" s="118"/>
      <c r="F424" s="119"/>
      <c r="G424" s="88">
        <f t="shared" si="24"/>
        <v>19.60652</v>
      </c>
      <c r="H424" s="121" t="str">
        <f t="shared" si="25"/>
        <v>EUR</v>
      </c>
      <c r="I424" s="122"/>
      <c r="J424" s="347" t="s">
        <v>16162</v>
      </c>
      <c r="L424" s="75">
        <f>G424*(1-'FORM-I'!$V$22/100)</f>
        <v>19.60652</v>
      </c>
      <c r="N424" s="11" t="e">
        <f>VLOOKUP(B424,$B$11:B423,1,FALSE)</f>
        <v>#N/A</v>
      </c>
      <c r="AH424" s="353" t="s">
        <v>2897</v>
      </c>
      <c r="AI424" s="352" t="s">
        <v>2898</v>
      </c>
      <c r="AJ424" s="352" t="s">
        <v>2899</v>
      </c>
      <c r="AK424" s="354">
        <v>4890.8449000000001</v>
      </c>
      <c r="AL424" s="355">
        <v>195.65813</v>
      </c>
      <c r="AM424" s="11">
        <f>IF(Verzie!$E$1="CZK",Ceny!AK424,IF(Verzie!$E$1="SK",Ceny!AL424,""))</f>
        <v>195.65813</v>
      </c>
    </row>
    <row r="425" spans="1:39" ht="15">
      <c r="A425" s="107"/>
      <c r="B425" s="115">
        <v>9257169</v>
      </c>
      <c r="C425" s="116" t="s">
        <v>399</v>
      </c>
      <c r="D425" s="117">
        <v>10</v>
      </c>
      <c r="E425" s="118"/>
      <c r="F425" s="119"/>
      <c r="G425" s="88">
        <f t="shared" si="24"/>
        <v>20.105229999999999</v>
      </c>
      <c r="H425" s="121" t="str">
        <f t="shared" si="25"/>
        <v>EUR</v>
      </c>
      <c r="I425" s="122"/>
      <c r="J425" s="347" t="s">
        <v>16164</v>
      </c>
      <c r="L425" s="75">
        <f>G425*(1-'FORM-I'!$V$22/100)</f>
        <v>20.105229999999999</v>
      </c>
      <c r="N425" s="11" t="e">
        <f>VLOOKUP(B425,$B$11:B424,1,FALSE)</f>
        <v>#N/A</v>
      </c>
      <c r="AH425" s="353" t="s">
        <v>2897</v>
      </c>
      <c r="AI425" s="352" t="s">
        <v>2900</v>
      </c>
      <c r="AJ425" s="352" t="s">
        <v>2901</v>
      </c>
      <c r="AK425" s="354">
        <v>4890.8449000000001</v>
      </c>
      <c r="AL425" s="355">
        <v>195.65813</v>
      </c>
      <c r="AM425" s="11">
        <f>IF(Verzie!$E$1="CZK",Ceny!AK425,IF(Verzie!$E$1="SK",Ceny!AL425,""))</f>
        <v>195.65813</v>
      </c>
    </row>
    <row r="426" spans="1:39" ht="15">
      <c r="A426" s="107"/>
      <c r="B426" s="115">
        <v>9257170</v>
      </c>
      <c r="C426" s="116" t="s">
        <v>400</v>
      </c>
      <c r="D426" s="117">
        <v>10</v>
      </c>
      <c r="E426" s="118"/>
      <c r="F426" s="119"/>
      <c r="G426" s="88">
        <f t="shared" si="24"/>
        <v>20.105229999999999</v>
      </c>
      <c r="H426" s="121" t="str">
        <f t="shared" si="25"/>
        <v>EUR</v>
      </c>
      <c r="I426" s="122"/>
      <c r="J426" s="347" t="s">
        <v>16166</v>
      </c>
      <c r="L426" s="75">
        <f>G426*(1-'FORM-I'!$V$22/100)</f>
        <v>20.105229999999999</v>
      </c>
      <c r="N426" s="11" t="e">
        <f>VLOOKUP(B426,$B$11:B425,1,FALSE)</f>
        <v>#N/A</v>
      </c>
      <c r="AH426" s="353" t="s">
        <v>2902</v>
      </c>
      <c r="AI426" s="352" t="s">
        <v>2903</v>
      </c>
      <c r="AJ426" s="352" t="s">
        <v>2904</v>
      </c>
      <c r="AK426" s="354">
        <v>5291.9909100000004</v>
      </c>
      <c r="AL426" s="355">
        <v>211.70598000000001</v>
      </c>
      <c r="AM426" s="11">
        <f>IF(Verzie!$E$1="CZK",Ceny!AK426,IF(Verzie!$E$1="SK",Ceny!AL426,""))</f>
        <v>211.70598000000001</v>
      </c>
    </row>
    <row r="427" spans="1:39" ht="15">
      <c r="A427" s="107"/>
      <c r="B427" s="115">
        <v>9257171</v>
      </c>
      <c r="C427" s="116" t="s">
        <v>401</v>
      </c>
      <c r="D427" s="117">
        <v>10</v>
      </c>
      <c r="E427" s="118"/>
      <c r="F427" s="119"/>
      <c r="G427" s="88">
        <f t="shared" si="24"/>
        <v>20.782730000000001</v>
      </c>
      <c r="H427" s="121" t="str">
        <f t="shared" si="25"/>
        <v>EUR</v>
      </c>
      <c r="I427" s="122"/>
      <c r="J427" s="347" t="s">
        <v>16168</v>
      </c>
      <c r="L427" s="75">
        <f>G427*(1-'FORM-I'!$V$22/100)</f>
        <v>20.782730000000001</v>
      </c>
      <c r="N427" s="11" t="e">
        <f>VLOOKUP(B427,$B$11:B426,1,FALSE)</f>
        <v>#N/A</v>
      </c>
      <c r="AH427" s="353" t="s">
        <v>2905</v>
      </c>
      <c r="AI427" s="352" t="s">
        <v>2906</v>
      </c>
      <c r="AJ427" s="352" t="s">
        <v>2907</v>
      </c>
      <c r="AK427" s="354">
        <v>5010.6841100000001</v>
      </c>
      <c r="AL427" s="355">
        <v>200.45230000000001</v>
      </c>
      <c r="AM427" s="11">
        <f>IF(Verzie!$E$1="CZK",Ceny!AK427,IF(Verzie!$E$1="SK",Ceny!AL427,""))</f>
        <v>200.45230000000001</v>
      </c>
    </row>
    <row r="428" spans="1:39" ht="15">
      <c r="A428" s="107"/>
      <c r="B428" s="153">
        <v>9257172</v>
      </c>
      <c r="C428" s="154" t="s">
        <v>402</v>
      </c>
      <c r="D428" s="155">
        <v>10</v>
      </c>
      <c r="E428" s="156"/>
      <c r="F428" s="157"/>
      <c r="G428" s="88">
        <f t="shared" si="24"/>
        <v>20.782730000000001</v>
      </c>
      <c r="H428" s="158" t="str">
        <f t="shared" si="25"/>
        <v>EUR</v>
      </c>
      <c r="I428" s="159"/>
      <c r="J428" s="347" t="s">
        <v>16170</v>
      </c>
      <c r="L428" s="75">
        <f>G428*(1-'FORM-I'!$V$22/100)</f>
        <v>20.782730000000001</v>
      </c>
      <c r="N428" s="11" t="e">
        <f>VLOOKUP(B428,$B$11:B427,1,FALSE)</f>
        <v>#N/A</v>
      </c>
      <c r="AH428" s="353" t="s">
        <v>2908</v>
      </c>
      <c r="AI428" s="352" t="s">
        <v>2909</v>
      </c>
      <c r="AJ428" s="352" t="s">
        <v>2910</v>
      </c>
      <c r="AK428" s="354">
        <v>5420.4379099999996</v>
      </c>
      <c r="AL428" s="355">
        <v>216.84449000000001</v>
      </c>
      <c r="AM428" s="11">
        <f>IF(Verzie!$E$1="CZK",Ceny!AK428,IF(Verzie!$E$1="SK",Ceny!AL428,""))</f>
        <v>216.84449000000001</v>
      </c>
    </row>
    <row r="429" spans="1:39" ht="15">
      <c r="B429" s="146">
        <v>9257257</v>
      </c>
      <c r="C429" s="147" t="s">
        <v>403</v>
      </c>
      <c r="D429" s="148">
        <v>100</v>
      </c>
      <c r="E429" s="149"/>
      <c r="F429" s="150"/>
      <c r="G429" s="88">
        <f t="shared" si="24"/>
        <v>2.4404300000000001</v>
      </c>
      <c r="H429" s="151" t="str">
        <f t="shared" si="25"/>
        <v>EUR</v>
      </c>
      <c r="I429" s="152"/>
      <c r="J429" s="347" t="s">
        <v>16208</v>
      </c>
      <c r="L429" s="75">
        <f>G429*(1-'FORM-I'!$V$22/100)</f>
        <v>2.4404300000000001</v>
      </c>
      <c r="N429" s="11" t="e">
        <f>VLOOKUP(B429,$B$11:B428,1,FALSE)</f>
        <v>#N/A</v>
      </c>
      <c r="AH429" s="353" t="s">
        <v>2911</v>
      </c>
      <c r="AI429" s="352" t="s">
        <v>2912</v>
      </c>
      <c r="AJ429" s="352" t="s">
        <v>2913</v>
      </c>
      <c r="AK429" s="354">
        <v>898.59414000000004</v>
      </c>
      <c r="AL429" s="355">
        <v>35.948230000000002</v>
      </c>
      <c r="AM429" s="11">
        <f>IF(Verzie!$E$1="CZK",Ceny!AK429,IF(Verzie!$E$1="SK",Ceny!AL429,""))</f>
        <v>35.948230000000002</v>
      </c>
    </row>
    <row r="430" spans="1:39" ht="15">
      <c r="B430" s="115">
        <v>9257258</v>
      </c>
      <c r="C430" s="116" t="s">
        <v>404</v>
      </c>
      <c r="D430" s="117">
        <v>100</v>
      </c>
      <c r="E430" s="118"/>
      <c r="F430" s="119"/>
      <c r="G430" s="88">
        <f t="shared" si="24"/>
        <v>2.4704600000000001</v>
      </c>
      <c r="H430" s="121" t="str">
        <f t="shared" si="25"/>
        <v>EUR</v>
      </c>
      <c r="I430" s="122"/>
      <c r="J430" s="347" t="s">
        <v>16210</v>
      </c>
      <c r="L430" s="75">
        <f>G430*(1-'FORM-I'!$V$22/100)</f>
        <v>2.4704600000000001</v>
      </c>
      <c r="N430" s="11" t="e">
        <f>VLOOKUP(B430,$B$11:B429,1,FALSE)</f>
        <v>#N/A</v>
      </c>
      <c r="AH430" s="353" t="s">
        <v>2914</v>
      </c>
      <c r="AI430" s="352" t="s">
        <v>2915</v>
      </c>
      <c r="AJ430" s="352" t="s">
        <v>2916</v>
      </c>
      <c r="AK430" s="354">
        <v>2336.7767199999998</v>
      </c>
      <c r="AL430" s="355">
        <v>107.05466</v>
      </c>
      <c r="AM430" s="11">
        <f>IF(Verzie!$E$1="CZK",Ceny!AK430,IF(Verzie!$E$1="SK",Ceny!AL430,""))</f>
        <v>107.05466</v>
      </c>
    </row>
    <row r="431" spans="1:39" ht="15">
      <c r="B431" s="153">
        <v>9268677</v>
      </c>
      <c r="C431" s="154" t="s">
        <v>405</v>
      </c>
      <c r="D431" s="155">
        <v>1</v>
      </c>
      <c r="E431" s="156"/>
      <c r="F431" s="157"/>
      <c r="G431" s="88">
        <f t="shared" si="24"/>
        <v>1.5746</v>
      </c>
      <c r="H431" s="158" t="str">
        <f t="shared" si="25"/>
        <v>EUR</v>
      </c>
      <c r="I431" s="159"/>
      <c r="J431" s="347" t="s">
        <v>16785</v>
      </c>
      <c r="L431" s="75">
        <f>G431*(1-'FORM-I'!$V$22/100)</f>
        <v>1.5746</v>
      </c>
      <c r="N431" s="11" t="e">
        <f>VLOOKUP(B431,$B$11:B430,1,FALSE)</f>
        <v>#N/A</v>
      </c>
      <c r="AH431" s="353" t="s">
        <v>2917</v>
      </c>
      <c r="AI431" s="352" t="s">
        <v>2918</v>
      </c>
      <c r="AJ431" s="352" t="s">
        <v>2919</v>
      </c>
      <c r="AK431" s="354">
        <v>1489.2675099999999</v>
      </c>
      <c r="AL431" s="355">
        <v>60.148910000000001</v>
      </c>
      <c r="AM431" s="11">
        <f>IF(Verzie!$E$1="CZK",Ceny!AK431,IF(Verzie!$E$1="SK",Ceny!AL431,""))</f>
        <v>60.148910000000001</v>
      </c>
    </row>
    <row r="432" spans="1:39" ht="15">
      <c r="B432" s="153"/>
      <c r="C432" s="154"/>
      <c r="D432" s="155"/>
      <c r="E432" s="156"/>
      <c r="F432" s="157"/>
      <c r="G432" s="88"/>
      <c r="H432" s="158"/>
      <c r="I432" s="159"/>
      <c r="J432" s="347"/>
      <c r="L432" s="75">
        <f>G432*(1-'FORM-I'!$V$22/100)</f>
        <v>0</v>
      </c>
      <c r="N432" s="11" t="e">
        <f>VLOOKUP(B432,$B$11:B431,1,FALSE)</f>
        <v>#N/A</v>
      </c>
      <c r="AH432" s="353" t="s">
        <v>2920</v>
      </c>
      <c r="AI432" s="352" t="s">
        <v>2921</v>
      </c>
      <c r="AJ432" s="352" t="s">
        <v>2922</v>
      </c>
      <c r="AK432" s="354">
        <v>1489.2675099999999</v>
      </c>
      <c r="AL432" s="355">
        <v>60.148910000000001</v>
      </c>
      <c r="AM432" s="11">
        <f>IF(Verzie!$E$1="CZK",Ceny!AK432,IF(Verzie!$E$1="SK",Ceny!AL432,""))</f>
        <v>60.148910000000001</v>
      </c>
    </row>
    <row r="433" spans="1:39" ht="15">
      <c r="A433" s="67"/>
      <c r="B433" s="146">
        <v>9257269</v>
      </c>
      <c r="C433" s="147" t="s">
        <v>406</v>
      </c>
      <c r="D433" s="148">
        <v>1</v>
      </c>
      <c r="E433" s="149"/>
      <c r="F433" s="150"/>
      <c r="G433" s="88">
        <f t="shared" si="24"/>
        <v>71.34393</v>
      </c>
      <c r="H433" s="151" t="str">
        <f t="shared" ref="H433:H444" si="26">IF(G433="","",$H$10)</f>
        <v>EUR</v>
      </c>
      <c r="I433" s="152"/>
      <c r="J433" s="347" t="s">
        <v>16227</v>
      </c>
      <c r="L433" s="75">
        <f>G433*(1-'FORM-I'!$V$22/100)</f>
        <v>71.34393</v>
      </c>
      <c r="N433" s="11" t="e">
        <f>VLOOKUP(B433,$B$11:B432,1,FALSE)</f>
        <v>#N/A</v>
      </c>
      <c r="AH433" s="353" t="s">
        <v>2923</v>
      </c>
      <c r="AI433" s="352" t="s">
        <v>2924</v>
      </c>
      <c r="AJ433" s="352" t="s">
        <v>2925</v>
      </c>
      <c r="AK433" s="354">
        <v>504.79250000000002</v>
      </c>
      <c r="AL433" s="355">
        <v>20.38767</v>
      </c>
      <c r="AM433" s="11">
        <f>IF(Verzie!$E$1="CZK",Ceny!AK433,IF(Verzie!$E$1="SK",Ceny!AL433,""))</f>
        <v>20.38767</v>
      </c>
    </row>
    <row r="434" spans="1:39" ht="15">
      <c r="A434" s="67"/>
      <c r="B434" s="115">
        <v>9257270</v>
      </c>
      <c r="C434" s="116" t="s">
        <v>407</v>
      </c>
      <c r="D434" s="117">
        <v>1</v>
      </c>
      <c r="E434" s="118"/>
      <c r="F434" s="119"/>
      <c r="G434" s="88">
        <f t="shared" si="24"/>
        <v>85.345950000000002</v>
      </c>
      <c r="H434" s="121" t="str">
        <f t="shared" si="26"/>
        <v>EUR</v>
      </c>
      <c r="I434" s="122"/>
      <c r="J434" s="347" t="s">
        <v>16229</v>
      </c>
      <c r="L434" s="75">
        <f>G434*(1-'FORM-I'!$V$22/100)</f>
        <v>85.345950000000002</v>
      </c>
      <c r="N434" s="11" t="e">
        <f>VLOOKUP(B434,$B$11:B433,1,FALSE)</f>
        <v>#N/A</v>
      </c>
      <c r="AH434" s="353" t="s">
        <v>2926</v>
      </c>
      <c r="AI434" s="352" t="s">
        <v>2927</v>
      </c>
      <c r="AJ434" s="352" t="s">
        <v>2928</v>
      </c>
      <c r="AK434" s="354">
        <v>352.25071000000003</v>
      </c>
      <c r="AL434" s="355">
        <v>14.22678</v>
      </c>
      <c r="AM434" s="11">
        <f>IF(Verzie!$E$1="CZK",Ceny!AK434,IF(Verzie!$E$1="SK",Ceny!AL434,""))</f>
        <v>14.22678</v>
      </c>
    </row>
    <row r="435" spans="1:39" ht="15">
      <c r="A435" s="67"/>
      <c r="B435" s="153">
        <v>9257271</v>
      </c>
      <c r="C435" s="154" t="s">
        <v>408</v>
      </c>
      <c r="D435" s="155">
        <v>1</v>
      </c>
      <c r="E435" s="156"/>
      <c r="F435" s="157"/>
      <c r="G435" s="88">
        <f t="shared" si="24"/>
        <v>106.6825</v>
      </c>
      <c r="H435" s="158" t="str">
        <f t="shared" si="26"/>
        <v>EUR</v>
      </c>
      <c r="I435" s="159"/>
      <c r="J435" s="347" t="s">
        <v>16231</v>
      </c>
      <c r="L435" s="75">
        <f>G435*(1-'FORM-I'!$V$22/100)</f>
        <v>106.6825</v>
      </c>
      <c r="N435" s="11" t="e">
        <f>VLOOKUP(B435,$B$11:B434,1,FALSE)</f>
        <v>#N/A</v>
      </c>
      <c r="AH435" s="353" t="s">
        <v>2929</v>
      </c>
      <c r="AI435" s="352" t="s">
        <v>2930</v>
      </c>
      <c r="AJ435" s="352" t="s">
        <v>2931</v>
      </c>
      <c r="AK435" s="354">
        <v>2.3681800000000002</v>
      </c>
      <c r="AL435" s="355">
        <v>0.11393</v>
      </c>
      <c r="AM435" s="11">
        <f>IF(Verzie!$E$1="CZK",Ceny!AK435,IF(Verzie!$E$1="SK",Ceny!AL435,""))</f>
        <v>0.11393</v>
      </c>
    </row>
    <row r="436" spans="1:39" ht="15">
      <c r="A436" s="99"/>
      <c r="B436" s="146">
        <v>9257273</v>
      </c>
      <c r="C436" s="147" t="s">
        <v>409</v>
      </c>
      <c r="D436" s="148">
        <v>1</v>
      </c>
      <c r="E436" s="149"/>
      <c r="F436" s="150"/>
      <c r="G436" s="88">
        <f t="shared" si="24"/>
        <v>71.34393</v>
      </c>
      <c r="H436" s="151" t="str">
        <f t="shared" si="26"/>
        <v>EUR</v>
      </c>
      <c r="I436" s="152"/>
      <c r="J436" s="347" t="s">
        <v>16233</v>
      </c>
      <c r="L436" s="75">
        <f>G436*(1-'FORM-I'!$V$22/100)</f>
        <v>71.34393</v>
      </c>
      <c r="N436" s="11" t="e">
        <f>VLOOKUP(B436,$B$11:B435,1,FALSE)</f>
        <v>#N/A</v>
      </c>
      <c r="AH436" s="353" t="s">
        <v>2932</v>
      </c>
      <c r="AI436" s="352" t="s">
        <v>2933</v>
      </c>
      <c r="AJ436" s="352" t="s">
        <v>2934</v>
      </c>
      <c r="AK436" s="354">
        <v>137.21625</v>
      </c>
      <c r="AL436" s="355">
        <v>5.4893299999999998</v>
      </c>
      <c r="AM436" s="11">
        <f>IF(Verzie!$E$1="CZK",Ceny!AK436,IF(Verzie!$E$1="SK",Ceny!AL436,""))</f>
        <v>5.4893299999999998</v>
      </c>
    </row>
    <row r="437" spans="1:39" ht="15">
      <c r="A437" s="99"/>
      <c r="B437" s="115">
        <v>9257274</v>
      </c>
      <c r="C437" s="116" t="s">
        <v>410</v>
      </c>
      <c r="D437" s="117">
        <v>1</v>
      </c>
      <c r="E437" s="118"/>
      <c r="F437" s="119"/>
      <c r="G437" s="88">
        <f t="shared" si="24"/>
        <v>85.345950000000002</v>
      </c>
      <c r="H437" s="121" t="str">
        <f t="shared" si="26"/>
        <v>EUR</v>
      </c>
      <c r="I437" s="122"/>
      <c r="J437" s="347" t="s">
        <v>16235</v>
      </c>
      <c r="L437" s="75">
        <f>G437*(1-'FORM-I'!$V$22/100)</f>
        <v>85.345950000000002</v>
      </c>
      <c r="N437" s="11" t="e">
        <f>VLOOKUP(B437,$B$11:B436,1,FALSE)</f>
        <v>#N/A</v>
      </c>
      <c r="AH437" s="353" t="s">
        <v>2935</v>
      </c>
      <c r="AI437" s="352" t="s">
        <v>2936</v>
      </c>
      <c r="AJ437" s="352" t="s">
        <v>2937</v>
      </c>
      <c r="AK437" s="354">
        <v>482.61216999999999</v>
      </c>
      <c r="AL437" s="355">
        <v>23.215399999999999</v>
      </c>
      <c r="AM437" s="11">
        <f>IF(Verzie!$E$1="CZK",Ceny!AK437,IF(Verzie!$E$1="SK",Ceny!AL437,""))</f>
        <v>23.215399999999999</v>
      </c>
    </row>
    <row r="438" spans="1:39" ht="15">
      <c r="A438" s="99"/>
      <c r="B438" s="153">
        <v>9257275</v>
      </c>
      <c r="C438" s="154" t="s">
        <v>411</v>
      </c>
      <c r="D438" s="155">
        <v>1</v>
      </c>
      <c r="E438" s="156"/>
      <c r="F438" s="157"/>
      <c r="G438" s="88">
        <f t="shared" si="24"/>
        <v>106.6825</v>
      </c>
      <c r="H438" s="158" t="str">
        <f t="shared" si="26"/>
        <v>EUR</v>
      </c>
      <c r="I438" s="159"/>
      <c r="J438" s="347" t="s">
        <v>16237</v>
      </c>
      <c r="L438" s="75">
        <f>G438*(1-'FORM-I'!$V$22/100)</f>
        <v>106.6825</v>
      </c>
      <c r="N438" s="11" t="e">
        <f>VLOOKUP(B438,$B$11:B437,1,FALSE)</f>
        <v>#N/A</v>
      </c>
      <c r="AH438" s="353" t="s">
        <v>2938</v>
      </c>
      <c r="AI438" s="352" t="s">
        <v>2939</v>
      </c>
      <c r="AJ438" s="352" t="s">
        <v>2940</v>
      </c>
      <c r="AK438" s="354">
        <v>742.38130000000001</v>
      </c>
      <c r="AL438" s="355">
        <v>35.711210000000001</v>
      </c>
      <c r="AM438" s="11">
        <f>IF(Verzie!$E$1="CZK",Ceny!AK438,IF(Verzie!$E$1="SK",Ceny!AL438,""))</f>
        <v>35.711210000000001</v>
      </c>
    </row>
    <row r="439" spans="1:39" ht="15">
      <c r="A439" s="107"/>
      <c r="B439" s="146">
        <v>9257277</v>
      </c>
      <c r="C439" s="147" t="s">
        <v>412</v>
      </c>
      <c r="D439" s="148">
        <v>1</v>
      </c>
      <c r="E439" s="149"/>
      <c r="F439" s="150"/>
      <c r="G439" s="88">
        <f t="shared" si="24"/>
        <v>71.34393</v>
      </c>
      <c r="H439" s="151" t="str">
        <f t="shared" si="26"/>
        <v>EUR</v>
      </c>
      <c r="I439" s="152"/>
      <c r="J439" s="347" t="s">
        <v>16239</v>
      </c>
      <c r="L439" s="75">
        <f>G439*(1-'FORM-I'!$V$22/100)</f>
        <v>71.34393</v>
      </c>
      <c r="N439" s="11" t="e">
        <f>VLOOKUP(B439,$B$11:B438,1,FALSE)</f>
        <v>#N/A</v>
      </c>
      <c r="AH439" s="353" t="s">
        <v>2941</v>
      </c>
      <c r="AI439" s="352" t="s">
        <v>2942</v>
      </c>
      <c r="AJ439" s="352" t="s">
        <v>2943</v>
      </c>
      <c r="AK439" s="354">
        <v>802.56775000000005</v>
      </c>
      <c r="AL439" s="355">
        <v>38.60642</v>
      </c>
      <c r="AM439" s="11">
        <f>IF(Verzie!$E$1="CZK",Ceny!AK439,IF(Verzie!$E$1="SK",Ceny!AL439,""))</f>
        <v>38.60642</v>
      </c>
    </row>
    <row r="440" spans="1:39" ht="15">
      <c r="A440" s="107"/>
      <c r="B440" s="115">
        <v>9257278</v>
      </c>
      <c r="C440" s="116" t="s">
        <v>413</v>
      </c>
      <c r="D440" s="117">
        <v>1</v>
      </c>
      <c r="E440" s="118"/>
      <c r="F440" s="119"/>
      <c r="G440" s="88">
        <f t="shared" si="24"/>
        <v>85.345950000000002</v>
      </c>
      <c r="H440" s="121" t="str">
        <f t="shared" si="26"/>
        <v>EUR</v>
      </c>
      <c r="I440" s="122"/>
      <c r="J440" s="347" t="s">
        <v>16241</v>
      </c>
      <c r="L440" s="75">
        <f>G440*(1-'FORM-I'!$V$22/100)</f>
        <v>85.345950000000002</v>
      </c>
      <c r="N440" s="11" t="e">
        <f>VLOOKUP(B440,$B$11:B439,1,FALSE)</f>
        <v>#N/A</v>
      </c>
      <c r="AH440" s="353" t="s">
        <v>2944</v>
      </c>
      <c r="AI440" s="352" t="s">
        <v>2945</v>
      </c>
      <c r="AJ440" s="352" t="s">
        <v>2946</v>
      </c>
      <c r="AK440" s="354">
        <v>882.82982000000004</v>
      </c>
      <c r="AL440" s="355">
        <v>42.467289999999998</v>
      </c>
      <c r="AM440" s="11">
        <f>IF(Verzie!$E$1="CZK",Ceny!AK440,IF(Verzie!$E$1="SK",Ceny!AL440,""))</f>
        <v>42.467289999999998</v>
      </c>
    </row>
    <row r="441" spans="1:39" ht="15">
      <c r="A441" s="107"/>
      <c r="B441" s="153">
        <v>9257279</v>
      </c>
      <c r="C441" s="154" t="s">
        <v>414</v>
      </c>
      <c r="D441" s="155">
        <v>1</v>
      </c>
      <c r="E441" s="156"/>
      <c r="F441" s="157"/>
      <c r="G441" s="88">
        <f t="shared" si="24"/>
        <v>106.6825</v>
      </c>
      <c r="H441" s="158" t="str">
        <f t="shared" si="26"/>
        <v>EUR</v>
      </c>
      <c r="I441" s="159"/>
      <c r="J441" s="347" t="s">
        <v>16243</v>
      </c>
      <c r="L441" s="75">
        <f>G441*(1-'FORM-I'!$V$22/100)</f>
        <v>106.6825</v>
      </c>
      <c r="N441" s="11" t="e">
        <f>VLOOKUP(B441,$B$11:B440,1,FALSE)</f>
        <v>#N/A</v>
      </c>
      <c r="AH441" s="353" t="s">
        <v>2947</v>
      </c>
      <c r="AI441" s="352" t="s">
        <v>2948</v>
      </c>
      <c r="AJ441" s="352" t="s">
        <v>2949</v>
      </c>
      <c r="AK441" s="354">
        <v>963.09199999999998</v>
      </c>
      <c r="AL441" s="355">
        <v>46.328209999999999</v>
      </c>
      <c r="AM441" s="11">
        <f>IF(Verzie!$E$1="CZK",Ceny!AK441,IF(Verzie!$E$1="SK",Ceny!AL441,""))</f>
        <v>46.328209999999999</v>
      </c>
    </row>
    <row r="442" spans="1:39" ht="15">
      <c r="A442" s="67"/>
      <c r="B442" s="146">
        <v>9257611</v>
      </c>
      <c r="C442" s="147" t="s">
        <v>415</v>
      </c>
      <c r="D442" s="148">
        <v>1</v>
      </c>
      <c r="E442" s="149"/>
      <c r="F442" s="150"/>
      <c r="G442" s="88">
        <f t="shared" si="24"/>
        <v>4.6785699999999997</v>
      </c>
      <c r="H442" s="151" t="str">
        <f t="shared" si="26"/>
        <v>EUR</v>
      </c>
      <c r="I442" s="152"/>
      <c r="J442" s="347" t="s">
        <v>16318</v>
      </c>
      <c r="L442" s="75">
        <f>G442*(1-'FORM-I'!$V$22/100)</f>
        <v>4.6785699999999997</v>
      </c>
      <c r="N442" s="11" t="e">
        <f>VLOOKUP(B442,$B$11:B441,1,FALSE)</f>
        <v>#N/A</v>
      </c>
      <c r="AH442" s="353" t="s">
        <v>2950</v>
      </c>
      <c r="AI442" s="352" t="s">
        <v>2951</v>
      </c>
      <c r="AJ442" s="352" t="s">
        <v>2952</v>
      </c>
      <c r="AK442" s="354">
        <v>1043.3490099999999</v>
      </c>
      <c r="AL442" s="355">
        <v>50.188850000000002</v>
      </c>
      <c r="AM442" s="11">
        <f>IF(Verzie!$E$1="CZK",Ceny!AK442,IF(Verzie!$E$1="SK",Ceny!AL442,""))</f>
        <v>50.188850000000002</v>
      </c>
    </row>
    <row r="443" spans="1:39" ht="15">
      <c r="A443" s="67"/>
      <c r="B443" s="115">
        <v>9257612</v>
      </c>
      <c r="C443" s="116" t="s">
        <v>416</v>
      </c>
      <c r="D443" s="117">
        <v>1</v>
      </c>
      <c r="E443" s="118"/>
      <c r="F443" s="119"/>
      <c r="G443" s="88">
        <f t="shared" si="24"/>
        <v>5.9231600000000002</v>
      </c>
      <c r="H443" s="121" t="str">
        <f t="shared" si="26"/>
        <v>EUR</v>
      </c>
      <c r="I443" s="122"/>
      <c r="J443" s="347" t="s">
        <v>16320</v>
      </c>
      <c r="L443" s="75">
        <f>G443*(1-'FORM-I'!$V$22/100)</f>
        <v>5.9231600000000002</v>
      </c>
      <c r="N443" s="11" t="e">
        <f>VLOOKUP(B443,$B$11:B442,1,FALSE)</f>
        <v>#N/A</v>
      </c>
      <c r="AH443" s="353" t="s">
        <v>2953</v>
      </c>
      <c r="AI443" s="352" t="s">
        <v>2954</v>
      </c>
      <c r="AJ443" s="352" t="s">
        <v>2955</v>
      </c>
      <c r="AK443" s="354">
        <v>1123.60097</v>
      </c>
      <c r="AL443" s="355">
        <v>54.049250000000001</v>
      </c>
      <c r="AM443" s="11">
        <f>IF(Verzie!$E$1="CZK",Ceny!AK443,IF(Verzie!$E$1="SK",Ceny!AL443,""))</f>
        <v>54.049250000000001</v>
      </c>
    </row>
    <row r="444" spans="1:39" ht="15">
      <c r="A444" s="67"/>
      <c r="B444" s="153">
        <v>9257613</v>
      </c>
      <c r="C444" s="154" t="s">
        <v>417</v>
      </c>
      <c r="D444" s="155">
        <v>1</v>
      </c>
      <c r="E444" s="156"/>
      <c r="F444" s="157"/>
      <c r="G444" s="88">
        <f t="shared" si="24"/>
        <v>8.1442599999999992</v>
      </c>
      <c r="H444" s="158" t="str">
        <f t="shared" si="26"/>
        <v>EUR</v>
      </c>
      <c r="I444" s="159"/>
      <c r="J444" s="347" t="s">
        <v>16322</v>
      </c>
      <c r="L444" s="75">
        <f>G444*(1-'FORM-I'!$V$22/100)</f>
        <v>8.1442599999999992</v>
      </c>
      <c r="N444" s="11" t="e">
        <f>VLOOKUP(B444,$B$11:B443,1,FALSE)</f>
        <v>#N/A</v>
      </c>
      <c r="AH444" s="353" t="s">
        <v>2956</v>
      </c>
      <c r="AI444" s="352" t="s">
        <v>2957</v>
      </c>
      <c r="AJ444" s="352" t="s">
        <v>2958</v>
      </c>
      <c r="AK444" s="354">
        <v>1223.92347</v>
      </c>
      <c r="AL444" s="355">
        <v>58.875140000000002</v>
      </c>
      <c r="AM444" s="11">
        <f>IF(Verzie!$E$1="CZK",Ceny!AK444,IF(Verzie!$E$1="SK",Ceny!AL444,""))</f>
        <v>58.875140000000002</v>
      </c>
    </row>
    <row r="445" spans="1:39" ht="15">
      <c r="A445" s="99"/>
      <c r="B445" s="146">
        <v>9257615</v>
      </c>
      <c r="C445" s="147" t="s">
        <v>418</v>
      </c>
      <c r="D445" s="148">
        <v>1</v>
      </c>
      <c r="E445" s="149"/>
      <c r="F445" s="150"/>
      <c r="G445" s="88">
        <f t="shared" si="24"/>
        <v>4.6785699999999997</v>
      </c>
      <c r="H445" s="151" t="str">
        <f>IF(G445="","",$H$10)</f>
        <v>EUR</v>
      </c>
      <c r="I445" s="152"/>
      <c r="J445" s="347" t="s">
        <v>16324</v>
      </c>
      <c r="L445" s="75">
        <f>G445*(1-'FORM-I'!$V$22/100)</f>
        <v>4.6785699999999997</v>
      </c>
      <c r="N445" s="11" t="e">
        <f>VLOOKUP(B445,$B$11:B444,1,FALSE)</f>
        <v>#N/A</v>
      </c>
      <c r="AH445" s="353" t="s">
        <v>2959</v>
      </c>
      <c r="AI445" s="352" t="s">
        <v>2960</v>
      </c>
      <c r="AJ445" s="352" t="s">
        <v>2961</v>
      </c>
      <c r="AK445" s="354">
        <v>1324.2410199999999</v>
      </c>
      <c r="AL445" s="355">
        <v>63.700769999999999</v>
      </c>
      <c r="AM445" s="11">
        <f>IF(Verzie!$E$1="CZK",Ceny!AK445,IF(Verzie!$E$1="SK",Ceny!AL445,""))</f>
        <v>63.700769999999999</v>
      </c>
    </row>
    <row r="446" spans="1:39" ht="15">
      <c r="A446" s="99"/>
      <c r="B446" s="115">
        <v>9257616</v>
      </c>
      <c r="C446" s="116" t="s">
        <v>419</v>
      </c>
      <c r="D446" s="117">
        <v>1</v>
      </c>
      <c r="E446" s="118"/>
      <c r="F446" s="119"/>
      <c r="G446" s="88">
        <f t="shared" si="24"/>
        <v>5.9231600000000002</v>
      </c>
      <c r="H446" s="121" t="str">
        <f>IF(G446="","",$H$10)</f>
        <v>EUR</v>
      </c>
      <c r="I446" s="122"/>
      <c r="J446" s="347" t="s">
        <v>16326</v>
      </c>
      <c r="L446" s="75">
        <f>G446*(1-'FORM-I'!$V$22/100)</f>
        <v>5.9231600000000002</v>
      </c>
      <c r="N446" s="11" t="e">
        <f>VLOOKUP(B446,$B$11:B445,1,FALSE)</f>
        <v>#N/A</v>
      </c>
      <c r="AH446" s="353" t="s">
        <v>2962</v>
      </c>
      <c r="AI446" s="352" t="s">
        <v>2963</v>
      </c>
      <c r="AJ446" s="352" t="s">
        <v>2964</v>
      </c>
      <c r="AK446" s="354">
        <v>1424.5685900000001</v>
      </c>
      <c r="AL446" s="355">
        <v>68.526889999999995</v>
      </c>
      <c r="AM446" s="11">
        <f>IF(Verzie!$E$1="CZK",Ceny!AK446,IF(Verzie!$E$1="SK",Ceny!AL446,""))</f>
        <v>68.526889999999995</v>
      </c>
    </row>
    <row r="447" spans="1:39" ht="15">
      <c r="A447" s="99"/>
      <c r="B447" s="153">
        <v>9257617</v>
      </c>
      <c r="C447" s="154" t="s">
        <v>420</v>
      </c>
      <c r="D447" s="155">
        <v>1</v>
      </c>
      <c r="E447" s="156"/>
      <c r="F447" s="157"/>
      <c r="G447" s="88">
        <f t="shared" si="24"/>
        <v>8.1442599999999992</v>
      </c>
      <c r="H447" s="158" t="str">
        <f t="shared" ref="H447:H475" si="27">IF(G447="","",$H$10)</f>
        <v>EUR</v>
      </c>
      <c r="I447" s="159"/>
      <c r="J447" s="347" t="s">
        <v>16328</v>
      </c>
      <c r="L447" s="75">
        <f>G447*(1-'FORM-I'!$V$22/100)</f>
        <v>8.1442599999999992</v>
      </c>
      <c r="N447" s="11" t="e">
        <f>VLOOKUP(B447,$B$11:B446,1,FALSE)</f>
        <v>#N/A</v>
      </c>
      <c r="AH447" s="353" t="s">
        <v>2965</v>
      </c>
      <c r="AI447" s="352" t="s">
        <v>2966</v>
      </c>
      <c r="AJ447" s="352" t="s">
        <v>2967</v>
      </c>
      <c r="AK447" s="354">
        <v>1544.9541999999999</v>
      </c>
      <c r="AL447" s="355">
        <v>74.317869999999999</v>
      </c>
      <c r="AM447" s="11">
        <f>IF(Verzie!$E$1="CZK",Ceny!AK447,IF(Verzie!$E$1="SK",Ceny!AL447,""))</f>
        <v>74.317869999999999</v>
      </c>
    </row>
    <row r="448" spans="1:39" ht="15">
      <c r="A448" s="107"/>
      <c r="B448" s="146">
        <v>9257619</v>
      </c>
      <c r="C448" s="147" t="s">
        <v>421</v>
      </c>
      <c r="D448" s="148">
        <v>1</v>
      </c>
      <c r="E448" s="149"/>
      <c r="F448" s="150"/>
      <c r="G448" s="88">
        <f t="shared" si="24"/>
        <v>4.6785699999999997</v>
      </c>
      <c r="H448" s="151" t="str">
        <f t="shared" si="27"/>
        <v>EUR</v>
      </c>
      <c r="I448" s="152"/>
      <c r="J448" s="347" t="s">
        <v>16330</v>
      </c>
      <c r="L448" s="75">
        <f>G448*(1-'FORM-I'!$V$22/100)</f>
        <v>4.6785699999999997</v>
      </c>
      <c r="N448" s="11" t="e">
        <f>VLOOKUP(B448,$B$11:B447,1,FALSE)</f>
        <v>#N/A</v>
      </c>
      <c r="AH448" s="353" t="s">
        <v>2968</v>
      </c>
      <c r="AI448" s="352" t="s">
        <v>2969</v>
      </c>
      <c r="AJ448" s="352" t="s">
        <v>2970</v>
      </c>
      <c r="AK448" s="354">
        <v>396.57105000000001</v>
      </c>
      <c r="AL448" s="355">
        <v>15.95768</v>
      </c>
      <c r="AM448" s="11">
        <f>IF(Verzie!$E$1="CZK",Ceny!AK448,IF(Verzie!$E$1="SK",Ceny!AL448,""))</f>
        <v>15.95768</v>
      </c>
    </row>
    <row r="449" spans="1:39" ht="15">
      <c r="A449" s="107"/>
      <c r="B449" s="115">
        <v>9257620</v>
      </c>
      <c r="C449" s="116" t="s">
        <v>422</v>
      </c>
      <c r="D449" s="117">
        <v>1</v>
      </c>
      <c r="E449" s="118"/>
      <c r="F449" s="119"/>
      <c r="G449" s="88">
        <f t="shared" si="24"/>
        <v>5.9231600000000002</v>
      </c>
      <c r="H449" s="121" t="str">
        <f t="shared" si="27"/>
        <v>EUR</v>
      </c>
      <c r="I449" s="122"/>
      <c r="J449" s="347" t="s">
        <v>16332</v>
      </c>
      <c r="L449" s="75">
        <f>G449*(1-'FORM-I'!$V$22/100)</f>
        <v>5.9231600000000002</v>
      </c>
      <c r="N449" s="11" t="e">
        <f>VLOOKUP(B449,$B$11:B448,1,FALSE)</f>
        <v>#N/A</v>
      </c>
      <c r="AH449" s="353" t="s">
        <v>2971</v>
      </c>
      <c r="AI449" s="352" t="s">
        <v>2972</v>
      </c>
      <c r="AJ449" s="352" t="s">
        <v>2973</v>
      </c>
      <c r="AK449" s="354">
        <v>410.14055999999999</v>
      </c>
      <c r="AL449" s="355">
        <v>16.50367</v>
      </c>
      <c r="AM449" s="11">
        <f>IF(Verzie!$E$1="CZK",Ceny!AK449,IF(Verzie!$E$1="SK",Ceny!AL449,""))</f>
        <v>16.50367</v>
      </c>
    </row>
    <row r="450" spans="1:39" ht="15">
      <c r="A450" s="107"/>
      <c r="B450" s="153">
        <v>9257621</v>
      </c>
      <c r="C450" s="154" t="s">
        <v>423</v>
      </c>
      <c r="D450" s="155">
        <v>1</v>
      </c>
      <c r="E450" s="156"/>
      <c r="F450" s="157"/>
      <c r="G450" s="88">
        <f t="shared" si="24"/>
        <v>8.1442599999999992</v>
      </c>
      <c r="H450" s="158" t="str">
        <f t="shared" si="27"/>
        <v>EUR</v>
      </c>
      <c r="I450" s="159"/>
      <c r="J450" s="347" t="s">
        <v>16334</v>
      </c>
      <c r="L450" s="75">
        <f>G450*(1-'FORM-I'!$V$22/100)</f>
        <v>8.1442599999999992</v>
      </c>
      <c r="N450" s="11" t="e">
        <f>VLOOKUP(B450,$B$11:B449,1,FALSE)</f>
        <v>#N/A</v>
      </c>
      <c r="AH450" s="353" t="s">
        <v>2974</v>
      </c>
      <c r="AI450" s="352" t="s">
        <v>2975</v>
      </c>
      <c r="AJ450" s="352" t="s">
        <v>2976</v>
      </c>
      <c r="AK450" s="354">
        <v>423.68905999999998</v>
      </c>
      <c r="AL450" s="355">
        <v>17.048870000000001</v>
      </c>
      <c r="AM450" s="11">
        <f>IF(Verzie!$E$1="CZK",Ceny!AK450,IF(Verzie!$E$1="SK",Ceny!AL450,""))</f>
        <v>17.048870000000001</v>
      </c>
    </row>
    <row r="451" spans="1:39" ht="15">
      <c r="A451" s="67"/>
      <c r="B451" s="146">
        <v>9257623</v>
      </c>
      <c r="C451" s="147" t="s">
        <v>424</v>
      </c>
      <c r="D451" s="148">
        <v>1</v>
      </c>
      <c r="E451" s="149"/>
      <c r="F451" s="150"/>
      <c r="G451" s="88">
        <f t="shared" si="24"/>
        <v>7.2178100000000001</v>
      </c>
      <c r="H451" s="151" t="str">
        <f t="shared" si="27"/>
        <v>EUR</v>
      </c>
      <c r="I451" s="152"/>
      <c r="J451" s="347" t="s">
        <v>16336</v>
      </c>
      <c r="L451" s="75">
        <f>G451*(1-'FORM-I'!$V$22/100)</f>
        <v>7.2178100000000001</v>
      </c>
      <c r="N451" s="11" t="e">
        <f>VLOOKUP(B451,$B$11:B450,1,FALSE)</f>
        <v>#N/A</v>
      </c>
      <c r="AH451" s="353" t="s">
        <v>2977</v>
      </c>
      <c r="AI451" s="352" t="s">
        <v>2978</v>
      </c>
      <c r="AJ451" s="352" t="s">
        <v>2979</v>
      </c>
      <c r="AK451" s="354">
        <v>437.25389999999999</v>
      </c>
      <c r="AL451" s="355">
        <v>17.594740000000002</v>
      </c>
      <c r="AM451" s="11">
        <f>IF(Verzie!$E$1="CZK",Ceny!AK451,IF(Verzie!$E$1="SK",Ceny!AL451,""))</f>
        <v>17.594740000000002</v>
      </c>
    </row>
    <row r="452" spans="1:39" ht="15">
      <c r="A452" s="99"/>
      <c r="B452" s="115">
        <v>9257625</v>
      </c>
      <c r="C452" s="116" t="s">
        <v>425</v>
      </c>
      <c r="D452" s="117">
        <v>1</v>
      </c>
      <c r="E452" s="118"/>
      <c r="F452" s="119"/>
      <c r="G452" s="88">
        <f t="shared" si="24"/>
        <v>7.2178100000000001</v>
      </c>
      <c r="H452" s="121" t="str">
        <f t="shared" si="27"/>
        <v>EUR</v>
      </c>
      <c r="I452" s="122"/>
      <c r="J452" s="347" t="s">
        <v>16338</v>
      </c>
      <c r="L452" s="75">
        <f>G452*(1-'FORM-I'!$V$22/100)</f>
        <v>7.2178100000000001</v>
      </c>
      <c r="N452" s="11" t="e">
        <f>VLOOKUP(B452,$B$11:B451,1,FALSE)</f>
        <v>#N/A</v>
      </c>
      <c r="AH452" s="353" t="s">
        <v>2980</v>
      </c>
      <c r="AI452" s="352" t="s">
        <v>2981</v>
      </c>
      <c r="AJ452" s="352" t="s">
        <v>2982</v>
      </c>
      <c r="AK452" s="354">
        <v>455.49851000000001</v>
      </c>
      <c r="AL452" s="355">
        <v>18.328859999999999</v>
      </c>
      <c r="AM452" s="11">
        <f>IF(Verzie!$E$1="CZK",Ceny!AK452,IF(Verzie!$E$1="SK",Ceny!AL452,""))</f>
        <v>18.328859999999999</v>
      </c>
    </row>
    <row r="453" spans="1:39" ht="15">
      <c r="A453" s="107"/>
      <c r="B453" s="153">
        <v>9257627</v>
      </c>
      <c r="C453" s="154" t="s">
        <v>426</v>
      </c>
      <c r="D453" s="155">
        <v>1</v>
      </c>
      <c r="E453" s="156"/>
      <c r="F453" s="157"/>
      <c r="G453" s="88">
        <f t="shared" si="24"/>
        <v>7.2178100000000001</v>
      </c>
      <c r="H453" s="158" t="str">
        <f t="shared" si="27"/>
        <v>EUR</v>
      </c>
      <c r="I453" s="159"/>
      <c r="J453" s="347" t="s">
        <v>16340</v>
      </c>
      <c r="L453" s="75">
        <f>G453*(1-'FORM-I'!$V$22/100)</f>
        <v>7.2178100000000001</v>
      </c>
      <c r="N453" s="11" t="e">
        <f>VLOOKUP(B453,$B$11:B452,1,FALSE)</f>
        <v>#N/A</v>
      </c>
      <c r="AH453" s="353" t="s">
        <v>2983</v>
      </c>
      <c r="AI453" s="352" t="s">
        <v>2984</v>
      </c>
      <c r="AJ453" s="352" t="s">
        <v>2985</v>
      </c>
      <c r="AK453" s="354">
        <v>469.06335000000001</v>
      </c>
      <c r="AL453" s="355">
        <v>18.87473</v>
      </c>
      <c r="AM453" s="11">
        <f>IF(Verzie!$E$1="CZK",Ceny!AK453,IF(Verzie!$E$1="SK",Ceny!AL453,""))</f>
        <v>18.87473</v>
      </c>
    </row>
    <row r="454" spans="1:39" ht="15">
      <c r="B454" s="153">
        <v>9257641</v>
      </c>
      <c r="C454" s="154" t="s">
        <v>427</v>
      </c>
      <c r="D454" s="155">
        <v>100</v>
      </c>
      <c r="E454" s="156"/>
      <c r="F454" s="157"/>
      <c r="G454" s="88">
        <f t="shared" si="24"/>
        <v>0.52149000000000001</v>
      </c>
      <c r="H454" s="158" t="str">
        <f t="shared" si="27"/>
        <v>EUR</v>
      </c>
      <c r="I454" s="159"/>
      <c r="J454" s="347" t="s">
        <v>16360</v>
      </c>
      <c r="L454" s="75">
        <f>G454*(1-'FORM-I'!$V$22/100)</f>
        <v>0.52149000000000001</v>
      </c>
      <c r="N454" s="11" t="e">
        <f>VLOOKUP(B454,$B$11:B453,1,FALSE)</f>
        <v>#N/A</v>
      </c>
      <c r="AH454" s="353" t="s">
        <v>2986</v>
      </c>
      <c r="AI454" s="352" t="s">
        <v>2987</v>
      </c>
      <c r="AJ454" s="352" t="s">
        <v>2988</v>
      </c>
      <c r="AK454" s="354">
        <v>524.89997000000005</v>
      </c>
      <c r="AL454" s="355">
        <v>21.121459999999999</v>
      </c>
      <c r="AM454" s="11">
        <f>IF(Verzie!$E$1="CZK",Ceny!AK454,IF(Verzie!$E$1="SK",Ceny!AL454,""))</f>
        <v>21.121459999999999</v>
      </c>
    </row>
    <row r="455" spans="1:39" ht="15">
      <c r="A455" s="67"/>
      <c r="B455" s="146">
        <v>9257734</v>
      </c>
      <c r="C455" s="147" t="s">
        <v>428</v>
      </c>
      <c r="D455" s="148">
        <v>1</v>
      </c>
      <c r="E455" s="149"/>
      <c r="F455" s="150"/>
      <c r="G455" s="88">
        <f t="shared" si="24"/>
        <v>8.2656799999999997</v>
      </c>
      <c r="H455" s="151" t="str">
        <f t="shared" si="27"/>
        <v>EUR</v>
      </c>
      <c r="I455" s="152"/>
      <c r="J455" s="347" t="s">
        <v>16498</v>
      </c>
      <c r="L455" s="75">
        <f>G455*(1-'FORM-I'!$V$22/100)</f>
        <v>8.2656799999999997</v>
      </c>
      <c r="N455" s="11" t="e">
        <f>VLOOKUP(B455,$B$11:B454,1,FALSE)</f>
        <v>#N/A</v>
      </c>
      <c r="AH455" s="353" t="s">
        <v>2989</v>
      </c>
      <c r="AI455" s="352" t="s">
        <v>2990</v>
      </c>
      <c r="AJ455" s="352" t="s">
        <v>2991</v>
      </c>
      <c r="AK455" s="354">
        <v>538.45074</v>
      </c>
      <c r="AL455" s="355">
        <v>21.666779999999999</v>
      </c>
      <c r="AM455" s="11">
        <f>IF(Verzie!$E$1="CZK",Ceny!AK455,IF(Verzie!$E$1="SK",Ceny!AL455,""))</f>
        <v>21.666779999999999</v>
      </c>
    </row>
    <row r="456" spans="1:39" ht="15">
      <c r="A456" s="99"/>
      <c r="B456" s="115">
        <v>9257735</v>
      </c>
      <c r="C456" s="116" t="s">
        <v>429</v>
      </c>
      <c r="D456" s="117">
        <v>1</v>
      </c>
      <c r="E456" s="118"/>
      <c r="F456" s="119"/>
      <c r="G456" s="88">
        <f t="shared" si="24"/>
        <v>8.2656799999999997</v>
      </c>
      <c r="H456" s="121" t="str">
        <f t="shared" si="27"/>
        <v>EUR</v>
      </c>
      <c r="I456" s="122"/>
      <c r="J456" s="347" t="s">
        <v>16500</v>
      </c>
      <c r="L456" s="75">
        <f>G456*(1-'FORM-I'!$V$22/100)</f>
        <v>8.2656799999999997</v>
      </c>
      <c r="N456" s="11" t="e">
        <f>VLOOKUP(B456,$B$11:B455,1,FALSE)</f>
        <v>#N/A</v>
      </c>
      <c r="AH456" s="353" t="s">
        <v>2992</v>
      </c>
      <c r="AI456" s="352" t="s">
        <v>2993</v>
      </c>
      <c r="AJ456" s="352" t="s">
        <v>2994</v>
      </c>
      <c r="AK456" s="354">
        <v>552.00865999999996</v>
      </c>
      <c r="AL456" s="355">
        <v>22.212309999999999</v>
      </c>
      <c r="AM456" s="11">
        <f>IF(Verzie!$E$1="CZK",Ceny!AK456,IF(Verzie!$E$1="SK",Ceny!AL456,""))</f>
        <v>22.212309999999999</v>
      </c>
    </row>
    <row r="457" spans="1:39" ht="15">
      <c r="A457" s="107"/>
      <c r="B457" s="153">
        <v>9257736</v>
      </c>
      <c r="C457" s="154" t="s">
        <v>430</v>
      </c>
      <c r="D457" s="155">
        <v>1</v>
      </c>
      <c r="E457" s="156"/>
      <c r="F457" s="157"/>
      <c r="G457" s="88">
        <f t="shared" si="24"/>
        <v>8.2656799999999997</v>
      </c>
      <c r="H457" s="158" t="str">
        <f t="shared" si="27"/>
        <v>EUR</v>
      </c>
      <c r="I457" s="159"/>
      <c r="J457" s="347" t="s">
        <v>16502</v>
      </c>
      <c r="L457" s="75">
        <f>G457*(1-'FORM-I'!$V$22/100)</f>
        <v>8.2656799999999997</v>
      </c>
      <c r="N457" s="11" t="e">
        <f>VLOOKUP(B457,$B$11:B456,1,FALSE)</f>
        <v>#N/A</v>
      </c>
      <c r="AH457" s="353" t="s">
        <v>2995</v>
      </c>
      <c r="AI457" s="352" t="s">
        <v>2996</v>
      </c>
      <c r="AJ457" s="352" t="s">
        <v>2997</v>
      </c>
      <c r="AK457" s="354">
        <v>1106.5751299999999</v>
      </c>
      <c r="AL457" s="355">
        <v>53.230249999999998</v>
      </c>
      <c r="AM457" s="11">
        <f>IF(Verzie!$E$1="CZK",Ceny!AK457,IF(Verzie!$E$1="SK",Ceny!AL457,""))</f>
        <v>53.230249999999998</v>
      </c>
    </row>
    <row r="458" spans="1:39" ht="15">
      <c r="A458" s="67"/>
      <c r="B458" s="146">
        <v>9257629</v>
      </c>
      <c r="C458" s="147" t="s">
        <v>431</v>
      </c>
      <c r="D458" s="148">
        <v>200</v>
      </c>
      <c r="E458" s="149"/>
      <c r="F458" s="150"/>
      <c r="G458" s="88">
        <f t="shared" si="24"/>
        <v>0.21284</v>
      </c>
      <c r="H458" s="151" t="str">
        <f t="shared" si="27"/>
        <v>EUR</v>
      </c>
      <c r="I458" s="152"/>
      <c r="J458" s="347" t="s">
        <v>16342</v>
      </c>
      <c r="L458" s="75">
        <f>G458*(1-'FORM-I'!$V$22/100)</f>
        <v>0.21284</v>
      </c>
      <c r="N458" s="11" t="e">
        <f>VLOOKUP(B458,$B$11:B457,1,FALSE)</f>
        <v>#N/A</v>
      </c>
      <c r="AH458" s="353" t="s">
        <v>2998</v>
      </c>
      <c r="AI458" s="352" t="s">
        <v>2999</v>
      </c>
      <c r="AJ458" s="352" t="s">
        <v>3000</v>
      </c>
      <c r="AK458" s="354">
        <v>1217.2366999999999</v>
      </c>
      <c r="AL458" s="355">
        <v>58.55348</v>
      </c>
      <c r="AM458" s="11">
        <f>IF(Verzie!$E$1="CZK",Ceny!AK458,IF(Verzie!$E$1="SK",Ceny!AL458,""))</f>
        <v>58.55348</v>
      </c>
    </row>
    <row r="459" spans="1:39" ht="15">
      <c r="A459" s="67"/>
      <c r="B459" s="115">
        <v>9257630</v>
      </c>
      <c r="C459" s="116" t="s">
        <v>432</v>
      </c>
      <c r="D459" s="117">
        <v>200</v>
      </c>
      <c r="E459" s="118"/>
      <c r="F459" s="119"/>
      <c r="G459" s="88">
        <f t="shared" si="24"/>
        <v>0.29314000000000001</v>
      </c>
      <c r="H459" s="121" t="str">
        <f t="shared" si="27"/>
        <v>EUR</v>
      </c>
      <c r="I459" s="122"/>
      <c r="J459" s="347" t="s">
        <v>16344</v>
      </c>
      <c r="L459" s="75">
        <f>G459*(1-'FORM-I'!$V$22/100)</f>
        <v>0.29314000000000001</v>
      </c>
      <c r="N459" s="11" t="e">
        <f>VLOOKUP(B459,$B$11:B458,1,FALSE)</f>
        <v>#N/A</v>
      </c>
      <c r="AH459" s="353" t="s">
        <v>3001</v>
      </c>
      <c r="AI459" s="352" t="s">
        <v>3002</v>
      </c>
      <c r="AJ459" s="352" t="s">
        <v>3003</v>
      </c>
      <c r="AK459" s="354">
        <v>1327.8932</v>
      </c>
      <c r="AL459" s="355">
        <v>63.876460000000002</v>
      </c>
      <c r="AM459" s="11">
        <f>IF(Verzie!$E$1="CZK",Ceny!AK459,IF(Verzie!$E$1="SK",Ceny!AL459,""))</f>
        <v>63.876460000000002</v>
      </c>
    </row>
    <row r="460" spans="1:39" ht="15">
      <c r="A460" s="67"/>
      <c r="B460" s="115">
        <v>9257631</v>
      </c>
      <c r="C460" s="116" t="s">
        <v>433</v>
      </c>
      <c r="D460" s="117">
        <v>200</v>
      </c>
      <c r="E460" s="118"/>
      <c r="F460" s="119"/>
      <c r="G460" s="88">
        <f t="shared" si="24"/>
        <v>0.38140000000000002</v>
      </c>
      <c r="H460" s="121" t="str">
        <f t="shared" si="27"/>
        <v>EUR</v>
      </c>
      <c r="I460" s="122"/>
      <c r="J460" s="347" t="s">
        <v>16346</v>
      </c>
      <c r="L460" s="75">
        <f>G460*(1-'FORM-I'!$V$22/100)</f>
        <v>0.38140000000000002</v>
      </c>
      <c r="N460" s="11" t="e">
        <f>VLOOKUP(B460,$B$11:B459,1,FALSE)</f>
        <v>#N/A</v>
      </c>
      <c r="AH460" s="353" t="s">
        <v>3004</v>
      </c>
      <c r="AI460" s="352" t="s">
        <v>3005</v>
      </c>
      <c r="AJ460" s="352" t="s">
        <v>3006</v>
      </c>
      <c r="AK460" s="354">
        <v>1438.5522000000001</v>
      </c>
      <c r="AL460" s="355">
        <v>69.199560000000005</v>
      </c>
      <c r="AM460" s="11">
        <f>IF(Verzie!$E$1="CZK",Ceny!AK460,IF(Verzie!$E$1="SK",Ceny!AL460,""))</f>
        <v>69.199560000000005</v>
      </c>
    </row>
    <row r="461" spans="1:39" ht="15">
      <c r="A461" s="99"/>
      <c r="B461" s="115">
        <v>9257633</v>
      </c>
      <c r="C461" s="116" t="s">
        <v>434</v>
      </c>
      <c r="D461" s="117">
        <v>200</v>
      </c>
      <c r="E461" s="118"/>
      <c r="F461" s="119"/>
      <c r="G461" s="88">
        <f t="shared" ref="G461:G524" si="28">VLOOKUP(J461,AI:AM,5,0)</f>
        <v>0.21284</v>
      </c>
      <c r="H461" s="121" t="str">
        <f t="shared" si="27"/>
        <v>EUR</v>
      </c>
      <c r="I461" s="122"/>
      <c r="J461" s="347" t="s">
        <v>16348</v>
      </c>
      <c r="L461" s="75">
        <f>G461*(1-'FORM-I'!$V$22/100)</f>
        <v>0.21284</v>
      </c>
      <c r="N461" s="11" t="e">
        <f>VLOOKUP(B461,$B$11:B460,1,FALSE)</f>
        <v>#N/A</v>
      </c>
      <c r="AH461" s="353" t="s">
        <v>3007</v>
      </c>
      <c r="AI461" s="352" t="s">
        <v>3008</v>
      </c>
      <c r="AJ461" s="352" t="s">
        <v>3009</v>
      </c>
      <c r="AK461" s="354">
        <v>1632.2030299999999</v>
      </c>
      <c r="AL461" s="355">
        <v>78.514859999999999</v>
      </c>
      <c r="AM461" s="11">
        <f>IF(Verzie!$E$1="CZK",Ceny!AK461,IF(Verzie!$E$1="SK",Ceny!AL461,""))</f>
        <v>78.514859999999999</v>
      </c>
    </row>
    <row r="462" spans="1:39" ht="15">
      <c r="A462" s="99"/>
      <c r="B462" s="115">
        <v>9257634</v>
      </c>
      <c r="C462" s="116" t="s">
        <v>435</v>
      </c>
      <c r="D462" s="117">
        <v>200</v>
      </c>
      <c r="E462" s="118"/>
      <c r="F462" s="119"/>
      <c r="G462" s="88">
        <f t="shared" si="28"/>
        <v>0.29314000000000001</v>
      </c>
      <c r="H462" s="121" t="str">
        <f t="shared" si="27"/>
        <v>EUR</v>
      </c>
      <c r="I462" s="122"/>
      <c r="J462" s="347" t="s">
        <v>16350</v>
      </c>
      <c r="L462" s="75">
        <f>G462*(1-'FORM-I'!$V$22/100)</f>
        <v>0.29314000000000001</v>
      </c>
      <c r="N462" s="11" t="e">
        <f>VLOOKUP(B462,$B$11:B461,1,FALSE)</f>
        <v>#N/A</v>
      </c>
      <c r="AH462" s="353" t="s">
        <v>3010</v>
      </c>
      <c r="AI462" s="352" t="s">
        <v>3011</v>
      </c>
      <c r="AJ462" s="352" t="s">
        <v>3012</v>
      </c>
      <c r="AK462" s="354">
        <v>1687.5350599999999</v>
      </c>
      <c r="AL462" s="355">
        <v>81.17653</v>
      </c>
      <c r="AM462" s="11">
        <f>IF(Verzie!$E$1="CZK",Ceny!AK462,IF(Verzie!$E$1="SK",Ceny!AL462,""))</f>
        <v>81.17653</v>
      </c>
    </row>
    <row r="463" spans="1:39" ht="15">
      <c r="A463" s="99"/>
      <c r="B463" s="115">
        <v>9257635</v>
      </c>
      <c r="C463" s="116" t="s">
        <v>436</v>
      </c>
      <c r="D463" s="117">
        <v>200</v>
      </c>
      <c r="E463" s="118"/>
      <c r="F463" s="119"/>
      <c r="G463" s="88">
        <f t="shared" si="28"/>
        <v>0.38140000000000002</v>
      </c>
      <c r="H463" s="121" t="str">
        <f t="shared" si="27"/>
        <v>EUR</v>
      </c>
      <c r="I463" s="122"/>
      <c r="J463" s="347" t="s">
        <v>16352</v>
      </c>
      <c r="L463" s="75">
        <f>G463*(1-'FORM-I'!$V$22/100)</f>
        <v>0.38140000000000002</v>
      </c>
      <c r="N463" s="11" t="e">
        <f>VLOOKUP(B463,$B$11:B462,1,FALSE)</f>
        <v>#N/A</v>
      </c>
      <c r="AH463" s="353" t="s">
        <v>3013</v>
      </c>
      <c r="AI463" s="352" t="s">
        <v>3014</v>
      </c>
      <c r="AJ463" s="352" t="s">
        <v>3015</v>
      </c>
      <c r="AK463" s="354">
        <v>1825.85374</v>
      </c>
      <c r="AL463" s="355">
        <v>87.830150000000003</v>
      </c>
      <c r="AM463" s="11">
        <f>IF(Verzie!$E$1="CZK",Ceny!AK463,IF(Verzie!$E$1="SK",Ceny!AL463,""))</f>
        <v>87.830150000000003</v>
      </c>
    </row>
    <row r="464" spans="1:39" ht="15">
      <c r="A464" s="107"/>
      <c r="B464" s="115">
        <v>9257637</v>
      </c>
      <c r="C464" s="116" t="s">
        <v>437</v>
      </c>
      <c r="D464" s="117">
        <v>200</v>
      </c>
      <c r="E464" s="118"/>
      <c r="F464" s="119"/>
      <c r="G464" s="88">
        <f t="shared" si="28"/>
        <v>0.21284</v>
      </c>
      <c r="H464" s="121" t="str">
        <f t="shared" si="27"/>
        <v>EUR</v>
      </c>
      <c r="I464" s="122"/>
      <c r="J464" s="347" t="s">
        <v>16354</v>
      </c>
      <c r="L464" s="75">
        <f>G464*(1-'FORM-I'!$V$22/100)</f>
        <v>0.21284</v>
      </c>
      <c r="N464" s="11" t="e">
        <f>VLOOKUP(B464,$B$11:B463,1,FALSE)</f>
        <v>#N/A</v>
      </c>
      <c r="AH464" s="353" t="s">
        <v>3016</v>
      </c>
      <c r="AI464" s="352" t="s">
        <v>3017</v>
      </c>
      <c r="AJ464" s="352" t="s">
        <v>3018</v>
      </c>
      <c r="AK464" s="354">
        <v>1964.17245</v>
      </c>
      <c r="AL464" s="355">
        <v>94.483789999999999</v>
      </c>
      <c r="AM464" s="11">
        <f>IF(Verzie!$E$1="CZK",Ceny!AK464,IF(Verzie!$E$1="SK",Ceny!AL464,""))</f>
        <v>94.483789999999999</v>
      </c>
    </row>
    <row r="465" spans="1:39" ht="15">
      <c r="A465" s="107"/>
      <c r="B465" s="115">
        <v>9257638</v>
      </c>
      <c r="C465" s="116" t="s">
        <v>438</v>
      </c>
      <c r="D465" s="117">
        <v>200</v>
      </c>
      <c r="E465" s="118"/>
      <c r="F465" s="119"/>
      <c r="G465" s="88">
        <f t="shared" si="28"/>
        <v>0.29314000000000001</v>
      </c>
      <c r="H465" s="121" t="str">
        <f t="shared" si="27"/>
        <v>EUR</v>
      </c>
      <c r="I465" s="122"/>
      <c r="J465" s="347" t="s">
        <v>16356</v>
      </c>
      <c r="L465" s="75">
        <f>G465*(1-'FORM-I'!$V$22/100)</f>
        <v>0.29314000000000001</v>
      </c>
      <c r="N465" s="11" t="e">
        <f>VLOOKUP(B465,$B$11:B464,1,FALSE)</f>
        <v>#N/A</v>
      </c>
      <c r="AH465" s="353" t="s">
        <v>3019</v>
      </c>
      <c r="AI465" s="352" t="s">
        <v>3020</v>
      </c>
      <c r="AJ465" s="352" t="s">
        <v>3021</v>
      </c>
      <c r="AK465" s="354">
        <v>2130.1585</v>
      </c>
      <c r="AL465" s="355">
        <v>102.4683</v>
      </c>
      <c r="AM465" s="11">
        <f>IF(Verzie!$E$1="CZK",Ceny!AK465,IF(Verzie!$E$1="SK",Ceny!AL465,""))</f>
        <v>102.4683</v>
      </c>
    </row>
    <row r="466" spans="1:39" ht="15">
      <c r="A466" s="107"/>
      <c r="B466" s="153">
        <v>9257639</v>
      </c>
      <c r="C466" s="154" t="s">
        <v>439</v>
      </c>
      <c r="D466" s="155">
        <v>200</v>
      </c>
      <c r="E466" s="156"/>
      <c r="F466" s="157"/>
      <c r="G466" s="88">
        <f t="shared" si="28"/>
        <v>0.38140000000000002</v>
      </c>
      <c r="H466" s="158" t="str">
        <f t="shared" si="27"/>
        <v>EUR</v>
      </c>
      <c r="I466" s="159"/>
      <c r="J466" s="347" t="s">
        <v>16358</v>
      </c>
      <c r="L466" s="75">
        <f>G466*(1-'FORM-I'!$V$22/100)</f>
        <v>0.38140000000000002</v>
      </c>
      <c r="N466" s="11" t="e">
        <f>VLOOKUP(B466,$B$11:B465,1,FALSE)</f>
        <v>#N/A</v>
      </c>
      <c r="AH466" s="353" t="s">
        <v>3022</v>
      </c>
      <c r="AI466" s="352" t="s">
        <v>3023</v>
      </c>
      <c r="AJ466" s="352" t="s">
        <v>3024</v>
      </c>
      <c r="AK466" s="354">
        <v>273.04221999999999</v>
      </c>
      <c r="AL466" s="355">
        <v>10.92306</v>
      </c>
      <c r="AM466" s="11">
        <f>IF(Verzie!$E$1="CZK",Ceny!AK466,IF(Verzie!$E$1="SK",Ceny!AL466,""))</f>
        <v>10.92306</v>
      </c>
    </row>
    <row r="467" spans="1:39" ht="15">
      <c r="A467" s="67"/>
      <c r="B467" s="146">
        <v>9257663</v>
      </c>
      <c r="C467" s="147" t="s">
        <v>440</v>
      </c>
      <c r="D467" s="148">
        <v>1</v>
      </c>
      <c r="E467" s="149"/>
      <c r="F467" s="150"/>
      <c r="G467" s="88">
        <f t="shared" si="28"/>
        <v>35.672049999999999</v>
      </c>
      <c r="H467" s="151" t="str">
        <f t="shared" si="27"/>
        <v>EUR</v>
      </c>
      <c r="I467" s="152"/>
      <c r="J467" s="347" t="s">
        <v>16388</v>
      </c>
      <c r="L467" s="75">
        <f>G467*(1-'FORM-I'!$V$22/100)</f>
        <v>35.672049999999999</v>
      </c>
      <c r="N467" s="11" t="e">
        <f>VLOOKUP(B467,$B$11:B466,1,FALSE)</f>
        <v>#N/A</v>
      </c>
      <c r="AH467" s="353" t="s">
        <v>3025</v>
      </c>
      <c r="AI467" s="352" t="s">
        <v>3026</v>
      </c>
      <c r="AJ467" s="352" t="s">
        <v>3027</v>
      </c>
      <c r="AK467" s="354">
        <v>588.10188000000005</v>
      </c>
      <c r="AL467" s="355">
        <v>23.527010000000001</v>
      </c>
      <c r="AM467" s="11">
        <f>IF(Verzie!$E$1="CZK",Ceny!AK467,IF(Verzie!$E$1="SK",Ceny!AL467,""))</f>
        <v>23.527010000000001</v>
      </c>
    </row>
    <row r="468" spans="1:39" ht="15">
      <c r="A468" s="99"/>
      <c r="B468" s="115">
        <v>9257664</v>
      </c>
      <c r="C468" s="116" t="s">
        <v>441</v>
      </c>
      <c r="D468" s="117">
        <v>1</v>
      </c>
      <c r="E468" s="118"/>
      <c r="F468" s="119"/>
      <c r="G468" s="88">
        <f t="shared" si="28"/>
        <v>35.672049999999999</v>
      </c>
      <c r="H468" s="121" t="str">
        <f t="shared" si="27"/>
        <v>EUR</v>
      </c>
      <c r="I468" s="122"/>
      <c r="J468" s="347" t="s">
        <v>16390</v>
      </c>
      <c r="L468" s="75">
        <f>G468*(1-'FORM-I'!$V$22/100)</f>
        <v>35.672049999999999</v>
      </c>
      <c r="N468" s="11" t="e">
        <f>VLOOKUP(B468,$B$11:B467,1,FALSE)</f>
        <v>#N/A</v>
      </c>
      <c r="AH468" s="353" t="s">
        <v>3028</v>
      </c>
      <c r="AI468" s="352" t="s">
        <v>3029</v>
      </c>
      <c r="AJ468" s="352" t="s">
        <v>3030</v>
      </c>
      <c r="AK468" s="354">
        <v>803.01928999999996</v>
      </c>
      <c r="AL468" s="355">
        <v>0</v>
      </c>
      <c r="AM468" s="11">
        <f>IF(Verzie!$E$1="CZK",Ceny!AK468,IF(Verzie!$E$1="SK",Ceny!AL468,""))</f>
        <v>0</v>
      </c>
    </row>
    <row r="469" spans="1:39" ht="15">
      <c r="A469" s="107"/>
      <c r="B469" s="153">
        <v>9257665</v>
      </c>
      <c r="C469" s="154" t="s">
        <v>442</v>
      </c>
      <c r="D469" s="155">
        <v>1</v>
      </c>
      <c r="E469" s="156"/>
      <c r="F469" s="157"/>
      <c r="G469" s="88">
        <f t="shared" si="28"/>
        <v>35.672049999999999</v>
      </c>
      <c r="H469" s="158" t="str">
        <f t="shared" si="27"/>
        <v>EUR</v>
      </c>
      <c r="I469" s="159"/>
      <c r="J469" s="347" t="s">
        <v>16392</v>
      </c>
      <c r="L469" s="75">
        <f>G469*(1-'FORM-I'!$V$22/100)</f>
        <v>35.672049999999999</v>
      </c>
      <c r="N469" s="11" t="e">
        <f>VLOOKUP(B469,$B$11:B468,1,FALSE)</f>
        <v>#N/A</v>
      </c>
      <c r="AH469" s="353" t="s">
        <v>3031</v>
      </c>
      <c r="AI469" s="352" t="s">
        <v>3032</v>
      </c>
      <c r="AJ469" s="352" t="s">
        <v>3033</v>
      </c>
      <c r="AK469" s="354">
        <v>948.33371999999997</v>
      </c>
      <c r="AL469" s="355">
        <v>45.618279999999999</v>
      </c>
      <c r="AM469" s="11">
        <f>IF(Verzie!$E$1="CZK",Ceny!AK469,IF(Verzie!$E$1="SK",Ceny!AL469,""))</f>
        <v>45.618279999999999</v>
      </c>
    </row>
    <row r="470" spans="1:39" ht="15">
      <c r="A470" s="67"/>
      <c r="B470" s="146">
        <v>9257651</v>
      </c>
      <c r="C470" s="147" t="s">
        <v>443</v>
      </c>
      <c r="D470" s="148">
        <v>1</v>
      </c>
      <c r="E470" s="149"/>
      <c r="F470" s="150"/>
      <c r="G470" s="88">
        <f t="shared" si="28"/>
        <v>26.795850000000002</v>
      </c>
      <c r="H470" s="151" t="str">
        <f t="shared" si="27"/>
        <v>EUR</v>
      </c>
      <c r="I470" s="152"/>
      <c r="J470" s="347" t="s">
        <v>16376</v>
      </c>
      <c r="L470" s="75">
        <f>G470*(1-'FORM-I'!$V$22/100)</f>
        <v>26.795850000000002</v>
      </c>
      <c r="N470" s="11" t="e">
        <f>VLOOKUP(B470,$B$11:B469,1,FALSE)</f>
        <v>#N/A</v>
      </c>
      <c r="AH470" s="353" t="s">
        <v>3034</v>
      </c>
      <c r="AI470" s="352" t="s">
        <v>3035</v>
      </c>
      <c r="AJ470" s="352" t="s">
        <v>3036</v>
      </c>
      <c r="AK470" s="354">
        <v>1064.88041</v>
      </c>
      <c r="AL470" s="355">
        <v>0</v>
      </c>
      <c r="AM470" s="11">
        <f>IF(Verzie!$E$1="CZK",Ceny!AK470,IF(Verzie!$E$1="SK",Ceny!AL470,""))</f>
        <v>0</v>
      </c>
    </row>
    <row r="471" spans="1:39" ht="15">
      <c r="A471" s="99"/>
      <c r="B471" s="115">
        <v>9257652</v>
      </c>
      <c r="C471" s="116" t="s">
        <v>444</v>
      </c>
      <c r="D471" s="117">
        <v>1</v>
      </c>
      <c r="E471" s="118"/>
      <c r="F471" s="119"/>
      <c r="G471" s="88">
        <f t="shared" si="28"/>
        <v>26.795850000000002</v>
      </c>
      <c r="H471" s="121" t="str">
        <f t="shared" si="27"/>
        <v>EUR</v>
      </c>
      <c r="I471" s="122"/>
      <c r="J471" s="347" t="s">
        <v>16378</v>
      </c>
      <c r="L471" s="75">
        <f>G471*(1-'FORM-I'!$V$22/100)</f>
        <v>26.795850000000002</v>
      </c>
      <c r="N471" s="11" t="e">
        <f>VLOOKUP(B471,$B$11:B470,1,FALSE)</f>
        <v>#N/A</v>
      </c>
      <c r="AH471" s="353" t="s">
        <v>3037</v>
      </c>
      <c r="AI471" s="352" t="s">
        <v>3038</v>
      </c>
      <c r="AJ471" s="352" t="s">
        <v>3039</v>
      </c>
      <c r="AK471" s="354">
        <v>1239.4468099999999</v>
      </c>
      <c r="AL471" s="355">
        <v>0</v>
      </c>
      <c r="AM471" s="11">
        <f>IF(Verzie!$E$1="CZK",Ceny!AK471,IF(Verzie!$E$1="SK",Ceny!AL471,""))</f>
        <v>0</v>
      </c>
    </row>
    <row r="472" spans="1:39" ht="15">
      <c r="A472" s="107"/>
      <c r="B472" s="115">
        <v>9257653</v>
      </c>
      <c r="C472" s="116" t="s">
        <v>445</v>
      </c>
      <c r="D472" s="117">
        <v>1</v>
      </c>
      <c r="E472" s="118"/>
      <c r="F472" s="119"/>
      <c r="G472" s="88">
        <f t="shared" si="28"/>
        <v>26.795850000000002</v>
      </c>
      <c r="H472" s="121" t="str">
        <f t="shared" si="27"/>
        <v>EUR</v>
      </c>
      <c r="I472" s="122"/>
      <c r="J472" s="347" t="s">
        <v>16380</v>
      </c>
      <c r="L472" s="75">
        <f>G472*(1-'FORM-I'!$V$22/100)</f>
        <v>26.795850000000002</v>
      </c>
      <c r="N472" s="11" t="e">
        <f>VLOOKUP(B472,$B$11:B471,1,FALSE)</f>
        <v>#N/A</v>
      </c>
      <c r="AH472" s="353" t="s">
        <v>3040</v>
      </c>
      <c r="AI472" s="352" t="s">
        <v>3041</v>
      </c>
      <c r="AJ472" s="352" t="s">
        <v>3042</v>
      </c>
      <c r="AK472" s="354">
        <v>1388.62634</v>
      </c>
      <c r="AL472" s="355">
        <v>0</v>
      </c>
      <c r="AM472" s="11">
        <f>IF(Verzie!$E$1="CZK",Ceny!AK472,IF(Verzie!$E$1="SK",Ceny!AL472,""))</f>
        <v>0</v>
      </c>
    </row>
    <row r="473" spans="1:39" ht="15">
      <c r="A473" s="67"/>
      <c r="B473" s="115">
        <v>9257657</v>
      </c>
      <c r="C473" s="116" t="s">
        <v>446</v>
      </c>
      <c r="D473" s="117">
        <v>1</v>
      </c>
      <c r="E473" s="118"/>
      <c r="F473" s="119"/>
      <c r="G473" s="88">
        <f t="shared" si="28"/>
        <v>26.795850000000002</v>
      </c>
      <c r="H473" s="121" t="str">
        <f t="shared" si="27"/>
        <v>EUR</v>
      </c>
      <c r="I473" s="122"/>
      <c r="J473" s="347" t="s">
        <v>16382</v>
      </c>
      <c r="L473" s="75">
        <f>G473*(1-'FORM-I'!$V$22/100)</f>
        <v>26.795850000000002</v>
      </c>
      <c r="N473" s="11" t="e">
        <f>VLOOKUP(B473,$B$11:B472,1,FALSE)</f>
        <v>#N/A</v>
      </c>
      <c r="AH473" s="353" t="s">
        <v>3043</v>
      </c>
      <c r="AI473" s="352" t="s">
        <v>3044</v>
      </c>
      <c r="AJ473" s="352" t="s">
        <v>3045</v>
      </c>
      <c r="AK473" s="354">
        <v>1574.2348099999999</v>
      </c>
      <c r="AL473" s="355">
        <v>75.726380000000006</v>
      </c>
      <c r="AM473" s="11">
        <f>IF(Verzie!$E$1="CZK",Ceny!AK473,IF(Verzie!$E$1="SK",Ceny!AL473,""))</f>
        <v>75.726380000000006</v>
      </c>
    </row>
    <row r="474" spans="1:39" ht="15">
      <c r="A474" s="99"/>
      <c r="B474" s="115">
        <v>9257658</v>
      </c>
      <c r="C474" s="116" t="s">
        <v>447</v>
      </c>
      <c r="D474" s="117">
        <v>1</v>
      </c>
      <c r="E474" s="118"/>
      <c r="F474" s="119"/>
      <c r="G474" s="88">
        <f t="shared" si="28"/>
        <v>26.795850000000002</v>
      </c>
      <c r="H474" s="121" t="str">
        <f t="shared" si="27"/>
        <v>EUR</v>
      </c>
      <c r="I474" s="122"/>
      <c r="J474" s="347" t="s">
        <v>16384</v>
      </c>
      <c r="L474" s="75">
        <f>G474*(1-'FORM-I'!$V$22/100)</f>
        <v>26.795850000000002</v>
      </c>
      <c r="N474" s="11" t="e">
        <f>VLOOKUP(B474,$B$11:B473,1,FALSE)</f>
        <v>#N/A</v>
      </c>
      <c r="AH474" s="353" t="s">
        <v>3046</v>
      </c>
      <c r="AI474" s="352" t="s">
        <v>3047</v>
      </c>
      <c r="AJ474" s="352" t="s">
        <v>3048</v>
      </c>
      <c r="AK474" s="354">
        <v>16.49756</v>
      </c>
      <c r="AL474" s="355">
        <v>0.67662</v>
      </c>
      <c r="AM474" s="11">
        <f>IF(Verzie!$E$1="CZK",Ceny!AK474,IF(Verzie!$E$1="SK",Ceny!AL474,""))</f>
        <v>0.67662</v>
      </c>
    </row>
    <row r="475" spans="1:39" ht="15">
      <c r="A475" s="107"/>
      <c r="B475" s="153">
        <v>9257659</v>
      </c>
      <c r="C475" s="154" t="s">
        <v>448</v>
      </c>
      <c r="D475" s="155">
        <v>1</v>
      </c>
      <c r="E475" s="156"/>
      <c r="F475" s="157"/>
      <c r="G475" s="88">
        <f t="shared" si="28"/>
        <v>26.795850000000002</v>
      </c>
      <c r="H475" s="158" t="str">
        <f t="shared" si="27"/>
        <v>EUR</v>
      </c>
      <c r="I475" s="159"/>
      <c r="J475" s="347" t="s">
        <v>16386</v>
      </c>
      <c r="L475" s="75">
        <f>G475*(1-'FORM-I'!$V$22/100)</f>
        <v>26.795850000000002</v>
      </c>
      <c r="N475" s="11" t="e">
        <f>VLOOKUP(B475,$B$11:B474,1,FALSE)</f>
        <v>#N/A</v>
      </c>
      <c r="AH475" s="353" t="s">
        <v>3049</v>
      </c>
      <c r="AI475" s="352" t="s">
        <v>3050</v>
      </c>
      <c r="AJ475" s="352" t="s">
        <v>3051</v>
      </c>
      <c r="AK475" s="354">
        <v>7.5857000000000001</v>
      </c>
      <c r="AL475" s="355">
        <v>0.31112000000000001</v>
      </c>
      <c r="AM475" s="11">
        <f>IF(Verzie!$E$1="CZK",Ceny!AK475,IF(Verzie!$E$1="SK",Ceny!AL475,""))</f>
        <v>0.31112000000000001</v>
      </c>
    </row>
    <row r="476" spans="1:39" ht="15">
      <c r="B476" s="146"/>
      <c r="C476" s="147"/>
      <c r="D476" s="148"/>
      <c r="E476" s="149"/>
      <c r="F476" s="150"/>
      <c r="G476" s="88"/>
      <c r="H476" s="151"/>
      <c r="I476" s="152"/>
      <c r="J476" s="347"/>
      <c r="L476" s="75">
        <f>G476*(1-'FORM-I'!$V$22/100)</f>
        <v>0</v>
      </c>
      <c r="N476" s="11" t="e">
        <f>VLOOKUP(B476,$B$11:B475,1,FALSE)</f>
        <v>#N/A</v>
      </c>
      <c r="AH476" s="353" t="s">
        <v>3052</v>
      </c>
      <c r="AI476" s="352" t="s">
        <v>3053</v>
      </c>
      <c r="AJ476" s="352" t="s">
        <v>3054</v>
      </c>
      <c r="AK476" s="354">
        <v>709.82637999999997</v>
      </c>
      <c r="AL476" s="355">
        <v>0</v>
      </c>
      <c r="AM476" s="11">
        <f>IF(Verzie!$E$1="CZK",Ceny!AK476,IF(Verzie!$E$1="SK",Ceny!AL476,""))</f>
        <v>0</v>
      </c>
    </row>
    <row r="477" spans="1:39" ht="15">
      <c r="B477" s="115">
        <v>9255759</v>
      </c>
      <c r="C477" s="116" t="s">
        <v>449</v>
      </c>
      <c r="D477" s="117">
        <v>100</v>
      </c>
      <c r="E477" s="118"/>
      <c r="F477" s="119"/>
      <c r="G477" s="88">
        <f t="shared" si="28"/>
        <v>0</v>
      </c>
      <c r="H477" s="121" t="str">
        <f t="shared" ref="H477:H482" si="29">IF(G477="","",$H$10)</f>
        <v>EUR</v>
      </c>
      <c r="I477" s="122"/>
      <c r="J477" s="347" t="s">
        <v>15744</v>
      </c>
      <c r="L477" s="75">
        <f>G477*(1-'FORM-I'!$V$22/100)</f>
        <v>0</v>
      </c>
      <c r="N477" s="11" t="e">
        <f>VLOOKUP(B477,$B$11:B476,1,FALSE)</f>
        <v>#N/A</v>
      </c>
      <c r="AH477" s="353" t="s">
        <v>3055</v>
      </c>
      <c r="AI477" s="352" t="s">
        <v>3056</v>
      </c>
      <c r="AJ477" s="352" t="s">
        <v>3057</v>
      </c>
      <c r="AK477" s="354">
        <v>1444.2340899999999</v>
      </c>
      <c r="AL477" s="355">
        <v>0</v>
      </c>
      <c r="AM477" s="11">
        <f>IF(Verzie!$E$1="CZK",Ceny!AK477,IF(Verzie!$E$1="SK",Ceny!AL477,""))</f>
        <v>0</v>
      </c>
    </row>
    <row r="478" spans="1:39" ht="15">
      <c r="B478" s="115">
        <v>9255760</v>
      </c>
      <c r="C478" s="116" t="s">
        <v>450</v>
      </c>
      <c r="D478" s="117">
        <v>100</v>
      </c>
      <c r="E478" s="118"/>
      <c r="F478" s="119"/>
      <c r="G478" s="88">
        <f t="shared" si="28"/>
        <v>0</v>
      </c>
      <c r="H478" s="121" t="str">
        <f t="shared" si="29"/>
        <v>EUR</v>
      </c>
      <c r="I478" s="122"/>
      <c r="J478" s="347" t="s">
        <v>15746</v>
      </c>
      <c r="L478" s="75">
        <f>G478*(1-'FORM-I'!$V$22/100)</f>
        <v>0</v>
      </c>
      <c r="N478" s="11" t="e">
        <f>VLOOKUP(B478,$B$11:B477,1,FALSE)</f>
        <v>#N/A</v>
      </c>
      <c r="AH478" s="353" t="s">
        <v>3058</v>
      </c>
      <c r="AI478" s="352" t="s">
        <v>3059</v>
      </c>
      <c r="AJ478" s="352" t="s">
        <v>3060</v>
      </c>
      <c r="AK478" s="354">
        <v>277.54545000000002</v>
      </c>
      <c r="AL478" s="355">
        <v>12.71518</v>
      </c>
      <c r="AM478" s="11">
        <f>IF(Verzie!$E$1="CZK",Ceny!AK478,IF(Verzie!$E$1="SK",Ceny!AL478,""))</f>
        <v>12.71518</v>
      </c>
    </row>
    <row r="479" spans="1:39" ht="15">
      <c r="B479" s="115">
        <v>9255761</v>
      </c>
      <c r="C479" s="116" t="s">
        <v>451</v>
      </c>
      <c r="D479" s="117">
        <v>100</v>
      </c>
      <c r="E479" s="118"/>
      <c r="F479" s="119"/>
      <c r="G479" s="88">
        <f t="shared" si="28"/>
        <v>0</v>
      </c>
      <c r="H479" s="121" t="str">
        <f t="shared" si="29"/>
        <v>EUR</v>
      </c>
      <c r="I479" s="122"/>
      <c r="J479" s="347" t="s">
        <v>15748</v>
      </c>
      <c r="L479" s="75">
        <f>G479*(1-'FORM-I'!$V$22/100)</f>
        <v>0</v>
      </c>
      <c r="N479" s="11" t="e">
        <f>VLOOKUP(B479,$B$11:B478,1,FALSE)</f>
        <v>#N/A</v>
      </c>
      <c r="AH479" s="353" t="s">
        <v>3061</v>
      </c>
      <c r="AI479" s="352" t="s">
        <v>3062</v>
      </c>
      <c r="AJ479" s="352" t="s">
        <v>3063</v>
      </c>
      <c r="AK479" s="354">
        <v>317.02915999999999</v>
      </c>
      <c r="AL479" s="355">
        <v>14.524039999999999</v>
      </c>
      <c r="AM479" s="11">
        <f>IF(Verzie!$E$1="CZK",Ceny!AK479,IF(Verzie!$E$1="SK",Ceny!AL479,""))</f>
        <v>14.524039999999999</v>
      </c>
    </row>
    <row r="480" spans="1:39" ht="15">
      <c r="B480" s="115">
        <v>9255762</v>
      </c>
      <c r="C480" s="116" t="s">
        <v>452</v>
      </c>
      <c r="D480" s="117">
        <v>100</v>
      </c>
      <c r="E480" s="118"/>
      <c r="F480" s="119"/>
      <c r="G480" s="88">
        <f t="shared" si="28"/>
        <v>0</v>
      </c>
      <c r="H480" s="121" t="str">
        <f t="shared" si="29"/>
        <v>EUR</v>
      </c>
      <c r="I480" s="122"/>
      <c r="J480" s="347" t="s">
        <v>15750</v>
      </c>
      <c r="L480" s="75">
        <f>G480*(1-'FORM-I'!$V$22/100)</f>
        <v>0</v>
      </c>
      <c r="N480" s="11" t="e">
        <f>VLOOKUP(B480,$B$11:B479,1,FALSE)</f>
        <v>#N/A</v>
      </c>
      <c r="AH480" s="353" t="s">
        <v>3064</v>
      </c>
      <c r="AI480" s="352" t="s">
        <v>3065</v>
      </c>
      <c r="AJ480" s="352" t="s">
        <v>3066</v>
      </c>
      <c r="AK480" s="354">
        <v>336.24356</v>
      </c>
      <c r="AL480" s="355">
        <v>15.40432</v>
      </c>
      <c r="AM480" s="11">
        <f>IF(Verzie!$E$1="CZK",Ceny!AK480,IF(Verzie!$E$1="SK",Ceny!AL480,""))</f>
        <v>15.40432</v>
      </c>
    </row>
    <row r="481" spans="2:39" ht="15">
      <c r="B481" s="115">
        <v>9255763</v>
      </c>
      <c r="C481" s="116" t="s">
        <v>453</v>
      </c>
      <c r="D481" s="117">
        <v>100</v>
      </c>
      <c r="E481" s="118"/>
      <c r="F481" s="119"/>
      <c r="G481" s="88">
        <f t="shared" si="28"/>
        <v>0</v>
      </c>
      <c r="H481" s="121" t="str">
        <f t="shared" si="29"/>
        <v>EUR</v>
      </c>
      <c r="I481" s="122"/>
      <c r="J481" s="347" t="s">
        <v>15752</v>
      </c>
      <c r="L481" s="75">
        <f>G481*(1-'FORM-I'!$V$22/100)</f>
        <v>0</v>
      </c>
      <c r="N481" s="11" t="e">
        <f>VLOOKUP(B481,$B$11:B480,1,FALSE)</f>
        <v>#N/A</v>
      </c>
      <c r="AH481" s="353" t="s">
        <v>3067</v>
      </c>
      <c r="AI481" s="352" t="s">
        <v>3068</v>
      </c>
      <c r="AJ481" s="352" t="s">
        <v>3069</v>
      </c>
      <c r="AK481" s="354">
        <v>3623.26784</v>
      </c>
      <c r="AL481" s="355">
        <v>165.99263999999999</v>
      </c>
      <c r="AM481" s="11">
        <f>IF(Verzie!$E$1="CZK",Ceny!AK481,IF(Verzie!$E$1="SK",Ceny!AL481,""))</f>
        <v>165.99263999999999</v>
      </c>
    </row>
    <row r="482" spans="2:39" ht="15">
      <c r="B482" s="115">
        <v>9255764</v>
      </c>
      <c r="C482" s="116" t="s">
        <v>454</v>
      </c>
      <c r="D482" s="117">
        <v>100</v>
      </c>
      <c r="E482" s="118"/>
      <c r="F482" s="119"/>
      <c r="G482" s="88">
        <f t="shared" si="28"/>
        <v>0</v>
      </c>
      <c r="H482" s="121" t="str">
        <f t="shared" si="29"/>
        <v>EUR</v>
      </c>
      <c r="I482" s="122"/>
      <c r="J482" s="347" t="s">
        <v>15754</v>
      </c>
      <c r="L482" s="75">
        <f>G482*(1-'FORM-I'!$V$22/100)</f>
        <v>0</v>
      </c>
      <c r="N482" s="11" t="e">
        <f>VLOOKUP(B482,$B$11:B481,1,FALSE)</f>
        <v>#N/A</v>
      </c>
      <c r="AH482" s="353" t="s">
        <v>3070</v>
      </c>
      <c r="AI482" s="352" t="s">
        <v>3071</v>
      </c>
      <c r="AJ482" s="352" t="s">
        <v>3072</v>
      </c>
      <c r="AK482" s="354">
        <v>333.96751999999998</v>
      </c>
      <c r="AL482" s="355">
        <v>15.300039999999999</v>
      </c>
      <c r="AM482" s="11">
        <f>IF(Verzie!$E$1="CZK",Ceny!AK482,IF(Verzie!$E$1="SK",Ceny!AL482,""))</f>
        <v>15.300039999999999</v>
      </c>
    </row>
    <row r="483" spans="2:39" ht="15">
      <c r="B483" s="115">
        <v>9255765</v>
      </c>
      <c r="C483" s="116" t="s">
        <v>455</v>
      </c>
      <c r="D483" s="117">
        <v>100</v>
      </c>
      <c r="E483" s="118"/>
      <c r="F483" s="119"/>
      <c r="G483" s="88">
        <f t="shared" si="28"/>
        <v>0</v>
      </c>
      <c r="H483" s="121" t="str">
        <f>IF(G483="","",$H$10)</f>
        <v>EUR</v>
      </c>
      <c r="I483" s="122"/>
      <c r="J483" s="347" t="s">
        <v>15756</v>
      </c>
      <c r="L483" s="75">
        <f>G483*(1-'FORM-I'!$V$22/100)</f>
        <v>0</v>
      </c>
      <c r="N483" s="11" t="e">
        <f>VLOOKUP(B483,$B$11:B482,1,FALSE)</f>
        <v>#N/A</v>
      </c>
      <c r="AH483" s="353" t="s">
        <v>3073</v>
      </c>
      <c r="AI483" s="352" t="s">
        <v>3074</v>
      </c>
      <c r="AJ483" s="352" t="s">
        <v>3075</v>
      </c>
      <c r="AK483" s="354">
        <v>29.67633</v>
      </c>
      <c r="AL483" s="355">
        <v>1.4275599999999999</v>
      </c>
      <c r="AM483" s="11">
        <f>IF(Verzie!$E$1="CZK",Ceny!AK483,IF(Verzie!$E$1="SK",Ceny!AL483,""))</f>
        <v>1.4275599999999999</v>
      </c>
    </row>
    <row r="484" spans="2:39" ht="15">
      <c r="B484" s="115">
        <v>9255766</v>
      </c>
      <c r="C484" s="116" t="s">
        <v>456</v>
      </c>
      <c r="D484" s="117">
        <v>100</v>
      </c>
      <c r="E484" s="118"/>
      <c r="F484" s="119"/>
      <c r="G484" s="88">
        <f t="shared" si="28"/>
        <v>0</v>
      </c>
      <c r="H484" s="121" t="str">
        <f>IF(G484="","",$H$10)</f>
        <v>EUR</v>
      </c>
      <c r="I484" s="122"/>
      <c r="J484" s="347" t="s">
        <v>15758</v>
      </c>
      <c r="L484" s="75">
        <f>G484*(1-'FORM-I'!$V$22/100)</f>
        <v>0</v>
      </c>
      <c r="N484" s="11" t="e">
        <f>VLOOKUP(B484,$B$11:B483,1,FALSE)</f>
        <v>#N/A</v>
      </c>
      <c r="AH484" s="353" t="s">
        <v>3076</v>
      </c>
      <c r="AI484" s="352" t="s">
        <v>3077</v>
      </c>
      <c r="AJ484" s="352" t="s">
        <v>3078</v>
      </c>
      <c r="AK484" s="354">
        <v>103.72778</v>
      </c>
      <c r="AL484" s="355">
        <v>4.9896799999999999</v>
      </c>
      <c r="AM484" s="11">
        <f>IF(Verzie!$E$1="CZK",Ceny!AK484,IF(Verzie!$E$1="SK",Ceny!AL484,""))</f>
        <v>4.9896799999999999</v>
      </c>
    </row>
    <row r="485" spans="2:39" ht="15">
      <c r="B485" s="153">
        <v>9255767</v>
      </c>
      <c r="C485" s="154" t="s">
        <v>457</v>
      </c>
      <c r="D485" s="155">
        <v>100</v>
      </c>
      <c r="E485" s="156"/>
      <c r="F485" s="157"/>
      <c r="G485" s="88">
        <f t="shared" si="28"/>
        <v>0</v>
      </c>
      <c r="H485" s="158" t="str">
        <f t="shared" ref="H485:H520" si="30">IF(G485="","",$H$10)</f>
        <v>EUR</v>
      </c>
      <c r="I485" s="159"/>
      <c r="J485" s="347" t="s">
        <v>15760</v>
      </c>
      <c r="L485" s="75">
        <f>G485*(1-'FORM-I'!$V$22/100)</f>
        <v>0</v>
      </c>
      <c r="N485" s="11" t="e">
        <f>VLOOKUP(B485,$B$11:B484,1,FALSE)</f>
        <v>#N/A</v>
      </c>
      <c r="AH485" s="353" t="s">
        <v>3079</v>
      </c>
      <c r="AI485" s="352" t="s">
        <v>3080</v>
      </c>
      <c r="AJ485" s="352" t="s">
        <v>3081</v>
      </c>
      <c r="AK485" s="354">
        <v>113.60330999999999</v>
      </c>
      <c r="AL485" s="355">
        <v>5.4647500000000004</v>
      </c>
      <c r="AM485" s="11">
        <f>IF(Verzie!$E$1="CZK",Ceny!AK485,IF(Verzie!$E$1="SK",Ceny!AL485,""))</f>
        <v>5.4647500000000004</v>
      </c>
    </row>
    <row r="486" spans="2:39" ht="15">
      <c r="B486" s="146">
        <v>9255768</v>
      </c>
      <c r="C486" s="147" t="s">
        <v>458</v>
      </c>
      <c r="D486" s="148">
        <v>100</v>
      </c>
      <c r="E486" s="149"/>
      <c r="F486" s="150"/>
      <c r="G486" s="88">
        <f t="shared" si="28"/>
        <v>0</v>
      </c>
      <c r="H486" s="151" t="str">
        <f t="shared" si="30"/>
        <v>EUR</v>
      </c>
      <c r="I486" s="152"/>
      <c r="J486" s="347" t="s">
        <v>15762</v>
      </c>
      <c r="L486" s="75">
        <f>G486*(1-'FORM-I'!$V$22/100)</f>
        <v>0</v>
      </c>
      <c r="N486" s="11" t="e">
        <f>VLOOKUP(B486,$B$11:B485,1,FALSE)</f>
        <v>#N/A</v>
      </c>
      <c r="AH486" s="353" t="s">
        <v>3082</v>
      </c>
      <c r="AI486" s="352" t="s">
        <v>3083</v>
      </c>
      <c r="AJ486" s="352" t="s">
        <v>3084</v>
      </c>
      <c r="AK486" s="354">
        <v>275.37698999999998</v>
      </c>
      <c r="AL486" s="355">
        <v>11.016439999999999</v>
      </c>
      <c r="AM486" s="11">
        <f>IF(Verzie!$E$1="CZK",Ceny!AK486,IF(Verzie!$E$1="SK",Ceny!AL486,""))</f>
        <v>11.016439999999999</v>
      </c>
    </row>
    <row r="487" spans="2:39" ht="15">
      <c r="B487" s="115">
        <v>9255769</v>
      </c>
      <c r="C487" s="116" t="s">
        <v>459</v>
      </c>
      <c r="D487" s="117">
        <v>100</v>
      </c>
      <c r="E487" s="118"/>
      <c r="F487" s="119"/>
      <c r="G487" s="88">
        <f t="shared" si="28"/>
        <v>0</v>
      </c>
      <c r="H487" s="121" t="str">
        <f t="shared" si="30"/>
        <v>EUR</v>
      </c>
      <c r="I487" s="122"/>
      <c r="J487" s="347" t="s">
        <v>15764</v>
      </c>
      <c r="L487" s="75">
        <f>G487*(1-'FORM-I'!$V$22/100)</f>
        <v>0</v>
      </c>
      <c r="N487" s="11" t="e">
        <f>VLOOKUP(B487,$B$11:B486,1,FALSE)</f>
        <v>#N/A</v>
      </c>
      <c r="AH487" s="353" t="s">
        <v>3085</v>
      </c>
      <c r="AI487" s="352" t="s">
        <v>3086</v>
      </c>
      <c r="AJ487" s="352" t="s">
        <v>3087</v>
      </c>
      <c r="AK487" s="354">
        <v>167.59258</v>
      </c>
      <c r="AL487" s="355">
        <v>7.6779000000000002</v>
      </c>
      <c r="AM487" s="11">
        <f>IF(Verzie!$E$1="CZK",Ceny!AK487,IF(Verzie!$E$1="SK",Ceny!AL487,""))</f>
        <v>7.6779000000000002</v>
      </c>
    </row>
    <row r="488" spans="2:39" ht="15">
      <c r="B488" s="115">
        <v>9255770</v>
      </c>
      <c r="C488" s="116" t="s">
        <v>460</v>
      </c>
      <c r="D488" s="117">
        <v>100</v>
      </c>
      <c r="E488" s="118"/>
      <c r="F488" s="119"/>
      <c r="G488" s="88">
        <f t="shared" si="28"/>
        <v>0</v>
      </c>
      <c r="H488" s="121" t="str">
        <f t="shared" si="30"/>
        <v>EUR</v>
      </c>
      <c r="I488" s="122"/>
      <c r="J488" s="347" t="s">
        <v>15766</v>
      </c>
      <c r="L488" s="75">
        <f>G488*(1-'FORM-I'!$V$22/100)</f>
        <v>0</v>
      </c>
      <c r="N488" s="11" t="e">
        <f>VLOOKUP(B488,$B$11:B487,1,FALSE)</f>
        <v>#N/A</v>
      </c>
      <c r="AH488" s="353" t="s">
        <v>3088</v>
      </c>
      <c r="AI488" s="352" t="s">
        <v>3089</v>
      </c>
      <c r="AJ488" s="352" t="s">
        <v>3090</v>
      </c>
      <c r="AK488" s="354">
        <v>291.23892000000001</v>
      </c>
      <c r="AL488" s="355">
        <v>13.34252</v>
      </c>
      <c r="AM488" s="11">
        <f>IF(Verzie!$E$1="CZK",Ceny!AK488,IF(Verzie!$E$1="SK",Ceny!AL488,""))</f>
        <v>13.34252</v>
      </c>
    </row>
    <row r="489" spans="2:39" ht="15">
      <c r="B489" s="115">
        <v>9255771</v>
      </c>
      <c r="C489" s="116" t="s">
        <v>461</v>
      </c>
      <c r="D489" s="117">
        <v>100</v>
      </c>
      <c r="E489" s="118"/>
      <c r="F489" s="119"/>
      <c r="G489" s="88">
        <f t="shared" si="28"/>
        <v>0</v>
      </c>
      <c r="H489" s="121" t="str">
        <f t="shared" si="30"/>
        <v>EUR</v>
      </c>
      <c r="I489" s="122"/>
      <c r="J489" s="347" t="s">
        <v>15768</v>
      </c>
      <c r="L489" s="75">
        <f>G489*(1-'FORM-I'!$V$22/100)</f>
        <v>0</v>
      </c>
      <c r="N489" s="11" t="e">
        <f>VLOOKUP(B489,$B$11:B488,1,FALSE)</f>
        <v>#N/A</v>
      </c>
      <c r="AH489" s="353" t="s">
        <v>3091</v>
      </c>
      <c r="AI489" s="352" t="s">
        <v>3092</v>
      </c>
      <c r="AJ489" s="352" t="s">
        <v>3093</v>
      </c>
      <c r="AK489" s="354">
        <v>304.47660000000002</v>
      </c>
      <c r="AL489" s="355">
        <v>13.948980000000001</v>
      </c>
      <c r="AM489" s="11">
        <f>IF(Verzie!$E$1="CZK",Ceny!AK489,IF(Verzie!$E$1="SK",Ceny!AL489,""))</f>
        <v>13.948980000000001</v>
      </c>
    </row>
    <row r="490" spans="2:39" ht="15">
      <c r="B490" s="115">
        <v>9255772</v>
      </c>
      <c r="C490" s="116" t="s">
        <v>462</v>
      </c>
      <c r="D490" s="117">
        <v>100</v>
      </c>
      <c r="E490" s="118"/>
      <c r="F490" s="119"/>
      <c r="G490" s="88">
        <f t="shared" si="28"/>
        <v>0</v>
      </c>
      <c r="H490" s="121" t="str">
        <f t="shared" si="30"/>
        <v>EUR</v>
      </c>
      <c r="I490" s="122"/>
      <c r="J490" s="347" t="s">
        <v>15770</v>
      </c>
      <c r="L490" s="75">
        <f>G490*(1-'FORM-I'!$V$22/100)</f>
        <v>0</v>
      </c>
      <c r="N490" s="11" t="e">
        <f>VLOOKUP(B490,$B$11:B489,1,FALSE)</f>
        <v>#N/A</v>
      </c>
      <c r="AH490" s="353" t="s">
        <v>3094</v>
      </c>
      <c r="AI490" s="352" t="s">
        <v>3095</v>
      </c>
      <c r="AJ490" s="352" t="s">
        <v>3096</v>
      </c>
      <c r="AK490" s="354">
        <v>355.27701999999999</v>
      </c>
      <c r="AL490" s="355">
        <v>16.276299999999999</v>
      </c>
      <c r="AM490" s="11">
        <f>IF(Verzie!$E$1="CZK",Ceny!AK490,IF(Verzie!$E$1="SK",Ceny!AL490,""))</f>
        <v>16.276299999999999</v>
      </c>
    </row>
    <row r="491" spans="2:39" ht="15">
      <c r="B491" s="115">
        <v>9255773</v>
      </c>
      <c r="C491" s="116" t="s">
        <v>463</v>
      </c>
      <c r="D491" s="117">
        <v>100</v>
      </c>
      <c r="E491" s="118"/>
      <c r="F491" s="119"/>
      <c r="G491" s="88">
        <f t="shared" si="28"/>
        <v>0</v>
      </c>
      <c r="H491" s="121" t="str">
        <f t="shared" si="30"/>
        <v>EUR</v>
      </c>
      <c r="I491" s="122"/>
      <c r="J491" s="347" t="s">
        <v>15772</v>
      </c>
      <c r="L491" s="75">
        <f>G491*(1-'FORM-I'!$V$22/100)</f>
        <v>0</v>
      </c>
      <c r="N491" s="11" t="e">
        <f>VLOOKUP(B491,$B$11:B490,1,FALSE)</f>
        <v>#N/A</v>
      </c>
      <c r="AH491" s="353" t="s">
        <v>3097</v>
      </c>
      <c r="AI491" s="352" t="s">
        <v>3098</v>
      </c>
      <c r="AJ491" s="352" t="s">
        <v>3099</v>
      </c>
      <c r="AK491" s="354">
        <v>371.42842000000002</v>
      </c>
      <c r="AL491" s="355">
        <v>17.01624</v>
      </c>
      <c r="AM491" s="11">
        <f>IF(Verzie!$E$1="CZK",Ceny!AK491,IF(Verzie!$E$1="SK",Ceny!AL491,""))</f>
        <v>17.01624</v>
      </c>
    </row>
    <row r="492" spans="2:39" ht="15">
      <c r="B492" s="115">
        <v>9255774</v>
      </c>
      <c r="C492" s="116" t="s">
        <v>464</v>
      </c>
      <c r="D492" s="117">
        <v>100</v>
      </c>
      <c r="E492" s="118"/>
      <c r="F492" s="119"/>
      <c r="G492" s="88">
        <f t="shared" si="28"/>
        <v>0</v>
      </c>
      <c r="H492" s="121" t="str">
        <f t="shared" si="30"/>
        <v>EUR</v>
      </c>
      <c r="I492" s="122"/>
      <c r="J492" s="347" t="s">
        <v>15774</v>
      </c>
      <c r="L492" s="75">
        <f>G492*(1-'FORM-I'!$V$22/100)</f>
        <v>0</v>
      </c>
      <c r="N492" s="11" t="e">
        <f>VLOOKUP(B492,$B$11:B491,1,FALSE)</f>
        <v>#N/A</v>
      </c>
      <c r="AH492" s="353" t="s">
        <v>3100</v>
      </c>
      <c r="AI492" s="352" t="s">
        <v>3101</v>
      </c>
      <c r="AJ492" s="352" t="s">
        <v>3102</v>
      </c>
      <c r="AK492" s="354">
        <v>219.71652</v>
      </c>
      <c r="AL492" s="355">
        <v>10.065860000000001</v>
      </c>
      <c r="AM492" s="11">
        <f>IF(Verzie!$E$1="CZK",Ceny!AK492,IF(Verzie!$E$1="SK",Ceny!AL492,""))</f>
        <v>10.065860000000001</v>
      </c>
    </row>
    <row r="493" spans="2:39" ht="15">
      <c r="B493" s="115">
        <v>9255775</v>
      </c>
      <c r="C493" s="116" t="s">
        <v>465</v>
      </c>
      <c r="D493" s="117">
        <v>100</v>
      </c>
      <c r="E493" s="118"/>
      <c r="F493" s="119"/>
      <c r="G493" s="88">
        <f t="shared" si="28"/>
        <v>0</v>
      </c>
      <c r="H493" s="121" t="str">
        <f t="shared" si="30"/>
        <v>EUR</v>
      </c>
      <c r="I493" s="122"/>
      <c r="J493" s="347" t="s">
        <v>15776</v>
      </c>
      <c r="L493" s="75">
        <f>G493*(1-'FORM-I'!$V$22/100)</f>
        <v>0</v>
      </c>
      <c r="N493" s="11" t="e">
        <f>VLOOKUP(B493,$B$11:B492,1,FALSE)</f>
        <v>#N/A</v>
      </c>
      <c r="AH493" s="353" t="s">
        <v>3103</v>
      </c>
      <c r="AI493" s="352" t="s">
        <v>3104</v>
      </c>
      <c r="AJ493" s="352" t="s">
        <v>3105</v>
      </c>
      <c r="AK493" s="354">
        <v>229.70310000000001</v>
      </c>
      <c r="AL493" s="355">
        <v>10.52338</v>
      </c>
      <c r="AM493" s="11">
        <f>IF(Verzie!$E$1="CZK",Ceny!AK493,IF(Verzie!$E$1="SK",Ceny!AL493,""))</f>
        <v>10.52338</v>
      </c>
    </row>
    <row r="494" spans="2:39" ht="15">
      <c r="B494" s="153">
        <v>9255776</v>
      </c>
      <c r="C494" s="154" t="s">
        <v>466</v>
      </c>
      <c r="D494" s="155">
        <v>100</v>
      </c>
      <c r="E494" s="156"/>
      <c r="F494" s="157"/>
      <c r="G494" s="88">
        <f t="shared" si="28"/>
        <v>0</v>
      </c>
      <c r="H494" s="158" t="str">
        <f t="shared" si="30"/>
        <v>EUR</v>
      </c>
      <c r="I494" s="159"/>
      <c r="J494" s="347" t="s">
        <v>15778</v>
      </c>
      <c r="L494" s="75">
        <f>G494*(1-'FORM-I'!$V$22/100)</f>
        <v>0</v>
      </c>
      <c r="N494" s="11" t="e">
        <f>VLOOKUP(B494,$B$11:B493,1,FALSE)</f>
        <v>#N/A</v>
      </c>
      <c r="AH494" s="353" t="s">
        <v>3106</v>
      </c>
      <c r="AI494" s="352" t="s">
        <v>3107</v>
      </c>
      <c r="AJ494" s="352" t="s">
        <v>3108</v>
      </c>
      <c r="AK494" s="354">
        <v>23.167090000000002</v>
      </c>
      <c r="AL494" s="355">
        <v>0.93228999999999995</v>
      </c>
      <c r="AM494" s="11">
        <f>IF(Verzie!$E$1="CZK",Ceny!AK494,IF(Verzie!$E$1="SK",Ceny!AL494,""))</f>
        <v>0.93228999999999995</v>
      </c>
    </row>
    <row r="495" spans="2:39" ht="15">
      <c r="B495" s="146">
        <v>9255777</v>
      </c>
      <c r="C495" s="147" t="s">
        <v>467</v>
      </c>
      <c r="D495" s="148">
        <v>100</v>
      </c>
      <c r="E495" s="149"/>
      <c r="F495" s="150"/>
      <c r="G495" s="88">
        <f t="shared" si="28"/>
        <v>0</v>
      </c>
      <c r="H495" s="151" t="str">
        <f t="shared" si="30"/>
        <v>EUR</v>
      </c>
      <c r="I495" s="152"/>
      <c r="J495" s="347" t="s">
        <v>15780</v>
      </c>
      <c r="L495" s="75">
        <f>G495*(1-'FORM-I'!$V$22/100)</f>
        <v>0</v>
      </c>
      <c r="N495" s="11" t="e">
        <f>VLOOKUP(B495,$B$11:B494,1,FALSE)</f>
        <v>#N/A</v>
      </c>
      <c r="AH495" s="353" t="s">
        <v>3109</v>
      </c>
      <c r="AI495" s="352" t="s">
        <v>3110</v>
      </c>
      <c r="AJ495" s="352" t="s">
        <v>3111</v>
      </c>
      <c r="AK495" s="354">
        <v>151.81956</v>
      </c>
      <c r="AL495" s="355">
        <v>6.0735400000000004</v>
      </c>
      <c r="AM495" s="11">
        <f>IF(Verzie!$E$1="CZK",Ceny!AK495,IF(Verzie!$E$1="SK",Ceny!AL495,""))</f>
        <v>6.0735400000000004</v>
      </c>
    </row>
    <row r="496" spans="2:39" ht="15">
      <c r="B496" s="115">
        <v>9255778</v>
      </c>
      <c r="C496" s="116" t="s">
        <v>468</v>
      </c>
      <c r="D496" s="117">
        <v>100</v>
      </c>
      <c r="E496" s="118"/>
      <c r="F496" s="119"/>
      <c r="G496" s="88">
        <f t="shared" si="28"/>
        <v>0</v>
      </c>
      <c r="H496" s="121" t="str">
        <f t="shared" si="30"/>
        <v>EUR</v>
      </c>
      <c r="I496" s="122"/>
      <c r="J496" s="347" t="s">
        <v>15782</v>
      </c>
      <c r="L496" s="75">
        <f>G496*(1-'FORM-I'!$V$22/100)</f>
        <v>0</v>
      </c>
      <c r="N496" s="11" t="e">
        <f>VLOOKUP(B496,$B$11:B495,1,FALSE)</f>
        <v>#N/A</v>
      </c>
      <c r="AH496" s="353" t="s">
        <v>3112</v>
      </c>
      <c r="AI496" s="352" t="s">
        <v>3113</v>
      </c>
      <c r="AJ496" s="352" t="s">
        <v>3114</v>
      </c>
      <c r="AK496" s="354">
        <v>53.49145</v>
      </c>
      <c r="AL496" s="355">
        <v>0</v>
      </c>
      <c r="AM496" s="11">
        <f>IF(Verzie!$E$1="CZK",Ceny!AK496,IF(Verzie!$E$1="SK",Ceny!AL496,""))</f>
        <v>0</v>
      </c>
    </row>
    <row r="497" spans="2:39" ht="15">
      <c r="B497" s="115">
        <v>9255779</v>
      </c>
      <c r="C497" s="116" t="s">
        <v>469</v>
      </c>
      <c r="D497" s="117">
        <v>100</v>
      </c>
      <c r="E497" s="118"/>
      <c r="F497" s="119"/>
      <c r="G497" s="88">
        <f t="shared" si="28"/>
        <v>0</v>
      </c>
      <c r="H497" s="121" t="str">
        <f t="shared" si="30"/>
        <v>EUR</v>
      </c>
      <c r="I497" s="122"/>
      <c r="J497" s="347" t="s">
        <v>15784</v>
      </c>
      <c r="L497" s="75">
        <f>G497*(1-'FORM-I'!$V$22/100)</f>
        <v>0</v>
      </c>
      <c r="N497" s="11" t="e">
        <f>VLOOKUP(B497,$B$11:B496,1,FALSE)</f>
        <v>#N/A</v>
      </c>
      <c r="AH497" s="353" t="s">
        <v>3115</v>
      </c>
      <c r="AI497" s="352" t="s">
        <v>3116</v>
      </c>
      <c r="AJ497" s="352" t="s">
        <v>3117</v>
      </c>
      <c r="AK497" s="354">
        <v>50.685029999999998</v>
      </c>
      <c r="AL497" s="355">
        <v>2.0276399999999999</v>
      </c>
      <c r="AM497" s="11">
        <f>IF(Verzie!$E$1="CZK",Ceny!AK497,IF(Verzie!$E$1="SK",Ceny!AL497,""))</f>
        <v>2.0276399999999999</v>
      </c>
    </row>
    <row r="498" spans="2:39" ht="15">
      <c r="B498" s="115">
        <v>9255780</v>
      </c>
      <c r="C498" s="116" t="s">
        <v>470</v>
      </c>
      <c r="D498" s="117">
        <v>100</v>
      </c>
      <c r="E498" s="118"/>
      <c r="F498" s="119"/>
      <c r="G498" s="88">
        <f t="shared" si="28"/>
        <v>0</v>
      </c>
      <c r="H498" s="121" t="str">
        <f t="shared" si="30"/>
        <v>EUR</v>
      </c>
      <c r="I498" s="122"/>
      <c r="J498" s="347" t="s">
        <v>15786</v>
      </c>
      <c r="L498" s="75">
        <f>G498*(1-'FORM-I'!$V$22/100)</f>
        <v>0</v>
      </c>
      <c r="N498" s="11" t="e">
        <f>VLOOKUP(B498,$B$11:B497,1,FALSE)</f>
        <v>#N/A</v>
      </c>
      <c r="AH498" s="353" t="s">
        <v>3118</v>
      </c>
      <c r="AI498" s="352" t="s">
        <v>3119</v>
      </c>
      <c r="AJ498" s="352" t="s">
        <v>3120</v>
      </c>
      <c r="AK498" s="354">
        <v>16.790700000000001</v>
      </c>
      <c r="AL498" s="355">
        <v>0.68864000000000003</v>
      </c>
      <c r="AM498" s="11">
        <f>IF(Verzie!$E$1="CZK",Ceny!AK498,IF(Verzie!$E$1="SK",Ceny!AL498,""))</f>
        <v>0.68864000000000003</v>
      </c>
    </row>
    <row r="499" spans="2:39" ht="15">
      <c r="B499" s="115">
        <v>9255781</v>
      </c>
      <c r="C499" s="116" t="s">
        <v>471</v>
      </c>
      <c r="D499" s="117">
        <v>100</v>
      </c>
      <c r="E499" s="118"/>
      <c r="F499" s="119"/>
      <c r="G499" s="88">
        <f t="shared" si="28"/>
        <v>0</v>
      </c>
      <c r="H499" s="121" t="str">
        <f t="shared" si="30"/>
        <v>EUR</v>
      </c>
      <c r="I499" s="122"/>
      <c r="J499" s="347" t="s">
        <v>15788</v>
      </c>
      <c r="L499" s="75">
        <f>G499*(1-'FORM-I'!$V$22/100)</f>
        <v>0</v>
      </c>
      <c r="N499" s="11" t="e">
        <f>VLOOKUP(B499,$B$11:B498,1,FALSE)</f>
        <v>#N/A</v>
      </c>
      <c r="AH499" s="353" t="s">
        <v>3121</v>
      </c>
      <c r="AI499" s="352" t="s">
        <v>3122</v>
      </c>
      <c r="AJ499" s="352" t="s">
        <v>3123</v>
      </c>
      <c r="AK499" s="354">
        <v>28.036930000000002</v>
      </c>
      <c r="AL499" s="355">
        <v>1.14988</v>
      </c>
      <c r="AM499" s="11">
        <f>IF(Verzie!$E$1="CZK",Ceny!AK499,IF(Verzie!$E$1="SK",Ceny!AL499,""))</f>
        <v>1.14988</v>
      </c>
    </row>
    <row r="500" spans="2:39" ht="15">
      <c r="B500" s="115">
        <v>9255782</v>
      </c>
      <c r="C500" s="116" t="s">
        <v>472</v>
      </c>
      <c r="D500" s="117">
        <v>100</v>
      </c>
      <c r="E500" s="118"/>
      <c r="F500" s="119"/>
      <c r="G500" s="88">
        <f t="shared" si="28"/>
        <v>0</v>
      </c>
      <c r="H500" s="121" t="str">
        <f t="shared" si="30"/>
        <v>EUR</v>
      </c>
      <c r="I500" s="122"/>
      <c r="J500" s="347" t="s">
        <v>15790</v>
      </c>
      <c r="L500" s="75">
        <f>G500*(1-'FORM-I'!$V$22/100)</f>
        <v>0</v>
      </c>
      <c r="N500" s="11" t="e">
        <f>VLOOKUP(B500,$B$11:B499,1,FALSE)</f>
        <v>#N/A</v>
      </c>
      <c r="AH500" s="353" t="s">
        <v>3124</v>
      </c>
      <c r="AI500" s="352" t="s">
        <v>3125</v>
      </c>
      <c r="AJ500" s="352" t="s">
        <v>3126</v>
      </c>
      <c r="AK500" s="354">
        <v>439.38395000000003</v>
      </c>
      <c r="AL500" s="355">
        <v>18.020679999999999</v>
      </c>
      <c r="AM500" s="11">
        <f>IF(Verzie!$E$1="CZK",Ceny!AK500,IF(Verzie!$E$1="SK",Ceny!AL500,""))</f>
        <v>18.020679999999999</v>
      </c>
    </row>
    <row r="501" spans="2:39" ht="15">
      <c r="B501" s="115">
        <v>9255783</v>
      </c>
      <c r="C501" s="116" t="s">
        <v>473</v>
      </c>
      <c r="D501" s="117">
        <v>100</v>
      </c>
      <c r="E501" s="118"/>
      <c r="F501" s="119"/>
      <c r="G501" s="88">
        <f t="shared" si="28"/>
        <v>0</v>
      </c>
      <c r="H501" s="121" t="str">
        <f t="shared" si="30"/>
        <v>EUR</v>
      </c>
      <c r="I501" s="122"/>
      <c r="J501" s="347" t="s">
        <v>15792</v>
      </c>
      <c r="L501" s="75">
        <f>G501*(1-'FORM-I'!$V$22/100)</f>
        <v>0</v>
      </c>
      <c r="N501" s="11" t="e">
        <f>VLOOKUP(B501,$B$11:B500,1,FALSE)</f>
        <v>#N/A</v>
      </c>
      <c r="AH501" s="353" t="s">
        <v>3127</v>
      </c>
      <c r="AI501" s="352" t="s">
        <v>3128</v>
      </c>
      <c r="AJ501" s="352" t="s">
        <v>3129</v>
      </c>
      <c r="AK501" s="354">
        <v>14.36992</v>
      </c>
      <c r="AL501" s="355">
        <v>0.58935999999999999</v>
      </c>
      <c r="AM501" s="11">
        <f>IF(Verzie!$E$1="CZK",Ceny!AK501,IF(Verzie!$E$1="SK",Ceny!AL501,""))</f>
        <v>0.58935999999999999</v>
      </c>
    </row>
    <row r="502" spans="2:39" ht="15">
      <c r="B502" s="115">
        <v>9255784</v>
      </c>
      <c r="C502" s="116" t="s">
        <v>474</v>
      </c>
      <c r="D502" s="117">
        <v>100</v>
      </c>
      <c r="E502" s="118"/>
      <c r="F502" s="119"/>
      <c r="G502" s="88">
        <f t="shared" si="28"/>
        <v>0</v>
      </c>
      <c r="H502" s="121" t="str">
        <f t="shared" si="30"/>
        <v>EUR</v>
      </c>
      <c r="I502" s="122"/>
      <c r="J502" s="347" t="s">
        <v>15794</v>
      </c>
      <c r="L502" s="75">
        <f>G502*(1-'FORM-I'!$V$22/100)</f>
        <v>0</v>
      </c>
      <c r="N502" s="11" t="e">
        <f>VLOOKUP(B502,$B$11:B501,1,FALSE)</f>
        <v>#N/A</v>
      </c>
      <c r="AH502" s="353" t="s">
        <v>3130</v>
      </c>
      <c r="AI502" s="352" t="s">
        <v>3131</v>
      </c>
      <c r="AJ502" s="352" t="s">
        <v>3132</v>
      </c>
      <c r="AK502" s="354">
        <v>1.9339299999999999</v>
      </c>
      <c r="AL502" s="355">
        <v>7.9320000000000002E-2</v>
      </c>
      <c r="AM502" s="11">
        <f>IF(Verzie!$E$1="CZK",Ceny!AK502,IF(Verzie!$E$1="SK",Ceny!AL502,""))</f>
        <v>7.9320000000000002E-2</v>
      </c>
    </row>
    <row r="503" spans="2:39" ht="15">
      <c r="B503" s="153">
        <v>9255785</v>
      </c>
      <c r="C503" s="154" t="s">
        <v>475</v>
      </c>
      <c r="D503" s="155">
        <v>100</v>
      </c>
      <c r="E503" s="156"/>
      <c r="F503" s="157"/>
      <c r="G503" s="88">
        <f t="shared" si="28"/>
        <v>0</v>
      </c>
      <c r="H503" s="158" t="str">
        <f t="shared" si="30"/>
        <v>EUR</v>
      </c>
      <c r="I503" s="159"/>
      <c r="J503" s="347" t="s">
        <v>15796</v>
      </c>
      <c r="L503" s="75">
        <f>G503*(1-'FORM-I'!$V$22/100)</f>
        <v>0</v>
      </c>
      <c r="N503" s="11" t="e">
        <f>VLOOKUP(B503,$B$11:B502,1,FALSE)</f>
        <v>#N/A</v>
      </c>
      <c r="AH503" s="353" t="s">
        <v>3133</v>
      </c>
      <c r="AI503" s="352" t="s">
        <v>3134</v>
      </c>
      <c r="AJ503" s="352" t="s">
        <v>3135</v>
      </c>
      <c r="AK503" s="354">
        <v>694.14359999999999</v>
      </c>
      <c r="AL503" s="355">
        <v>27.769189999999998</v>
      </c>
      <c r="AM503" s="11">
        <f>IF(Verzie!$E$1="CZK",Ceny!AK503,IF(Verzie!$E$1="SK",Ceny!AL503,""))</f>
        <v>27.769189999999998</v>
      </c>
    </row>
    <row r="504" spans="2:39" ht="15">
      <c r="B504" s="146">
        <v>9255786</v>
      </c>
      <c r="C504" s="147" t="s">
        <v>476</v>
      </c>
      <c r="D504" s="148">
        <v>100</v>
      </c>
      <c r="E504" s="149"/>
      <c r="F504" s="150"/>
      <c r="G504" s="88">
        <f t="shared" si="28"/>
        <v>0</v>
      </c>
      <c r="H504" s="151" t="str">
        <f t="shared" si="30"/>
        <v>EUR</v>
      </c>
      <c r="I504" s="152"/>
      <c r="J504" s="347" t="s">
        <v>15798</v>
      </c>
      <c r="L504" s="75">
        <f>G504*(1-'FORM-I'!$V$22/100)</f>
        <v>0</v>
      </c>
      <c r="N504" s="11" t="e">
        <f>VLOOKUP(B504,$B$11:B503,1,FALSE)</f>
        <v>#N/A</v>
      </c>
      <c r="AH504" s="353" t="s">
        <v>3136</v>
      </c>
      <c r="AI504" s="352" t="s">
        <v>3137</v>
      </c>
      <c r="AJ504" s="352" t="s">
        <v>3138</v>
      </c>
      <c r="AK504" s="354">
        <v>1.9946900000000001</v>
      </c>
      <c r="AL504" s="355">
        <v>8.1799999999999998E-2</v>
      </c>
      <c r="AM504" s="11">
        <f>IF(Verzie!$E$1="CZK",Ceny!AK504,IF(Verzie!$E$1="SK",Ceny!AL504,""))</f>
        <v>8.1799999999999998E-2</v>
      </c>
    </row>
    <row r="505" spans="2:39" ht="15">
      <c r="B505" s="115">
        <v>9255787</v>
      </c>
      <c r="C505" s="116" t="s">
        <v>477</v>
      </c>
      <c r="D505" s="117">
        <v>100</v>
      </c>
      <c r="E505" s="118"/>
      <c r="F505" s="119"/>
      <c r="G505" s="88">
        <f t="shared" si="28"/>
        <v>0</v>
      </c>
      <c r="H505" s="121" t="str">
        <f t="shared" si="30"/>
        <v>EUR</v>
      </c>
      <c r="I505" s="122"/>
      <c r="J505" s="347" t="s">
        <v>15800</v>
      </c>
      <c r="L505" s="75">
        <f>G505*(1-'FORM-I'!$V$22/100)</f>
        <v>0</v>
      </c>
      <c r="N505" s="11" t="e">
        <f>VLOOKUP(B505,$B$11:B504,1,FALSE)</f>
        <v>#N/A</v>
      </c>
      <c r="AH505" s="353" t="s">
        <v>3139</v>
      </c>
      <c r="AI505" s="352" t="s">
        <v>3140</v>
      </c>
      <c r="AJ505" s="352" t="s">
        <v>3141</v>
      </c>
      <c r="AK505" s="354">
        <v>2.4022999999999999</v>
      </c>
      <c r="AL505" s="355">
        <v>9.8519999999999996E-2</v>
      </c>
      <c r="AM505" s="11">
        <f>IF(Verzie!$E$1="CZK",Ceny!AK505,IF(Verzie!$E$1="SK",Ceny!AL505,""))</f>
        <v>9.8519999999999996E-2</v>
      </c>
    </row>
    <row r="506" spans="2:39" ht="15">
      <c r="B506" s="115">
        <v>9255788</v>
      </c>
      <c r="C506" s="116" t="s">
        <v>478</v>
      </c>
      <c r="D506" s="117">
        <v>100</v>
      </c>
      <c r="E506" s="118"/>
      <c r="F506" s="119"/>
      <c r="G506" s="88">
        <f t="shared" si="28"/>
        <v>0</v>
      </c>
      <c r="H506" s="121" t="str">
        <f t="shared" si="30"/>
        <v>EUR</v>
      </c>
      <c r="I506" s="122"/>
      <c r="J506" s="347" t="s">
        <v>15802</v>
      </c>
      <c r="L506" s="75">
        <f>G506*(1-'FORM-I'!$V$22/100)</f>
        <v>0</v>
      </c>
      <c r="N506" s="11" t="e">
        <f>VLOOKUP(B506,$B$11:B505,1,FALSE)</f>
        <v>#N/A</v>
      </c>
      <c r="AH506" s="353" t="s">
        <v>3142</v>
      </c>
      <c r="AI506" s="352" t="s">
        <v>3143</v>
      </c>
      <c r="AJ506" s="352" t="s">
        <v>3144</v>
      </c>
      <c r="AK506" s="354">
        <v>4475.4578099999999</v>
      </c>
      <c r="AL506" s="355">
        <v>179.04058000000001</v>
      </c>
      <c r="AM506" s="11">
        <f>IF(Verzie!$E$1="CZK",Ceny!AK506,IF(Verzie!$E$1="SK",Ceny!AL506,""))</f>
        <v>179.04058000000001</v>
      </c>
    </row>
    <row r="507" spans="2:39" ht="15">
      <c r="B507" s="115">
        <v>9255789</v>
      </c>
      <c r="C507" s="116" t="s">
        <v>479</v>
      </c>
      <c r="D507" s="117">
        <v>100</v>
      </c>
      <c r="E507" s="118"/>
      <c r="F507" s="119"/>
      <c r="G507" s="88">
        <f t="shared" si="28"/>
        <v>0</v>
      </c>
      <c r="H507" s="121" t="str">
        <f t="shared" si="30"/>
        <v>EUR</v>
      </c>
      <c r="I507" s="122"/>
      <c r="J507" s="347" t="s">
        <v>15804</v>
      </c>
      <c r="L507" s="75">
        <f>G507*(1-'FORM-I'!$V$22/100)</f>
        <v>0</v>
      </c>
      <c r="N507" s="11" t="e">
        <f>VLOOKUP(B507,$B$11:B506,1,FALSE)</f>
        <v>#N/A</v>
      </c>
      <c r="AH507" s="353" t="s">
        <v>3142</v>
      </c>
      <c r="AI507" s="352" t="s">
        <v>3145</v>
      </c>
      <c r="AJ507" s="352" t="s">
        <v>3146</v>
      </c>
      <c r="AK507" s="354">
        <v>1692.04665</v>
      </c>
      <c r="AL507" s="355">
        <v>67.875240000000005</v>
      </c>
      <c r="AM507" s="11">
        <f>IF(Verzie!$E$1="CZK",Ceny!AK507,IF(Verzie!$E$1="SK",Ceny!AL507,""))</f>
        <v>67.875240000000005</v>
      </c>
    </row>
    <row r="508" spans="2:39" ht="15">
      <c r="B508" s="115">
        <v>9255790</v>
      </c>
      <c r="C508" s="116" t="s">
        <v>480</v>
      </c>
      <c r="D508" s="117">
        <v>100</v>
      </c>
      <c r="E508" s="118"/>
      <c r="F508" s="119"/>
      <c r="G508" s="88">
        <f t="shared" si="28"/>
        <v>0</v>
      </c>
      <c r="H508" s="121" t="str">
        <f t="shared" si="30"/>
        <v>EUR</v>
      </c>
      <c r="I508" s="122"/>
      <c r="J508" s="347" t="s">
        <v>15806</v>
      </c>
      <c r="L508" s="75">
        <f>G508*(1-'FORM-I'!$V$22/100)</f>
        <v>0</v>
      </c>
      <c r="N508" s="11" t="e">
        <f>VLOOKUP(B508,$B$11:B507,1,FALSE)</f>
        <v>#N/A</v>
      </c>
      <c r="AH508" s="353" t="s">
        <v>3147</v>
      </c>
      <c r="AI508" s="352" t="s">
        <v>3148</v>
      </c>
      <c r="AJ508" s="352" t="s">
        <v>3149</v>
      </c>
      <c r="AK508" s="354">
        <v>656.08218999999997</v>
      </c>
      <c r="AL508" s="355">
        <v>26.246559999999999</v>
      </c>
      <c r="AM508" s="11">
        <f>IF(Verzie!$E$1="CZK",Ceny!AK508,IF(Verzie!$E$1="SK",Ceny!AL508,""))</f>
        <v>26.246559999999999</v>
      </c>
    </row>
    <row r="509" spans="2:39" ht="15">
      <c r="B509" s="115">
        <v>9255791</v>
      </c>
      <c r="C509" s="116" t="s">
        <v>481</v>
      </c>
      <c r="D509" s="117">
        <v>100</v>
      </c>
      <c r="E509" s="118"/>
      <c r="F509" s="119"/>
      <c r="G509" s="88">
        <f t="shared" si="28"/>
        <v>0</v>
      </c>
      <c r="H509" s="121" t="str">
        <f t="shared" si="30"/>
        <v>EUR</v>
      </c>
      <c r="I509" s="122"/>
      <c r="J509" s="347" t="s">
        <v>15808</v>
      </c>
      <c r="L509" s="75">
        <f>G509*(1-'FORM-I'!$V$22/100)</f>
        <v>0</v>
      </c>
      <c r="N509" s="11" t="e">
        <f>VLOOKUP(B509,$B$11:B508,1,FALSE)</f>
        <v>#N/A</v>
      </c>
      <c r="AH509" s="353" t="s">
        <v>3147</v>
      </c>
      <c r="AI509" s="352" t="s">
        <v>3150</v>
      </c>
      <c r="AJ509" s="352" t="s">
        <v>3151</v>
      </c>
      <c r="AK509" s="354">
        <v>248.0461</v>
      </c>
      <c r="AL509" s="355">
        <v>9.9502000000000006</v>
      </c>
      <c r="AM509" s="11">
        <f>IF(Verzie!$E$1="CZK",Ceny!AK509,IF(Verzie!$E$1="SK",Ceny!AL509,""))</f>
        <v>9.9502000000000006</v>
      </c>
    </row>
    <row r="510" spans="2:39" ht="15">
      <c r="B510" s="115">
        <v>9255792</v>
      </c>
      <c r="C510" s="116" t="s">
        <v>482</v>
      </c>
      <c r="D510" s="117">
        <v>100</v>
      </c>
      <c r="E510" s="118"/>
      <c r="F510" s="119"/>
      <c r="G510" s="88">
        <f t="shared" si="28"/>
        <v>0</v>
      </c>
      <c r="H510" s="121" t="str">
        <f t="shared" si="30"/>
        <v>EUR</v>
      </c>
      <c r="I510" s="122"/>
      <c r="J510" s="347" t="s">
        <v>15810</v>
      </c>
      <c r="L510" s="75">
        <f>G510*(1-'FORM-I'!$V$22/100)</f>
        <v>0</v>
      </c>
      <c r="N510" s="11" t="e">
        <f>VLOOKUP(B510,$B$11:B509,1,FALSE)</f>
        <v>#N/A</v>
      </c>
      <c r="AH510" s="353" t="s">
        <v>3152</v>
      </c>
      <c r="AI510" s="352" t="s">
        <v>3153</v>
      </c>
      <c r="AJ510" s="352" t="s">
        <v>3154</v>
      </c>
      <c r="AK510" s="354">
        <v>2462.00126</v>
      </c>
      <c r="AL510" s="355">
        <v>98.492310000000003</v>
      </c>
      <c r="AM510" s="11">
        <f>IF(Verzie!$E$1="CZK",Ceny!AK510,IF(Verzie!$E$1="SK",Ceny!AL510,""))</f>
        <v>98.492310000000003</v>
      </c>
    </row>
    <row r="511" spans="2:39" ht="15">
      <c r="B511" s="115">
        <v>9255793</v>
      </c>
      <c r="C511" s="116" t="s">
        <v>483</v>
      </c>
      <c r="D511" s="117">
        <v>100</v>
      </c>
      <c r="E511" s="118"/>
      <c r="F511" s="119"/>
      <c r="G511" s="88">
        <f t="shared" si="28"/>
        <v>0</v>
      </c>
      <c r="H511" s="121" t="str">
        <f t="shared" si="30"/>
        <v>EUR</v>
      </c>
      <c r="I511" s="122"/>
      <c r="J511" s="347" t="s">
        <v>15812</v>
      </c>
      <c r="L511" s="75">
        <f>G511*(1-'FORM-I'!$V$22/100)</f>
        <v>0</v>
      </c>
      <c r="N511" s="11" t="e">
        <f>VLOOKUP(B511,$B$11:B510,1,FALSE)</f>
        <v>#N/A</v>
      </c>
      <c r="AH511" s="353" t="s">
        <v>3152</v>
      </c>
      <c r="AI511" s="352" t="s">
        <v>3155</v>
      </c>
      <c r="AJ511" s="352" t="s">
        <v>3156</v>
      </c>
      <c r="AK511" s="354">
        <v>930.81410000000005</v>
      </c>
      <c r="AL511" s="355">
        <v>37.338949999999997</v>
      </c>
      <c r="AM511" s="11">
        <f>IF(Verzie!$E$1="CZK",Ceny!AK511,IF(Verzie!$E$1="SK",Ceny!AL511,""))</f>
        <v>37.338949999999997</v>
      </c>
    </row>
    <row r="512" spans="2:39" ht="15">
      <c r="B512" s="153">
        <v>9255794</v>
      </c>
      <c r="C512" s="154" t="s">
        <v>484</v>
      </c>
      <c r="D512" s="155">
        <v>100</v>
      </c>
      <c r="E512" s="156"/>
      <c r="F512" s="157"/>
      <c r="G512" s="88">
        <f t="shared" si="28"/>
        <v>0</v>
      </c>
      <c r="H512" s="158" t="str">
        <f t="shared" si="30"/>
        <v>EUR</v>
      </c>
      <c r="I512" s="159"/>
      <c r="J512" s="347" t="s">
        <v>15814</v>
      </c>
      <c r="L512" s="75">
        <f>G512*(1-'FORM-I'!$V$22/100)</f>
        <v>0</v>
      </c>
      <c r="N512" s="11" t="e">
        <f>VLOOKUP(B512,$B$11:B511,1,FALSE)</f>
        <v>#N/A</v>
      </c>
      <c r="AH512" s="353" t="s">
        <v>3157</v>
      </c>
      <c r="AI512" s="352" t="s">
        <v>3158</v>
      </c>
      <c r="AJ512" s="352" t="s">
        <v>3159</v>
      </c>
      <c r="AK512" s="354">
        <v>161.9365</v>
      </c>
      <c r="AL512" s="355">
        <v>6.4782799999999998</v>
      </c>
      <c r="AM512" s="11">
        <f>IF(Verzie!$E$1="CZK",Ceny!AK512,IF(Verzie!$E$1="SK",Ceny!AL512,""))</f>
        <v>6.4782799999999998</v>
      </c>
    </row>
    <row r="513" spans="2:39" ht="15">
      <c r="B513" s="146">
        <v>9255795</v>
      </c>
      <c r="C513" s="147" t="s">
        <v>485</v>
      </c>
      <c r="D513" s="148">
        <v>100</v>
      </c>
      <c r="E513" s="149"/>
      <c r="F513" s="150"/>
      <c r="G513" s="88">
        <f t="shared" si="28"/>
        <v>0</v>
      </c>
      <c r="H513" s="151" t="str">
        <f t="shared" si="30"/>
        <v>EUR</v>
      </c>
      <c r="I513" s="152"/>
      <c r="J513" s="347" t="s">
        <v>15816</v>
      </c>
      <c r="L513" s="75">
        <f>G513*(1-'FORM-I'!$V$22/100)</f>
        <v>0</v>
      </c>
      <c r="N513" s="11" t="e">
        <f>VLOOKUP(B513,$B$11:B512,1,FALSE)</f>
        <v>#N/A</v>
      </c>
      <c r="AH513" s="353" t="s">
        <v>3157</v>
      </c>
      <c r="AI513" s="352" t="s">
        <v>3160</v>
      </c>
      <c r="AJ513" s="352" t="s">
        <v>3161</v>
      </c>
      <c r="AK513" s="354">
        <v>61.223750000000003</v>
      </c>
      <c r="AL513" s="355">
        <v>2.4559500000000001</v>
      </c>
      <c r="AM513" s="11">
        <f>IF(Verzie!$E$1="CZK",Ceny!AK513,IF(Verzie!$E$1="SK",Ceny!AL513,""))</f>
        <v>2.4559500000000001</v>
      </c>
    </row>
    <row r="514" spans="2:39" ht="15">
      <c r="B514" s="115">
        <v>9255796</v>
      </c>
      <c r="C514" s="116" t="s">
        <v>486</v>
      </c>
      <c r="D514" s="117">
        <v>100</v>
      </c>
      <c r="E514" s="118"/>
      <c r="F514" s="119"/>
      <c r="G514" s="88">
        <f t="shared" si="28"/>
        <v>0</v>
      </c>
      <c r="H514" s="121" t="str">
        <f t="shared" si="30"/>
        <v>EUR</v>
      </c>
      <c r="I514" s="122"/>
      <c r="J514" s="347" t="s">
        <v>15818</v>
      </c>
      <c r="L514" s="75">
        <f>G514*(1-'FORM-I'!$V$22/100)</f>
        <v>0</v>
      </c>
      <c r="N514" s="11" t="e">
        <f>VLOOKUP(B514,$B$11:B513,1,FALSE)</f>
        <v>#N/A</v>
      </c>
      <c r="AH514" s="353" t="s">
        <v>3162</v>
      </c>
      <c r="AI514" s="352" t="s">
        <v>3163</v>
      </c>
      <c r="AJ514" s="352" t="s">
        <v>3164</v>
      </c>
      <c r="AK514" s="354">
        <v>753.09108000000003</v>
      </c>
      <c r="AL514" s="355">
        <v>30.127400000000002</v>
      </c>
      <c r="AM514" s="11">
        <f>IF(Verzie!$E$1="CZK",Ceny!AK514,IF(Verzie!$E$1="SK",Ceny!AL514,""))</f>
        <v>30.127400000000002</v>
      </c>
    </row>
    <row r="515" spans="2:39" ht="15">
      <c r="B515" s="115">
        <v>9255797</v>
      </c>
      <c r="C515" s="116" t="s">
        <v>487</v>
      </c>
      <c r="D515" s="117">
        <v>100</v>
      </c>
      <c r="E515" s="118"/>
      <c r="F515" s="119"/>
      <c r="G515" s="88" t="e">
        <f t="shared" si="28"/>
        <v>#N/A</v>
      </c>
      <c r="H515" s="121" t="e">
        <f t="shared" si="30"/>
        <v>#N/A</v>
      </c>
      <c r="I515" s="122"/>
      <c r="J515" s="347" t="e">
        <v>#N/A</v>
      </c>
      <c r="L515" s="75" t="e">
        <f>G515*(1-'FORM-I'!$V$22/100)</f>
        <v>#N/A</v>
      </c>
      <c r="N515" s="11" t="e">
        <f>VLOOKUP(B515,$B$11:B514,1,FALSE)</f>
        <v>#N/A</v>
      </c>
      <c r="AH515" s="353" t="s">
        <v>3162</v>
      </c>
      <c r="AI515" s="352" t="s">
        <v>3165</v>
      </c>
      <c r="AJ515" s="352" t="s">
        <v>3166</v>
      </c>
      <c r="AK515" s="354">
        <v>284.72320000000002</v>
      </c>
      <c r="AL515" s="355">
        <v>11.421469999999999</v>
      </c>
      <c r="AM515" s="11">
        <f>IF(Verzie!$E$1="CZK",Ceny!AK515,IF(Verzie!$E$1="SK",Ceny!AL515,""))</f>
        <v>11.421469999999999</v>
      </c>
    </row>
    <row r="516" spans="2:39" ht="15">
      <c r="B516" s="115">
        <v>9255798</v>
      </c>
      <c r="C516" s="116" t="s">
        <v>488</v>
      </c>
      <c r="D516" s="117">
        <v>100</v>
      </c>
      <c r="E516" s="118"/>
      <c r="F516" s="119"/>
      <c r="G516" s="88">
        <f t="shared" si="28"/>
        <v>0</v>
      </c>
      <c r="H516" s="121" t="str">
        <f t="shared" si="30"/>
        <v>EUR</v>
      </c>
      <c r="I516" s="122"/>
      <c r="J516" s="347" t="s">
        <v>15820</v>
      </c>
      <c r="L516" s="75">
        <f>G516*(1-'FORM-I'!$V$22/100)</f>
        <v>0</v>
      </c>
      <c r="N516" s="11" t="e">
        <f>VLOOKUP(B516,$B$11:B515,1,FALSE)</f>
        <v>#N/A</v>
      </c>
      <c r="AH516" s="353" t="s">
        <v>3167</v>
      </c>
      <c r="AI516" s="352" t="s">
        <v>3168</v>
      </c>
      <c r="AJ516" s="352" t="s">
        <v>3169</v>
      </c>
      <c r="AK516" s="354">
        <v>3100.13042</v>
      </c>
      <c r="AL516" s="355">
        <v>124.02066000000001</v>
      </c>
      <c r="AM516" s="11">
        <f>IF(Verzie!$E$1="CZK",Ceny!AK516,IF(Verzie!$E$1="SK",Ceny!AL516,""))</f>
        <v>124.02066000000001</v>
      </c>
    </row>
    <row r="517" spans="2:39" ht="15">
      <c r="B517" s="115">
        <v>9255799</v>
      </c>
      <c r="C517" s="116" t="s">
        <v>489</v>
      </c>
      <c r="D517" s="117">
        <v>100</v>
      </c>
      <c r="E517" s="118"/>
      <c r="F517" s="119"/>
      <c r="G517" s="88">
        <f t="shared" si="28"/>
        <v>0</v>
      </c>
      <c r="H517" s="121" t="str">
        <f t="shared" si="30"/>
        <v>EUR</v>
      </c>
      <c r="I517" s="122"/>
      <c r="J517" s="347" t="s">
        <v>15822</v>
      </c>
      <c r="L517" s="75">
        <f>G517*(1-'FORM-I'!$V$22/100)</f>
        <v>0</v>
      </c>
      <c r="N517" s="11" t="e">
        <f>VLOOKUP(B517,$B$11:B516,1,FALSE)</f>
        <v>#N/A</v>
      </c>
      <c r="AH517" s="353" t="s">
        <v>3167</v>
      </c>
      <c r="AI517" s="352" t="s">
        <v>3170</v>
      </c>
      <c r="AJ517" s="352" t="s">
        <v>3171</v>
      </c>
      <c r="AK517" s="354">
        <v>1172.0733499999999</v>
      </c>
      <c r="AL517" s="355">
        <v>47.016889999999997</v>
      </c>
      <c r="AM517" s="11">
        <f>IF(Verzie!$E$1="CZK",Ceny!AK517,IF(Verzie!$E$1="SK",Ceny!AL517,""))</f>
        <v>47.016889999999997</v>
      </c>
    </row>
    <row r="518" spans="2:39" ht="15">
      <c r="B518" s="115">
        <v>9255800</v>
      </c>
      <c r="C518" s="116" t="s">
        <v>490</v>
      </c>
      <c r="D518" s="117">
        <v>100</v>
      </c>
      <c r="E518" s="118"/>
      <c r="F518" s="119"/>
      <c r="G518" s="88">
        <f t="shared" si="28"/>
        <v>0</v>
      </c>
      <c r="H518" s="121" t="str">
        <f t="shared" si="30"/>
        <v>EUR</v>
      </c>
      <c r="I518" s="122"/>
      <c r="J518" s="347" t="s">
        <v>15824</v>
      </c>
      <c r="L518" s="75">
        <f>G518*(1-'FORM-I'!$V$22/100)</f>
        <v>0</v>
      </c>
      <c r="N518" s="11" t="e">
        <f>VLOOKUP(B518,$B$11:B517,1,FALSE)</f>
        <v>#N/A</v>
      </c>
      <c r="AH518" s="353" t="s">
        <v>3172</v>
      </c>
      <c r="AI518" s="352" t="s">
        <v>3173</v>
      </c>
      <c r="AJ518" s="352" t="s">
        <v>3174</v>
      </c>
      <c r="AK518" s="354">
        <v>1651.6331700000001</v>
      </c>
      <c r="AL518" s="355">
        <v>74.890940000000001</v>
      </c>
      <c r="AM518" s="11">
        <f>IF(Verzie!$E$1="CZK",Ceny!AK518,IF(Verzie!$E$1="SK",Ceny!AL518,""))</f>
        <v>74.890940000000001</v>
      </c>
    </row>
    <row r="519" spans="2:39" ht="15">
      <c r="B519" s="115">
        <v>9255801</v>
      </c>
      <c r="C519" s="116" t="s">
        <v>491</v>
      </c>
      <c r="D519" s="117">
        <v>100</v>
      </c>
      <c r="E519" s="118"/>
      <c r="F519" s="119"/>
      <c r="G519" s="88" t="e">
        <f t="shared" si="28"/>
        <v>#N/A</v>
      </c>
      <c r="H519" s="121" t="e">
        <f t="shared" si="30"/>
        <v>#N/A</v>
      </c>
      <c r="I519" s="122"/>
      <c r="J519" s="347" t="e">
        <v>#N/A</v>
      </c>
      <c r="L519" s="75" t="e">
        <f>G519*(1-'FORM-I'!$V$22/100)</f>
        <v>#N/A</v>
      </c>
      <c r="N519" s="11" t="e">
        <f>VLOOKUP(B519,$B$11:B518,1,FALSE)</f>
        <v>#N/A</v>
      </c>
      <c r="AH519" s="353" t="s">
        <v>3175</v>
      </c>
      <c r="AI519" s="352" t="s">
        <v>3176</v>
      </c>
      <c r="AJ519" s="352" t="s">
        <v>3177</v>
      </c>
      <c r="AK519" s="354">
        <v>910.09163999999998</v>
      </c>
      <c r="AL519" s="355">
        <v>43.778700000000001</v>
      </c>
      <c r="AM519" s="11">
        <f>IF(Verzie!$E$1="CZK",Ceny!AK519,IF(Verzie!$E$1="SK",Ceny!AL519,""))</f>
        <v>43.778700000000001</v>
      </c>
    </row>
    <row r="520" spans="2:39" ht="15">
      <c r="B520" s="115">
        <v>9255802</v>
      </c>
      <c r="C520" s="116" t="s">
        <v>492</v>
      </c>
      <c r="D520" s="117">
        <v>100</v>
      </c>
      <c r="E520" s="118"/>
      <c r="F520" s="119"/>
      <c r="G520" s="88" t="e">
        <f t="shared" si="28"/>
        <v>#N/A</v>
      </c>
      <c r="H520" s="121" t="e">
        <f t="shared" si="30"/>
        <v>#N/A</v>
      </c>
      <c r="I520" s="122"/>
      <c r="J520" s="347" t="e">
        <v>#N/A</v>
      </c>
      <c r="L520" s="75" t="e">
        <f>G520*(1-'FORM-I'!$V$22/100)</f>
        <v>#N/A</v>
      </c>
      <c r="N520" s="11" t="e">
        <f>VLOOKUP(B520,$B$11:B519,1,FALSE)</f>
        <v>#N/A</v>
      </c>
      <c r="AH520" s="353" t="s">
        <v>3178</v>
      </c>
      <c r="AI520" s="352" t="s">
        <v>3179</v>
      </c>
      <c r="AJ520" s="352" t="s">
        <v>3180</v>
      </c>
      <c r="AK520" s="354">
        <v>443.68299000000002</v>
      </c>
      <c r="AL520" s="355">
        <v>19.29984</v>
      </c>
      <c r="AM520" s="11">
        <f>IF(Verzie!$E$1="CZK",Ceny!AK520,IF(Verzie!$E$1="SK",Ceny!AL520,""))</f>
        <v>19.29984</v>
      </c>
    </row>
    <row r="521" spans="2:39" ht="15">
      <c r="B521" s="153">
        <v>9255803</v>
      </c>
      <c r="C521" s="154" t="s">
        <v>493</v>
      </c>
      <c r="D521" s="155">
        <v>100</v>
      </c>
      <c r="E521" s="156"/>
      <c r="F521" s="157"/>
      <c r="G521" s="88">
        <f t="shared" si="28"/>
        <v>0</v>
      </c>
      <c r="H521" s="158" t="str">
        <f>IF(G521="","",$H$10)</f>
        <v>EUR</v>
      </c>
      <c r="I521" s="159"/>
      <c r="J521" s="347" t="s">
        <v>15826</v>
      </c>
      <c r="L521" s="75">
        <f>G521*(1-'FORM-I'!$V$22/100)</f>
        <v>0</v>
      </c>
      <c r="N521" s="11" t="e">
        <f>VLOOKUP(B521,$B$11:B520,1,FALSE)</f>
        <v>#N/A</v>
      </c>
      <c r="AH521" s="353" t="s">
        <v>3181</v>
      </c>
      <c r="AI521" s="352" t="s">
        <v>3182</v>
      </c>
      <c r="AJ521" s="352" t="s">
        <v>3183</v>
      </c>
      <c r="AK521" s="354">
        <v>443.68299000000002</v>
      </c>
      <c r="AL521" s="355">
        <v>19.29984</v>
      </c>
      <c r="AM521" s="11">
        <f>IF(Verzie!$E$1="CZK",Ceny!AK521,IF(Verzie!$E$1="SK",Ceny!AL521,""))</f>
        <v>19.29984</v>
      </c>
    </row>
    <row r="522" spans="2:39" ht="15">
      <c r="B522" s="130">
        <v>9255831</v>
      </c>
      <c r="C522" s="131" t="s">
        <v>494</v>
      </c>
      <c r="D522" s="132">
        <v>50</v>
      </c>
      <c r="E522" s="133"/>
      <c r="F522" s="134"/>
      <c r="G522" s="88">
        <f t="shared" si="28"/>
        <v>2.9520300000000002</v>
      </c>
      <c r="H522" s="136" t="str">
        <f>IF(G522="","",$H$10)</f>
        <v>EUR</v>
      </c>
      <c r="I522" s="137"/>
      <c r="J522" s="347" t="s">
        <v>15886</v>
      </c>
      <c r="L522" s="75">
        <f>G522*(1-'FORM-I'!$V$22/100)</f>
        <v>2.9520300000000002</v>
      </c>
      <c r="N522" s="11" t="e">
        <f>VLOOKUP(B522,$B$11:B521,1,FALSE)</f>
        <v>#N/A</v>
      </c>
      <c r="AH522" s="353" t="s">
        <v>3184</v>
      </c>
      <c r="AI522" s="352" t="s">
        <v>3185</v>
      </c>
      <c r="AJ522" s="352" t="s">
        <v>3186</v>
      </c>
      <c r="AK522" s="354">
        <v>94.424369999999996</v>
      </c>
      <c r="AL522" s="355">
        <v>4.5421500000000004</v>
      </c>
      <c r="AM522" s="11">
        <f>IF(Verzie!$E$1="CZK",Ceny!AK522,IF(Verzie!$E$1="SK",Ceny!AL522,""))</f>
        <v>4.5421500000000004</v>
      </c>
    </row>
    <row r="523" spans="2:39" ht="15">
      <c r="B523" s="130"/>
      <c r="C523" s="131"/>
      <c r="D523" s="132"/>
      <c r="E523" s="133"/>
      <c r="F523" s="134"/>
      <c r="G523" s="88"/>
      <c r="H523" s="136"/>
      <c r="I523" s="137"/>
      <c r="J523" s="347"/>
      <c r="L523" s="75">
        <f>G523*(1-'FORM-I'!$V$22/100)</f>
        <v>0</v>
      </c>
      <c r="N523" s="11" t="e">
        <f>VLOOKUP(B523,$B$11:B522,1,FALSE)</f>
        <v>#N/A</v>
      </c>
      <c r="AH523" s="353" t="s">
        <v>3187</v>
      </c>
      <c r="AI523" s="352" t="s">
        <v>3188</v>
      </c>
      <c r="AJ523" s="352" t="s">
        <v>3189</v>
      </c>
      <c r="AK523" s="354">
        <v>97.58623</v>
      </c>
      <c r="AL523" s="355">
        <v>4.6942599999999999</v>
      </c>
      <c r="AM523" s="11">
        <f>IF(Verzie!$E$1="CZK",Ceny!AK523,IF(Verzie!$E$1="SK",Ceny!AL523,""))</f>
        <v>4.6942599999999999</v>
      </c>
    </row>
    <row r="524" spans="2:39" ht="15">
      <c r="B524" s="146">
        <v>9257643</v>
      </c>
      <c r="C524" s="147" t="s">
        <v>495</v>
      </c>
      <c r="D524" s="148">
        <v>1</v>
      </c>
      <c r="E524" s="149"/>
      <c r="F524" s="150"/>
      <c r="G524" s="88">
        <f t="shared" si="28"/>
        <v>85.10378</v>
      </c>
      <c r="H524" s="151" t="str">
        <f t="shared" ref="H524:H529" si="31">IF(G524="","",$H$10)</f>
        <v>EUR</v>
      </c>
      <c r="I524" s="152"/>
      <c r="J524" s="347" t="s">
        <v>16362</v>
      </c>
      <c r="L524" s="75">
        <f>G524*(1-'FORM-I'!$V$22/100)</f>
        <v>85.10378</v>
      </c>
      <c r="N524" s="11" t="e">
        <f>VLOOKUP(B524,$B$11:B523,1,FALSE)</f>
        <v>#N/A</v>
      </c>
      <c r="AH524" s="353" t="s">
        <v>3190</v>
      </c>
      <c r="AI524" s="352" t="s">
        <v>3191</v>
      </c>
      <c r="AJ524" s="352" t="s">
        <v>3192</v>
      </c>
      <c r="AK524" s="354">
        <v>154.88947999999999</v>
      </c>
      <c r="AL524" s="355">
        <v>7.4507399999999997</v>
      </c>
      <c r="AM524" s="11">
        <f>IF(Verzie!$E$1="CZK",Ceny!AK524,IF(Verzie!$E$1="SK",Ceny!AL524,""))</f>
        <v>7.4507399999999997</v>
      </c>
    </row>
    <row r="525" spans="2:39" ht="15">
      <c r="B525" s="115">
        <v>9257645</v>
      </c>
      <c r="C525" s="116" t="s">
        <v>496</v>
      </c>
      <c r="D525" s="117">
        <v>1</v>
      </c>
      <c r="E525" s="118"/>
      <c r="F525" s="119"/>
      <c r="G525" s="88">
        <f t="shared" ref="G525:G588" si="32">VLOOKUP(J525,AI:AM,5,0)</f>
        <v>140.42095</v>
      </c>
      <c r="H525" s="121" t="str">
        <f t="shared" si="31"/>
        <v>EUR</v>
      </c>
      <c r="I525" s="122"/>
      <c r="J525" s="347" t="s">
        <v>16367</v>
      </c>
      <c r="L525" s="75">
        <f>G525*(1-'FORM-I'!$V$22/100)</f>
        <v>140.42095</v>
      </c>
      <c r="N525" s="11" t="e">
        <f>VLOOKUP(B525,$B$11:B524,1,FALSE)</f>
        <v>#N/A</v>
      </c>
      <c r="AH525" s="353" t="s">
        <v>3193</v>
      </c>
      <c r="AI525" s="352" t="s">
        <v>3194</v>
      </c>
      <c r="AJ525" s="352" t="s">
        <v>3195</v>
      </c>
      <c r="AK525" s="354">
        <v>154.88947999999999</v>
      </c>
      <c r="AL525" s="355">
        <v>7.4507399999999997</v>
      </c>
      <c r="AM525" s="11">
        <f>IF(Verzie!$E$1="CZK",Ceny!AK525,IF(Verzie!$E$1="SK",Ceny!AL525,""))</f>
        <v>7.4507399999999997</v>
      </c>
    </row>
    <row r="526" spans="2:39" ht="15">
      <c r="B526" s="115">
        <v>9257647</v>
      </c>
      <c r="C526" s="116" t="s">
        <v>497</v>
      </c>
      <c r="D526" s="117">
        <v>1</v>
      </c>
      <c r="E526" s="118"/>
      <c r="F526" s="119"/>
      <c r="G526" s="88">
        <f t="shared" si="32"/>
        <v>121.01739000000001</v>
      </c>
      <c r="H526" s="121" t="str">
        <f t="shared" si="31"/>
        <v>EUR</v>
      </c>
      <c r="I526" s="122"/>
      <c r="J526" s="347" t="s">
        <v>16369</v>
      </c>
      <c r="L526" s="75">
        <f>G526*(1-'FORM-I'!$V$22/100)</f>
        <v>121.01739000000001</v>
      </c>
      <c r="N526" s="11" t="e">
        <f>VLOOKUP(B526,$B$11:B525,1,FALSE)</f>
        <v>#N/A</v>
      </c>
      <c r="AH526" s="353" t="s">
        <v>3193</v>
      </c>
      <c r="AI526" s="352" t="s">
        <v>3196</v>
      </c>
      <c r="AJ526" s="352" t="s">
        <v>3197</v>
      </c>
      <c r="AK526" s="354">
        <v>154.88947999999999</v>
      </c>
      <c r="AL526" s="355">
        <v>7.4507399999999997</v>
      </c>
      <c r="AM526" s="11">
        <f>IF(Verzie!$E$1="CZK",Ceny!AK526,IF(Verzie!$E$1="SK",Ceny!AL526,""))</f>
        <v>7.4507399999999997</v>
      </c>
    </row>
    <row r="527" spans="2:39" ht="15">
      <c r="B527" s="153">
        <v>9257649</v>
      </c>
      <c r="C527" s="154" t="s">
        <v>498</v>
      </c>
      <c r="D527" s="155">
        <v>1</v>
      </c>
      <c r="E527" s="156"/>
      <c r="F527" s="157"/>
      <c r="G527" s="88">
        <f t="shared" si="32"/>
        <v>188.16405</v>
      </c>
      <c r="H527" s="158" t="str">
        <f t="shared" si="31"/>
        <v>EUR</v>
      </c>
      <c r="I527" s="159"/>
      <c r="J527" s="347" t="s">
        <v>16374</v>
      </c>
      <c r="L527" s="75">
        <f>G527*(1-'FORM-I'!$V$22/100)</f>
        <v>188.16405</v>
      </c>
      <c r="N527" s="11" t="e">
        <f>VLOOKUP(B527,$B$11:B526,1,FALSE)</f>
        <v>#N/A</v>
      </c>
      <c r="AH527" s="353" t="s">
        <v>3198</v>
      </c>
      <c r="AI527" s="352" t="s">
        <v>3199</v>
      </c>
      <c r="AJ527" s="352" t="s">
        <v>3200</v>
      </c>
      <c r="AK527" s="354">
        <v>169.26124999999999</v>
      </c>
      <c r="AL527" s="355">
        <v>8.14208</v>
      </c>
      <c r="AM527" s="11">
        <f>IF(Verzie!$E$1="CZK",Ceny!AK527,IF(Verzie!$E$1="SK",Ceny!AL527,""))</f>
        <v>8.14208</v>
      </c>
    </row>
    <row r="528" spans="2:39" ht="15">
      <c r="B528" s="146">
        <v>9257703</v>
      </c>
      <c r="C528" s="147" t="s">
        <v>499</v>
      </c>
      <c r="D528" s="148">
        <v>200</v>
      </c>
      <c r="E528" s="149"/>
      <c r="F528" s="150"/>
      <c r="G528" s="88">
        <f t="shared" si="32"/>
        <v>0.29480000000000001</v>
      </c>
      <c r="H528" s="151" t="str">
        <f t="shared" si="31"/>
        <v>EUR</v>
      </c>
      <c r="I528" s="152"/>
      <c r="J528" s="347" t="s">
        <v>16471</v>
      </c>
      <c r="L528" s="75">
        <f>G528*(1-'FORM-I'!$V$22/100)</f>
        <v>0.29480000000000001</v>
      </c>
      <c r="N528" s="11" t="e">
        <f>VLOOKUP(B528,$B$11:B527,1,FALSE)</f>
        <v>#N/A</v>
      </c>
      <c r="AH528" s="353" t="s">
        <v>3201</v>
      </c>
      <c r="AI528" s="352" t="s">
        <v>3202</v>
      </c>
      <c r="AJ528" s="352" t="s">
        <v>3203</v>
      </c>
      <c r="AK528" s="354">
        <v>154.88947999999999</v>
      </c>
      <c r="AL528" s="355">
        <v>7.4507399999999997</v>
      </c>
      <c r="AM528" s="11">
        <f>IF(Verzie!$E$1="CZK",Ceny!AK528,IF(Verzie!$E$1="SK",Ceny!AL528,""))</f>
        <v>7.4507399999999997</v>
      </c>
    </row>
    <row r="529" spans="2:39" ht="15">
      <c r="B529" s="115">
        <v>9257704</v>
      </c>
      <c r="C529" s="116" t="s">
        <v>500</v>
      </c>
      <c r="D529" s="117">
        <v>200</v>
      </c>
      <c r="E529" s="118"/>
      <c r="F529" s="119"/>
      <c r="G529" s="88">
        <f t="shared" si="32"/>
        <v>0.29480000000000001</v>
      </c>
      <c r="H529" s="121" t="str">
        <f t="shared" si="31"/>
        <v>EUR</v>
      </c>
      <c r="I529" s="122"/>
      <c r="J529" s="347" t="s">
        <v>16475</v>
      </c>
      <c r="L529" s="75">
        <f>G529*(1-'FORM-I'!$V$22/100)</f>
        <v>0.29480000000000001</v>
      </c>
      <c r="N529" s="11" t="e">
        <f>VLOOKUP(B529,$B$11:B528,1,FALSE)</f>
        <v>#N/A</v>
      </c>
      <c r="AH529" s="353" t="s">
        <v>3204</v>
      </c>
      <c r="AI529" s="352" t="s">
        <v>3205</v>
      </c>
      <c r="AJ529" s="352" t="s">
        <v>3206</v>
      </c>
      <c r="AK529" s="354">
        <v>176.45169000000001</v>
      </c>
      <c r="AL529" s="355">
        <v>8.4879700000000007</v>
      </c>
      <c r="AM529" s="11">
        <f>IF(Verzie!$E$1="CZK",Ceny!AK529,IF(Verzie!$E$1="SK",Ceny!AL529,""))</f>
        <v>8.4879700000000007</v>
      </c>
    </row>
    <row r="530" spans="2:39" ht="15">
      <c r="B530" s="115">
        <v>9257705</v>
      </c>
      <c r="C530" s="116" t="s">
        <v>501</v>
      </c>
      <c r="D530" s="117">
        <v>200</v>
      </c>
      <c r="E530" s="118"/>
      <c r="F530" s="119"/>
      <c r="G530" s="88">
        <f t="shared" si="32"/>
        <v>0.29480000000000001</v>
      </c>
      <c r="H530" s="121" t="str">
        <f>IF(G530="","",$H$10)</f>
        <v>EUR</v>
      </c>
      <c r="I530" s="122"/>
      <c r="J530" s="347" t="s">
        <v>16479</v>
      </c>
      <c r="L530" s="75">
        <f>G530*(1-'FORM-I'!$V$22/100)</f>
        <v>0.29480000000000001</v>
      </c>
      <c r="N530" s="11" t="e">
        <f>VLOOKUP(B530,$B$11:B529,1,FALSE)</f>
        <v>#N/A</v>
      </c>
      <c r="AH530" s="353" t="s">
        <v>3207</v>
      </c>
      <c r="AI530" s="352" t="s">
        <v>3208</v>
      </c>
      <c r="AJ530" s="352" t="s">
        <v>3209</v>
      </c>
      <c r="AK530" s="354">
        <v>162.07680999999999</v>
      </c>
      <c r="AL530" s="355">
        <v>7.7964799999999999</v>
      </c>
      <c r="AM530" s="11">
        <f>IF(Verzie!$E$1="CZK",Ceny!AK530,IF(Verzie!$E$1="SK",Ceny!AL530,""))</f>
        <v>7.7964799999999999</v>
      </c>
    </row>
    <row r="531" spans="2:39" ht="15">
      <c r="B531" s="115">
        <v>9270185</v>
      </c>
      <c r="C531" s="116" t="s">
        <v>502</v>
      </c>
      <c r="D531" s="117">
        <v>200</v>
      </c>
      <c r="E531" s="118"/>
      <c r="F531" s="119"/>
      <c r="G531" s="88">
        <f t="shared" si="32"/>
        <v>0.13098000000000001</v>
      </c>
      <c r="H531" s="121" t="str">
        <f>IF(G531="","",$H$10)</f>
        <v>EUR</v>
      </c>
      <c r="I531" s="122"/>
      <c r="J531" s="347" t="s">
        <v>16814</v>
      </c>
      <c r="L531" s="75">
        <f>G531*(1-'FORM-I'!$V$22/100)</f>
        <v>0.13098000000000001</v>
      </c>
      <c r="N531" s="11" t="e">
        <f>VLOOKUP(B531,$B$11:B530,1,FALSE)</f>
        <v>#N/A</v>
      </c>
      <c r="AH531" s="353" t="s">
        <v>3210</v>
      </c>
      <c r="AI531" s="352" t="s">
        <v>3211</v>
      </c>
      <c r="AJ531" s="352" t="s">
        <v>3212</v>
      </c>
      <c r="AK531" s="354">
        <v>162.07680999999999</v>
      </c>
      <c r="AL531" s="355">
        <v>7.7964799999999999</v>
      </c>
      <c r="AM531" s="11">
        <f>IF(Verzie!$E$1="CZK",Ceny!AK531,IF(Verzie!$E$1="SK",Ceny!AL531,""))</f>
        <v>7.7964799999999999</v>
      </c>
    </row>
    <row r="532" spans="2:39" ht="15">
      <c r="B532" s="115">
        <v>9270186</v>
      </c>
      <c r="C532" s="116" t="s">
        <v>503</v>
      </c>
      <c r="D532" s="117">
        <v>200</v>
      </c>
      <c r="E532" s="118"/>
      <c r="F532" s="119"/>
      <c r="G532" s="88">
        <f t="shared" si="32"/>
        <v>0.13098000000000001</v>
      </c>
      <c r="H532" s="121" t="str">
        <f t="shared" ref="H532:H534" si="33">IF(G532="","",$H$10)</f>
        <v>EUR</v>
      </c>
      <c r="I532" s="122"/>
      <c r="J532" s="347" t="s">
        <v>16816</v>
      </c>
      <c r="L532" s="75">
        <f>G532*(1-'FORM-I'!$V$22/100)</f>
        <v>0.13098000000000001</v>
      </c>
      <c r="N532" s="11" t="e">
        <f>VLOOKUP(B532,$B$11:B531,1,FALSE)</f>
        <v>#N/A</v>
      </c>
      <c r="AH532" s="353" t="s">
        <v>3213</v>
      </c>
      <c r="AI532" s="352" t="s">
        <v>3214</v>
      </c>
      <c r="AJ532" s="352" t="s">
        <v>3215</v>
      </c>
      <c r="AK532" s="354">
        <v>176.45169000000001</v>
      </c>
      <c r="AL532" s="355">
        <v>8.4879700000000007</v>
      </c>
      <c r="AM532" s="11">
        <f>IF(Verzie!$E$1="CZK",Ceny!AK532,IF(Verzie!$E$1="SK",Ceny!AL532,""))</f>
        <v>8.4879700000000007</v>
      </c>
    </row>
    <row r="533" spans="2:39" ht="15">
      <c r="B533" s="153">
        <v>9270187</v>
      </c>
      <c r="C533" s="154" t="s">
        <v>504</v>
      </c>
      <c r="D533" s="155">
        <v>200</v>
      </c>
      <c r="E533" s="156"/>
      <c r="F533" s="157"/>
      <c r="G533" s="88">
        <f t="shared" si="32"/>
        <v>0.13098000000000001</v>
      </c>
      <c r="H533" s="158" t="str">
        <f t="shared" si="33"/>
        <v>EUR</v>
      </c>
      <c r="I533" s="159"/>
      <c r="J533" s="347" t="s">
        <v>16818</v>
      </c>
      <c r="L533" s="75">
        <f>G533*(1-'FORM-I'!$V$22/100)</f>
        <v>0.13098000000000001</v>
      </c>
      <c r="N533" s="11" t="e">
        <f>VLOOKUP(B533,$B$11:B532,1,FALSE)</f>
        <v>#N/A</v>
      </c>
      <c r="AH533" s="353" t="s">
        <v>3216</v>
      </c>
      <c r="AI533" s="352" t="s">
        <v>3217</v>
      </c>
      <c r="AJ533" s="352" t="s">
        <v>3218</v>
      </c>
      <c r="AK533" s="354">
        <v>162.07680999999999</v>
      </c>
      <c r="AL533" s="355">
        <v>7.7964799999999999</v>
      </c>
      <c r="AM533" s="11">
        <f>IF(Verzie!$E$1="CZK",Ceny!AK533,IF(Verzie!$E$1="SK",Ceny!AL533,""))</f>
        <v>7.7964799999999999</v>
      </c>
    </row>
    <row r="534" spans="2:39" ht="15">
      <c r="B534" s="130">
        <v>9123080</v>
      </c>
      <c r="C534" s="131" t="s">
        <v>505</v>
      </c>
      <c r="D534" s="132">
        <v>150</v>
      </c>
      <c r="E534" s="133"/>
      <c r="F534" s="134"/>
      <c r="G534" s="88" t="e">
        <f t="shared" si="32"/>
        <v>#N/A</v>
      </c>
      <c r="H534" s="136" t="e">
        <f t="shared" si="33"/>
        <v>#N/A</v>
      </c>
      <c r="I534" s="137"/>
      <c r="J534" s="347" t="e">
        <v>#N/A</v>
      </c>
      <c r="L534" s="75" t="e">
        <f>G534*(1-'FORM-I'!$V$22/100)</f>
        <v>#N/A</v>
      </c>
      <c r="N534" s="11" t="e">
        <f>VLOOKUP(B534,$B$11:B533,1,FALSE)</f>
        <v>#N/A</v>
      </c>
      <c r="AH534" s="353" t="s">
        <v>3219</v>
      </c>
      <c r="AI534" s="352" t="s">
        <v>3220</v>
      </c>
      <c r="AJ534" s="352" t="s">
        <v>3221</v>
      </c>
      <c r="AK534" s="354">
        <v>305.81294000000003</v>
      </c>
      <c r="AL534" s="355">
        <v>14.710710000000001</v>
      </c>
      <c r="AM534" s="11">
        <f>IF(Verzie!$E$1="CZK",Ceny!AK534,IF(Verzie!$E$1="SK",Ceny!AL534,""))</f>
        <v>14.710710000000001</v>
      </c>
    </row>
    <row r="535" spans="2:39" ht="15">
      <c r="B535" s="130"/>
      <c r="C535" s="131"/>
      <c r="D535" s="132"/>
      <c r="E535" s="133"/>
      <c r="F535" s="134"/>
      <c r="G535" s="88"/>
      <c r="H535" s="136"/>
      <c r="I535" s="137"/>
      <c r="J535" s="347"/>
      <c r="L535" s="75">
        <f>G535*(1-'FORM-I'!$V$22/100)</f>
        <v>0</v>
      </c>
      <c r="N535" s="11" t="e">
        <f>VLOOKUP(B535,$B$11:B534,1,FALSE)</f>
        <v>#N/A</v>
      </c>
      <c r="AH535" s="353" t="s">
        <v>3222</v>
      </c>
      <c r="AI535" s="352" t="s">
        <v>3223</v>
      </c>
      <c r="AJ535" s="352" t="s">
        <v>3224</v>
      </c>
      <c r="AK535" s="354">
        <v>205.19824</v>
      </c>
      <c r="AL535" s="355">
        <v>9.8707799999999999</v>
      </c>
      <c r="AM535" s="11">
        <f>IF(Verzie!$E$1="CZK",Ceny!AK535,IF(Verzie!$E$1="SK",Ceny!AL535,""))</f>
        <v>9.8707799999999999</v>
      </c>
    </row>
    <row r="536" spans="2:39" ht="15">
      <c r="B536" s="146">
        <v>9283178</v>
      </c>
      <c r="C536" s="147" t="s">
        <v>506</v>
      </c>
      <c r="D536" s="148">
        <v>1</v>
      </c>
      <c r="E536" s="149"/>
      <c r="F536" s="150"/>
      <c r="G536" s="88">
        <f t="shared" si="32"/>
        <v>39.701169999999998</v>
      </c>
      <c r="H536" s="151" t="str">
        <f t="shared" ref="H536:H542" si="34">IF(G536="","",$H$10)</f>
        <v>EUR</v>
      </c>
      <c r="I536" s="152"/>
      <c r="J536" s="347" t="s">
        <v>17268</v>
      </c>
      <c r="L536" s="75">
        <f>G536*(1-'FORM-I'!$V$22/100)</f>
        <v>39.701169999999998</v>
      </c>
      <c r="N536" s="11" t="e">
        <f>VLOOKUP(B536,$B$11:B535,1,FALSE)</f>
        <v>#N/A</v>
      </c>
      <c r="AH536" s="353" t="s">
        <v>3225</v>
      </c>
      <c r="AI536" s="352" t="s">
        <v>3226</v>
      </c>
      <c r="AJ536" s="352" t="s">
        <v>3227</v>
      </c>
      <c r="AK536" s="354">
        <v>162.07680999999999</v>
      </c>
      <c r="AL536" s="355">
        <v>7.7964799999999999</v>
      </c>
      <c r="AM536" s="11">
        <f>IF(Verzie!$E$1="CZK",Ceny!AK536,IF(Verzie!$E$1="SK",Ceny!AL536,""))</f>
        <v>7.7964799999999999</v>
      </c>
    </row>
    <row r="537" spans="2:39" ht="15">
      <c r="B537" s="115">
        <v>9283179</v>
      </c>
      <c r="C537" s="116" t="s">
        <v>507</v>
      </c>
      <c r="D537" s="117">
        <v>1</v>
      </c>
      <c r="E537" s="118"/>
      <c r="F537" s="119"/>
      <c r="G537" s="88">
        <f t="shared" si="32"/>
        <v>41.949010000000001</v>
      </c>
      <c r="H537" s="121" t="str">
        <f t="shared" si="34"/>
        <v>EUR</v>
      </c>
      <c r="I537" s="122"/>
      <c r="J537" s="347" t="s">
        <v>17270</v>
      </c>
      <c r="L537" s="75">
        <f>G537*(1-'FORM-I'!$V$22/100)</f>
        <v>41.949010000000001</v>
      </c>
      <c r="N537" s="11" t="e">
        <f>VLOOKUP(B537,$B$11:B536,1,FALSE)</f>
        <v>#N/A</v>
      </c>
      <c r="AH537" s="353" t="s">
        <v>3228</v>
      </c>
      <c r="AI537" s="352" t="s">
        <v>3229</v>
      </c>
      <c r="AJ537" s="352" t="s">
        <v>3230</v>
      </c>
      <c r="AK537" s="354">
        <v>183.63603000000001</v>
      </c>
      <c r="AL537" s="355">
        <v>8.8335699999999999</v>
      </c>
      <c r="AM537" s="11">
        <f>IF(Verzie!$E$1="CZK",Ceny!AK537,IF(Verzie!$E$1="SK",Ceny!AL537,""))</f>
        <v>8.8335699999999999</v>
      </c>
    </row>
    <row r="538" spans="2:39" ht="15">
      <c r="B538" s="115">
        <v>9283180</v>
      </c>
      <c r="C538" s="116" t="s">
        <v>508</v>
      </c>
      <c r="D538" s="117">
        <v>1</v>
      </c>
      <c r="E538" s="118"/>
      <c r="F538" s="119"/>
      <c r="G538" s="88">
        <f t="shared" si="32"/>
        <v>44.197099999999999</v>
      </c>
      <c r="H538" s="121" t="str">
        <f t="shared" si="34"/>
        <v>EUR</v>
      </c>
      <c r="I538" s="122"/>
      <c r="J538" s="347" t="s">
        <v>17272</v>
      </c>
      <c r="L538" s="75">
        <f>G538*(1-'FORM-I'!$V$22/100)</f>
        <v>44.197099999999999</v>
      </c>
      <c r="N538" s="11" t="e">
        <f>VLOOKUP(B538,$B$11:B537,1,FALSE)</f>
        <v>#N/A</v>
      </c>
      <c r="AH538" s="353" t="s">
        <v>3231</v>
      </c>
      <c r="AI538" s="352" t="s">
        <v>3232</v>
      </c>
      <c r="AJ538" s="352" t="s">
        <v>3233</v>
      </c>
      <c r="AK538" s="354">
        <v>298.62250999999998</v>
      </c>
      <c r="AL538" s="355">
        <v>14.36482</v>
      </c>
      <c r="AM538" s="11">
        <f>IF(Verzie!$E$1="CZK",Ceny!AK538,IF(Verzie!$E$1="SK",Ceny!AL538,""))</f>
        <v>14.36482</v>
      </c>
    </row>
    <row r="539" spans="2:39" ht="15">
      <c r="B539" s="115">
        <v>9283181</v>
      </c>
      <c r="C539" s="116" t="s">
        <v>509</v>
      </c>
      <c r="D539" s="117">
        <v>1</v>
      </c>
      <c r="E539" s="118"/>
      <c r="F539" s="119"/>
      <c r="G539" s="88">
        <f t="shared" si="32"/>
        <v>46.445340000000002</v>
      </c>
      <c r="H539" s="121" t="str">
        <f t="shared" si="34"/>
        <v>EUR</v>
      </c>
      <c r="I539" s="122"/>
      <c r="J539" s="347" t="s">
        <v>17274</v>
      </c>
      <c r="L539" s="75">
        <f>G539*(1-'FORM-I'!$V$22/100)</f>
        <v>46.445340000000002</v>
      </c>
      <c r="N539" s="11" t="e">
        <f>VLOOKUP(B539,$B$11:B538,1,FALSE)</f>
        <v>#N/A</v>
      </c>
      <c r="AH539" s="353" t="s">
        <v>3234</v>
      </c>
      <c r="AI539" s="352" t="s">
        <v>3235</v>
      </c>
      <c r="AJ539" s="352" t="s">
        <v>3236</v>
      </c>
      <c r="AK539" s="354">
        <v>198.01091</v>
      </c>
      <c r="AL539" s="355">
        <v>9.5250299999999992</v>
      </c>
      <c r="AM539" s="11">
        <f>IF(Verzie!$E$1="CZK",Ceny!AK539,IF(Verzie!$E$1="SK",Ceny!AL539,""))</f>
        <v>9.5250299999999992</v>
      </c>
    </row>
    <row r="540" spans="2:39" ht="15">
      <c r="B540" s="115">
        <v>9283182</v>
      </c>
      <c r="C540" s="116" t="s">
        <v>510</v>
      </c>
      <c r="D540" s="117">
        <v>1</v>
      </c>
      <c r="E540" s="118"/>
      <c r="F540" s="119"/>
      <c r="G540" s="88">
        <f t="shared" si="32"/>
        <v>50.939869999999999</v>
      </c>
      <c r="H540" s="121" t="str">
        <f t="shared" si="34"/>
        <v>EUR</v>
      </c>
      <c r="I540" s="122"/>
      <c r="J540" s="347" t="s">
        <v>17276</v>
      </c>
      <c r="L540" s="75">
        <f>G540*(1-'FORM-I'!$V$22/100)</f>
        <v>50.939869999999999</v>
      </c>
      <c r="N540" s="11" t="e">
        <f>VLOOKUP(B540,$B$11:B539,1,FALSE)</f>
        <v>#N/A</v>
      </c>
      <c r="AH540" s="353" t="s">
        <v>3234</v>
      </c>
      <c r="AI540" s="352" t="s">
        <v>3237</v>
      </c>
      <c r="AJ540" s="352" t="s">
        <v>3238</v>
      </c>
      <c r="AK540" s="354">
        <v>198.01091</v>
      </c>
      <c r="AL540" s="355">
        <v>9.5250299999999992</v>
      </c>
      <c r="AM540" s="11">
        <f>IF(Verzie!$E$1="CZK",Ceny!AK540,IF(Verzie!$E$1="SK",Ceny!AL540,""))</f>
        <v>9.5250299999999992</v>
      </c>
    </row>
    <row r="541" spans="2:39" ht="15">
      <c r="B541" s="115">
        <v>9283183</v>
      </c>
      <c r="C541" s="116" t="s">
        <v>511</v>
      </c>
      <c r="D541" s="117">
        <v>1</v>
      </c>
      <c r="E541" s="118"/>
      <c r="F541" s="119"/>
      <c r="G541" s="88">
        <f t="shared" si="32"/>
        <v>55.43441</v>
      </c>
      <c r="H541" s="121" t="str">
        <f t="shared" si="34"/>
        <v>EUR</v>
      </c>
      <c r="I541" s="122"/>
      <c r="J541" s="347" t="s">
        <v>17278</v>
      </c>
      <c r="L541" s="75">
        <f>G541*(1-'FORM-I'!$V$22/100)</f>
        <v>55.43441</v>
      </c>
      <c r="N541" s="11" t="e">
        <f>VLOOKUP(B541,$B$11:B540,1,FALSE)</f>
        <v>#N/A</v>
      </c>
      <c r="AH541" s="353" t="s">
        <v>3239</v>
      </c>
      <c r="AI541" s="352" t="s">
        <v>3240</v>
      </c>
      <c r="AJ541" s="352" t="s">
        <v>3241</v>
      </c>
      <c r="AK541" s="354">
        <v>154.88947999999999</v>
      </c>
      <c r="AL541" s="355">
        <v>7.4507399999999997</v>
      </c>
      <c r="AM541" s="11">
        <f>IF(Verzie!$E$1="CZK",Ceny!AK541,IF(Verzie!$E$1="SK",Ceny!AL541,""))</f>
        <v>7.4507399999999997</v>
      </c>
    </row>
    <row r="542" spans="2:39" ht="15">
      <c r="B542" s="153">
        <v>9283184</v>
      </c>
      <c r="C542" s="154" t="s">
        <v>512</v>
      </c>
      <c r="D542" s="155">
        <v>1</v>
      </c>
      <c r="E542" s="156"/>
      <c r="F542" s="157"/>
      <c r="G542" s="88">
        <f t="shared" si="32"/>
        <v>59.929090000000002</v>
      </c>
      <c r="H542" s="158" t="str">
        <f t="shared" si="34"/>
        <v>EUR</v>
      </c>
      <c r="I542" s="159"/>
      <c r="J542" s="347" t="s">
        <v>17280</v>
      </c>
      <c r="L542" s="75">
        <f>G542*(1-'FORM-I'!$V$22/100)</f>
        <v>59.929090000000002</v>
      </c>
      <c r="N542" s="11" t="e">
        <f>VLOOKUP(B542,$B$11:B541,1,FALSE)</f>
        <v>#N/A</v>
      </c>
      <c r="AH542" s="353" t="s">
        <v>3242</v>
      </c>
      <c r="AI542" s="352" t="s">
        <v>3243</v>
      </c>
      <c r="AJ542" s="352" t="s">
        <v>3244</v>
      </c>
      <c r="AK542" s="354">
        <v>176.45169000000001</v>
      </c>
      <c r="AL542" s="355">
        <v>8.4879700000000007</v>
      </c>
      <c r="AM542" s="11">
        <f>IF(Verzie!$E$1="CZK",Ceny!AK542,IF(Verzie!$E$1="SK",Ceny!AL542,""))</f>
        <v>8.4879700000000007</v>
      </c>
    </row>
    <row r="543" spans="2:39" ht="15">
      <c r="B543" s="153"/>
      <c r="C543" s="154"/>
      <c r="D543" s="155"/>
      <c r="E543" s="156"/>
      <c r="F543" s="157"/>
      <c r="G543" s="88"/>
      <c r="H543" s="158"/>
      <c r="I543" s="159"/>
      <c r="J543" s="347"/>
      <c r="L543" s="75">
        <f>G543*(1-'FORM-I'!$V$22/100)</f>
        <v>0</v>
      </c>
      <c r="N543" s="11" t="e">
        <f>VLOOKUP(B543,$B$11:B542,1,FALSE)</f>
        <v>#N/A</v>
      </c>
      <c r="AH543" s="353" t="s">
        <v>3245</v>
      </c>
      <c r="AI543" s="352" t="s">
        <v>3246</v>
      </c>
      <c r="AJ543" s="352" t="s">
        <v>3247</v>
      </c>
      <c r="AK543" s="354">
        <v>1087.16642</v>
      </c>
      <c r="AL543" s="355">
        <v>43.773299999999999</v>
      </c>
      <c r="AM543" s="11">
        <f>IF(Verzie!$E$1="CZK",Ceny!AK543,IF(Verzie!$E$1="SK",Ceny!AL543,""))</f>
        <v>43.773299999999999</v>
      </c>
    </row>
    <row r="544" spans="2:39" ht="15">
      <c r="B544" s="146">
        <v>9283185</v>
      </c>
      <c r="C544" s="147" t="s">
        <v>513</v>
      </c>
      <c r="D544" s="148">
        <v>1</v>
      </c>
      <c r="E544" s="149"/>
      <c r="F544" s="150"/>
      <c r="G544" s="88" t="e">
        <f t="shared" si="32"/>
        <v>#N/A</v>
      </c>
      <c r="H544" s="151" t="e">
        <f t="shared" ref="H544:H567" si="35">IF(G544="","",$H$10)</f>
        <v>#N/A</v>
      </c>
      <c r="I544" s="152"/>
      <c r="J544" s="347" t="e">
        <v>#N/A</v>
      </c>
      <c r="L544" s="75" t="e">
        <f>G544*(1-'FORM-I'!$V$22/100)</f>
        <v>#N/A</v>
      </c>
      <c r="N544" s="11" t="e">
        <f>VLOOKUP(B544,$B$11:B543,1,FALSE)</f>
        <v>#N/A</v>
      </c>
      <c r="AH544" s="353" t="s">
        <v>3248</v>
      </c>
      <c r="AI544" s="352" t="s">
        <v>3249</v>
      </c>
      <c r="AJ544" s="352" t="s">
        <v>3250</v>
      </c>
      <c r="AK544" s="354">
        <v>1540.14652</v>
      </c>
      <c r="AL544" s="355">
        <v>62.012030000000003</v>
      </c>
      <c r="AM544" s="11">
        <f>IF(Verzie!$E$1="CZK",Ceny!AK544,IF(Verzie!$E$1="SK",Ceny!AL544,""))</f>
        <v>62.012030000000003</v>
      </c>
    </row>
    <row r="545" spans="2:39" ht="15">
      <c r="B545" s="115">
        <v>9283186</v>
      </c>
      <c r="C545" s="116" t="s">
        <v>514</v>
      </c>
      <c r="D545" s="117">
        <v>1</v>
      </c>
      <c r="E545" s="118"/>
      <c r="F545" s="119"/>
      <c r="G545" s="88" t="e">
        <f t="shared" si="32"/>
        <v>#N/A</v>
      </c>
      <c r="H545" s="121" t="e">
        <f t="shared" si="35"/>
        <v>#N/A</v>
      </c>
      <c r="I545" s="122"/>
      <c r="J545" s="347" t="e">
        <v>#N/A</v>
      </c>
      <c r="L545" s="75" t="e">
        <f>G545*(1-'FORM-I'!$V$22/100)</f>
        <v>#N/A</v>
      </c>
      <c r="N545" s="11" t="e">
        <f>VLOOKUP(B545,$B$11:B544,1,FALSE)</f>
        <v>#N/A</v>
      </c>
      <c r="AH545" s="353" t="s">
        <v>3251</v>
      </c>
      <c r="AI545" s="352" t="s">
        <v>3252</v>
      </c>
      <c r="AJ545" s="352" t="s">
        <v>3253</v>
      </c>
      <c r="AK545" s="354">
        <v>1902.53539</v>
      </c>
      <c r="AL545" s="355">
        <v>76.603059999999999</v>
      </c>
      <c r="AM545" s="11">
        <f>IF(Verzie!$E$1="CZK",Ceny!AK545,IF(Verzie!$E$1="SK",Ceny!AL545,""))</f>
        <v>76.603059999999999</v>
      </c>
    </row>
    <row r="546" spans="2:39" ht="15">
      <c r="B546" s="115">
        <v>9283187</v>
      </c>
      <c r="C546" s="116" t="s">
        <v>515</v>
      </c>
      <c r="D546" s="117">
        <v>1</v>
      </c>
      <c r="E546" s="118"/>
      <c r="F546" s="119"/>
      <c r="G546" s="88" t="e">
        <f t="shared" si="32"/>
        <v>#N/A</v>
      </c>
      <c r="H546" s="121" t="e">
        <f t="shared" si="35"/>
        <v>#N/A</v>
      </c>
      <c r="I546" s="122"/>
      <c r="J546" s="347" t="e">
        <v>#N/A</v>
      </c>
      <c r="L546" s="75" t="e">
        <f>G546*(1-'FORM-I'!$V$22/100)</f>
        <v>#N/A</v>
      </c>
      <c r="N546" s="11" t="e">
        <f>VLOOKUP(B546,$B$11:B545,1,FALSE)</f>
        <v>#N/A</v>
      </c>
      <c r="AH546" s="353" t="s">
        <v>3254</v>
      </c>
      <c r="AI546" s="352" t="s">
        <v>3255</v>
      </c>
      <c r="AJ546" s="352" t="s">
        <v>3256</v>
      </c>
      <c r="AK546" s="354">
        <v>2536.71459</v>
      </c>
      <c r="AL546" s="355">
        <v>102.13751999999999</v>
      </c>
      <c r="AM546" s="11">
        <f>IF(Verzie!$E$1="CZK",Ceny!AK546,IF(Verzie!$E$1="SK",Ceny!AL546,""))</f>
        <v>102.13751999999999</v>
      </c>
    </row>
    <row r="547" spans="2:39" ht="15">
      <c r="B547" s="115">
        <v>9283188</v>
      </c>
      <c r="C547" s="116" t="s">
        <v>516</v>
      </c>
      <c r="D547" s="117">
        <v>1</v>
      </c>
      <c r="E547" s="118"/>
      <c r="F547" s="119"/>
      <c r="G547" s="88" t="e">
        <f t="shared" si="32"/>
        <v>#N/A</v>
      </c>
      <c r="H547" s="121" t="e">
        <f t="shared" si="35"/>
        <v>#N/A</v>
      </c>
      <c r="I547" s="122"/>
      <c r="J547" s="347" t="e">
        <v>#N/A</v>
      </c>
      <c r="L547" s="75" t="e">
        <f>G547*(1-'FORM-I'!$V$22/100)</f>
        <v>#N/A</v>
      </c>
      <c r="N547" s="11" t="e">
        <f>VLOOKUP(B547,$B$11:B546,1,FALSE)</f>
        <v>#N/A</v>
      </c>
      <c r="AH547" s="353" t="s">
        <v>3257</v>
      </c>
      <c r="AI547" s="352" t="s">
        <v>3258</v>
      </c>
      <c r="AJ547" s="352" t="s">
        <v>3259</v>
      </c>
      <c r="AK547" s="354">
        <v>458.64879999999999</v>
      </c>
      <c r="AL547" s="355">
        <v>18.46688</v>
      </c>
      <c r="AM547" s="11">
        <f>IF(Verzie!$E$1="CZK",Ceny!AK547,IF(Verzie!$E$1="SK",Ceny!AL547,""))</f>
        <v>18.46688</v>
      </c>
    </row>
    <row r="548" spans="2:39" ht="15">
      <c r="B548" s="115">
        <v>9283228</v>
      </c>
      <c r="C548" s="116" t="s">
        <v>517</v>
      </c>
      <c r="D548" s="117">
        <v>1</v>
      </c>
      <c r="E548" s="118"/>
      <c r="F548" s="119"/>
      <c r="G548" s="88" t="e">
        <f t="shared" si="32"/>
        <v>#N/A</v>
      </c>
      <c r="H548" s="121" t="e">
        <f t="shared" si="35"/>
        <v>#N/A</v>
      </c>
      <c r="I548" s="122"/>
      <c r="J548" s="347" t="e">
        <v>#N/A</v>
      </c>
      <c r="L548" s="75" t="e">
        <f>G548*(1-'FORM-I'!$V$22/100)</f>
        <v>#N/A</v>
      </c>
      <c r="N548" s="11" t="e">
        <f>VLOOKUP(B548,$B$11:B547,1,FALSE)</f>
        <v>#N/A</v>
      </c>
      <c r="AH548" s="353" t="s">
        <v>3260</v>
      </c>
      <c r="AI548" s="352" t="s">
        <v>3261</v>
      </c>
      <c r="AJ548" s="352" t="s">
        <v>3262</v>
      </c>
      <c r="AK548" s="354">
        <v>554.45438000000001</v>
      </c>
      <c r="AL548" s="355">
        <v>22.324390000000001</v>
      </c>
      <c r="AM548" s="11">
        <f>IF(Verzie!$E$1="CZK",Ceny!AK548,IF(Verzie!$E$1="SK",Ceny!AL548,""))</f>
        <v>22.324390000000001</v>
      </c>
    </row>
    <row r="549" spans="2:39" ht="15">
      <c r="B549" s="115">
        <v>9283229</v>
      </c>
      <c r="C549" s="116" t="s">
        <v>518</v>
      </c>
      <c r="D549" s="117">
        <v>1</v>
      </c>
      <c r="E549" s="118"/>
      <c r="F549" s="119"/>
      <c r="G549" s="88">
        <f t="shared" si="32"/>
        <v>19.680150000000001</v>
      </c>
      <c r="H549" s="121" t="str">
        <f t="shared" si="35"/>
        <v>EUR</v>
      </c>
      <c r="I549" s="122"/>
      <c r="J549" s="347" t="s">
        <v>17300</v>
      </c>
      <c r="L549" s="75">
        <f>G549*(1-'FORM-I'!$V$22/100)</f>
        <v>19.680150000000001</v>
      </c>
      <c r="N549" s="11" t="e">
        <f>VLOOKUP(B549,$B$11:B548,1,FALSE)</f>
        <v>#N/A</v>
      </c>
      <c r="AH549" s="353" t="s">
        <v>3263</v>
      </c>
      <c r="AI549" s="352" t="s">
        <v>3264</v>
      </c>
      <c r="AJ549" s="352" t="s">
        <v>3265</v>
      </c>
      <c r="AK549" s="354">
        <v>534.52547000000004</v>
      </c>
      <c r="AL549" s="355">
        <v>21.52197</v>
      </c>
      <c r="AM549" s="11">
        <f>IF(Verzie!$E$1="CZK",Ceny!AK549,IF(Verzie!$E$1="SK",Ceny!AL549,""))</f>
        <v>21.52197</v>
      </c>
    </row>
    <row r="550" spans="2:39" ht="15">
      <c r="B550" s="115">
        <v>9283231</v>
      </c>
      <c r="C550" s="116" t="s">
        <v>519</v>
      </c>
      <c r="D550" s="117">
        <v>1</v>
      </c>
      <c r="E550" s="118"/>
      <c r="F550" s="119"/>
      <c r="G550" s="88">
        <f t="shared" si="32"/>
        <v>34.754010000000001</v>
      </c>
      <c r="H550" s="121" t="str">
        <f t="shared" si="35"/>
        <v>EUR</v>
      </c>
      <c r="I550" s="122"/>
      <c r="J550" s="347" t="s">
        <v>17305</v>
      </c>
      <c r="L550" s="75">
        <f>G550*(1-'FORM-I'!$V$22/100)</f>
        <v>34.754010000000001</v>
      </c>
      <c r="N550" s="11" t="e">
        <f>VLOOKUP(B550,$B$11:B549,1,FALSE)</f>
        <v>#N/A</v>
      </c>
      <c r="AH550" s="353" t="s">
        <v>3266</v>
      </c>
      <c r="AI550" s="352" t="s">
        <v>3267</v>
      </c>
      <c r="AJ550" s="352" t="s">
        <v>3268</v>
      </c>
      <c r="AK550" s="354">
        <v>656.82822999999996</v>
      </c>
      <c r="AL550" s="355">
        <v>26.44633</v>
      </c>
      <c r="AM550" s="11">
        <f>IF(Verzie!$E$1="CZK",Ceny!AK550,IF(Verzie!$E$1="SK",Ceny!AL550,""))</f>
        <v>26.44633</v>
      </c>
    </row>
    <row r="551" spans="2:39" ht="15">
      <c r="B551" s="115">
        <v>9283232</v>
      </c>
      <c r="C551" s="116" t="s">
        <v>520</v>
      </c>
      <c r="D551" s="117">
        <v>1</v>
      </c>
      <c r="E551" s="118"/>
      <c r="F551" s="119"/>
      <c r="G551" s="88">
        <f t="shared" si="32"/>
        <v>44.803019999999997</v>
      </c>
      <c r="H551" s="121" t="str">
        <f t="shared" si="35"/>
        <v>EUR</v>
      </c>
      <c r="I551" s="122"/>
      <c r="J551" s="347" t="s">
        <v>17307</v>
      </c>
      <c r="L551" s="75">
        <f>G551*(1-'FORM-I'!$V$22/100)</f>
        <v>44.803019999999997</v>
      </c>
      <c r="N551" s="11" t="e">
        <f>VLOOKUP(B551,$B$11:B550,1,FALSE)</f>
        <v>#N/A</v>
      </c>
      <c r="AH551" s="353" t="s">
        <v>3269</v>
      </c>
      <c r="AI551" s="352" t="s">
        <v>3270</v>
      </c>
      <c r="AJ551" s="352" t="s">
        <v>3271</v>
      </c>
      <c r="AK551" s="354">
        <v>2723.5636500000001</v>
      </c>
      <c r="AL551" s="355">
        <v>109.66076</v>
      </c>
      <c r="AM551" s="11">
        <f>IF(Verzie!$E$1="CZK",Ceny!AK551,IF(Verzie!$E$1="SK",Ceny!AL551,""))</f>
        <v>109.66076</v>
      </c>
    </row>
    <row r="552" spans="2:39" ht="15">
      <c r="B552" s="115">
        <v>9283241</v>
      </c>
      <c r="C552" s="116" t="s">
        <v>521</v>
      </c>
      <c r="D552" s="117">
        <v>1</v>
      </c>
      <c r="E552" s="118"/>
      <c r="F552" s="119"/>
      <c r="G552" s="88" t="e">
        <f t="shared" si="32"/>
        <v>#N/A</v>
      </c>
      <c r="H552" s="121" t="e">
        <f t="shared" si="35"/>
        <v>#N/A</v>
      </c>
      <c r="I552" s="122"/>
      <c r="J552" s="347" t="e">
        <v>#N/A</v>
      </c>
      <c r="L552" s="75" t="e">
        <f>G552*(1-'FORM-I'!$V$22/100)</f>
        <v>#N/A</v>
      </c>
      <c r="N552" s="11" t="e">
        <f>VLOOKUP(B552,$B$11:B551,1,FALSE)</f>
        <v>#N/A</v>
      </c>
      <c r="AH552" s="353" t="s">
        <v>3272</v>
      </c>
      <c r="AI552" s="352" t="s">
        <v>3273</v>
      </c>
      <c r="AJ552" s="352" t="s">
        <v>3274</v>
      </c>
      <c r="AK552" s="354">
        <v>47.855759999999997</v>
      </c>
      <c r="AL552" s="355">
        <v>1.9144600000000001</v>
      </c>
      <c r="AM552" s="11">
        <f>IF(Verzie!$E$1="CZK",Ceny!AK552,IF(Verzie!$E$1="SK",Ceny!AL552,""))</f>
        <v>1.9144600000000001</v>
      </c>
    </row>
    <row r="553" spans="2:39" ht="15">
      <c r="B553" s="115">
        <v>9283242</v>
      </c>
      <c r="C553" s="116" t="s">
        <v>522</v>
      </c>
      <c r="D553" s="117">
        <v>1</v>
      </c>
      <c r="E553" s="118"/>
      <c r="F553" s="119"/>
      <c r="G553" s="88" t="e">
        <f t="shared" si="32"/>
        <v>#N/A</v>
      </c>
      <c r="H553" s="121" t="e">
        <f t="shared" si="35"/>
        <v>#N/A</v>
      </c>
      <c r="I553" s="122"/>
      <c r="J553" s="347" t="e">
        <v>#N/A</v>
      </c>
      <c r="L553" s="75" t="e">
        <f>G553*(1-'FORM-I'!$V$22/100)</f>
        <v>#N/A</v>
      </c>
      <c r="N553" s="11" t="e">
        <f>VLOOKUP(B553,$B$11:B552,1,FALSE)</f>
        <v>#N/A</v>
      </c>
      <c r="AH553" s="353" t="s">
        <v>1569</v>
      </c>
      <c r="AI553" s="352" t="s">
        <v>3275</v>
      </c>
      <c r="AJ553" s="352" t="s">
        <v>3276</v>
      </c>
      <c r="AK553" s="354">
        <v>0.84719999999999995</v>
      </c>
      <c r="AL553" s="355">
        <v>3.4759999999999999E-2</v>
      </c>
      <c r="AM553" s="11">
        <f>IF(Verzie!$E$1="CZK",Ceny!AK553,IF(Verzie!$E$1="SK",Ceny!AL553,""))</f>
        <v>3.4759999999999999E-2</v>
      </c>
    </row>
    <row r="554" spans="2:39" ht="15">
      <c r="B554" s="115">
        <v>9283244</v>
      </c>
      <c r="C554" s="116" t="s">
        <v>523</v>
      </c>
      <c r="D554" s="117">
        <v>1</v>
      </c>
      <c r="E554" s="118"/>
      <c r="F554" s="119"/>
      <c r="G554" s="88" t="e">
        <f t="shared" si="32"/>
        <v>#N/A</v>
      </c>
      <c r="H554" s="121" t="e">
        <f t="shared" si="35"/>
        <v>#N/A</v>
      </c>
      <c r="I554" s="122"/>
      <c r="J554" s="347" t="e">
        <v>#N/A</v>
      </c>
      <c r="L554" s="75" t="e">
        <f>G554*(1-'FORM-I'!$V$22/100)</f>
        <v>#N/A</v>
      </c>
      <c r="N554" s="11" t="e">
        <f>VLOOKUP(B554,$B$11:B553,1,FALSE)</f>
        <v>#N/A</v>
      </c>
      <c r="AH554" s="353" t="s">
        <v>1570</v>
      </c>
      <c r="AI554" s="352" t="s">
        <v>3277</v>
      </c>
      <c r="AJ554" s="352" t="s">
        <v>3278</v>
      </c>
      <c r="AK554" s="354">
        <v>1.2154199999999999</v>
      </c>
      <c r="AL554" s="355">
        <v>4.9860000000000002E-2</v>
      </c>
      <c r="AM554" s="11">
        <f>IF(Verzie!$E$1="CZK",Ceny!AK554,IF(Verzie!$E$1="SK",Ceny!AL554,""))</f>
        <v>4.9860000000000002E-2</v>
      </c>
    </row>
    <row r="555" spans="2:39" ht="15">
      <c r="B555" s="153">
        <v>9283245</v>
      </c>
      <c r="C555" s="154" t="s">
        <v>524</v>
      </c>
      <c r="D555" s="155">
        <v>1</v>
      </c>
      <c r="E555" s="156"/>
      <c r="F555" s="157"/>
      <c r="G555" s="88" t="e">
        <f t="shared" si="32"/>
        <v>#N/A</v>
      </c>
      <c r="H555" s="158" t="e">
        <f t="shared" si="35"/>
        <v>#N/A</v>
      </c>
      <c r="I555" s="159"/>
      <c r="J555" s="347" t="e">
        <v>#N/A</v>
      </c>
      <c r="L555" s="75" t="e">
        <f>G555*(1-'FORM-I'!$V$22/100)</f>
        <v>#N/A</v>
      </c>
      <c r="N555" s="11" t="e">
        <f>VLOOKUP(B555,$B$11:B554,1,FALSE)</f>
        <v>#N/A</v>
      </c>
      <c r="AH555" s="353" t="s">
        <v>3279</v>
      </c>
      <c r="AI555" s="352" t="s">
        <v>3280</v>
      </c>
      <c r="AJ555" s="352" t="s">
        <v>3281</v>
      </c>
      <c r="AK555" s="354">
        <v>1.8785700000000001</v>
      </c>
      <c r="AL555" s="355">
        <v>9.0380000000000002E-2</v>
      </c>
      <c r="AM555" s="11">
        <f>IF(Verzie!$E$1="CZK",Ceny!AK555,IF(Verzie!$E$1="SK",Ceny!AL555,""))</f>
        <v>9.0380000000000002E-2</v>
      </c>
    </row>
    <row r="556" spans="2:39" ht="15">
      <c r="B556" s="146">
        <v>9283189</v>
      </c>
      <c r="C556" s="147" t="s">
        <v>525</v>
      </c>
      <c r="D556" s="148">
        <v>1</v>
      </c>
      <c r="E556" s="149"/>
      <c r="F556" s="150"/>
      <c r="G556" s="88" t="e">
        <f t="shared" si="32"/>
        <v>#N/A</v>
      </c>
      <c r="H556" s="151" t="e">
        <f t="shared" si="35"/>
        <v>#N/A</v>
      </c>
      <c r="I556" s="152"/>
      <c r="J556" s="347" t="e">
        <v>#N/A</v>
      </c>
      <c r="L556" s="75" t="e">
        <f>G556*(1-'FORM-I'!$V$22/100)</f>
        <v>#N/A</v>
      </c>
      <c r="N556" s="11" t="e">
        <f>VLOOKUP(B556,$B$11:B555,1,FALSE)</f>
        <v>#N/A</v>
      </c>
      <c r="AH556" s="353" t="s">
        <v>3282</v>
      </c>
      <c r="AI556" s="352" t="s">
        <v>3283</v>
      </c>
      <c r="AJ556" s="352" t="s">
        <v>3284</v>
      </c>
      <c r="AK556" s="354">
        <v>438.25842</v>
      </c>
      <c r="AL556" s="355">
        <v>17.645890000000001</v>
      </c>
      <c r="AM556" s="11">
        <f>IF(Verzie!$E$1="CZK",Ceny!AK556,IF(Verzie!$E$1="SK",Ceny!AL556,""))</f>
        <v>17.645890000000001</v>
      </c>
    </row>
    <row r="557" spans="2:39" ht="15">
      <c r="B557" s="115">
        <v>9283190</v>
      </c>
      <c r="C557" s="116" t="s">
        <v>526</v>
      </c>
      <c r="D557" s="117">
        <v>1</v>
      </c>
      <c r="E557" s="118"/>
      <c r="F557" s="119"/>
      <c r="G557" s="88" t="e">
        <f t="shared" si="32"/>
        <v>#N/A</v>
      </c>
      <c r="H557" s="121" t="e">
        <f t="shared" si="35"/>
        <v>#N/A</v>
      </c>
      <c r="I557" s="122"/>
      <c r="J557" s="347" t="e">
        <v>#N/A</v>
      </c>
      <c r="L557" s="75" t="e">
        <f>G557*(1-'FORM-I'!$V$22/100)</f>
        <v>#N/A</v>
      </c>
      <c r="N557" s="11" t="e">
        <f>VLOOKUP(B557,$B$11:B556,1,FALSE)</f>
        <v>#N/A</v>
      </c>
      <c r="AH557" s="353" t="s">
        <v>3285</v>
      </c>
      <c r="AI557" s="352" t="s">
        <v>3286</v>
      </c>
      <c r="AJ557" s="352" t="s">
        <v>3287</v>
      </c>
      <c r="AK557" s="354">
        <v>536.10573999999997</v>
      </c>
      <c r="AL557" s="355">
        <v>21.585650000000001</v>
      </c>
      <c r="AM557" s="11">
        <f>IF(Verzie!$E$1="CZK",Ceny!AK557,IF(Verzie!$E$1="SK",Ceny!AL557,""))</f>
        <v>21.585650000000001</v>
      </c>
    </row>
    <row r="558" spans="2:39" ht="15">
      <c r="B558" s="115">
        <v>9283191</v>
      </c>
      <c r="C558" s="116" t="s">
        <v>527</v>
      </c>
      <c r="D558" s="117">
        <v>1</v>
      </c>
      <c r="E558" s="118"/>
      <c r="F558" s="119"/>
      <c r="G558" s="88" t="e">
        <f t="shared" si="32"/>
        <v>#N/A</v>
      </c>
      <c r="H558" s="121" t="e">
        <f t="shared" si="35"/>
        <v>#N/A</v>
      </c>
      <c r="I558" s="122"/>
      <c r="J558" s="347" t="e">
        <v>#N/A</v>
      </c>
      <c r="L558" s="75" t="e">
        <f>G558*(1-'FORM-I'!$V$22/100)</f>
        <v>#N/A</v>
      </c>
      <c r="N558" s="11" t="e">
        <f>VLOOKUP(B558,$B$11:B557,1,FALSE)</f>
        <v>#N/A</v>
      </c>
      <c r="AH558" s="353" t="s">
        <v>3288</v>
      </c>
      <c r="AI558" s="352" t="s">
        <v>3289</v>
      </c>
      <c r="AJ558" s="352" t="s">
        <v>3290</v>
      </c>
      <c r="AK558" s="354">
        <v>1021.73294</v>
      </c>
      <c r="AL558" s="355">
        <v>41.49503</v>
      </c>
      <c r="AM558" s="11">
        <f>IF(Verzie!$E$1="CZK",Ceny!AK558,IF(Verzie!$E$1="SK",Ceny!AL558,""))</f>
        <v>41.49503</v>
      </c>
    </row>
    <row r="559" spans="2:39" ht="15">
      <c r="B559" s="115">
        <v>9283192</v>
      </c>
      <c r="C559" s="116" t="s">
        <v>528</v>
      </c>
      <c r="D559" s="117">
        <v>1</v>
      </c>
      <c r="E559" s="118"/>
      <c r="F559" s="119"/>
      <c r="G559" s="88" t="e">
        <f t="shared" si="32"/>
        <v>#N/A</v>
      </c>
      <c r="H559" s="121" t="e">
        <f t="shared" si="35"/>
        <v>#N/A</v>
      </c>
      <c r="I559" s="122"/>
      <c r="J559" s="347" t="e">
        <v>#N/A</v>
      </c>
      <c r="L559" s="75" t="e">
        <f>G559*(1-'FORM-I'!$V$22/100)</f>
        <v>#N/A</v>
      </c>
      <c r="N559" s="11" t="e">
        <f>VLOOKUP(B559,$B$11:B558,1,FALSE)</f>
        <v>#N/A</v>
      </c>
      <c r="AH559" s="353" t="s">
        <v>3291</v>
      </c>
      <c r="AI559" s="352" t="s">
        <v>3292</v>
      </c>
      <c r="AJ559" s="352" t="s">
        <v>3293</v>
      </c>
      <c r="AK559" s="354">
        <v>263.57085000000001</v>
      </c>
      <c r="AL559" s="355">
        <v>10.60694</v>
      </c>
      <c r="AM559" s="11">
        <f>IF(Verzie!$E$1="CZK",Ceny!AK559,IF(Verzie!$E$1="SK",Ceny!AL559,""))</f>
        <v>10.60694</v>
      </c>
    </row>
    <row r="560" spans="2:39" ht="15">
      <c r="B560" s="115">
        <v>9283233</v>
      </c>
      <c r="C560" s="116" t="s">
        <v>529</v>
      </c>
      <c r="D560" s="117">
        <v>1</v>
      </c>
      <c r="E560" s="118"/>
      <c r="F560" s="119"/>
      <c r="G560" s="88">
        <f t="shared" si="32"/>
        <v>27.140440000000002</v>
      </c>
      <c r="H560" s="121" t="str">
        <f t="shared" si="35"/>
        <v>EUR</v>
      </c>
      <c r="I560" s="122"/>
      <c r="J560" s="347" t="s">
        <v>17309</v>
      </c>
      <c r="L560" s="75">
        <f>G560*(1-'FORM-I'!$V$22/100)</f>
        <v>27.140440000000002</v>
      </c>
      <c r="N560" s="11" t="e">
        <f>VLOOKUP(B560,$B$11:B559,1,FALSE)</f>
        <v>#N/A</v>
      </c>
      <c r="AH560" s="353" t="s">
        <v>3294</v>
      </c>
      <c r="AI560" s="352" t="s">
        <v>3295</v>
      </c>
      <c r="AJ560" s="352" t="s">
        <v>3296</v>
      </c>
      <c r="AK560" s="354">
        <v>390.20037000000002</v>
      </c>
      <c r="AL560" s="355">
        <v>15.702970000000001</v>
      </c>
      <c r="AM560" s="11">
        <f>IF(Verzie!$E$1="CZK",Ceny!AK560,IF(Verzie!$E$1="SK",Ceny!AL560,""))</f>
        <v>15.702970000000001</v>
      </c>
    </row>
    <row r="561" spans="2:39" ht="15">
      <c r="B561" s="115">
        <v>9283235</v>
      </c>
      <c r="C561" s="116" t="s">
        <v>530</v>
      </c>
      <c r="D561" s="117">
        <v>1</v>
      </c>
      <c r="E561" s="118"/>
      <c r="F561" s="119"/>
      <c r="G561" s="88">
        <f t="shared" si="32"/>
        <v>30.842929999999999</v>
      </c>
      <c r="H561" s="121" t="str">
        <f t="shared" si="35"/>
        <v>EUR</v>
      </c>
      <c r="I561" s="122"/>
      <c r="J561" s="347" t="s">
        <v>17311</v>
      </c>
      <c r="L561" s="75">
        <f>G561*(1-'FORM-I'!$V$22/100)</f>
        <v>30.842929999999999</v>
      </c>
      <c r="N561" s="11" t="e">
        <f>VLOOKUP(B561,$B$11:B560,1,FALSE)</f>
        <v>#N/A</v>
      </c>
      <c r="AH561" s="353" t="s">
        <v>3297</v>
      </c>
      <c r="AI561" s="352" t="s">
        <v>3298</v>
      </c>
      <c r="AJ561" s="352" t="s">
        <v>3299</v>
      </c>
      <c r="AK561" s="354">
        <v>520.53929000000005</v>
      </c>
      <c r="AL561" s="355">
        <v>0</v>
      </c>
      <c r="AM561" s="11">
        <f>IF(Verzie!$E$1="CZK",Ceny!AK561,IF(Verzie!$E$1="SK",Ceny!AL561,""))</f>
        <v>0</v>
      </c>
    </row>
    <row r="562" spans="2:39" ht="15">
      <c r="B562" s="115">
        <v>9283237</v>
      </c>
      <c r="C562" s="116" t="s">
        <v>531</v>
      </c>
      <c r="D562" s="117">
        <v>1</v>
      </c>
      <c r="E562" s="118"/>
      <c r="F562" s="119"/>
      <c r="G562" s="88">
        <f t="shared" si="32"/>
        <v>51.404679999999999</v>
      </c>
      <c r="H562" s="121" t="str">
        <f t="shared" si="35"/>
        <v>EUR</v>
      </c>
      <c r="I562" s="122"/>
      <c r="J562" s="347" t="s">
        <v>17313</v>
      </c>
      <c r="L562" s="75">
        <f>G562*(1-'FORM-I'!$V$22/100)</f>
        <v>51.404679999999999</v>
      </c>
      <c r="N562" s="11" t="e">
        <f>VLOOKUP(B562,$B$11:B561,1,FALSE)</f>
        <v>#N/A</v>
      </c>
      <c r="AH562" s="353" t="s">
        <v>3300</v>
      </c>
      <c r="AI562" s="352" t="s">
        <v>3301</v>
      </c>
      <c r="AJ562" s="352" t="s">
        <v>3302</v>
      </c>
      <c r="AK562" s="354">
        <v>569.01155000000006</v>
      </c>
      <c r="AL562" s="355">
        <v>0</v>
      </c>
      <c r="AM562" s="11">
        <f>IF(Verzie!$E$1="CZK",Ceny!AK562,IF(Verzie!$E$1="SK",Ceny!AL562,""))</f>
        <v>0</v>
      </c>
    </row>
    <row r="563" spans="2:39" ht="15">
      <c r="B563" s="115">
        <v>9283238</v>
      </c>
      <c r="C563" s="116" t="s">
        <v>532</v>
      </c>
      <c r="D563" s="117">
        <v>1</v>
      </c>
      <c r="E563" s="118"/>
      <c r="F563" s="119"/>
      <c r="G563" s="88">
        <f t="shared" si="32"/>
        <v>66.209140000000005</v>
      </c>
      <c r="H563" s="121" t="str">
        <f t="shared" si="35"/>
        <v>EUR</v>
      </c>
      <c r="I563" s="122"/>
      <c r="J563" s="347" t="s">
        <v>17315</v>
      </c>
      <c r="L563" s="75">
        <f>G563*(1-'FORM-I'!$V$22/100)</f>
        <v>66.209140000000005</v>
      </c>
      <c r="N563" s="11" t="e">
        <f>VLOOKUP(B563,$B$11:B562,1,FALSE)</f>
        <v>#N/A</v>
      </c>
      <c r="AH563" s="353" t="s">
        <v>3303</v>
      </c>
      <c r="AI563" s="352" t="s">
        <v>3304</v>
      </c>
      <c r="AJ563" s="352" t="s">
        <v>3305</v>
      </c>
      <c r="AK563" s="354">
        <v>587.41375000000005</v>
      </c>
      <c r="AL563" s="355">
        <v>0</v>
      </c>
      <c r="AM563" s="11">
        <f>IF(Verzie!$E$1="CZK",Ceny!AK563,IF(Verzie!$E$1="SK",Ceny!AL563,""))</f>
        <v>0</v>
      </c>
    </row>
    <row r="564" spans="2:39" ht="15">
      <c r="B564" s="115">
        <v>9283246</v>
      </c>
      <c r="C564" s="116" t="s">
        <v>533</v>
      </c>
      <c r="D564" s="117">
        <v>1</v>
      </c>
      <c r="E564" s="118"/>
      <c r="F564" s="119"/>
      <c r="G564" s="88" t="e">
        <f t="shared" si="32"/>
        <v>#N/A</v>
      </c>
      <c r="H564" s="121" t="e">
        <f t="shared" si="35"/>
        <v>#N/A</v>
      </c>
      <c r="I564" s="122"/>
      <c r="J564" s="347" t="e">
        <v>#N/A</v>
      </c>
      <c r="L564" s="75" t="e">
        <f>G564*(1-'FORM-I'!$V$22/100)</f>
        <v>#N/A</v>
      </c>
      <c r="N564" s="11" t="e">
        <f>VLOOKUP(B564,$B$11:B563,1,FALSE)</f>
        <v>#N/A</v>
      </c>
      <c r="AH564" s="353" t="s">
        <v>3306</v>
      </c>
      <c r="AI564" s="352" t="s">
        <v>3307</v>
      </c>
      <c r="AJ564" s="352" t="s">
        <v>3308</v>
      </c>
      <c r="AK564" s="354">
        <v>4111.1310599999997</v>
      </c>
      <c r="AL564" s="355">
        <v>159.36161000000001</v>
      </c>
      <c r="AM564" s="11">
        <f>IF(Verzie!$E$1="CZK",Ceny!AK564,IF(Verzie!$E$1="SK",Ceny!AL564,""))</f>
        <v>159.36161000000001</v>
      </c>
    </row>
    <row r="565" spans="2:39" ht="15">
      <c r="B565" s="115">
        <v>9283247</v>
      </c>
      <c r="C565" s="116" t="s">
        <v>534</v>
      </c>
      <c r="D565" s="117">
        <v>1</v>
      </c>
      <c r="E565" s="118"/>
      <c r="F565" s="119"/>
      <c r="G565" s="88" t="e">
        <f t="shared" si="32"/>
        <v>#N/A</v>
      </c>
      <c r="H565" s="121" t="e">
        <f t="shared" si="35"/>
        <v>#N/A</v>
      </c>
      <c r="I565" s="122"/>
      <c r="J565" s="347" t="e">
        <v>#N/A</v>
      </c>
      <c r="L565" s="75" t="e">
        <f>G565*(1-'FORM-I'!$V$22/100)</f>
        <v>#N/A</v>
      </c>
      <c r="N565" s="11" t="e">
        <f>VLOOKUP(B565,$B$11:B564,1,FALSE)</f>
        <v>#N/A</v>
      </c>
      <c r="AH565" s="353" t="s">
        <v>3309</v>
      </c>
      <c r="AI565" s="352" t="s">
        <v>3310</v>
      </c>
      <c r="AJ565" s="352" t="s">
        <v>3311</v>
      </c>
      <c r="AK565" s="354">
        <v>108.68498</v>
      </c>
      <c r="AL565" s="355">
        <v>4.2130200000000002</v>
      </c>
      <c r="AM565" s="11">
        <f>IF(Verzie!$E$1="CZK",Ceny!AK565,IF(Verzie!$E$1="SK",Ceny!AL565,""))</f>
        <v>4.2130200000000002</v>
      </c>
    </row>
    <row r="566" spans="2:39" ht="15">
      <c r="B566" s="115">
        <v>9283259</v>
      </c>
      <c r="C566" s="116" t="s">
        <v>535</v>
      </c>
      <c r="D566" s="117">
        <v>1</v>
      </c>
      <c r="E566" s="118"/>
      <c r="F566" s="119"/>
      <c r="G566" s="88" t="e">
        <f t="shared" si="32"/>
        <v>#N/A</v>
      </c>
      <c r="H566" s="121" t="e">
        <f t="shared" si="35"/>
        <v>#N/A</v>
      </c>
      <c r="I566" s="122"/>
      <c r="J566" s="347" t="e">
        <v>#N/A</v>
      </c>
      <c r="L566" s="75" t="e">
        <f>G566*(1-'FORM-I'!$V$22/100)</f>
        <v>#N/A</v>
      </c>
      <c r="N566" s="11" t="e">
        <f>VLOOKUP(B566,$B$11:B565,1,FALSE)</f>
        <v>#N/A</v>
      </c>
      <c r="AH566" s="353" t="s">
        <v>3312</v>
      </c>
      <c r="AI566" s="352" t="s">
        <v>3313</v>
      </c>
      <c r="AJ566" s="352" t="s">
        <v>3314</v>
      </c>
      <c r="AK566" s="354">
        <v>1033.71039</v>
      </c>
      <c r="AL566" s="355">
        <v>41.621020000000001</v>
      </c>
      <c r="AM566" s="11">
        <f>IF(Verzie!$E$1="CZK",Ceny!AK566,IF(Verzie!$E$1="SK",Ceny!AL566,""))</f>
        <v>41.621020000000001</v>
      </c>
    </row>
    <row r="567" spans="2:39" ht="15">
      <c r="B567" s="153">
        <v>9283260</v>
      </c>
      <c r="C567" s="154" t="s">
        <v>536</v>
      </c>
      <c r="D567" s="155">
        <v>1</v>
      </c>
      <c r="E567" s="156"/>
      <c r="F567" s="157"/>
      <c r="G567" s="88" t="e">
        <f t="shared" si="32"/>
        <v>#N/A</v>
      </c>
      <c r="H567" s="158" t="e">
        <f t="shared" si="35"/>
        <v>#N/A</v>
      </c>
      <c r="I567" s="159"/>
      <c r="J567" s="347" t="e">
        <v>#N/A</v>
      </c>
      <c r="L567" s="75" t="e">
        <f>G567*(1-'FORM-I'!$V$22/100)</f>
        <v>#N/A</v>
      </c>
      <c r="N567" s="11" t="e">
        <f>VLOOKUP(B567,$B$11:B566,1,FALSE)</f>
        <v>#N/A</v>
      </c>
      <c r="AH567" s="353" t="s">
        <v>3315</v>
      </c>
      <c r="AI567" s="352" t="s">
        <v>3316</v>
      </c>
      <c r="AJ567" s="352" t="s">
        <v>3317</v>
      </c>
      <c r="AK567" s="354">
        <v>286.33094</v>
      </c>
      <c r="AL567" s="355">
        <v>11.53196</v>
      </c>
      <c r="AM567" s="11">
        <f>IF(Verzie!$E$1="CZK",Ceny!AK567,IF(Verzie!$E$1="SK",Ceny!AL567,""))</f>
        <v>11.53196</v>
      </c>
    </row>
    <row r="568" spans="2:39" ht="15">
      <c r="B568" s="153"/>
      <c r="C568" s="154"/>
      <c r="D568" s="155"/>
      <c r="E568" s="156"/>
      <c r="F568" s="157"/>
      <c r="G568" s="88" t="e">
        <f t="shared" si="32"/>
        <v>#N/A</v>
      </c>
      <c r="H568" s="158"/>
      <c r="I568" s="159"/>
      <c r="J568" s="347"/>
      <c r="L568" s="75" t="e">
        <f>G568*(1-'FORM-I'!$V$22/100)</f>
        <v>#N/A</v>
      </c>
      <c r="N568" s="11" t="e">
        <f>VLOOKUP(B568,$B$11:B567,1,FALSE)</f>
        <v>#N/A</v>
      </c>
      <c r="AH568" s="353" t="s">
        <v>3318</v>
      </c>
      <c r="AI568" s="352" t="s">
        <v>3319</v>
      </c>
      <c r="AJ568" s="352" t="s">
        <v>3320</v>
      </c>
      <c r="AK568" s="354">
        <v>1078.14741</v>
      </c>
      <c r="AL568" s="355">
        <v>43.131259999999997</v>
      </c>
      <c r="AM568" s="11">
        <f>IF(Verzie!$E$1="CZK",Ceny!AK568,IF(Verzie!$E$1="SK",Ceny!AL568,""))</f>
        <v>43.131259999999997</v>
      </c>
    </row>
    <row r="569" spans="2:39" ht="15">
      <c r="B569" s="162">
        <v>9278225</v>
      </c>
      <c r="C569" s="163" t="s">
        <v>537</v>
      </c>
      <c r="D569" s="164">
        <v>200</v>
      </c>
      <c r="E569" s="165"/>
      <c r="F569" s="166"/>
      <c r="G569" s="88" t="e">
        <f t="shared" si="32"/>
        <v>#N/A</v>
      </c>
      <c r="H569" s="129" t="e">
        <f t="shared" ref="H569:H574" si="36">IF(G569="","",$H$10)</f>
        <v>#N/A</v>
      </c>
      <c r="I569" s="122"/>
      <c r="J569" s="347" t="e">
        <v>#N/A</v>
      </c>
      <c r="L569" s="75" t="e">
        <f>G569*(1-'FORM-I'!$V$22/100)</f>
        <v>#N/A</v>
      </c>
      <c r="N569" s="11" t="e">
        <f>VLOOKUP(B569,$B$11:B568,1,FALSE)</f>
        <v>#N/A</v>
      </c>
      <c r="AH569" s="353" t="s">
        <v>3318</v>
      </c>
      <c r="AI569" s="352" t="s">
        <v>3321</v>
      </c>
      <c r="AJ569" s="352" t="s">
        <v>3322</v>
      </c>
      <c r="AK569" s="354">
        <v>407.61784999999998</v>
      </c>
      <c r="AL569" s="355">
        <v>16.351299999999998</v>
      </c>
      <c r="AM569" s="11">
        <f>IF(Verzie!$E$1="CZK",Ceny!AK569,IF(Verzie!$E$1="SK",Ceny!AL569,""))</f>
        <v>16.351299999999998</v>
      </c>
    </row>
    <row r="570" spans="2:39" ht="15">
      <c r="B570" s="124">
        <v>45167</v>
      </c>
      <c r="C570" s="125" t="s">
        <v>538</v>
      </c>
      <c r="D570" s="126">
        <v>200</v>
      </c>
      <c r="E570" s="127"/>
      <c r="F570" s="128"/>
      <c r="G570" s="88">
        <f t="shared" si="32"/>
        <v>3.4759999999999999E-2</v>
      </c>
      <c r="H570" s="129" t="str">
        <f t="shared" si="36"/>
        <v>EUR</v>
      </c>
      <c r="I570" s="122"/>
      <c r="J570" s="347" t="s">
        <v>3275</v>
      </c>
      <c r="L570" s="75">
        <f>G570*(1-'FORM-I'!$V$22/100)</f>
        <v>3.4759999999999999E-2</v>
      </c>
      <c r="N570" s="11" t="e">
        <f>VLOOKUP(B570,$B$11:B569,1,FALSE)</f>
        <v>#N/A</v>
      </c>
      <c r="AH570" s="353" t="s">
        <v>3323</v>
      </c>
      <c r="AI570" s="352" t="s">
        <v>3324</v>
      </c>
      <c r="AJ570" s="352" t="s">
        <v>3325</v>
      </c>
      <c r="AK570" s="354">
        <v>297.62538000000001</v>
      </c>
      <c r="AL570" s="355">
        <v>11.90649</v>
      </c>
      <c r="AM570" s="11">
        <f>IF(Verzie!$E$1="CZK",Ceny!AK570,IF(Verzie!$E$1="SK",Ceny!AL570,""))</f>
        <v>11.90649</v>
      </c>
    </row>
    <row r="571" spans="2:39" ht="15">
      <c r="B571" s="115">
        <v>45168</v>
      </c>
      <c r="C571" s="116" t="s">
        <v>539</v>
      </c>
      <c r="D571" s="117">
        <v>200</v>
      </c>
      <c r="E571" s="118"/>
      <c r="F571" s="119"/>
      <c r="G571" s="88">
        <f t="shared" si="32"/>
        <v>4.9860000000000002E-2</v>
      </c>
      <c r="H571" s="121" t="str">
        <f t="shared" si="36"/>
        <v>EUR</v>
      </c>
      <c r="I571" s="122"/>
      <c r="J571" s="347" t="s">
        <v>3277</v>
      </c>
      <c r="L571" s="75">
        <f>G571*(1-'FORM-I'!$V$22/100)</f>
        <v>4.9860000000000002E-2</v>
      </c>
      <c r="N571" s="11" t="e">
        <f>VLOOKUP(B571,$B$11:B570,1,FALSE)</f>
        <v>#N/A</v>
      </c>
      <c r="AH571" s="353" t="s">
        <v>3326</v>
      </c>
      <c r="AI571" s="352" t="s">
        <v>3327</v>
      </c>
      <c r="AJ571" s="352" t="s">
        <v>3328</v>
      </c>
      <c r="AK571" s="354">
        <v>405.22063000000003</v>
      </c>
      <c r="AL571" s="355">
        <v>16.210840000000001</v>
      </c>
      <c r="AM571" s="11">
        <f>IF(Verzie!$E$1="CZK",Ceny!AK571,IF(Verzie!$E$1="SK",Ceny!AL571,""))</f>
        <v>16.210840000000001</v>
      </c>
    </row>
    <row r="572" spans="2:39" ht="15">
      <c r="B572" s="115">
        <v>9278224</v>
      </c>
      <c r="C572" s="116" t="s">
        <v>540</v>
      </c>
      <c r="D572" s="117">
        <v>200</v>
      </c>
      <c r="E572" s="118"/>
      <c r="F572" s="119"/>
      <c r="G572" s="88">
        <f t="shared" si="32"/>
        <v>4.299E-2</v>
      </c>
      <c r="H572" s="121" t="str">
        <f t="shared" si="36"/>
        <v>EUR</v>
      </c>
      <c r="I572" s="122"/>
      <c r="J572" s="347" t="s">
        <v>16977</v>
      </c>
      <c r="L572" s="75">
        <f>G572*(1-'FORM-I'!$V$22/100)</f>
        <v>4.299E-2</v>
      </c>
      <c r="N572" s="11" t="e">
        <f>VLOOKUP(B572,$B$11:B571,1,FALSE)</f>
        <v>#N/A</v>
      </c>
      <c r="AH572" s="353" t="s">
        <v>3329</v>
      </c>
      <c r="AI572" s="352" t="s">
        <v>3330</v>
      </c>
      <c r="AJ572" s="352" t="s">
        <v>3331</v>
      </c>
      <c r="AK572" s="354">
        <v>163.82892000000001</v>
      </c>
      <c r="AL572" s="355">
        <v>6.5539800000000001</v>
      </c>
      <c r="AM572" s="11">
        <f>IF(Verzie!$E$1="CZK",Ceny!AK572,IF(Verzie!$E$1="SK",Ceny!AL572,""))</f>
        <v>6.5539800000000001</v>
      </c>
    </row>
    <row r="573" spans="2:39" ht="15">
      <c r="B573" s="115">
        <v>9279197</v>
      </c>
      <c r="C573" s="116" t="s">
        <v>541</v>
      </c>
      <c r="D573" s="117">
        <v>1000</v>
      </c>
      <c r="E573" s="118"/>
      <c r="F573" s="119"/>
      <c r="G573" s="88" t="e">
        <f t="shared" si="32"/>
        <v>#N/A</v>
      </c>
      <c r="H573" s="121" t="e">
        <f t="shared" si="36"/>
        <v>#N/A</v>
      </c>
      <c r="I573" s="122"/>
      <c r="J573" s="347" t="e">
        <v>#N/A</v>
      </c>
      <c r="L573" s="75" t="e">
        <f>G573*(1-'FORM-I'!$V$22/100)</f>
        <v>#N/A</v>
      </c>
      <c r="N573" s="11" t="e">
        <f>VLOOKUP(B573,$B$11:B572,1,FALSE)</f>
        <v>#N/A</v>
      </c>
      <c r="AH573" s="353" t="s">
        <v>3332</v>
      </c>
      <c r="AI573" s="352" t="s">
        <v>3333</v>
      </c>
      <c r="AJ573" s="352" t="s">
        <v>3334</v>
      </c>
      <c r="AK573" s="354">
        <v>232.63145</v>
      </c>
      <c r="AL573" s="355">
        <v>9.3064099999999996</v>
      </c>
      <c r="AM573" s="11">
        <f>IF(Verzie!$E$1="CZK",Ceny!AK573,IF(Verzie!$E$1="SK",Ceny!AL573,""))</f>
        <v>9.3064099999999996</v>
      </c>
    </row>
    <row r="574" spans="2:39" ht="15">
      <c r="B574" s="91">
        <v>9137114</v>
      </c>
      <c r="C574" s="92" t="s">
        <v>542</v>
      </c>
      <c r="D574" s="93">
        <v>200</v>
      </c>
      <c r="E574" s="94"/>
      <c r="F574" s="95"/>
      <c r="G574" s="88">
        <f t="shared" si="32"/>
        <v>7.7280000000000001E-2</v>
      </c>
      <c r="H574" s="96" t="str">
        <f t="shared" si="36"/>
        <v>EUR</v>
      </c>
      <c r="I574" s="97"/>
      <c r="J574" s="347" t="s">
        <v>11023</v>
      </c>
      <c r="L574" s="75">
        <f>G574*(1-'FORM-I'!$V$22/100)</f>
        <v>7.7280000000000001E-2</v>
      </c>
      <c r="N574" s="11" t="e">
        <f>VLOOKUP(B574,$B$11:B573,1,FALSE)</f>
        <v>#N/A</v>
      </c>
      <c r="AH574" s="353" t="s">
        <v>3335</v>
      </c>
      <c r="AI574" s="352" t="s">
        <v>3336</v>
      </c>
      <c r="AJ574" s="352" t="s">
        <v>3337</v>
      </c>
      <c r="AK574" s="354">
        <v>522.75427000000002</v>
      </c>
      <c r="AL574" s="355">
        <v>20.912769999999998</v>
      </c>
      <c r="AM574" s="11">
        <f>IF(Verzie!$E$1="CZK",Ceny!AK574,IF(Verzie!$E$1="SK",Ceny!AL574,""))</f>
        <v>20.912769999999998</v>
      </c>
    </row>
    <row r="575" spans="2:39" ht="15">
      <c r="B575" s="130"/>
      <c r="C575" s="131"/>
      <c r="D575" s="132"/>
      <c r="E575" s="133"/>
      <c r="F575" s="134"/>
      <c r="G575" s="88"/>
      <c r="H575" s="136"/>
      <c r="I575" s="137"/>
      <c r="J575" s="347"/>
      <c r="L575" s="75">
        <f>G575*(1-'FORM-I'!$V$22/100)</f>
        <v>0</v>
      </c>
      <c r="N575" s="11" t="e">
        <f>VLOOKUP(B575,$B$11:B574,1,FALSE)</f>
        <v>#N/A</v>
      </c>
      <c r="AH575" s="353" t="s">
        <v>3338</v>
      </c>
      <c r="AI575" s="352" t="s">
        <v>3339</v>
      </c>
      <c r="AJ575" s="352" t="s">
        <v>3340</v>
      </c>
      <c r="AK575" s="354">
        <v>560.48844999999994</v>
      </c>
      <c r="AL575" s="355">
        <v>22.422319999999999</v>
      </c>
      <c r="AM575" s="11">
        <f>IF(Verzie!$E$1="CZK",Ceny!AK575,IF(Verzie!$E$1="SK",Ceny!AL575,""))</f>
        <v>22.422319999999999</v>
      </c>
    </row>
    <row r="576" spans="2:39" ht="15">
      <c r="B576" s="146">
        <v>9318154</v>
      </c>
      <c r="C576" s="147" t="s">
        <v>543</v>
      </c>
      <c r="D576" s="148">
        <v>1</v>
      </c>
      <c r="E576" s="149"/>
      <c r="F576" s="150"/>
      <c r="G576" s="88">
        <f t="shared" si="32"/>
        <v>31.62575</v>
      </c>
      <c r="H576" s="151" t="str">
        <f t="shared" ref="H576:H578" si="37">IF(G576="","",$H$10)</f>
        <v>EUR</v>
      </c>
      <c r="I576" s="152"/>
      <c r="J576" s="347" t="s">
        <v>18256</v>
      </c>
      <c r="L576" s="75">
        <f>G576*(1-'FORM-I'!$V$22/100)</f>
        <v>31.62575</v>
      </c>
      <c r="N576" s="11" t="e">
        <f>VLOOKUP(B576,$B$11:B575,1,FALSE)</f>
        <v>#N/A</v>
      </c>
      <c r="AH576" s="353" t="s">
        <v>3341</v>
      </c>
      <c r="AI576" s="352" t="s">
        <v>3342</v>
      </c>
      <c r="AJ576" s="352" t="s">
        <v>3343</v>
      </c>
      <c r="AK576" s="354">
        <v>1690.41695</v>
      </c>
      <c r="AL576" s="355">
        <v>67.625100000000003</v>
      </c>
      <c r="AM576" s="11">
        <f>IF(Verzie!$E$1="CZK",Ceny!AK576,IF(Verzie!$E$1="SK",Ceny!AL576,""))</f>
        <v>67.625100000000003</v>
      </c>
    </row>
    <row r="577" spans="2:39" ht="15">
      <c r="B577" s="115">
        <v>9318156</v>
      </c>
      <c r="C577" s="116" t="s">
        <v>544</v>
      </c>
      <c r="D577" s="117">
        <v>1</v>
      </c>
      <c r="E577" s="118"/>
      <c r="F577" s="119"/>
      <c r="G577" s="88">
        <f t="shared" si="32"/>
        <v>31.62575</v>
      </c>
      <c r="H577" s="121" t="str">
        <f t="shared" si="37"/>
        <v>EUR</v>
      </c>
      <c r="I577" s="122"/>
      <c r="J577" s="347" t="s">
        <v>18258</v>
      </c>
      <c r="L577" s="75">
        <f>G577*(1-'FORM-I'!$V$22/100)</f>
        <v>31.62575</v>
      </c>
      <c r="N577" s="11" t="e">
        <f>VLOOKUP(B577,$B$11:B576,1,FALSE)</f>
        <v>#N/A</v>
      </c>
      <c r="AH577" s="353" t="s">
        <v>3344</v>
      </c>
      <c r="AI577" s="352" t="s">
        <v>3345</v>
      </c>
      <c r="AJ577" s="352" t="s">
        <v>3346</v>
      </c>
      <c r="AK577" s="354">
        <v>1690.41695</v>
      </c>
      <c r="AL577" s="355">
        <v>67.625100000000003</v>
      </c>
      <c r="AM577" s="11">
        <f>IF(Verzie!$E$1="CZK",Ceny!AK577,IF(Verzie!$E$1="SK",Ceny!AL577,""))</f>
        <v>67.625100000000003</v>
      </c>
    </row>
    <row r="578" spans="2:39" ht="15">
      <c r="B578" s="115">
        <v>9318160</v>
      </c>
      <c r="C578" s="116" t="s">
        <v>545</v>
      </c>
      <c r="D578" s="117">
        <v>1</v>
      </c>
      <c r="E578" s="118"/>
      <c r="F578" s="119"/>
      <c r="G578" s="88">
        <f t="shared" si="32"/>
        <v>31.62575</v>
      </c>
      <c r="H578" s="121" t="str">
        <f t="shared" si="37"/>
        <v>EUR</v>
      </c>
      <c r="I578" s="122"/>
      <c r="J578" s="347" t="s">
        <v>18263</v>
      </c>
      <c r="L578" s="75">
        <f>G578*(1-'FORM-I'!$V$22/100)</f>
        <v>31.62575</v>
      </c>
      <c r="N578" s="11" t="e">
        <f>VLOOKUP(B578,$B$11:B577,1,FALSE)</f>
        <v>#N/A</v>
      </c>
      <c r="AH578" s="353" t="s">
        <v>3347</v>
      </c>
      <c r="AI578" s="352" t="s">
        <v>3348</v>
      </c>
      <c r="AJ578" s="352" t="s">
        <v>3349</v>
      </c>
      <c r="AK578" s="354">
        <v>322.06743</v>
      </c>
      <c r="AL578" s="355">
        <v>12.8843</v>
      </c>
      <c r="AM578" s="11">
        <f>IF(Verzie!$E$1="CZK",Ceny!AK578,IF(Verzie!$E$1="SK",Ceny!AL578,""))</f>
        <v>12.8843</v>
      </c>
    </row>
    <row r="579" spans="2:39" ht="15">
      <c r="B579" s="115">
        <v>9318145</v>
      </c>
      <c r="C579" s="116" t="s">
        <v>546</v>
      </c>
      <c r="D579" s="117">
        <v>10</v>
      </c>
      <c r="E579" s="118"/>
      <c r="F579" s="119"/>
      <c r="G579" s="88" t="e">
        <f t="shared" si="32"/>
        <v>#N/A</v>
      </c>
      <c r="H579" s="121" t="e">
        <f>IF(G579="","",$H$10)</f>
        <v>#N/A</v>
      </c>
      <c r="I579" s="122"/>
      <c r="J579" s="347" t="e">
        <v>#N/A</v>
      </c>
      <c r="L579" s="75" t="e">
        <f>G579*(1-'FORM-I'!$V$22/100)</f>
        <v>#N/A</v>
      </c>
      <c r="N579" s="11" t="e">
        <f>VLOOKUP(B579,$B$11:B578,1,FALSE)</f>
        <v>#N/A</v>
      </c>
      <c r="AH579" s="353" t="s">
        <v>3350</v>
      </c>
      <c r="AI579" s="352" t="s">
        <v>3351</v>
      </c>
      <c r="AJ579" s="352" t="s">
        <v>3352</v>
      </c>
      <c r="AK579" s="354">
        <v>322.06743</v>
      </c>
      <c r="AL579" s="355">
        <v>12.8843</v>
      </c>
      <c r="AM579" s="11">
        <f>IF(Verzie!$E$1="CZK",Ceny!AK579,IF(Verzie!$E$1="SK",Ceny!AL579,""))</f>
        <v>12.8843</v>
      </c>
    </row>
    <row r="580" spans="2:39" ht="15">
      <c r="B580" s="115">
        <v>9318146</v>
      </c>
      <c r="C580" s="116" t="s">
        <v>547</v>
      </c>
      <c r="D580" s="117">
        <v>10</v>
      </c>
      <c r="E580" s="118"/>
      <c r="F580" s="119"/>
      <c r="G580" s="88" t="e">
        <f t="shared" si="32"/>
        <v>#N/A</v>
      </c>
      <c r="H580" s="121" t="e">
        <f t="shared" ref="H580:H584" si="38">IF(G580="","",$H$10)</f>
        <v>#N/A</v>
      </c>
      <c r="I580" s="122"/>
      <c r="J580" s="347" t="e">
        <v>#N/A</v>
      </c>
      <c r="L580" s="75" t="e">
        <f>G580*(1-'FORM-I'!$V$22/100)</f>
        <v>#N/A</v>
      </c>
      <c r="N580" s="11" t="e">
        <f>VLOOKUP(B580,$B$11:B579,1,FALSE)</f>
        <v>#N/A</v>
      </c>
      <c r="AH580" s="353" t="s">
        <v>3353</v>
      </c>
      <c r="AI580" s="352" t="s">
        <v>3354</v>
      </c>
      <c r="AJ580" s="352" t="s">
        <v>3355</v>
      </c>
      <c r="AK580" s="354">
        <v>460.10135000000002</v>
      </c>
      <c r="AL580" s="355">
        <v>18.40634</v>
      </c>
      <c r="AM580" s="11">
        <f>IF(Verzie!$E$1="CZK",Ceny!AK580,IF(Verzie!$E$1="SK",Ceny!AL580,""))</f>
        <v>18.40634</v>
      </c>
    </row>
    <row r="581" spans="2:39" ht="15">
      <c r="B581" s="115">
        <v>9318147</v>
      </c>
      <c r="C581" s="116" t="s">
        <v>548</v>
      </c>
      <c r="D581" s="117">
        <v>10</v>
      </c>
      <c r="E581" s="118"/>
      <c r="F581" s="119"/>
      <c r="G581" s="88" t="e">
        <f t="shared" si="32"/>
        <v>#N/A</v>
      </c>
      <c r="H581" s="121" t="e">
        <f t="shared" si="38"/>
        <v>#N/A</v>
      </c>
      <c r="I581" s="122"/>
      <c r="J581" s="347" t="e">
        <v>#N/A</v>
      </c>
      <c r="L581" s="75" t="e">
        <f>G581*(1-'FORM-I'!$V$22/100)</f>
        <v>#N/A</v>
      </c>
      <c r="N581" s="11" t="e">
        <f>VLOOKUP(B581,$B$11:B580,1,FALSE)</f>
        <v>#N/A</v>
      </c>
      <c r="AH581" s="353" t="s">
        <v>3356</v>
      </c>
      <c r="AI581" s="352" t="s">
        <v>3357</v>
      </c>
      <c r="AJ581" s="352" t="s">
        <v>3358</v>
      </c>
      <c r="AK581" s="354">
        <v>581.50025000000005</v>
      </c>
      <c r="AL581" s="355">
        <v>23.262899999999998</v>
      </c>
      <c r="AM581" s="11">
        <f>IF(Verzie!$E$1="CZK",Ceny!AK581,IF(Verzie!$E$1="SK",Ceny!AL581,""))</f>
        <v>23.262899999999998</v>
      </c>
    </row>
    <row r="582" spans="2:39" ht="15">
      <c r="B582" s="115">
        <v>9318148</v>
      </c>
      <c r="C582" s="116" t="s">
        <v>549</v>
      </c>
      <c r="D582" s="117">
        <v>10</v>
      </c>
      <c r="E582" s="118"/>
      <c r="F582" s="119"/>
      <c r="G582" s="88" t="e">
        <f t="shared" si="32"/>
        <v>#N/A</v>
      </c>
      <c r="H582" s="121" t="e">
        <f t="shared" si="38"/>
        <v>#N/A</v>
      </c>
      <c r="I582" s="122"/>
      <c r="J582" s="347" t="e">
        <v>#N/A</v>
      </c>
      <c r="L582" s="75" t="e">
        <f>G582*(1-'FORM-I'!$V$22/100)</f>
        <v>#N/A</v>
      </c>
      <c r="N582" s="11" t="e">
        <f>VLOOKUP(B582,$B$11:B581,1,FALSE)</f>
        <v>#N/A</v>
      </c>
      <c r="AH582" s="353" t="s">
        <v>3359</v>
      </c>
      <c r="AI582" s="352" t="s">
        <v>3360</v>
      </c>
      <c r="AJ582" s="352" t="s">
        <v>3361</v>
      </c>
      <c r="AK582" s="354">
        <v>504.92723000000001</v>
      </c>
      <c r="AL582" s="355">
        <v>20.1996</v>
      </c>
      <c r="AM582" s="11">
        <f>IF(Verzie!$E$1="CZK",Ceny!AK582,IF(Verzie!$E$1="SK",Ceny!AL582,""))</f>
        <v>20.1996</v>
      </c>
    </row>
    <row r="583" spans="2:39" ht="15">
      <c r="B583" s="115">
        <v>9318149</v>
      </c>
      <c r="C583" s="116" t="s">
        <v>550</v>
      </c>
      <c r="D583" s="117">
        <v>10</v>
      </c>
      <c r="E583" s="118"/>
      <c r="F583" s="119"/>
      <c r="G583" s="88">
        <f t="shared" si="32"/>
        <v>14.37729</v>
      </c>
      <c r="H583" s="121" t="str">
        <f t="shared" si="38"/>
        <v>EUR</v>
      </c>
      <c r="I583" s="122"/>
      <c r="J583" s="347" t="s">
        <v>18252</v>
      </c>
      <c r="L583" s="75">
        <f>G583*(1-'FORM-I'!$V$22/100)</f>
        <v>14.37729</v>
      </c>
      <c r="N583" s="11" t="e">
        <f>VLOOKUP(B583,$B$11:B582,1,FALSE)</f>
        <v>#N/A</v>
      </c>
      <c r="AH583" s="353" t="s">
        <v>3362</v>
      </c>
      <c r="AI583" s="352" t="s">
        <v>3363</v>
      </c>
      <c r="AJ583" s="352" t="s">
        <v>3364</v>
      </c>
      <c r="AK583" s="354">
        <v>504.92723000000001</v>
      </c>
      <c r="AL583" s="355">
        <v>20.1996</v>
      </c>
      <c r="AM583" s="11">
        <f>IF(Verzie!$E$1="CZK",Ceny!AK583,IF(Verzie!$E$1="SK",Ceny!AL583,""))</f>
        <v>20.1996</v>
      </c>
    </row>
    <row r="584" spans="2:39" ht="15">
      <c r="B584" s="153">
        <v>9318150</v>
      </c>
      <c r="C584" s="154" t="s">
        <v>551</v>
      </c>
      <c r="D584" s="155">
        <v>10</v>
      </c>
      <c r="E584" s="156"/>
      <c r="F584" s="157"/>
      <c r="G584" s="88">
        <f t="shared" si="32"/>
        <v>14.37729</v>
      </c>
      <c r="H584" s="158" t="str">
        <f t="shared" si="38"/>
        <v>EUR</v>
      </c>
      <c r="I584" s="159"/>
      <c r="J584" s="347" t="s">
        <v>18254</v>
      </c>
      <c r="L584" s="75">
        <f>G584*(1-'FORM-I'!$V$22/100)</f>
        <v>14.37729</v>
      </c>
      <c r="N584" s="11" t="e">
        <f>VLOOKUP(B584,$B$11:B583,1,FALSE)</f>
        <v>#N/A</v>
      </c>
      <c r="AH584" s="353" t="s">
        <v>3365</v>
      </c>
      <c r="AI584" s="352" t="s">
        <v>3366</v>
      </c>
      <c r="AJ584" s="352" t="s">
        <v>3367</v>
      </c>
      <c r="AK584" s="354">
        <v>591.07005000000004</v>
      </c>
      <c r="AL584" s="355">
        <v>23.64574</v>
      </c>
      <c r="AM584" s="11">
        <f>IF(Verzie!$E$1="CZK",Ceny!AK584,IF(Verzie!$E$1="SK",Ceny!AL584,""))</f>
        <v>23.64574</v>
      </c>
    </row>
    <row r="585" spans="2:39" ht="15">
      <c r="B585" s="153"/>
      <c r="C585" s="154"/>
      <c r="D585" s="155"/>
      <c r="E585" s="156"/>
      <c r="F585" s="157"/>
      <c r="G585" s="88"/>
      <c r="H585" s="158"/>
      <c r="I585" s="159"/>
      <c r="J585" s="347"/>
      <c r="L585" s="75">
        <f>G585*(1-'FORM-I'!$V$22/100)</f>
        <v>0</v>
      </c>
      <c r="N585" s="11" t="e">
        <f>VLOOKUP(B585,$B$11:B584,1,FALSE)</f>
        <v>#N/A</v>
      </c>
      <c r="AH585" s="353" t="s">
        <v>3368</v>
      </c>
      <c r="AI585" s="352" t="s">
        <v>3369</v>
      </c>
      <c r="AJ585" s="352" t="s">
        <v>3370</v>
      </c>
      <c r="AK585" s="354">
        <v>638.93385000000001</v>
      </c>
      <c r="AL585" s="355">
        <v>25.56054</v>
      </c>
      <c r="AM585" s="11">
        <f>IF(Verzie!$E$1="CZK",Ceny!AK585,IF(Verzie!$E$1="SK",Ceny!AL585,""))</f>
        <v>25.56054</v>
      </c>
    </row>
    <row r="586" spans="2:39" ht="15">
      <c r="B586" s="146">
        <v>9318186</v>
      </c>
      <c r="C586" s="147" t="s">
        <v>552</v>
      </c>
      <c r="D586" s="148">
        <v>1</v>
      </c>
      <c r="E586" s="149"/>
      <c r="F586" s="150"/>
      <c r="G586" s="88">
        <f t="shared" si="32"/>
        <v>31.62575</v>
      </c>
      <c r="H586" s="151" t="str">
        <f t="shared" ref="H586:H589" si="39">IF(G586="","",$H$10)</f>
        <v>EUR</v>
      </c>
      <c r="I586" s="152"/>
      <c r="J586" s="347" t="s">
        <v>18307</v>
      </c>
      <c r="L586" s="75">
        <f>G586*(1-'FORM-I'!$V$22/100)</f>
        <v>31.62575</v>
      </c>
      <c r="N586" s="11" t="e">
        <f>VLOOKUP(B586,$B$11:B585,1,FALSE)</f>
        <v>#N/A</v>
      </c>
      <c r="AH586" s="353" t="s">
        <v>3371</v>
      </c>
      <c r="AI586" s="352" t="s">
        <v>3372</v>
      </c>
      <c r="AJ586" s="352" t="s">
        <v>3373</v>
      </c>
      <c r="AK586" s="354">
        <v>25.422180000000001</v>
      </c>
      <c r="AL586" s="355">
        <v>1.01701</v>
      </c>
      <c r="AM586" s="11">
        <f>IF(Verzie!$E$1="CZK",Ceny!AK586,IF(Verzie!$E$1="SK",Ceny!AL586,""))</f>
        <v>1.01701</v>
      </c>
    </row>
    <row r="587" spans="2:39" ht="15">
      <c r="B587" s="115">
        <v>9318187</v>
      </c>
      <c r="C587" s="116" t="s">
        <v>553</v>
      </c>
      <c r="D587" s="117">
        <v>1</v>
      </c>
      <c r="E587" s="118"/>
      <c r="F587" s="119"/>
      <c r="G587" s="88">
        <f t="shared" si="32"/>
        <v>31.62575</v>
      </c>
      <c r="H587" s="121" t="str">
        <f t="shared" si="39"/>
        <v>EUR</v>
      </c>
      <c r="I587" s="122"/>
      <c r="J587" s="347" t="s">
        <v>18309</v>
      </c>
      <c r="L587" s="75">
        <f>G587*(1-'FORM-I'!$V$22/100)</f>
        <v>31.62575</v>
      </c>
      <c r="N587" s="11" t="e">
        <f>VLOOKUP(B587,$B$11:B586,1,FALSE)</f>
        <v>#N/A</v>
      </c>
      <c r="AH587" s="353" t="s">
        <v>3374</v>
      </c>
      <c r="AI587" s="352" t="s">
        <v>3375</v>
      </c>
      <c r="AJ587" s="352" t="s">
        <v>3376</v>
      </c>
      <c r="AK587" s="354">
        <v>34.112209999999997</v>
      </c>
      <c r="AL587" s="355">
        <v>1.36466</v>
      </c>
      <c r="AM587" s="11">
        <f>IF(Verzie!$E$1="CZK",Ceny!AK587,IF(Verzie!$E$1="SK",Ceny!AL587,""))</f>
        <v>1.36466</v>
      </c>
    </row>
    <row r="588" spans="2:39" ht="15">
      <c r="B588" s="115">
        <v>9318188</v>
      </c>
      <c r="C588" s="116" t="s">
        <v>554</v>
      </c>
      <c r="D588" s="117">
        <v>1</v>
      </c>
      <c r="E588" s="118"/>
      <c r="F588" s="119"/>
      <c r="G588" s="88">
        <f t="shared" si="32"/>
        <v>31.62575</v>
      </c>
      <c r="H588" s="121" t="str">
        <f t="shared" si="39"/>
        <v>EUR</v>
      </c>
      <c r="I588" s="122"/>
      <c r="J588" s="347" t="s">
        <v>18311</v>
      </c>
      <c r="L588" s="75">
        <f>G588*(1-'FORM-I'!$V$22/100)</f>
        <v>31.62575</v>
      </c>
      <c r="N588" s="11" t="e">
        <f>VLOOKUP(B588,$B$11:B587,1,FALSE)</f>
        <v>#N/A</v>
      </c>
      <c r="AH588" s="353" t="s">
        <v>3377</v>
      </c>
      <c r="AI588" s="352" t="s">
        <v>3378</v>
      </c>
      <c r="AJ588" s="352" t="s">
        <v>3379</v>
      </c>
      <c r="AK588" s="354">
        <v>1278.1284900000001</v>
      </c>
      <c r="AL588" s="355">
        <v>51.131500000000003</v>
      </c>
      <c r="AM588" s="11">
        <f>IF(Verzie!$E$1="CZK",Ceny!AK588,IF(Verzie!$E$1="SK",Ceny!AL588,""))</f>
        <v>51.131500000000003</v>
      </c>
    </row>
    <row r="589" spans="2:39" ht="15">
      <c r="B589" s="115">
        <v>9318190</v>
      </c>
      <c r="C589" s="116" t="s">
        <v>555</v>
      </c>
      <c r="D589" s="117">
        <v>1</v>
      </c>
      <c r="E589" s="118"/>
      <c r="F589" s="119"/>
      <c r="G589" s="88">
        <f t="shared" ref="G589:G652" si="40">VLOOKUP(J589,AI:AM,5,0)</f>
        <v>31.976389999999999</v>
      </c>
      <c r="H589" s="121" t="str">
        <f t="shared" si="39"/>
        <v>EUR</v>
      </c>
      <c r="I589" s="122"/>
      <c r="J589" s="347" t="s">
        <v>18313</v>
      </c>
      <c r="L589" s="75">
        <f>G589*(1-'FORM-I'!$V$22/100)</f>
        <v>31.976389999999999</v>
      </c>
      <c r="N589" s="11" t="e">
        <f>VLOOKUP(B589,$B$11:B588,1,FALSE)</f>
        <v>#N/A</v>
      </c>
      <c r="AH589" s="353" t="s">
        <v>3380</v>
      </c>
      <c r="AI589" s="352" t="s">
        <v>3381</v>
      </c>
      <c r="AJ589" s="352" t="s">
        <v>3382</v>
      </c>
      <c r="AK589" s="354">
        <v>1786.9920400000001</v>
      </c>
      <c r="AL589" s="355">
        <v>71.488590000000002</v>
      </c>
      <c r="AM589" s="11">
        <f>IF(Verzie!$E$1="CZK",Ceny!AK589,IF(Verzie!$E$1="SK",Ceny!AL589,""))</f>
        <v>71.488590000000002</v>
      </c>
    </row>
    <row r="590" spans="2:39" ht="15">
      <c r="B590" s="115">
        <v>9318191</v>
      </c>
      <c r="C590" s="116" t="s">
        <v>556</v>
      </c>
      <c r="D590" s="117">
        <v>1</v>
      </c>
      <c r="E590" s="118"/>
      <c r="F590" s="119"/>
      <c r="G590" s="88">
        <f t="shared" si="40"/>
        <v>32.324420000000003</v>
      </c>
      <c r="H590" s="121" t="str">
        <f>IF(G590="","",$H$10)</f>
        <v>EUR</v>
      </c>
      <c r="I590" s="122"/>
      <c r="J590" s="347" t="s">
        <v>18317</v>
      </c>
      <c r="L590" s="75">
        <f>G590*(1-'FORM-I'!$V$22/100)</f>
        <v>32.324420000000003</v>
      </c>
      <c r="N590" s="11" t="e">
        <f>VLOOKUP(B590,$B$11:B589,1,FALSE)</f>
        <v>#N/A</v>
      </c>
      <c r="AH590" s="353" t="s">
        <v>3383</v>
      </c>
      <c r="AI590" s="352" t="s">
        <v>3384</v>
      </c>
      <c r="AJ590" s="352" t="s">
        <v>3385</v>
      </c>
      <c r="AK590" s="354">
        <v>561.02952000000005</v>
      </c>
      <c r="AL590" s="355">
        <v>0</v>
      </c>
      <c r="AM590" s="11">
        <f>IF(Verzie!$E$1="CZK",Ceny!AK590,IF(Verzie!$E$1="SK",Ceny!AL590,""))</f>
        <v>0</v>
      </c>
    </row>
    <row r="591" spans="2:39" ht="15">
      <c r="B591" s="115">
        <v>9318192</v>
      </c>
      <c r="C591" s="116" t="s">
        <v>557</v>
      </c>
      <c r="D591" s="117">
        <v>1</v>
      </c>
      <c r="E591" s="118"/>
      <c r="F591" s="119"/>
      <c r="G591" s="88">
        <f t="shared" si="40"/>
        <v>6.5957299999999996</v>
      </c>
      <c r="H591" s="121" t="str">
        <f>IF(G591="","",$H$10)</f>
        <v>EUR</v>
      </c>
      <c r="I591" s="122"/>
      <c r="J591" s="347" t="s">
        <v>27850</v>
      </c>
      <c r="L591" s="75">
        <f>G591*(1-'FORM-I'!$V$22/100)</f>
        <v>6.5957299999999996</v>
      </c>
      <c r="N591" s="11" t="e">
        <f>VLOOKUP(B591,$B$11:B590,1,FALSE)</f>
        <v>#N/A</v>
      </c>
      <c r="AH591" s="353" t="s">
        <v>3386</v>
      </c>
      <c r="AI591" s="352" t="s">
        <v>3387</v>
      </c>
      <c r="AJ591" s="352" t="s">
        <v>3388</v>
      </c>
      <c r="AK591" s="354">
        <v>731.76120000000003</v>
      </c>
      <c r="AL591" s="355">
        <v>0</v>
      </c>
      <c r="AM591" s="11">
        <f>IF(Verzie!$E$1="CZK",Ceny!AK591,IF(Verzie!$E$1="SK",Ceny!AL591,""))</f>
        <v>0</v>
      </c>
    </row>
    <row r="592" spans="2:39" ht="15">
      <c r="B592" s="115">
        <v>9318194</v>
      </c>
      <c r="C592" s="116" t="s">
        <v>558</v>
      </c>
      <c r="D592" s="117">
        <v>1</v>
      </c>
      <c r="E592" s="118"/>
      <c r="F592" s="119"/>
      <c r="G592" s="88">
        <f t="shared" si="40"/>
        <v>34.54336</v>
      </c>
      <c r="H592" s="121" t="str">
        <f>IF(G592="","",$H$10)</f>
        <v>EUR</v>
      </c>
      <c r="I592" s="122"/>
      <c r="J592" s="347" t="s">
        <v>18324</v>
      </c>
      <c r="L592" s="75">
        <f>G592*(1-'FORM-I'!$V$22/100)</f>
        <v>34.54336</v>
      </c>
      <c r="N592" s="11" t="e">
        <f>VLOOKUP(B592,$B$11:B591,1,FALSE)</f>
        <v>#N/A</v>
      </c>
      <c r="AH592" s="353" t="s">
        <v>3389</v>
      </c>
      <c r="AI592" s="352" t="s">
        <v>3390</v>
      </c>
      <c r="AJ592" s="352" t="s">
        <v>3391</v>
      </c>
      <c r="AK592" s="354">
        <v>881.83623</v>
      </c>
      <c r="AL592" s="355">
        <v>35.277839999999998</v>
      </c>
      <c r="AM592" s="11">
        <f>IF(Verzie!$E$1="CZK",Ceny!AK592,IF(Verzie!$E$1="SK",Ceny!AL592,""))</f>
        <v>35.277839999999998</v>
      </c>
    </row>
    <row r="593" spans="2:39" ht="15">
      <c r="B593" s="115">
        <v>9318196</v>
      </c>
      <c r="C593" s="116" t="s">
        <v>559</v>
      </c>
      <c r="D593" s="117">
        <v>1</v>
      </c>
      <c r="E593" s="118"/>
      <c r="F593" s="119"/>
      <c r="G593" s="88">
        <f t="shared" si="40"/>
        <v>34.956960000000002</v>
      </c>
      <c r="H593" s="121" t="str">
        <f>IF(G593="","",$H$10)</f>
        <v>EUR</v>
      </c>
      <c r="I593" s="122"/>
      <c r="J593" s="347" t="s">
        <v>18329</v>
      </c>
      <c r="L593" s="75">
        <f>G593*(1-'FORM-I'!$V$22/100)</f>
        <v>34.956960000000002</v>
      </c>
      <c r="N593" s="11" t="e">
        <f>VLOOKUP(B593,$B$11:B592,1,FALSE)</f>
        <v>#N/A</v>
      </c>
      <c r="AH593" s="353" t="s">
        <v>3392</v>
      </c>
      <c r="AI593" s="352" t="s">
        <v>3393</v>
      </c>
      <c r="AJ593" s="352" t="s">
        <v>3394</v>
      </c>
      <c r="AK593" s="354">
        <v>1058.20874</v>
      </c>
      <c r="AL593" s="355">
        <v>42.333599999999997</v>
      </c>
      <c r="AM593" s="11">
        <f>IF(Verzie!$E$1="CZK",Ceny!AK593,IF(Verzie!$E$1="SK",Ceny!AL593,""))</f>
        <v>42.333599999999997</v>
      </c>
    </row>
    <row r="594" spans="2:39" ht="15">
      <c r="B594" s="115">
        <v>9318167</v>
      </c>
      <c r="C594" s="116" t="s">
        <v>560</v>
      </c>
      <c r="D594" s="117">
        <v>10</v>
      </c>
      <c r="E594" s="118"/>
      <c r="F594" s="119"/>
      <c r="G594" s="88" t="e">
        <f t="shared" si="40"/>
        <v>#N/A</v>
      </c>
      <c r="H594" s="121" t="e">
        <f t="shared" ref="H594:H609" si="41">IF(G594="","",$H$10)</f>
        <v>#N/A</v>
      </c>
      <c r="I594" s="122"/>
      <c r="J594" s="347" t="e">
        <v>#N/A</v>
      </c>
      <c r="L594" s="75" t="e">
        <f>G594*(1-'FORM-I'!$V$22/100)</f>
        <v>#N/A</v>
      </c>
      <c r="N594" s="11" t="e">
        <f>VLOOKUP(B594,$B$11:B593,1,FALSE)</f>
        <v>#N/A</v>
      </c>
      <c r="AH594" s="353" t="s">
        <v>3395</v>
      </c>
      <c r="AI594" s="352" t="s">
        <v>3396</v>
      </c>
      <c r="AJ594" s="352" t="s">
        <v>3397</v>
      </c>
      <c r="AK594" s="354">
        <v>891.12725</v>
      </c>
      <c r="AL594" s="355">
        <v>0</v>
      </c>
      <c r="AM594" s="11">
        <f>IF(Verzie!$E$1="CZK",Ceny!AK594,IF(Verzie!$E$1="SK",Ceny!AL594,""))</f>
        <v>0</v>
      </c>
    </row>
    <row r="595" spans="2:39" ht="15">
      <c r="B595" s="115">
        <v>9318170</v>
      </c>
      <c r="C595" s="116" t="s">
        <v>561</v>
      </c>
      <c r="D595" s="117">
        <v>10</v>
      </c>
      <c r="E595" s="118"/>
      <c r="F595" s="119"/>
      <c r="G595" s="88" t="e">
        <f t="shared" si="40"/>
        <v>#N/A</v>
      </c>
      <c r="H595" s="121" t="e">
        <f t="shared" si="41"/>
        <v>#N/A</v>
      </c>
      <c r="I595" s="122"/>
      <c r="J595" s="347" t="e">
        <v>#N/A</v>
      </c>
      <c r="L595" s="75" t="e">
        <f>G595*(1-'FORM-I'!$V$22/100)</f>
        <v>#N/A</v>
      </c>
      <c r="N595" s="11" t="e">
        <f>VLOOKUP(B595,$B$11:B594,1,FALSE)</f>
        <v>#N/A</v>
      </c>
      <c r="AH595" s="353" t="s">
        <v>3398</v>
      </c>
      <c r="AI595" s="352" t="s">
        <v>3399</v>
      </c>
      <c r="AJ595" s="352" t="s">
        <v>3400</v>
      </c>
      <c r="AK595" s="354">
        <v>1284.9688699999999</v>
      </c>
      <c r="AL595" s="355">
        <v>51.405140000000003</v>
      </c>
      <c r="AM595" s="11">
        <f>IF(Verzie!$E$1="CZK",Ceny!AK595,IF(Verzie!$E$1="SK",Ceny!AL595,""))</f>
        <v>51.405140000000003</v>
      </c>
    </row>
    <row r="596" spans="2:39" ht="15">
      <c r="B596" s="115">
        <v>9318171</v>
      </c>
      <c r="C596" s="116" t="s">
        <v>562</v>
      </c>
      <c r="D596" s="117">
        <v>10</v>
      </c>
      <c r="E596" s="118"/>
      <c r="F596" s="119"/>
      <c r="G596" s="88" t="e">
        <f t="shared" si="40"/>
        <v>#N/A</v>
      </c>
      <c r="H596" s="121" t="e">
        <f t="shared" si="41"/>
        <v>#N/A</v>
      </c>
      <c r="I596" s="122"/>
      <c r="J596" s="347" t="e">
        <v>#N/A</v>
      </c>
      <c r="L596" s="75" t="e">
        <f>G596*(1-'FORM-I'!$V$22/100)</f>
        <v>#N/A</v>
      </c>
      <c r="N596" s="11" t="e">
        <f>VLOOKUP(B596,$B$11:B595,1,FALSE)</f>
        <v>#N/A</v>
      </c>
      <c r="AH596" s="353" t="s">
        <v>3401</v>
      </c>
      <c r="AI596" s="352" t="s">
        <v>3402</v>
      </c>
      <c r="AJ596" s="352" t="s">
        <v>3403</v>
      </c>
      <c r="AK596" s="354">
        <v>1437.1234899999999</v>
      </c>
      <c r="AL596" s="355">
        <v>57.492100000000001</v>
      </c>
      <c r="AM596" s="11">
        <f>IF(Verzie!$E$1="CZK",Ceny!AK596,IF(Verzie!$E$1="SK",Ceny!AL596,""))</f>
        <v>57.492100000000001</v>
      </c>
    </row>
    <row r="597" spans="2:39" ht="15">
      <c r="B597" s="115">
        <v>9318172</v>
      </c>
      <c r="C597" s="116" t="s">
        <v>563</v>
      </c>
      <c r="D597" s="117">
        <v>10</v>
      </c>
      <c r="E597" s="118"/>
      <c r="F597" s="119"/>
      <c r="G597" s="88">
        <f t="shared" si="40"/>
        <v>14.37729</v>
      </c>
      <c r="H597" s="121" t="str">
        <f t="shared" si="41"/>
        <v>EUR</v>
      </c>
      <c r="I597" s="122"/>
      <c r="J597" s="347" t="s">
        <v>18274</v>
      </c>
      <c r="L597" s="75">
        <f>G597*(1-'FORM-I'!$V$22/100)</f>
        <v>14.37729</v>
      </c>
      <c r="N597" s="11" t="e">
        <f>VLOOKUP(B597,$B$11:B596,1,FALSE)</f>
        <v>#N/A</v>
      </c>
      <c r="AH597" s="353" t="s">
        <v>3404</v>
      </c>
      <c r="AI597" s="352" t="s">
        <v>3405</v>
      </c>
      <c r="AJ597" s="352" t="s">
        <v>3406</v>
      </c>
      <c r="AK597" s="354">
        <v>1437.1234899999999</v>
      </c>
      <c r="AL597" s="355">
        <v>57.492100000000001</v>
      </c>
      <c r="AM597" s="11">
        <f>IF(Verzie!$E$1="CZK",Ceny!AK597,IF(Verzie!$E$1="SK",Ceny!AL597,""))</f>
        <v>57.492100000000001</v>
      </c>
    </row>
    <row r="598" spans="2:39" ht="15">
      <c r="B598" s="115">
        <v>9318173</v>
      </c>
      <c r="C598" s="116" t="s">
        <v>564</v>
      </c>
      <c r="D598" s="117">
        <v>10</v>
      </c>
      <c r="E598" s="118"/>
      <c r="F598" s="119"/>
      <c r="G598" s="88">
        <f t="shared" si="40"/>
        <v>14.37729</v>
      </c>
      <c r="H598" s="121" t="str">
        <f t="shared" si="41"/>
        <v>EUR</v>
      </c>
      <c r="I598" s="122"/>
      <c r="J598" s="347" t="s">
        <v>18276</v>
      </c>
      <c r="L598" s="75">
        <f>G598*(1-'FORM-I'!$V$22/100)</f>
        <v>14.37729</v>
      </c>
      <c r="N598" s="11" t="e">
        <f>VLOOKUP(B598,$B$11:B597,1,FALSE)</f>
        <v>#N/A</v>
      </c>
      <c r="AH598" s="353" t="s">
        <v>3407</v>
      </c>
      <c r="AI598" s="352" t="s">
        <v>3408</v>
      </c>
      <c r="AJ598" s="352" t="s">
        <v>3409</v>
      </c>
      <c r="AK598" s="354">
        <v>1328.40708</v>
      </c>
      <c r="AL598" s="355">
        <v>53.142899999999997</v>
      </c>
      <c r="AM598" s="11">
        <f>IF(Verzie!$E$1="CZK",Ceny!AK598,IF(Verzie!$E$1="SK",Ceny!AL598,""))</f>
        <v>53.142899999999997</v>
      </c>
    </row>
    <row r="599" spans="2:39" ht="15">
      <c r="B599" s="115">
        <v>9318174</v>
      </c>
      <c r="C599" s="116" t="s">
        <v>565</v>
      </c>
      <c r="D599" s="117">
        <v>10</v>
      </c>
      <c r="E599" s="118"/>
      <c r="F599" s="119"/>
      <c r="G599" s="88" t="e">
        <f t="shared" si="40"/>
        <v>#N/A</v>
      </c>
      <c r="H599" s="121" t="e">
        <f t="shared" si="41"/>
        <v>#N/A</v>
      </c>
      <c r="I599" s="122"/>
      <c r="J599" s="347" t="e">
        <v>#N/A</v>
      </c>
      <c r="L599" s="75" t="e">
        <f>G599*(1-'FORM-I'!$V$22/100)</f>
        <v>#N/A</v>
      </c>
      <c r="N599" s="11" t="e">
        <f>VLOOKUP(B599,$B$11:B598,1,FALSE)</f>
        <v>#N/A</v>
      </c>
      <c r="AH599" s="353" t="s">
        <v>3410</v>
      </c>
      <c r="AI599" s="352" t="s">
        <v>3411</v>
      </c>
      <c r="AJ599" s="352" t="s">
        <v>3412</v>
      </c>
      <c r="AK599" s="354">
        <v>2113.2088600000002</v>
      </c>
      <c r="AL599" s="355">
        <v>84.538880000000006</v>
      </c>
      <c r="AM599" s="11">
        <f>IF(Verzie!$E$1="CZK",Ceny!AK599,IF(Verzie!$E$1="SK",Ceny!AL599,""))</f>
        <v>84.538880000000006</v>
      </c>
    </row>
    <row r="600" spans="2:39" ht="15">
      <c r="B600" s="115">
        <v>9318175</v>
      </c>
      <c r="C600" s="116" t="s">
        <v>566</v>
      </c>
      <c r="D600" s="117">
        <v>10</v>
      </c>
      <c r="E600" s="118"/>
      <c r="F600" s="119"/>
      <c r="G600" s="88">
        <f t="shared" si="40"/>
        <v>14.56085</v>
      </c>
      <c r="H600" s="121" t="str">
        <f t="shared" si="41"/>
        <v>EUR</v>
      </c>
      <c r="I600" s="122"/>
      <c r="J600" s="347" t="s">
        <v>18281</v>
      </c>
      <c r="L600" s="75">
        <f>G600*(1-'FORM-I'!$V$22/100)</f>
        <v>14.56085</v>
      </c>
      <c r="N600" s="11" t="e">
        <f>VLOOKUP(B600,$B$11:B599,1,FALSE)</f>
        <v>#N/A</v>
      </c>
      <c r="AH600" s="353" t="s">
        <v>3413</v>
      </c>
      <c r="AI600" s="352" t="s">
        <v>3414</v>
      </c>
      <c r="AJ600" s="352" t="s">
        <v>3415</v>
      </c>
      <c r="AK600" s="354">
        <v>1956.93433</v>
      </c>
      <c r="AL600" s="355">
        <v>78.287109999999998</v>
      </c>
      <c r="AM600" s="11">
        <f>IF(Verzie!$E$1="CZK",Ceny!AK600,IF(Verzie!$E$1="SK",Ceny!AL600,""))</f>
        <v>78.287109999999998</v>
      </c>
    </row>
    <row r="601" spans="2:39" ht="15">
      <c r="B601" s="115">
        <v>9318176</v>
      </c>
      <c r="C601" s="116" t="s">
        <v>567</v>
      </c>
      <c r="D601" s="117">
        <v>10</v>
      </c>
      <c r="E601" s="118"/>
      <c r="F601" s="119"/>
      <c r="G601" s="88">
        <f t="shared" si="40"/>
        <v>14.56085</v>
      </c>
      <c r="H601" s="121" t="str">
        <f t="shared" si="41"/>
        <v>EUR</v>
      </c>
      <c r="I601" s="122"/>
      <c r="J601" s="347" t="s">
        <v>18283</v>
      </c>
      <c r="L601" s="75">
        <f>G601*(1-'FORM-I'!$V$22/100)</f>
        <v>14.56085</v>
      </c>
      <c r="N601" s="11" t="e">
        <f>VLOOKUP(B601,$B$11:B600,1,FALSE)</f>
        <v>#N/A</v>
      </c>
      <c r="AH601" s="353" t="s">
        <v>3416</v>
      </c>
      <c r="AI601" s="352" t="s">
        <v>3417</v>
      </c>
      <c r="AJ601" s="352" t="s">
        <v>3418</v>
      </c>
      <c r="AK601" s="354">
        <v>5641.4520300000004</v>
      </c>
      <c r="AL601" s="355">
        <v>225.68617</v>
      </c>
      <c r="AM601" s="11">
        <f>IF(Verzie!$E$1="CZK",Ceny!AK601,IF(Verzie!$E$1="SK",Ceny!AL601,""))</f>
        <v>225.68617</v>
      </c>
    </row>
    <row r="602" spans="2:39" ht="15">
      <c r="B602" s="115">
        <v>9318177</v>
      </c>
      <c r="C602" s="116" t="s">
        <v>568</v>
      </c>
      <c r="D602" s="117">
        <v>10</v>
      </c>
      <c r="E602" s="118"/>
      <c r="F602" s="119"/>
      <c r="G602" s="88" t="e">
        <f t="shared" si="40"/>
        <v>#N/A</v>
      </c>
      <c r="H602" s="121" t="e">
        <f t="shared" si="41"/>
        <v>#N/A</v>
      </c>
      <c r="I602" s="122"/>
      <c r="J602" s="347" t="e">
        <v>#N/A</v>
      </c>
      <c r="L602" s="75" t="e">
        <f>G602*(1-'FORM-I'!$V$22/100)</f>
        <v>#N/A</v>
      </c>
      <c r="N602" s="11" t="e">
        <f>VLOOKUP(B602,$B$11:B601,1,FALSE)</f>
        <v>#N/A</v>
      </c>
      <c r="AH602" s="353" t="s">
        <v>3419</v>
      </c>
      <c r="AI602" s="352" t="s">
        <v>3420</v>
      </c>
      <c r="AJ602" s="352" t="s">
        <v>3421</v>
      </c>
      <c r="AK602" s="354">
        <v>1619.66696</v>
      </c>
      <c r="AL602" s="355">
        <v>64.794740000000004</v>
      </c>
      <c r="AM602" s="11">
        <f>IF(Verzie!$E$1="CZK",Ceny!AK602,IF(Verzie!$E$1="SK",Ceny!AL602,""))</f>
        <v>64.794740000000004</v>
      </c>
    </row>
    <row r="603" spans="2:39" ht="15">
      <c r="B603" s="115">
        <v>9318178</v>
      </c>
      <c r="C603" s="116" t="s">
        <v>569</v>
      </c>
      <c r="D603" s="117">
        <v>10</v>
      </c>
      <c r="E603" s="118"/>
      <c r="F603" s="119"/>
      <c r="G603" s="88">
        <f t="shared" si="40"/>
        <v>14.040839999999999</v>
      </c>
      <c r="H603" s="121" t="str">
        <f t="shared" si="41"/>
        <v>EUR</v>
      </c>
      <c r="I603" s="122"/>
      <c r="J603" s="347" t="s">
        <v>18288</v>
      </c>
      <c r="L603" s="75">
        <f>G603*(1-'FORM-I'!$V$22/100)</f>
        <v>14.040839999999999</v>
      </c>
      <c r="N603" s="11" t="e">
        <f>VLOOKUP(B603,$B$11:B602,1,FALSE)</f>
        <v>#N/A</v>
      </c>
      <c r="AH603" s="353" t="s">
        <v>3422</v>
      </c>
      <c r="AI603" s="352" t="s">
        <v>3423</v>
      </c>
      <c r="AJ603" s="352" t="s">
        <v>3424</v>
      </c>
      <c r="AK603" s="354">
        <v>1132.0709400000001</v>
      </c>
      <c r="AL603" s="355">
        <v>0</v>
      </c>
      <c r="AM603" s="11">
        <f>IF(Verzie!$E$1="CZK",Ceny!AK603,IF(Verzie!$E$1="SK",Ceny!AL603,""))</f>
        <v>0</v>
      </c>
    </row>
    <row r="604" spans="2:39" ht="15">
      <c r="B604" s="115">
        <v>9318179</v>
      </c>
      <c r="C604" s="116" t="s">
        <v>570</v>
      </c>
      <c r="D604" s="117">
        <v>10</v>
      </c>
      <c r="E604" s="118"/>
      <c r="F604" s="119"/>
      <c r="G604" s="88">
        <f t="shared" si="40"/>
        <v>14.92667</v>
      </c>
      <c r="H604" s="121" t="str">
        <f t="shared" si="41"/>
        <v>EUR</v>
      </c>
      <c r="I604" s="122"/>
      <c r="J604" s="347" t="s">
        <v>18290</v>
      </c>
      <c r="L604" s="75">
        <f>G604*(1-'FORM-I'!$V$22/100)</f>
        <v>14.92667</v>
      </c>
      <c r="N604" s="11" t="e">
        <f>VLOOKUP(B604,$B$11:B603,1,FALSE)</f>
        <v>#N/A</v>
      </c>
      <c r="AH604" s="353" t="s">
        <v>3425</v>
      </c>
      <c r="AI604" s="352" t="s">
        <v>3426</v>
      </c>
      <c r="AJ604" s="352" t="s">
        <v>3427</v>
      </c>
      <c r="AK604" s="354">
        <v>1156.9032199999999</v>
      </c>
      <c r="AL604" s="355">
        <v>46.281889999999997</v>
      </c>
      <c r="AM604" s="11">
        <f>IF(Verzie!$E$1="CZK",Ceny!AK604,IF(Verzie!$E$1="SK",Ceny!AL604,""))</f>
        <v>46.281889999999997</v>
      </c>
    </row>
    <row r="605" spans="2:39" ht="15">
      <c r="B605" s="115">
        <v>9318180</v>
      </c>
      <c r="C605" s="116" t="s">
        <v>571</v>
      </c>
      <c r="D605" s="117">
        <v>10</v>
      </c>
      <c r="E605" s="118"/>
      <c r="F605" s="119"/>
      <c r="G605" s="88">
        <f t="shared" si="40"/>
        <v>14.92667</v>
      </c>
      <c r="H605" s="121" t="str">
        <f t="shared" si="41"/>
        <v>EUR</v>
      </c>
      <c r="I605" s="122"/>
      <c r="J605" s="347" t="s">
        <v>18294</v>
      </c>
      <c r="L605" s="75">
        <f>G605*(1-'FORM-I'!$V$22/100)</f>
        <v>14.92667</v>
      </c>
      <c r="N605" s="11" t="e">
        <f>VLOOKUP(B605,$B$11:B604,1,FALSE)</f>
        <v>#N/A</v>
      </c>
      <c r="AH605" s="353" t="s">
        <v>3428</v>
      </c>
      <c r="AI605" s="352" t="s">
        <v>3429</v>
      </c>
      <c r="AJ605" s="352" t="s">
        <v>3430</v>
      </c>
      <c r="AK605" s="354">
        <v>1044.98856</v>
      </c>
      <c r="AL605" s="355">
        <v>0</v>
      </c>
      <c r="AM605" s="11">
        <f>IF(Verzie!$E$1="CZK",Ceny!AK605,IF(Verzie!$E$1="SK",Ceny!AL605,""))</f>
        <v>0</v>
      </c>
    </row>
    <row r="606" spans="2:39" ht="15">
      <c r="B606" s="115">
        <v>9318181</v>
      </c>
      <c r="C606" s="116" t="s">
        <v>572</v>
      </c>
      <c r="D606" s="117">
        <v>10</v>
      </c>
      <c r="E606" s="118"/>
      <c r="F606" s="119"/>
      <c r="G606" s="88">
        <f t="shared" si="40"/>
        <v>15.147040000000001</v>
      </c>
      <c r="H606" s="121" t="str">
        <f t="shared" si="41"/>
        <v>EUR</v>
      </c>
      <c r="I606" s="122"/>
      <c r="J606" s="347" t="s">
        <v>18298</v>
      </c>
      <c r="L606" s="75">
        <f>G606*(1-'FORM-I'!$V$22/100)</f>
        <v>15.147040000000001</v>
      </c>
      <c r="N606" s="11" t="e">
        <f>VLOOKUP(B606,$B$11:B605,1,FALSE)</f>
        <v>#N/A</v>
      </c>
      <c r="AH606" s="353" t="s">
        <v>3431</v>
      </c>
      <c r="AI606" s="352" t="s">
        <v>3432</v>
      </c>
      <c r="AJ606" s="352" t="s">
        <v>3433</v>
      </c>
      <c r="AK606" s="354">
        <v>1031.9567999999999</v>
      </c>
      <c r="AL606" s="355">
        <v>41.283410000000003</v>
      </c>
      <c r="AM606" s="11">
        <f>IF(Verzie!$E$1="CZK",Ceny!AK606,IF(Verzie!$E$1="SK",Ceny!AL606,""))</f>
        <v>41.283410000000003</v>
      </c>
    </row>
    <row r="607" spans="2:39" ht="15">
      <c r="B607" s="115">
        <v>9318182</v>
      </c>
      <c r="C607" s="116" t="s">
        <v>573</v>
      </c>
      <c r="D607" s="117">
        <v>10</v>
      </c>
      <c r="E607" s="118"/>
      <c r="F607" s="119"/>
      <c r="G607" s="88">
        <f t="shared" si="40"/>
        <v>15.147040000000001</v>
      </c>
      <c r="H607" s="121" t="str">
        <f t="shared" si="41"/>
        <v>EUR</v>
      </c>
      <c r="I607" s="122"/>
      <c r="J607" s="347" t="s">
        <v>18300</v>
      </c>
      <c r="L607" s="75">
        <f>G607*(1-'FORM-I'!$V$22/100)</f>
        <v>15.147040000000001</v>
      </c>
      <c r="N607" s="11" t="e">
        <f>VLOOKUP(B607,$B$11:B606,1,FALSE)</f>
        <v>#N/A</v>
      </c>
      <c r="AH607" s="353" t="s">
        <v>3434</v>
      </c>
      <c r="AI607" s="352" t="s">
        <v>3435</v>
      </c>
      <c r="AJ607" s="352" t="s">
        <v>3436</v>
      </c>
      <c r="AK607" s="354">
        <v>925.52336000000003</v>
      </c>
      <c r="AL607" s="355">
        <v>37.025539999999999</v>
      </c>
      <c r="AM607" s="11">
        <f>IF(Verzie!$E$1="CZK",Ceny!AK607,IF(Verzie!$E$1="SK",Ceny!AL607,""))</f>
        <v>37.025539999999999</v>
      </c>
    </row>
    <row r="608" spans="2:39" ht="15">
      <c r="B608" s="115">
        <v>9318183</v>
      </c>
      <c r="C608" s="116" t="s">
        <v>574</v>
      </c>
      <c r="D608" s="117">
        <v>10</v>
      </c>
      <c r="E608" s="118"/>
      <c r="F608" s="119"/>
      <c r="G608" s="88">
        <f t="shared" si="40"/>
        <v>15.35308</v>
      </c>
      <c r="H608" s="121" t="str">
        <f t="shared" si="41"/>
        <v>EUR</v>
      </c>
      <c r="I608" s="122"/>
      <c r="J608" s="347" t="s">
        <v>18302</v>
      </c>
      <c r="L608" s="75">
        <f>G608*(1-'FORM-I'!$V$22/100)</f>
        <v>15.35308</v>
      </c>
      <c r="N608" s="11" t="e">
        <f>VLOOKUP(B608,$B$11:B607,1,FALSE)</f>
        <v>#N/A</v>
      </c>
      <c r="AH608" s="353" t="s">
        <v>3437</v>
      </c>
      <c r="AI608" s="352" t="s">
        <v>3438</v>
      </c>
      <c r="AJ608" s="352" t="s">
        <v>3439</v>
      </c>
      <c r="AK608" s="354">
        <v>851.65902000000006</v>
      </c>
      <c r="AL608" s="355">
        <v>0</v>
      </c>
      <c r="AM608" s="11">
        <f>IF(Verzie!$E$1="CZK",Ceny!AK608,IF(Verzie!$E$1="SK",Ceny!AL608,""))</f>
        <v>0</v>
      </c>
    </row>
    <row r="609" spans="2:39" ht="15">
      <c r="B609" s="153">
        <v>9318184</v>
      </c>
      <c r="C609" s="154" t="s">
        <v>575</v>
      </c>
      <c r="D609" s="155">
        <v>10</v>
      </c>
      <c r="E609" s="156"/>
      <c r="F609" s="157"/>
      <c r="G609" s="88" t="e">
        <f t="shared" si="40"/>
        <v>#N/A</v>
      </c>
      <c r="H609" s="158" t="e">
        <f t="shared" si="41"/>
        <v>#N/A</v>
      </c>
      <c r="I609" s="159"/>
      <c r="J609" s="347" t="e">
        <v>#N/A</v>
      </c>
      <c r="L609" s="75" t="e">
        <f>G609*(1-'FORM-I'!$V$22/100)</f>
        <v>#N/A</v>
      </c>
      <c r="N609" s="11" t="e">
        <f>VLOOKUP(B609,$B$11:B608,1,FALSE)</f>
        <v>#N/A</v>
      </c>
      <c r="AH609" s="353" t="s">
        <v>3440</v>
      </c>
      <c r="AI609" s="352" t="s">
        <v>3441</v>
      </c>
      <c r="AJ609" s="352" t="s">
        <v>3442</v>
      </c>
      <c r="AK609" s="354">
        <v>462.76384999999999</v>
      </c>
      <c r="AL609" s="355">
        <v>18.51285</v>
      </c>
      <c r="AM609" s="11">
        <f>IF(Verzie!$E$1="CZK",Ceny!AK609,IF(Verzie!$E$1="SK",Ceny!AL609,""))</f>
        <v>18.51285</v>
      </c>
    </row>
    <row r="610" spans="2:39" ht="15">
      <c r="B610" s="153"/>
      <c r="C610" s="154"/>
      <c r="D610" s="155"/>
      <c r="E610" s="156"/>
      <c r="F610" s="157"/>
      <c r="G610" s="88"/>
      <c r="H610" s="158"/>
      <c r="I610" s="159"/>
      <c r="J610" s="347"/>
      <c r="L610" s="75">
        <f>G610*(1-'FORM-I'!$V$22/100)</f>
        <v>0</v>
      </c>
      <c r="N610" s="11" t="e">
        <f>VLOOKUP(B610,$B$11:B609,1,FALSE)</f>
        <v>#N/A</v>
      </c>
      <c r="AH610" s="353" t="s">
        <v>3443</v>
      </c>
      <c r="AI610" s="352" t="s">
        <v>3444</v>
      </c>
      <c r="AJ610" s="352" t="s">
        <v>3445</v>
      </c>
      <c r="AK610" s="354">
        <v>8.2612500000000004</v>
      </c>
      <c r="AL610" s="355">
        <v>0.33883999999999997</v>
      </c>
      <c r="AM610" s="11">
        <f>IF(Verzie!$E$1="CZK",Ceny!AK610,IF(Verzie!$E$1="SK",Ceny!AL610,""))</f>
        <v>0.33883999999999997</v>
      </c>
    </row>
    <row r="611" spans="2:39" ht="15">
      <c r="B611" s="146">
        <v>9318215</v>
      </c>
      <c r="C611" s="147" t="s">
        <v>576</v>
      </c>
      <c r="D611" s="148">
        <v>1</v>
      </c>
      <c r="E611" s="149"/>
      <c r="F611" s="150"/>
      <c r="G611" s="88">
        <f t="shared" si="40"/>
        <v>7.9265800000000004</v>
      </c>
      <c r="H611" s="151" t="str">
        <f t="shared" ref="H611:H625" si="42">IF(G611="","",$H$10)</f>
        <v>EUR</v>
      </c>
      <c r="I611" s="152"/>
      <c r="J611" s="347" t="s">
        <v>27854</v>
      </c>
      <c r="L611" s="75">
        <f>G611*(1-'FORM-I'!$V$22/100)</f>
        <v>7.9265800000000004</v>
      </c>
      <c r="N611" s="11" t="e">
        <f>VLOOKUP(B611,$B$11:B610,1,FALSE)</f>
        <v>#N/A</v>
      </c>
      <c r="AH611" s="353" t="s">
        <v>3446</v>
      </c>
      <c r="AI611" s="352" t="s">
        <v>3447</v>
      </c>
      <c r="AJ611" s="352" t="s">
        <v>3448</v>
      </c>
      <c r="AK611" s="354">
        <v>348.32952</v>
      </c>
      <c r="AL611" s="355">
        <v>0</v>
      </c>
      <c r="AM611" s="11">
        <f>IF(Verzie!$E$1="CZK",Ceny!AK611,IF(Verzie!$E$1="SK",Ceny!AL611,""))</f>
        <v>0</v>
      </c>
    </row>
    <row r="612" spans="2:39" ht="15">
      <c r="B612" s="115">
        <v>9318216</v>
      </c>
      <c r="C612" s="116" t="s">
        <v>577</v>
      </c>
      <c r="D612" s="117">
        <v>1</v>
      </c>
      <c r="E612" s="118"/>
      <c r="F612" s="119"/>
      <c r="G612" s="88">
        <f t="shared" si="40"/>
        <v>39.622210000000003</v>
      </c>
      <c r="H612" s="121" t="str">
        <f t="shared" si="42"/>
        <v>EUR</v>
      </c>
      <c r="I612" s="122"/>
      <c r="J612" s="347" t="s">
        <v>18359</v>
      </c>
      <c r="L612" s="75">
        <f>G612*(1-'FORM-I'!$V$22/100)</f>
        <v>39.622210000000003</v>
      </c>
      <c r="N612" s="11" t="e">
        <f>VLOOKUP(B612,$B$11:B611,1,FALSE)</f>
        <v>#N/A</v>
      </c>
      <c r="AH612" s="353" t="s">
        <v>3449</v>
      </c>
      <c r="AI612" s="352" t="s">
        <v>3450</v>
      </c>
      <c r="AJ612" s="352" t="s">
        <v>3451</v>
      </c>
      <c r="AK612" s="354">
        <v>664.01694999999995</v>
      </c>
      <c r="AL612" s="355">
        <v>26.564</v>
      </c>
      <c r="AM612" s="11">
        <f>IF(Verzie!$E$1="CZK",Ceny!AK612,IF(Verzie!$E$1="SK",Ceny!AL612,""))</f>
        <v>26.564</v>
      </c>
    </row>
    <row r="613" spans="2:39" ht="15">
      <c r="B613" s="115">
        <v>9318217</v>
      </c>
      <c r="C613" s="116" t="s">
        <v>578</v>
      </c>
      <c r="D613" s="117">
        <v>1</v>
      </c>
      <c r="E613" s="118"/>
      <c r="F613" s="119"/>
      <c r="G613" s="88">
        <f t="shared" si="40"/>
        <v>41.504899999999999</v>
      </c>
      <c r="H613" s="121" t="str">
        <f t="shared" si="42"/>
        <v>EUR</v>
      </c>
      <c r="I613" s="122"/>
      <c r="J613" s="347" t="s">
        <v>18361</v>
      </c>
      <c r="L613" s="75">
        <f>G613*(1-'FORM-I'!$V$22/100)</f>
        <v>41.504899999999999</v>
      </c>
      <c r="N613" s="11" t="e">
        <f>VLOOKUP(B613,$B$11:B612,1,FALSE)</f>
        <v>#N/A</v>
      </c>
      <c r="AH613" s="353" t="s">
        <v>3452</v>
      </c>
      <c r="AI613" s="352" t="s">
        <v>3453</v>
      </c>
      <c r="AJ613" s="352" t="s">
        <v>3454</v>
      </c>
      <c r="AK613" s="354">
        <v>231.37976</v>
      </c>
      <c r="AL613" s="355">
        <v>9.2563499999999994</v>
      </c>
      <c r="AM613" s="11">
        <f>IF(Verzie!$E$1="CZK",Ceny!AK613,IF(Verzie!$E$1="SK",Ceny!AL613,""))</f>
        <v>9.2563499999999994</v>
      </c>
    </row>
    <row r="614" spans="2:39" ht="15">
      <c r="B614" s="115">
        <v>9318218</v>
      </c>
      <c r="C614" s="116" t="s">
        <v>579</v>
      </c>
      <c r="D614" s="117">
        <v>1</v>
      </c>
      <c r="E614" s="118"/>
      <c r="F614" s="119"/>
      <c r="G614" s="88">
        <f t="shared" si="40"/>
        <v>45.308109999999999</v>
      </c>
      <c r="H614" s="121" t="str">
        <f t="shared" si="42"/>
        <v>EUR</v>
      </c>
      <c r="I614" s="122"/>
      <c r="J614" s="347" t="s">
        <v>18366</v>
      </c>
      <c r="L614" s="75">
        <f>G614*(1-'FORM-I'!$V$22/100)</f>
        <v>45.308109999999999</v>
      </c>
      <c r="N614" s="11" t="e">
        <f>VLOOKUP(B614,$B$11:B613,1,FALSE)</f>
        <v>#N/A</v>
      </c>
      <c r="AH614" s="353" t="s">
        <v>3455</v>
      </c>
      <c r="AI614" s="352" t="s">
        <v>3456</v>
      </c>
      <c r="AJ614" s="352" t="s">
        <v>3457</v>
      </c>
      <c r="AK614" s="354">
        <v>1839.6549299999999</v>
      </c>
      <c r="AL614" s="355">
        <v>73.595349999999996</v>
      </c>
      <c r="AM614" s="11">
        <f>IF(Verzie!$E$1="CZK",Ceny!AK614,IF(Verzie!$E$1="SK",Ceny!AL614,""))</f>
        <v>73.595349999999996</v>
      </c>
    </row>
    <row r="615" spans="2:39" ht="15">
      <c r="B615" s="115">
        <v>9318219</v>
      </c>
      <c r="C615" s="116" t="s">
        <v>580</v>
      </c>
      <c r="D615" s="117">
        <v>1</v>
      </c>
      <c r="E615" s="118"/>
      <c r="F615" s="119"/>
      <c r="G615" s="88">
        <f t="shared" si="40"/>
        <v>47.02431</v>
      </c>
      <c r="H615" s="121" t="str">
        <f t="shared" si="42"/>
        <v>EUR</v>
      </c>
      <c r="I615" s="122"/>
      <c r="J615" s="347" t="s">
        <v>18370</v>
      </c>
      <c r="L615" s="75">
        <f>G615*(1-'FORM-I'!$V$22/100)</f>
        <v>47.02431</v>
      </c>
      <c r="N615" s="11" t="e">
        <f>VLOOKUP(B615,$B$11:B614,1,FALSE)</f>
        <v>#N/A</v>
      </c>
      <c r="AH615" s="353" t="s">
        <v>3455</v>
      </c>
      <c r="AI615" s="352" t="s">
        <v>3458</v>
      </c>
      <c r="AJ615" s="352" t="s">
        <v>3459</v>
      </c>
      <c r="AK615" s="354">
        <v>695.52215000000001</v>
      </c>
      <c r="AL615" s="355">
        <v>27.900369999999999</v>
      </c>
      <c r="AM615" s="11">
        <f>IF(Verzie!$E$1="CZK",Ceny!AK615,IF(Verzie!$E$1="SK",Ceny!AL615,""))</f>
        <v>27.900369999999999</v>
      </c>
    </row>
    <row r="616" spans="2:39" ht="15">
      <c r="B616" s="115">
        <v>9318198</v>
      </c>
      <c r="C616" s="116" t="s">
        <v>581</v>
      </c>
      <c r="D616" s="117">
        <v>10</v>
      </c>
      <c r="E616" s="118"/>
      <c r="F616" s="119"/>
      <c r="G616" s="88" t="e">
        <f t="shared" si="40"/>
        <v>#N/A</v>
      </c>
      <c r="H616" s="121" t="e">
        <f t="shared" si="42"/>
        <v>#N/A</v>
      </c>
      <c r="I616" s="122"/>
      <c r="J616" s="347" t="e">
        <v>#N/A</v>
      </c>
      <c r="L616" s="75" t="e">
        <f>G616*(1-'FORM-I'!$V$22/100)</f>
        <v>#N/A</v>
      </c>
      <c r="N616" s="11" t="e">
        <f>VLOOKUP(B616,$B$11:B615,1,FALSE)</f>
        <v>#N/A</v>
      </c>
      <c r="AH616" s="353" t="s">
        <v>3460</v>
      </c>
      <c r="AI616" s="352" t="s">
        <v>3461</v>
      </c>
      <c r="AJ616" s="352" t="s">
        <v>3462</v>
      </c>
      <c r="AK616" s="354">
        <v>546.17903999999999</v>
      </c>
      <c r="AL616" s="355">
        <v>21.849879999999999</v>
      </c>
      <c r="AM616" s="11">
        <f>IF(Verzie!$E$1="CZK",Ceny!AK616,IF(Verzie!$E$1="SK",Ceny!AL616,""))</f>
        <v>21.849879999999999</v>
      </c>
    </row>
    <row r="617" spans="2:39" ht="15">
      <c r="B617" s="115">
        <v>9318199</v>
      </c>
      <c r="C617" s="116" t="s">
        <v>582</v>
      </c>
      <c r="D617" s="117">
        <v>10</v>
      </c>
      <c r="E617" s="118"/>
      <c r="F617" s="119"/>
      <c r="G617" s="88" t="e">
        <f t="shared" si="40"/>
        <v>#N/A</v>
      </c>
      <c r="H617" s="121" t="e">
        <f t="shared" si="42"/>
        <v>#N/A</v>
      </c>
      <c r="I617" s="122"/>
      <c r="J617" s="347" t="e">
        <v>#N/A</v>
      </c>
      <c r="L617" s="75" t="e">
        <f>G617*(1-'FORM-I'!$V$22/100)</f>
        <v>#N/A</v>
      </c>
      <c r="N617" s="11" t="e">
        <f>VLOOKUP(B617,$B$11:B616,1,FALSE)</f>
        <v>#N/A</v>
      </c>
      <c r="AH617" s="353" t="s">
        <v>3460</v>
      </c>
      <c r="AI617" s="352" t="s">
        <v>3463</v>
      </c>
      <c r="AJ617" s="352" t="s">
        <v>3464</v>
      </c>
      <c r="AK617" s="354">
        <v>206.49494999999999</v>
      </c>
      <c r="AL617" s="355">
        <v>8.2834000000000003</v>
      </c>
      <c r="AM617" s="11">
        <f>IF(Verzie!$E$1="CZK",Ceny!AK617,IF(Verzie!$E$1="SK",Ceny!AL617,""))</f>
        <v>8.2834000000000003</v>
      </c>
    </row>
    <row r="618" spans="2:39" ht="15">
      <c r="B618" s="115">
        <v>9318201</v>
      </c>
      <c r="C618" s="116" t="s">
        <v>583</v>
      </c>
      <c r="D618" s="117">
        <v>10</v>
      </c>
      <c r="E618" s="118"/>
      <c r="F618" s="119"/>
      <c r="G618" s="88">
        <f t="shared" si="40"/>
        <v>17.52394</v>
      </c>
      <c r="H618" s="121" t="str">
        <f t="shared" si="42"/>
        <v>EUR</v>
      </c>
      <c r="I618" s="122"/>
      <c r="J618" s="347" t="s">
        <v>18340</v>
      </c>
      <c r="L618" s="75">
        <f>G618*(1-'FORM-I'!$V$22/100)</f>
        <v>17.52394</v>
      </c>
      <c r="N618" s="11" t="e">
        <f>VLOOKUP(B618,$B$11:B617,1,FALSE)</f>
        <v>#N/A</v>
      </c>
      <c r="AH618" s="353" t="s">
        <v>3465</v>
      </c>
      <c r="AI618" s="352" t="s">
        <v>3466</v>
      </c>
      <c r="AJ618" s="352" t="s">
        <v>3467</v>
      </c>
      <c r="AK618" s="354">
        <v>1851.0468100000001</v>
      </c>
      <c r="AL618" s="355">
        <v>74.051079999999999</v>
      </c>
      <c r="AM618" s="11">
        <f>IF(Verzie!$E$1="CZK",Ceny!AK618,IF(Verzie!$E$1="SK",Ceny!AL618,""))</f>
        <v>74.051079999999999</v>
      </c>
    </row>
    <row r="619" spans="2:39" ht="15">
      <c r="B619" s="115">
        <v>9318203</v>
      </c>
      <c r="C619" s="116" t="s">
        <v>584</v>
      </c>
      <c r="D619" s="117">
        <v>10</v>
      </c>
      <c r="E619" s="118"/>
      <c r="F619" s="119"/>
      <c r="G619" s="88">
        <f t="shared" si="40"/>
        <v>17.52394</v>
      </c>
      <c r="H619" s="121" t="str">
        <f t="shared" si="42"/>
        <v>EUR</v>
      </c>
      <c r="I619" s="122"/>
      <c r="J619" s="347" t="s">
        <v>18342</v>
      </c>
      <c r="L619" s="75">
        <f>G619*(1-'FORM-I'!$V$22/100)</f>
        <v>17.52394</v>
      </c>
      <c r="N619" s="11" t="e">
        <f>VLOOKUP(B619,$B$11:B618,1,FALSE)</f>
        <v>#N/A</v>
      </c>
      <c r="AH619" s="353" t="s">
        <v>3468</v>
      </c>
      <c r="AI619" s="352" t="s">
        <v>3469</v>
      </c>
      <c r="AJ619" s="352" t="s">
        <v>3470</v>
      </c>
      <c r="AK619" s="354">
        <v>832.97105999999997</v>
      </c>
      <c r="AL619" s="355">
        <v>33.322980000000001</v>
      </c>
      <c r="AM619" s="11">
        <f>IF(Verzie!$E$1="CZK",Ceny!AK619,IF(Verzie!$E$1="SK",Ceny!AL619,""))</f>
        <v>33.322980000000001</v>
      </c>
    </row>
    <row r="620" spans="2:39" ht="15">
      <c r="B620" s="115">
        <v>9318208</v>
      </c>
      <c r="C620" s="116" t="s">
        <v>585</v>
      </c>
      <c r="D620" s="117">
        <v>10</v>
      </c>
      <c r="E620" s="118"/>
      <c r="F620" s="119"/>
      <c r="G620" s="88">
        <f t="shared" si="40"/>
        <v>18.45496</v>
      </c>
      <c r="H620" s="121" t="str">
        <f t="shared" si="42"/>
        <v>EUR</v>
      </c>
      <c r="I620" s="122"/>
      <c r="J620" s="347" t="s">
        <v>18344</v>
      </c>
      <c r="L620" s="75">
        <f>G620*(1-'FORM-I'!$V$22/100)</f>
        <v>18.45496</v>
      </c>
      <c r="N620" s="11" t="e">
        <f>VLOOKUP(B620,$B$11:B619,1,FALSE)</f>
        <v>#N/A</v>
      </c>
      <c r="AH620" s="353" t="s">
        <v>3471</v>
      </c>
      <c r="AI620" s="352" t="s">
        <v>3472</v>
      </c>
      <c r="AJ620" s="352" t="s">
        <v>3473</v>
      </c>
      <c r="AK620" s="354">
        <v>1406.3368800000001</v>
      </c>
      <c r="AL620" s="355">
        <v>0</v>
      </c>
      <c r="AM620" s="11">
        <f>IF(Verzie!$E$1="CZK",Ceny!AK620,IF(Verzie!$E$1="SK",Ceny!AL620,""))</f>
        <v>0</v>
      </c>
    </row>
    <row r="621" spans="2:39" ht="15">
      <c r="B621" s="115">
        <v>9318209</v>
      </c>
      <c r="C621" s="116" t="s">
        <v>586</v>
      </c>
      <c r="D621" s="117">
        <v>10</v>
      </c>
      <c r="E621" s="118"/>
      <c r="F621" s="119"/>
      <c r="G621" s="88">
        <f t="shared" si="40"/>
        <v>18.45496</v>
      </c>
      <c r="H621" s="121" t="str">
        <f t="shared" si="42"/>
        <v>EUR</v>
      </c>
      <c r="I621" s="122"/>
      <c r="J621" s="347" t="s">
        <v>18346</v>
      </c>
      <c r="L621" s="75">
        <f>G621*(1-'FORM-I'!$V$22/100)</f>
        <v>18.45496</v>
      </c>
      <c r="N621" s="11" t="e">
        <f>VLOOKUP(B621,$B$11:B620,1,FALSE)</f>
        <v>#N/A</v>
      </c>
      <c r="AH621" s="353" t="s">
        <v>3474</v>
      </c>
      <c r="AI621" s="352" t="s">
        <v>3475</v>
      </c>
      <c r="AJ621" s="352" t="s">
        <v>3476</v>
      </c>
      <c r="AK621" s="354">
        <v>6.4122199999999996</v>
      </c>
      <c r="AL621" s="355">
        <v>0.26300000000000001</v>
      </c>
      <c r="AM621" s="11">
        <f>IF(Verzie!$E$1="CZK",Ceny!AK621,IF(Verzie!$E$1="SK",Ceny!AL621,""))</f>
        <v>0.26300000000000001</v>
      </c>
    </row>
    <row r="622" spans="2:39" ht="15">
      <c r="B622" s="115">
        <v>9318211</v>
      </c>
      <c r="C622" s="116" t="s">
        <v>587</v>
      </c>
      <c r="D622" s="117">
        <v>10</v>
      </c>
      <c r="E622" s="118"/>
      <c r="F622" s="119"/>
      <c r="G622" s="88">
        <f t="shared" si="40"/>
        <v>21.352720000000001</v>
      </c>
      <c r="H622" s="121" t="str">
        <f t="shared" si="42"/>
        <v>EUR</v>
      </c>
      <c r="I622" s="122"/>
      <c r="J622" s="347" t="s">
        <v>18348</v>
      </c>
      <c r="L622" s="75">
        <f>G622*(1-'FORM-I'!$V$22/100)</f>
        <v>21.352720000000001</v>
      </c>
      <c r="N622" s="11" t="e">
        <f>VLOOKUP(B622,$B$11:B621,1,FALSE)</f>
        <v>#N/A</v>
      </c>
      <c r="AH622" s="353" t="s">
        <v>3477</v>
      </c>
      <c r="AI622" s="352" t="s">
        <v>3478</v>
      </c>
      <c r="AJ622" s="352" t="s">
        <v>3479</v>
      </c>
      <c r="AK622" s="354">
        <v>65.693449999999999</v>
      </c>
      <c r="AL622" s="355">
        <v>2.6280600000000001</v>
      </c>
      <c r="AM622" s="11">
        <f>IF(Verzie!$E$1="CZK",Ceny!AK622,IF(Verzie!$E$1="SK",Ceny!AL622,""))</f>
        <v>2.6280600000000001</v>
      </c>
    </row>
    <row r="623" spans="2:39" ht="15">
      <c r="B623" s="115">
        <v>9318212</v>
      </c>
      <c r="C623" s="116" t="s">
        <v>588</v>
      </c>
      <c r="D623" s="117">
        <v>10</v>
      </c>
      <c r="E623" s="118"/>
      <c r="F623" s="119"/>
      <c r="G623" s="88">
        <f t="shared" si="40"/>
        <v>21.352720000000001</v>
      </c>
      <c r="H623" s="121" t="str">
        <f t="shared" si="42"/>
        <v>EUR</v>
      </c>
      <c r="I623" s="122"/>
      <c r="J623" s="347" t="s">
        <v>18350</v>
      </c>
      <c r="L623" s="75">
        <f>G623*(1-'FORM-I'!$V$22/100)</f>
        <v>21.352720000000001</v>
      </c>
      <c r="N623" s="11" t="e">
        <f>VLOOKUP(B623,$B$11:B622,1,FALSE)</f>
        <v>#N/A</v>
      </c>
      <c r="AH623" s="353" t="s">
        <v>3480</v>
      </c>
      <c r="AI623" s="352" t="s">
        <v>3481</v>
      </c>
      <c r="AJ623" s="352" t="s">
        <v>3482</v>
      </c>
      <c r="AK623" s="354">
        <v>452.28456999999997</v>
      </c>
      <c r="AL623" s="355">
        <v>18.093640000000001</v>
      </c>
      <c r="AM623" s="11">
        <f>IF(Verzie!$E$1="CZK",Ceny!AK623,IF(Verzie!$E$1="SK",Ceny!AL623,""))</f>
        <v>18.093640000000001</v>
      </c>
    </row>
    <row r="624" spans="2:39" ht="15">
      <c r="B624" s="115">
        <v>9318213</v>
      </c>
      <c r="C624" s="116" t="s">
        <v>589</v>
      </c>
      <c r="D624" s="117">
        <v>5</v>
      </c>
      <c r="E624" s="118"/>
      <c r="F624" s="119"/>
      <c r="G624" s="88">
        <f t="shared" si="40"/>
        <v>22.243659999999998</v>
      </c>
      <c r="H624" s="121" t="str">
        <f t="shared" si="42"/>
        <v>EUR</v>
      </c>
      <c r="I624" s="122"/>
      <c r="J624" s="347" t="s">
        <v>18352</v>
      </c>
      <c r="L624" s="75">
        <f>G624*(1-'FORM-I'!$V$22/100)</f>
        <v>22.243659999999998</v>
      </c>
      <c r="N624" s="11" t="e">
        <f>VLOOKUP(B624,$B$11:B623,1,FALSE)</f>
        <v>#N/A</v>
      </c>
      <c r="AH624" s="353" t="s">
        <v>3483</v>
      </c>
      <c r="AI624" s="352" t="s">
        <v>3484</v>
      </c>
      <c r="AJ624" s="352" t="s">
        <v>3485</v>
      </c>
      <c r="AK624" s="354">
        <v>350.26058999999998</v>
      </c>
      <c r="AL624" s="355">
        <v>14.012169999999999</v>
      </c>
      <c r="AM624" s="11">
        <f>IF(Verzie!$E$1="CZK",Ceny!AK624,IF(Verzie!$E$1="SK",Ceny!AL624,""))</f>
        <v>14.012169999999999</v>
      </c>
    </row>
    <row r="625" spans="2:39" ht="15">
      <c r="B625" s="153">
        <v>9318214</v>
      </c>
      <c r="C625" s="154" t="s">
        <v>590</v>
      </c>
      <c r="D625" s="155">
        <v>5</v>
      </c>
      <c r="E625" s="156"/>
      <c r="F625" s="157"/>
      <c r="G625" s="88">
        <f t="shared" si="40"/>
        <v>22.243659999999998</v>
      </c>
      <c r="H625" s="158" t="str">
        <f t="shared" si="42"/>
        <v>EUR</v>
      </c>
      <c r="I625" s="159"/>
      <c r="J625" s="347" t="s">
        <v>18354</v>
      </c>
      <c r="L625" s="75">
        <f>G625*(1-'FORM-I'!$V$22/100)</f>
        <v>22.243659999999998</v>
      </c>
      <c r="N625" s="11" t="e">
        <f>VLOOKUP(B625,$B$11:B624,1,FALSE)</f>
        <v>#N/A</v>
      </c>
      <c r="AH625" s="353" t="s">
        <v>3486</v>
      </c>
      <c r="AI625" s="352" t="s">
        <v>3487</v>
      </c>
      <c r="AJ625" s="352" t="s">
        <v>3488</v>
      </c>
      <c r="AK625" s="354">
        <v>799.14702</v>
      </c>
      <c r="AL625" s="355">
        <v>31.969860000000001</v>
      </c>
      <c r="AM625" s="11">
        <f>IF(Verzie!$E$1="CZK",Ceny!AK625,IF(Verzie!$E$1="SK",Ceny!AL625,""))</f>
        <v>31.969860000000001</v>
      </c>
    </row>
    <row r="626" spans="2:39" ht="15">
      <c r="B626" s="153"/>
      <c r="C626" s="154"/>
      <c r="D626" s="155"/>
      <c r="E626" s="156"/>
      <c r="F626" s="157"/>
      <c r="G626" s="88"/>
      <c r="H626" s="158"/>
      <c r="I626" s="159"/>
      <c r="J626" s="347"/>
      <c r="L626" s="75">
        <f>G626*(1-'FORM-I'!$V$22/100)</f>
        <v>0</v>
      </c>
      <c r="N626" s="11" t="e">
        <f>VLOOKUP(B626,$B$11:B625,1,FALSE)</f>
        <v>#N/A</v>
      </c>
      <c r="AH626" s="353" t="s">
        <v>3489</v>
      </c>
      <c r="AI626" s="352" t="s">
        <v>3490</v>
      </c>
      <c r="AJ626" s="352" t="s">
        <v>3491</v>
      </c>
      <c r="AK626" s="354">
        <v>672.64044000000001</v>
      </c>
      <c r="AL626" s="355">
        <v>26.90896</v>
      </c>
      <c r="AM626" s="11">
        <f>IF(Verzie!$E$1="CZK",Ceny!AK626,IF(Verzie!$E$1="SK",Ceny!AL626,""))</f>
        <v>26.90896</v>
      </c>
    </row>
    <row r="627" spans="2:39" ht="15">
      <c r="B627" s="146">
        <v>9257890</v>
      </c>
      <c r="C627" s="147" t="s">
        <v>591</v>
      </c>
      <c r="D627" s="148">
        <v>1</v>
      </c>
      <c r="E627" s="149"/>
      <c r="F627" s="150"/>
      <c r="G627" s="88">
        <f t="shared" si="40"/>
        <v>23.177009999999999</v>
      </c>
      <c r="H627" s="151" t="str">
        <f t="shared" ref="H627:H635" si="43">IF(G627="","",$H$10)</f>
        <v>EUR</v>
      </c>
      <c r="I627" s="152"/>
      <c r="J627" s="347" t="s">
        <v>16517</v>
      </c>
      <c r="L627" s="75">
        <f>G627*(1-'FORM-I'!$V$22/100)</f>
        <v>23.177009999999999</v>
      </c>
      <c r="N627" s="11" t="e">
        <f>VLOOKUP(B627,$B$11:B626,1,FALSE)</f>
        <v>#N/A</v>
      </c>
      <c r="AH627" s="353" t="s">
        <v>3492</v>
      </c>
      <c r="AI627" s="352" t="s">
        <v>3493</v>
      </c>
      <c r="AJ627" s="352" t="s">
        <v>3494</v>
      </c>
      <c r="AK627" s="354">
        <v>377.46890000000002</v>
      </c>
      <c r="AL627" s="355">
        <v>15.100619999999999</v>
      </c>
      <c r="AM627" s="11">
        <f>IF(Verzie!$E$1="CZK",Ceny!AK627,IF(Verzie!$E$1="SK",Ceny!AL627,""))</f>
        <v>15.100619999999999</v>
      </c>
    </row>
    <row r="628" spans="2:39" ht="15">
      <c r="B628" s="115">
        <v>9257891</v>
      </c>
      <c r="C628" s="116" t="s">
        <v>592</v>
      </c>
      <c r="D628" s="117">
        <v>1</v>
      </c>
      <c r="E628" s="118"/>
      <c r="F628" s="119"/>
      <c r="G628" s="88">
        <f t="shared" si="40"/>
        <v>23.177009999999999</v>
      </c>
      <c r="H628" s="121" t="str">
        <f t="shared" si="43"/>
        <v>EUR</v>
      </c>
      <c r="I628" s="122"/>
      <c r="J628" s="347" t="s">
        <v>16519</v>
      </c>
      <c r="L628" s="75">
        <f>G628*(1-'FORM-I'!$V$22/100)</f>
        <v>23.177009999999999</v>
      </c>
      <c r="N628" s="11" t="e">
        <f>VLOOKUP(B628,$B$11:B627,1,FALSE)</f>
        <v>#N/A</v>
      </c>
      <c r="AH628" s="353" t="s">
        <v>3495</v>
      </c>
      <c r="AI628" s="352" t="s">
        <v>3496</v>
      </c>
      <c r="AJ628" s="352" t="s">
        <v>3497</v>
      </c>
      <c r="AK628" s="354">
        <v>227.84261000000001</v>
      </c>
      <c r="AL628" s="355">
        <v>9.1148399999999992</v>
      </c>
      <c r="AM628" s="11">
        <f>IF(Verzie!$E$1="CZK",Ceny!AK628,IF(Verzie!$E$1="SK",Ceny!AL628,""))</f>
        <v>9.1148399999999992</v>
      </c>
    </row>
    <row r="629" spans="2:39" ht="15">
      <c r="B629" s="115">
        <v>9257892</v>
      </c>
      <c r="C629" s="116" t="s">
        <v>593</v>
      </c>
      <c r="D629" s="117">
        <v>1</v>
      </c>
      <c r="E629" s="118"/>
      <c r="F629" s="119"/>
      <c r="G629" s="88">
        <f t="shared" si="40"/>
        <v>23.177009999999999</v>
      </c>
      <c r="H629" s="121" t="str">
        <f t="shared" si="43"/>
        <v>EUR</v>
      </c>
      <c r="I629" s="122"/>
      <c r="J629" s="347" t="s">
        <v>16521</v>
      </c>
      <c r="L629" s="75">
        <f>G629*(1-'FORM-I'!$V$22/100)</f>
        <v>23.177009999999999</v>
      </c>
      <c r="N629" s="11" t="e">
        <f>VLOOKUP(B629,$B$11:B628,1,FALSE)</f>
        <v>#N/A</v>
      </c>
      <c r="AH629" s="353" t="s">
        <v>3498</v>
      </c>
      <c r="AI629" s="352" t="s">
        <v>3499</v>
      </c>
      <c r="AJ629" s="352" t="s">
        <v>3500</v>
      </c>
      <c r="AK629" s="354">
        <v>468.41221999999999</v>
      </c>
      <c r="AL629" s="355">
        <v>18.73883</v>
      </c>
      <c r="AM629" s="11">
        <f>IF(Verzie!$E$1="CZK",Ceny!AK629,IF(Verzie!$E$1="SK",Ceny!AL629,""))</f>
        <v>18.73883</v>
      </c>
    </row>
    <row r="630" spans="2:39" ht="15">
      <c r="B630" s="153">
        <v>9257893</v>
      </c>
      <c r="C630" s="154" t="s">
        <v>594</v>
      </c>
      <c r="D630" s="155">
        <v>1</v>
      </c>
      <c r="E630" s="156"/>
      <c r="F630" s="157"/>
      <c r="G630" s="88">
        <f t="shared" si="40"/>
        <v>23.177009999999999</v>
      </c>
      <c r="H630" s="158" t="str">
        <f t="shared" si="43"/>
        <v>EUR</v>
      </c>
      <c r="I630" s="159"/>
      <c r="J630" s="347" t="s">
        <v>16523</v>
      </c>
      <c r="L630" s="75">
        <f>G630*(1-'FORM-I'!$V$22/100)</f>
        <v>23.177009999999999</v>
      </c>
      <c r="N630" s="11" t="e">
        <f>VLOOKUP(B630,$B$11:B629,1,FALSE)</f>
        <v>#N/A</v>
      </c>
      <c r="AH630" s="353" t="s">
        <v>3501</v>
      </c>
      <c r="AI630" s="352" t="s">
        <v>3502</v>
      </c>
      <c r="AJ630" s="352" t="s">
        <v>3503</v>
      </c>
      <c r="AK630" s="354">
        <v>5298.6028999999999</v>
      </c>
      <c r="AL630" s="355">
        <v>211.97048000000001</v>
      </c>
      <c r="AM630" s="11">
        <f>IF(Verzie!$E$1="CZK",Ceny!AK630,IF(Verzie!$E$1="SK",Ceny!AL630,""))</f>
        <v>211.97048000000001</v>
      </c>
    </row>
    <row r="631" spans="2:39" ht="15">
      <c r="B631" s="146">
        <v>9236718</v>
      </c>
      <c r="C631" s="147" t="s">
        <v>595</v>
      </c>
      <c r="D631" s="148">
        <v>100</v>
      </c>
      <c r="E631" s="149"/>
      <c r="F631" s="150"/>
      <c r="G631" s="88">
        <f t="shared" si="40"/>
        <v>8.7567500000000003</v>
      </c>
      <c r="H631" s="151" t="str">
        <f t="shared" si="43"/>
        <v>EUR</v>
      </c>
      <c r="I631" s="152"/>
      <c r="J631" s="347" t="s">
        <v>14344</v>
      </c>
      <c r="L631" s="75">
        <f>G631*(1-'FORM-I'!$V$22/100)</f>
        <v>8.7567500000000003</v>
      </c>
      <c r="N631" s="11" t="e">
        <f>VLOOKUP(B631,$B$11:B630,1,FALSE)</f>
        <v>#N/A</v>
      </c>
      <c r="AH631" s="353" t="s">
        <v>3501</v>
      </c>
      <c r="AI631" s="352" t="s">
        <v>3504</v>
      </c>
      <c r="AJ631" s="352" t="s">
        <v>3505</v>
      </c>
      <c r="AK631" s="354">
        <v>2003.2547500000001</v>
      </c>
      <c r="AL631" s="355">
        <v>80.359139999999996</v>
      </c>
      <c r="AM631" s="11">
        <f>IF(Verzie!$E$1="CZK",Ceny!AK631,IF(Verzie!$E$1="SK",Ceny!AL631,""))</f>
        <v>80.359139999999996</v>
      </c>
    </row>
    <row r="632" spans="2:39" ht="15">
      <c r="B632" s="115">
        <v>9221295</v>
      </c>
      <c r="C632" s="116" t="s">
        <v>596</v>
      </c>
      <c r="D632" s="117">
        <v>20</v>
      </c>
      <c r="E632" s="118"/>
      <c r="F632" s="119"/>
      <c r="G632" s="88">
        <f t="shared" si="40"/>
        <v>0.79318999999999995</v>
      </c>
      <c r="H632" s="121" t="str">
        <f t="shared" si="43"/>
        <v>EUR</v>
      </c>
      <c r="I632" s="122"/>
      <c r="J632" s="347" t="s">
        <v>14178</v>
      </c>
      <c r="L632" s="75">
        <f>G632*(1-'FORM-I'!$V$22/100)</f>
        <v>0.79318999999999995</v>
      </c>
      <c r="N632" s="11" t="e">
        <f>VLOOKUP(B632,$B$11:B631,1,FALSE)</f>
        <v>#N/A</v>
      </c>
      <c r="AH632" s="353" t="s">
        <v>3506</v>
      </c>
      <c r="AI632" s="352" t="s">
        <v>3507</v>
      </c>
      <c r="AJ632" s="352" t="s">
        <v>3508</v>
      </c>
      <c r="AK632" s="354">
        <v>513.98815999999999</v>
      </c>
      <c r="AL632" s="355">
        <v>20.695029999999999</v>
      </c>
      <c r="AM632" s="11">
        <f>IF(Verzie!$E$1="CZK",Ceny!AK632,IF(Verzie!$E$1="SK",Ceny!AL632,""))</f>
        <v>20.695029999999999</v>
      </c>
    </row>
    <row r="633" spans="2:39" ht="15">
      <c r="B633" s="115">
        <v>9278452</v>
      </c>
      <c r="C633" s="116" t="s">
        <v>597</v>
      </c>
      <c r="D633" s="117">
        <v>20</v>
      </c>
      <c r="E633" s="118"/>
      <c r="F633" s="119"/>
      <c r="G633" s="88">
        <f t="shared" si="40"/>
        <v>2.2426300000000001</v>
      </c>
      <c r="H633" s="121" t="str">
        <f t="shared" si="43"/>
        <v>EUR</v>
      </c>
      <c r="I633" s="122"/>
      <c r="J633" s="347" t="s">
        <v>17074</v>
      </c>
      <c r="L633" s="75">
        <f>G633*(1-'FORM-I'!$V$22/100)</f>
        <v>2.2426300000000001</v>
      </c>
      <c r="N633" s="11" t="e">
        <f>VLOOKUP(B633,$B$11:B632,1,FALSE)</f>
        <v>#N/A</v>
      </c>
      <c r="AH633" s="353" t="s">
        <v>3509</v>
      </c>
      <c r="AI633" s="352" t="s">
        <v>3510</v>
      </c>
      <c r="AJ633" s="352" t="s">
        <v>3511</v>
      </c>
      <c r="AK633" s="354">
        <v>1184.4030600000001</v>
      </c>
      <c r="AL633" s="355">
        <v>47.68844</v>
      </c>
      <c r="AM633" s="11">
        <f>IF(Verzie!$E$1="CZK",Ceny!AK633,IF(Verzie!$E$1="SK",Ceny!AL633,""))</f>
        <v>47.68844</v>
      </c>
    </row>
    <row r="634" spans="2:39" ht="15">
      <c r="B634" s="115">
        <v>9262213</v>
      </c>
      <c r="C634" s="116" t="s">
        <v>598</v>
      </c>
      <c r="D634" s="117">
        <v>20</v>
      </c>
      <c r="E634" s="118"/>
      <c r="F634" s="119"/>
      <c r="G634" s="88">
        <f t="shared" si="40"/>
        <v>4.8308</v>
      </c>
      <c r="H634" s="121" t="str">
        <f t="shared" si="43"/>
        <v>EUR</v>
      </c>
      <c r="I634" s="122"/>
      <c r="J634" s="347" t="s">
        <v>16555</v>
      </c>
      <c r="L634" s="75">
        <f>G634*(1-'FORM-I'!$V$22/100)</f>
        <v>4.8308</v>
      </c>
      <c r="N634" s="11" t="e">
        <f>VLOOKUP(B634,$B$11:B633,1,FALSE)</f>
        <v>#N/A</v>
      </c>
      <c r="AH634" s="353" t="s">
        <v>3512</v>
      </c>
      <c r="AI634" s="352" t="s">
        <v>3513</v>
      </c>
      <c r="AJ634" s="352" t="s">
        <v>3514</v>
      </c>
      <c r="AK634" s="354">
        <v>1811.1155200000001</v>
      </c>
      <c r="AL634" s="355">
        <v>73.553749999999994</v>
      </c>
      <c r="AM634" s="11">
        <f>IF(Verzie!$E$1="CZK",Ceny!AK634,IF(Verzie!$E$1="SK",Ceny!AL634,""))</f>
        <v>73.553749999999994</v>
      </c>
    </row>
    <row r="635" spans="2:39" ht="15">
      <c r="B635" s="153">
        <v>9278453</v>
      </c>
      <c r="C635" s="154" t="s">
        <v>599</v>
      </c>
      <c r="D635" s="155">
        <v>1</v>
      </c>
      <c r="E635" s="156"/>
      <c r="F635" s="157"/>
      <c r="G635" s="88">
        <f t="shared" si="40"/>
        <v>49.761980000000001</v>
      </c>
      <c r="H635" s="158" t="str">
        <f t="shared" si="43"/>
        <v>EUR</v>
      </c>
      <c r="I635" s="159"/>
      <c r="J635" s="347" t="s">
        <v>17076</v>
      </c>
      <c r="L635" s="75">
        <f>G635*(1-'FORM-I'!$V$22/100)</f>
        <v>49.761980000000001</v>
      </c>
      <c r="N635" s="11" t="e">
        <f>VLOOKUP(B635,$B$11:B634,1,FALSE)</f>
        <v>#N/A</v>
      </c>
      <c r="AH635" s="353" t="s">
        <v>3515</v>
      </c>
      <c r="AI635" s="352" t="s">
        <v>3516</v>
      </c>
      <c r="AJ635" s="352" t="s">
        <v>3517</v>
      </c>
      <c r="AK635" s="354">
        <v>1298.70586</v>
      </c>
      <c r="AL635" s="355">
        <v>52.74353</v>
      </c>
      <c r="AM635" s="11">
        <f>IF(Verzie!$E$1="CZK",Ceny!AK635,IF(Verzie!$E$1="SK",Ceny!AL635,""))</f>
        <v>52.74353</v>
      </c>
    </row>
    <row r="636" spans="2:39" ht="15">
      <c r="B636" s="153"/>
      <c r="C636" s="154"/>
      <c r="D636" s="155"/>
      <c r="E636" s="156"/>
      <c r="F636" s="157"/>
      <c r="G636" s="88"/>
      <c r="H636" s="158"/>
      <c r="I636" s="159"/>
      <c r="J636" s="347"/>
      <c r="L636" s="75">
        <f>G636*(1-'FORM-I'!$V$22/100)</f>
        <v>0</v>
      </c>
      <c r="N636" s="11" t="e">
        <f>VLOOKUP(B636,$B$11:B635,1,FALSE)</f>
        <v>#N/A</v>
      </c>
      <c r="AH636" s="353" t="s">
        <v>3518</v>
      </c>
      <c r="AI636" s="352" t="s">
        <v>3519</v>
      </c>
      <c r="AJ636" s="352" t="s">
        <v>3520</v>
      </c>
      <c r="AK636" s="354">
        <v>314.00134000000003</v>
      </c>
      <c r="AL636" s="355">
        <v>12.56162</v>
      </c>
      <c r="AM636" s="11">
        <f>IF(Verzie!$E$1="CZK",Ceny!AK636,IF(Verzie!$E$1="SK",Ceny!AL636,""))</f>
        <v>12.56162</v>
      </c>
    </row>
    <row r="637" spans="2:39" ht="15">
      <c r="B637" s="146">
        <v>9256953</v>
      </c>
      <c r="C637" s="147" t="s">
        <v>600</v>
      </c>
      <c r="D637" s="148">
        <v>1</v>
      </c>
      <c r="E637" s="149"/>
      <c r="F637" s="150"/>
      <c r="G637" s="88">
        <f t="shared" si="40"/>
        <v>23.022449999999999</v>
      </c>
      <c r="H637" s="151" t="str">
        <f t="shared" ref="H637" si="44">IF(G637="","",$H$10)</f>
        <v>EUR</v>
      </c>
      <c r="I637" s="152"/>
      <c r="J637" s="347" t="s">
        <v>16064</v>
      </c>
      <c r="L637" s="75">
        <f>G637*(1-'FORM-I'!$V$22/100)</f>
        <v>23.022449999999999</v>
      </c>
      <c r="N637" s="11" t="e">
        <f>VLOOKUP(B637,$B$11:B636,1,FALSE)</f>
        <v>#N/A</v>
      </c>
      <c r="AH637" s="353" t="s">
        <v>3521</v>
      </c>
      <c r="AI637" s="352" t="s">
        <v>3522</v>
      </c>
      <c r="AJ637" s="352" t="s">
        <v>3523</v>
      </c>
      <c r="AK637" s="354">
        <v>51.257420000000003</v>
      </c>
      <c r="AL637" s="355">
        <v>2.0505399999999998</v>
      </c>
      <c r="AM637" s="11">
        <f>IF(Verzie!$E$1="CZK",Ceny!AK637,IF(Verzie!$E$1="SK",Ceny!AL637,""))</f>
        <v>2.0505399999999998</v>
      </c>
    </row>
    <row r="638" spans="2:39" ht="15">
      <c r="B638" s="115">
        <v>9256954</v>
      </c>
      <c r="C638" s="116" t="s">
        <v>601</v>
      </c>
      <c r="D638" s="117">
        <v>1</v>
      </c>
      <c r="E638" s="118"/>
      <c r="F638" s="119"/>
      <c r="G638" s="88">
        <f t="shared" si="40"/>
        <v>23.069210000000002</v>
      </c>
      <c r="H638" s="121" t="str">
        <f>IF(G638="","",$H$10)</f>
        <v>EUR</v>
      </c>
      <c r="I638" s="122"/>
      <c r="J638" s="347" t="s">
        <v>16066</v>
      </c>
      <c r="L638" s="75">
        <f>G638*(1-'FORM-I'!$V$22/100)</f>
        <v>23.069210000000002</v>
      </c>
      <c r="N638" s="11" t="e">
        <f>VLOOKUP(B638,$B$11:B637,1,FALSE)</f>
        <v>#N/A</v>
      </c>
      <c r="AH638" s="353" t="s">
        <v>3524</v>
      </c>
      <c r="AI638" s="352" t="s">
        <v>3525</v>
      </c>
      <c r="AJ638" s="352" t="s">
        <v>3526</v>
      </c>
      <c r="AK638" s="354">
        <v>936.54201</v>
      </c>
      <c r="AL638" s="355">
        <v>37.466329999999999</v>
      </c>
      <c r="AM638" s="11">
        <f>IF(Verzie!$E$1="CZK",Ceny!AK638,IF(Verzie!$E$1="SK",Ceny!AL638,""))</f>
        <v>37.466329999999999</v>
      </c>
    </row>
    <row r="639" spans="2:39" ht="15">
      <c r="B639" s="115">
        <v>9256956</v>
      </c>
      <c r="C639" s="116" t="s">
        <v>602</v>
      </c>
      <c r="D639" s="117">
        <v>1</v>
      </c>
      <c r="E639" s="118"/>
      <c r="F639" s="119"/>
      <c r="G639" s="88">
        <f t="shared" si="40"/>
        <v>23.536069999999999</v>
      </c>
      <c r="H639" s="121" t="str">
        <f>IF(G639="","",$H$10)</f>
        <v>EUR</v>
      </c>
      <c r="I639" s="122"/>
      <c r="J639" s="347" t="s">
        <v>16068</v>
      </c>
      <c r="L639" s="75">
        <f>G639*(1-'FORM-I'!$V$22/100)</f>
        <v>23.536069999999999</v>
      </c>
      <c r="N639" s="11" t="e">
        <f>VLOOKUP(B639,$B$11:B638,1,FALSE)</f>
        <v>#N/A</v>
      </c>
      <c r="AH639" s="353" t="s">
        <v>3527</v>
      </c>
      <c r="AI639" s="352" t="s">
        <v>3528</v>
      </c>
      <c r="AJ639" s="352" t="s">
        <v>3529</v>
      </c>
      <c r="AK639" s="354">
        <v>990.85245999999995</v>
      </c>
      <c r="AL639" s="355">
        <v>39.639040000000001</v>
      </c>
      <c r="AM639" s="11">
        <f>IF(Verzie!$E$1="CZK",Ceny!AK639,IF(Verzie!$E$1="SK",Ceny!AL639,""))</f>
        <v>39.639040000000001</v>
      </c>
    </row>
    <row r="640" spans="2:39" ht="15">
      <c r="B640" s="115">
        <v>9256944</v>
      </c>
      <c r="C640" s="116" t="s">
        <v>603</v>
      </c>
      <c r="D640" s="117">
        <v>20</v>
      </c>
      <c r="E640" s="118"/>
      <c r="F640" s="119"/>
      <c r="G640" s="88">
        <f t="shared" si="40"/>
        <v>10.7646</v>
      </c>
      <c r="H640" s="121" t="str">
        <f>IF(G640="","",$H$10)</f>
        <v>EUR</v>
      </c>
      <c r="I640" s="122"/>
      <c r="J640" s="347" t="s">
        <v>16052</v>
      </c>
      <c r="L640" s="75">
        <f>G640*(1-'FORM-I'!$V$22/100)</f>
        <v>10.7646</v>
      </c>
      <c r="N640" s="11" t="e">
        <f>VLOOKUP(B640,$B$11:B639,1,FALSE)</f>
        <v>#N/A</v>
      </c>
      <c r="AH640" s="353" t="s">
        <v>3527</v>
      </c>
      <c r="AI640" s="352" t="s">
        <v>3530</v>
      </c>
      <c r="AJ640" s="352" t="s">
        <v>3531</v>
      </c>
      <c r="AK640" s="354">
        <v>374.61385000000001</v>
      </c>
      <c r="AL640" s="355">
        <v>15.213649999999999</v>
      </c>
      <c r="AM640" s="11">
        <f>IF(Verzie!$E$1="CZK",Ceny!AK640,IF(Verzie!$E$1="SK",Ceny!AL640,""))</f>
        <v>15.213649999999999</v>
      </c>
    </row>
    <row r="641" spans="2:39" ht="15">
      <c r="B641" s="115">
        <v>9256945</v>
      </c>
      <c r="C641" s="116" t="s">
        <v>604</v>
      </c>
      <c r="D641" s="117">
        <v>20</v>
      </c>
      <c r="E641" s="118"/>
      <c r="F641" s="119"/>
      <c r="G641" s="88">
        <f t="shared" si="40"/>
        <v>10.7646</v>
      </c>
      <c r="H641" s="121" t="str">
        <f>IF(G641="","",$H$10)</f>
        <v>EUR</v>
      </c>
      <c r="I641" s="122"/>
      <c r="J641" s="347" t="s">
        <v>16054</v>
      </c>
      <c r="L641" s="75">
        <f>G641*(1-'FORM-I'!$V$22/100)</f>
        <v>10.7646</v>
      </c>
      <c r="N641" s="11" t="e">
        <f>VLOOKUP(B641,$B$11:B640,1,FALSE)</f>
        <v>#N/A</v>
      </c>
      <c r="AH641" s="353" t="s">
        <v>3532</v>
      </c>
      <c r="AI641" s="352" t="s">
        <v>3533</v>
      </c>
      <c r="AJ641" s="352" t="s">
        <v>3534</v>
      </c>
      <c r="AK641" s="354">
        <v>90.532169999999994</v>
      </c>
      <c r="AL641" s="355">
        <v>3.6217299999999999</v>
      </c>
      <c r="AM641" s="11">
        <f>IF(Verzie!$E$1="CZK",Ceny!AK641,IF(Verzie!$E$1="SK",Ceny!AL641,""))</f>
        <v>3.6217299999999999</v>
      </c>
    </row>
    <row r="642" spans="2:39" ht="15">
      <c r="B642" s="115">
        <v>9256946</v>
      </c>
      <c r="C642" s="116" t="s">
        <v>605</v>
      </c>
      <c r="D642" s="117">
        <v>20</v>
      </c>
      <c r="E642" s="118"/>
      <c r="F642" s="119"/>
      <c r="G642" s="88">
        <f t="shared" si="40"/>
        <v>10.787739999999999</v>
      </c>
      <c r="H642" s="121" t="str">
        <f t="shared" ref="H642:H645" si="45">IF(G642="","",$H$10)</f>
        <v>EUR</v>
      </c>
      <c r="I642" s="122"/>
      <c r="J642" s="347" t="s">
        <v>16056</v>
      </c>
      <c r="L642" s="75">
        <f>G642*(1-'FORM-I'!$V$22/100)</f>
        <v>10.787739999999999</v>
      </c>
      <c r="N642" s="11" t="e">
        <f>VLOOKUP(B642,$B$11:B641,1,FALSE)</f>
        <v>#N/A</v>
      </c>
      <c r="AH642" s="353" t="s">
        <v>3532</v>
      </c>
      <c r="AI642" s="352" t="s">
        <v>3535</v>
      </c>
      <c r="AJ642" s="352" t="s">
        <v>3536</v>
      </c>
      <c r="AK642" s="354">
        <v>34.227400000000003</v>
      </c>
      <c r="AL642" s="355">
        <v>1.373</v>
      </c>
      <c r="AM642" s="11">
        <f>IF(Verzie!$E$1="CZK",Ceny!AK642,IF(Verzie!$E$1="SK",Ceny!AL642,""))</f>
        <v>1.373</v>
      </c>
    </row>
    <row r="643" spans="2:39" ht="15">
      <c r="B643" s="115">
        <v>9256947</v>
      </c>
      <c r="C643" s="116" t="s">
        <v>606</v>
      </c>
      <c r="D643" s="117">
        <v>20</v>
      </c>
      <c r="E643" s="118"/>
      <c r="F643" s="119"/>
      <c r="G643" s="88">
        <f t="shared" si="40"/>
        <v>10.787739999999999</v>
      </c>
      <c r="H643" s="121" t="str">
        <f t="shared" si="45"/>
        <v>EUR</v>
      </c>
      <c r="I643" s="122"/>
      <c r="J643" s="347" t="s">
        <v>16058</v>
      </c>
      <c r="L643" s="75">
        <f>G643*(1-'FORM-I'!$V$22/100)</f>
        <v>10.787739999999999</v>
      </c>
      <c r="N643" s="11" t="e">
        <f>VLOOKUP(B643,$B$11:B642,1,FALSE)</f>
        <v>#N/A</v>
      </c>
      <c r="AH643" s="353" t="s">
        <v>3537</v>
      </c>
      <c r="AI643" s="352" t="s">
        <v>3538</v>
      </c>
      <c r="AJ643" s="352" t="s">
        <v>3539</v>
      </c>
      <c r="AK643" s="354">
        <v>16.45073</v>
      </c>
      <c r="AL643" s="355">
        <v>0.66205999999999998</v>
      </c>
      <c r="AM643" s="11">
        <f>IF(Verzie!$E$1="CZK",Ceny!AK643,IF(Verzie!$E$1="SK",Ceny!AL643,""))</f>
        <v>0.66205999999999998</v>
      </c>
    </row>
    <row r="644" spans="2:39" ht="15">
      <c r="B644" s="115">
        <v>9256950</v>
      </c>
      <c r="C644" s="116" t="s">
        <v>607</v>
      </c>
      <c r="D644" s="117">
        <v>20</v>
      </c>
      <c r="E644" s="118"/>
      <c r="F644" s="119"/>
      <c r="G644" s="88">
        <f t="shared" si="40"/>
        <v>11.02122</v>
      </c>
      <c r="H644" s="121" t="str">
        <f t="shared" si="45"/>
        <v>EUR</v>
      </c>
      <c r="I644" s="122"/>
      <c r="J644" s="347" t="s">
        <v>16060</v>
      </c>
      <c r="L644" s="75">
        <f>G644*(1-'FORM-I'!$V$22/100)</f>
        <v>11.02122</v>
      </c>
      <c r="N644" s="11" t="e">
        <f>VLOOKUP(B644,$B$11:B643,1,FALSE)</f>
        <v>#N/A</v>
      </c>
      <c r="AH644" s="353" t="s">
        <v>3540</v>
      </c>
      <c r="AI644" s="352" t="s">
        <v>3541</v>
      </c>
      <c r="AJ644" s="352" t="s">
        <v>3542</v>
      </c>
      <c r="AK644" s="354">
        <v>0.87941999999999998</v>
      </c>
      <c r="AL644" s="355">
        <v>3.6060000000000002E-2</v>
      </c>
      <c r="AM644" s="11">
        <f>IF(Verzie!$E$1="CZK",Ceny!AK644,IF(Verzie!$E$1="SK",Ceny!AL644,""))</f>
        <v>3.6060000000000002E-2</v>
      </c>
    </row>
    <row r="645" spans="2:39" ht="15">
      <c r="B645" s="153">
        <v>9256951</v>
      </c>
      <c r="C645" s="154" t="s">
        <v>608</v>
      </c>
      <c r="D645" s="155">
        <v>20</v>
      </c>
      <c r="E645" s="156"/>
      <c r="F645" s="157"/>
      <c r="G645" s="88">
        <f t="shared" si="40"/>
        <v>11.02122</v>
      </c>
      <c r="H645" s="158" t="str">
        <f t="shared" si="45"/>
        <v>EUR</v>
      </c>
      <c r="I645" s="159"/>
      <c r="J645" s="347" t="s">
        <v>16062</v>
      </c>
      <c r="L645" s="75">
        <f>G645*(1-'FORM-I'!$V$22/100)</f>
        <v>11.02122</v>
      </c>
      <c r="N645" s="11" t="e">
        <f>VLOOKUP(B645,$B$11:B644,1,FALSE)</f>
        <v>#N/A</v>
      </c>
      <c r="AH645" s="353" t="s">
        <v>3543</v>
      </c>
      <c r="AI645" s="352" t="s">
        <v>3544</v>
      </c>
      <c r="AJ645" s="352" t="s">
        <v>3545</v>
      </c>
      <c r="AK645" s="354">
        <v>4227.5909899999997</v>
      </c>
      <c r="AL645" s="355">
        <v>169.12468999999999</v>
      </c>
      <c r="AM645" s="11">
        <f>IF(Verzie!$E$1="CZK",Ceny!AK645,IF(Verzie!$E$1="SK",Ceny!AL645,""))</f>
        <v>169.12468999999999</v>
      </c>
    </row>
    <row r="646" spans="2:39" ht="15">
      <c r="B646" s="153"/>
      <c r="C646" s="154"/>
      <c r="D646" s="155"/>
      <c r="E646" s="156"/>
      <c r="F646" s="157"/>
      <c r="G646" s="88"/>
      <c r="H646" s="158"/>
      <c r="I646" s="159"/>
      <c r="J646" s="347" t="e">
        <v>#N/A</v>
      </c>
      <c r="L646" s="75">
        <f>G646*(1-'FORM-I'!$V$22/100)</f>
        <v>0</v>
      </c>
      <c r="N646" s="11" t="e">
        <f>VLOOKUP(B646,$B$11:B645,1,FALSE)</f>
        <v>#N/A</v>
      </c>
      <c r="AH646" s="353" t="s">
        <v>3546</v>
      </c>
      <c r="AI646" s="352" t="s">
        <v>3547</v>
      </c>
      <c r="AJ646" s="352" t="s">
        <v>3548</v>
      </c>
      <c r="AK646" s="354">
        <v>1.7473700000000001</v>
      </c>
      <c r="AL646" s="355">
        <v>8.4059999999999996E-2</v>
      </c>
      <c r="AM646" s="11">
        <f>IF(Verzie!$E$1="CZK",Ceny!AK646,IF(Verzie!$E$1="SK",Ceny!AL646,""))</f>
        <v>8.4059999999999996E-2</v>
      </c>
    </row>
    <row r="647" spans="2:39" ht="15">
      <c r="B647" s="146">
        <v>9256883</v>
      </c>
      <c r="C647" s="147" t="s">
        <v>609</v>
      </c>
      <c r="D647" s="148">
        <v>1</v>
      </c>
      <c r="E647" s="149"/>
      <c r="F647" s="150"/>
      <c r="G647" s="88">
        <f t="shared" si="40"/>
        <v>23.022449999999999</v>
      </c>
      <c r="H647" s="151" t="str">
        <f t="shared" ref="H647:H670" si="46">IF(G647="","",$H$10)</f>
        <v>EUR</v>
      </c>
      <c r="I647" s="152"/>
      <c r="J647" s="347" t="s">
        <v>15970</v>
      </c>
      <c r="L647" s="75">
        <f>G647*(1-'FORM-I'!$V$22/100)</f>
        <v>23.022449999999999</v>
      </c>
      <c r="N647" s="11" t="e">
        <f>VLOOKUP(B647,$B$11:B646,1,FALSE)</f>
        <v>#N/A</v>
      </c>
      <c r="AH647" s="353" t="s">
        <v>3549</v>
      </c>
      <c r="AI647" s="352" t="s">
        <v>3550</v>
      </c>
      <c r="AJ647" s="352" t="s">
        <v>3551</v>
      </c>
      <c r="AK647" s="354">
        <v>3976.8127500000001</v>
      </c>
      <c r="AL647" s="355">
        <v>159.09231</v>
      </c>
      <c r="AM647" s="11">
        <f>IF(Verzie!$E$1="CZK",Ceny!AK647,IF(Verzie!$E$1="SK",Ceny!AL647,""))</f>
        <v>159.09231</v>
      </c>
    </row>
    <row r="648" spans="2:39" ht="15">
      <c r="B648" s="115">
        <v>9256884</v>
      </c>
      <c r="C648" s="116" t="s">
        <v>610</v>
      </c>
      <c r="D648" s="117">
        <v>1</v>
      </c>
      <c r="E648" s="118"/>
      <c r="F648" s="119"/>
      <c r="G648" s="88">
        <f t="shared" si="40"/>
        <v>23.069210000000002</v>
      </c>
      <c r="H648" s="121" t="str">
        <f t="shared" si="46"/>
        <v>EUR</v>
      </c>
      <c r="I648" s="122"/>
      <c r="J648" s="347" t="s">
        <v>15972</v>
      </c>
      <c r="L648" s="75">
        <f>G648*(1-'FORM-I'!$V$22/100)</f>
        <v>23.069210000000002</v>
      </c>
      <c r="N648" s="11" t="e">
        <f>VLOOKUP(B648,$B$11:B647,1,FALSE)</f>
        <v>#N/A</v>
      </c>
      <c r="AH648" s="353" t="s">
        <v>3552</v>
      </c>
      <c r="AI648" s="352" t="s">
        <v>3553</v>
      </c>
      <c r="AJ648" s="352" t="s">
        <v>3554</v>
      </c>
      <c r="AK648" s="354">
        <v>4301.6384799999996</v>
      </c>
      <c r="AL648" s="355">
        <v>172.08695</v>
      </c>
      <c r="AM648" s="11">
        <f>IF(Verzie!$E$1="CZK",Ceny!AK648,IF(Verzie!$E$1="SK",Ceny!AL648,""))</f>
        <v>172.08695</v>
      </c>
    </row>
    <row r="649" spans="2:39" ht="15">
      <c r="B649" s="115">
        <v>9256886</v>
      </c>
      <c r="C649" s="116" t="s">
        <v>611</v>
      </c>
      <c r="D649" s="117">
        <v>1</v>
      </c>
      <c r="E649" s="118"/>
      <c r="F649" s="119"/>
      <c r="G649" s="88">
        <f t="shared" si="40"/>
        <v>23.536069999999999</v>
      </c>
      <c r="H649" s="121" t="str">
        <f t="shared" si="46"/>
        <v>EUR</v>
      </c>
      <c r="I649" s="122"/>
      <c r="J649" s="347" t="s">
        <v>15974</v>
      </c>
      <c r="L649" s="75">
        <f>G649*(1-'FORM-I'!$V$22/100)</f>
        <v>23.536069999999999</v>
      </c>
      <c r="N649" s="11" t="e">
        <f>VLOOKUP(B649,$B$11:B648,1,FALSE)</f>
        <v>#N/A</v>
      </c>
      <c r="AH649" s="353" t="s">
        <v>3555</v>
      </c>
      <c r="AI649" s="352" t="s">
        <v>3556</v>
      </c>
      <c r="AJ649" s="352" t="s">
        <v>3557</v>
      </c>
      <c r="AK649" s="354">
        <v>4550.0393700000004</v>
      </c>
      <c r="AL649" s="355">
        <v>182.02423999999999</v>
      </c>
      <c r="AM649" s="11">
        <f>IF(Verzie!$E$1="CZK",Ceny!AK649,IF(Verzie!$E$1="SK",Ceny!AL649,""))</f>
        <v>182.02423999999999</v>
      </c>
    </row>
    <row r="650" spans="2:39" ht="15">
      <c r="B650" s="115">
        <v>9256888</v>
      </c>
      <c r="C650" s="116" t="s">
        <v>612</v>
      </c>
      <c r="D650" s="117">
        <v>1</v>
      </c>
      <c r="E650" s="118"/>
      <c r="F650" s="119"/>
      <c r="G650" s="88">
        <f t="shared" si="40"/>
        <v>24.002659999999999</v>
      </c>
      <c r="H650" s="121" t="str">
        <f t="shared" si="46"/>
        <v>EUR</v>
      </c>
      <c r="I650" s="122"/>
      <c r="J650" s="347" t="s">
        <v>15976</v>
      </c>
      <c r="L650" s="75">
        <f>G650*(1-'FORM-I'!$V$22/100)</f>
        <v>24.002659999999999</v>
      </c>
      <c r="N650" s="11" t="e">
        <f>VLOOKUP(B650,$B$11:B649,1,FALSE)</f>
        <v>#N/A</v>
      </c>
      <c r="AH650" s="353" t="s">
        <v>3558</v>
      </c>
      <c r="AI650" s="352" t="s">
        <v>3559</v>
      </c>
      <c r="AJ650" s="352" t="s">
        <v>3560</v>
      </c>
      <c r="AK650" s="354">
        <v>4970.41626</v>
      </c>
      <c r="AL650" s="355">
        <v>198.84137999999999</v>
      </c>
      <c r="AM650" s="11">
        <f>IF(Verzie!$E$1="CZK",Ceny!AK650,IF(Verzie!$E$1="SK",Ceny!AL650,""))</f>
        <v>198.84137999999999</v>
      </c>
    </row>
    <row r="651" spans="2:39" ht="15">
      <c r="B651" s="115">
        <v>9256890</v>
      </c>
      <c r="C651" s="116" t="s">
        <v>613</v>
      </c>
      <c r="D651" s="117">
        <v>1</v>
      </c>
      <c r="E651" s="118"/>
      <c r="F651" s="119"/>
      <c r="G651" s="88">
        <f t="shared" si="40"/>
        <v>4.9393000000000002</v>
      </c>
      <c r="H651" s="121" t="str">
        <f t="shared" si="46"/>
        <v>EUR</v>
      </c>
      <c r="I651" s="122"/>
      <c r="J651" s="347" t="s">
        <v>27491</v>
      </c>
      <c r="L651" s="75">
        <f>G651*(1-'FORM-I'!$V$22/100)</f>
        <v>4.9393000000000002</v>
      </c>
      <c r="N651" s="11" t="e">
        <f>VLOOKUP(B651,$B$11:B650,1,FALSE)</f>
        <v>#N/A</v>
      </c>
      <c r="AH651" s="353" t="s">
        <v>3561</v>
      </c>
      <c r="AI651" s="352" t="s">
        <v>3562</v>
      </c>
      <c r="AJ651" s="352" t="s">
        <v>3563</v>
      </c>
      <c r="AK651" s="354">
        <v>4683.5818799999997</v>
      </c>
      <c r="AL651" s="355">
        <v>187.36659</v>
      </c>
      <c r="AM651" s="11">
        <f>IF(Verzie!$E$1="CZK",Ceny!AK651,IF(Verzie!$E$1="SK",Ceny!AL651,""))</f>
        <v>187.36659</v>
      </c>
    </row>
    <row r="652" spans="2:39" ht="15">
      <c r="B652" s="115">
        <v>9256892</v>
      </c>
      <c r="C652" s="116" t="s">
        <v>614</v>
      </c>
      <c r="D652" s="117">
        <v>1</v>
      </c>
      <c r="E652" s="118"/>
      <c r="F652" s="119"/>
      <c r="G652" s="88">
        <f t="shared" si="40"/>
        <v>23.748699999999999</v>
      </c>
      <c r="H652" s="121" t="str">
        <f t="shared" si="46"/>
        <v>EUR</v>
      </c>
      <c r="I652" s="122"/>
      <c r="J652" s="347" t="s">
        <v>15978</v>
      </c>
      <c r="L652" s="75">
        <f>G652*(1-'FORM-I'!$V$22/100)</f>
        <v>23.748699999999999</v>
      </c>
      <c r="N652" s="11" t="e">
        <f>VLOOKUP(B652,$B$11:B651,1,FALSE)</f>
        <v>#N/A</v>
      </c>
      <c r="AH652" s="353" t="s">
        <v>3564</v>
      </c>
      <c r="AI652" s="352" t="s">
        <v>3565</v>
      </c>
      <c r="AJ652" s="352" t="s">
        <v>3566</v>
      </c>
      <c r="AK652" s="354">
        <v>174.26580999999999</v>
      </c>
      <c r="AL652" s="355">
        <v>8.3310600000000008</v>
      </c>
      <c r="AM652" s="11">
        <f>IF(Verzie!$E$1="CZK",Ceny!AK652,IF(Verzie!$E$1="SK",Ceny!AL652,""))</f>
        <v>8.3310600000000008</v>
      </c>
    </row>
    <row r="653" spans="2:39" ht="15">
      <c r="B653" s="115">
        <v>9256894</v>
      </c>
      <c r="C653" s="116" t="s">
        <v>615</v>
      </c>
      <c r="D653" s="117">
        <v>1</v>
      </c>
      <c r="E653" s="118"/>
      <c r="F653" s="119"/>
      <c r="G653" s="88">
        <f t="shared" ref="G653:G701" si="47">VLOOKUP(J653,AI:AM,5,0)</f>
        <v>5.1277499999999998</v>
      </c>
      <c r="H653" s="121" t="str">
        <f t="shared" si="46"/>
        <v>EUR</v>
      </c>
      <c r="I653" s="122"/>
      <c r="J653" s="347" t="s">
        <v>27495</v>
      </c>
      <c r="L653" s="75">
        <f>G653*(1-'FORM-I'!$V$22/100)</f>
        <v>5.1277499999999998</v>
      </c>
      <c r="N653" s="11" t="e">
        <f>VLOOKUP(B653,$B$11:B652,1,FALSE)</f>
        <v>#N/A</v>
      </c>
      <c r="AH653" s="353" t="s">
        <v>3567</v>
      </c>
      <c r="AI653" s="352" t="s">
        <v>3568</v>
      </c>
      <c r="AJ653" s="352" t="s">
        <v>3569</v>
      </c>
      <c r="AK653" s="354">
        <v>895.05439000000001</v>
      </c>
      <c r="AL653" s="355">
        <v>36.0199</v>
      </c>
      <c r="AM653" s="11">
        <f>IF(Verzie!$E$1="CZK",Ceny!AK653,IF(Verzie!$E$1="SK",Ceny!AL653,""))</f>
        <v>36.0199</v>
      </c>
    </row>
    <row r="654" spans="2:39" ht="15">
      <c r="B654" s="115">
        <v>9256896</v>
      </c>
      <c r="C654" s="116" t="s">
        <v>616</v>
      </c>
      <c r="D654" s="117">
        <v>1</v>
      </c>
      <c r="E654" s="118"/>
      <c r="F654" s="119"/>
      <c r="G654" s="88">
        <f t="shared" si="47"/>
        <v>25.86984</v>
      </c>
      <c r="H654" s="121" t="str">
        <f t="shared" si="46"/>
        <v>EUR</v>
      </c>
      <c r="I654" s="122"/>
      <c r="J654" s="347" t="s">
        <v>15980</v>
      </c>
      <c r="L654" s="75">
        <f>G654*(1-'FORM-I'!$V$22/100)</f>
        <v>25.86984</v>
      </c>
      <c r="N654" s="11" t="e">
        <f>VLOOKUP(B654,$B$11:B653,1,FALSE)</f>
        <v>#N/A</v>
      </c>
      <c r="AH654" s="353" t="s">
        <v>3570</v>
      </c>
      <c r="AI654" s="352" t="s">
        <v>3571</v>
      </c>
      <c r="AJ654" s="352" t="s">
        <v>3572</v>
      </c>
      <c r="AK654" s="354">
        <v>79.939369999999997</v>
      </c>
      <c r="AL654" s="355">
        <v>3.2187000000000001</v>
      </c>
      <c r="AM654" s="11">
        <f>IF(Verzie!$E$1="CZK",Ceny!AK654,IF(Verzie!$E$1="SK",Ceny!AL654,""))</f>
        <v>3.2187000000000001</v>
      </c>
    </row>
    <row r="655" spans="2:39" ht="15">
      <c r="B655" s="115">
        <v>9256854</v>
      </c>
      <c r="C655" s="116" t="s">
        <v>617</v>
      </c>
      <c r="D655" s="117">
        <v>20</v>
      </c>
      <c r="E655" s="118"/>
      <c r="F655" s="119"/>
      <c r="G655" s="88">
        <f t="shared" si="47"/>
        <v>10.7646</v>
      </c>
      <c r="H655" s="121" t="str">
        <f t="shared" si="46"/>
        <v>EUR</v>
      </c>
      <c r="I655" s="122"/>
      <c r="J655" s="347" t="s">
        <v>15906</v>
      </c>
      <c r="L655" s="75">
        <f>G655*(1-'FORM-I'!$V$22/100)</f>
        <v>10.7646</v>
      </c>
      <c r="N655" s="11" t="e">
        <f>VLOOKUP(B655,$B$11:B654,1,FALSE)</f>
        <v>#N/A</v>
      </c>
      <c r="AH655" s="353" t="s">
        <v>3573</v>
      </c>
      <c r="AI655" s="352" t="s">
        <v>3574</v>
      </c>
      <c r="AJ655" s="352" t="s">
        <v>3575</v>
      </c>
      <c r="AK655" s="354">
        <v>79.939369999999997</v>
      </c>
      <c r="AL655" s="355">
        <v>3.2187000000000001</v>
      </c>
      <c r="AM655" s="11">
        <f>IF(Verzie!$E$1="CZK",Ceny!AK655,IF(Verzie!$E$1="SK",Ceny!AL655,""))</f>
        <v>3.2187000000000001</v>
      </c>
    </row>
    <row r="656" spans="2:39" ht="15">
      <c r="B656" s="115">
        <v>9256855</v>
      </c>
      <c r="C656" s="116" t="s">
        <v>618</v>
      </c>
      <c r="D656" s="117">
        <v>20</v>
      </c>
      <c r="E656" s="118"/>
      <c r="F656" s="119"/>
      <c r="G656" s="88">
        <f t="shared" si="47"/>
        <v>10.7646</v>
      </c>
      <c r="H656" s="121" t="str">
        <f t="shared" si="46"/>
        <v>EUR</v>
      </c>
      <c r="I656" s="122"/>
      <c r="J656" s="347" t="s">
        <v>15908</v>
      </c>
      <c r="L656" s="75">
        <f>G656*(1-'FORM-I'!$V$22/100)</f>
        <v>10.7646</v>
      </c>
      <c r="N656" s="11" t="e">
        <f>VLOOKUP(B656,$B$11:B655,1,FALSE)</f>
        <v>#N/A</v>
      </c>
      <c r="AH656" s="353" t="s">
        <v>3576</v>
      </c>
      <c r="AI656" s="352" t="s">
        <v>3577</v>
      </c>
      <c r="AJ656" s="352" t="s">
        <v>3578</v>
      </c>
      <c r="AK656" s="354">
        <v>79.939369999999997</v>
      </c>
      <c r="AL656" s="355">
        <v>3.2187000000000001</v>
      </c>
      <c r="AM656" s="11">
        <f>IF(Verzie!$E$1="CZK",Ceny!AK656,IF(Verzie!$E$1="SK",Ceny!AL656,""))</f>
        <v>3.2187000000000001</v>
      </c>
    </row>
    <row r="657" spans="2:39" ht="15">
      <c r="B657" s="115">
        <v>9256856</v>
      </c>
      <c r="C657" s="116" t="s">
        <v>619</v>
      </c>
      <c r="D657" s="117">
        <v>20</v>
      </c>
      <c r="E657" s="118"/>
      <c r="F657" s="119"/>
      <c r="G657" s="88">
        <f t="shared" si="47"/>
        <v>10.787739999999999</v>
      </c>
      <c r="H657" s="121" t="str">
        <f t="shared" si="46"/>
        <v>EUR</v>
      </c>
      <c r="I657" s="122"/>
      <c r="J657" s="347" t="s">
        <v>15910</v>
      </c>
      <c r="L657" s="75">
        <f>G657*(1-'FORM-I'!$V$22/100)</f>
        <v>10.787739999999999</v>
      </c>
      <c r="N657" s="11" t="e">
        <f>VLOOKUP(B657,$B$11:B656,1,FALSE)</f>
        <v>#N/A</v>
      </c>
      <c r="AH657" s="353" t="s">
        <v>3579</v>
      </c>
      <c r="AI657" s="352" t="s">
        <v>3580</v>
      </c>
      <c r="AJ657" s="352" t="s">
        <v>3581</v>
      </c>
      <c r="AK657" s="354">
        <v>482.83436</v>
      </c>
      <c r="AL657" s="355">
        <v>19.315770000000001</v>
      </c>
      <c r="AM657" s="11">
        <f>IF(Verzie!$E$1="CZK",Ceny!AK657,IF(Verzie!$E$1="SK",Ceny!AL657,""))</f>
        <v>19.315770000000001</v>
      </c>
    </row>
    <row r="658" spans="2:39" ht="15">
      <c r="B658" s="115">
        <v>9256857</v>
      </c>
      <c r="C658" s="116" t="s">
        <v>620</v>
      </c>
      <c r="D658" s="117">
        <v>20</v>
      </c>
      <c r="E658" s="118"/>
      <c r="F658" s="119"/>
      <c r="G658" s="88">
        <f t="shared" si="47"/>
        <v>10.787739999999999</v>
      </c>
      <c r="H658" s="121" t="str">
        <f t="shared" si="46"/>
        <v>EUR</v>
      </c>
      <c r="I658" s="122"/>
      <c r="J658" s="347" t="s">
        <v>15912</v>
      </c>
      <c r="L658" s="75">
        <f>G658*(1-'FORM-I'!$V$22/100)</f>
        <v>10.787739999999999</v>
      </c>
      <c r="N658" s="11" t="e">
        <f>VLOOKUP(B658,$B$11:B657,1,FALSE)</f>
        <v>#N/A</v>
      </c>
      <c r="AH658" s="353" t="s">
        <v>3582</v>
      </c>
      <c r="AI658" s="352" t="s">
        <v>3583</v>
      </c>
      <c r="AJ658" s="352" t="s">
        <v>3584</v>
      </c>
      <c r="AK658" s="354">
        <v>473.36802</v>
      </c>
      <c r="AL658" s="355">
        <v>18.937080000000002</v>
      </c>
      <c r="AM658" s="11">
        <f>IF(Verzie!$E$1="CZK",Ceny!AK658,IF(Verzie!$E$1="SK",Ceny!AL658,""))</f>
        <v>18.937080000000002</v>
      </c>
    </row>
    <row r="659" spans="2:39" ht="15">
      <c r="B659" s="115">
        <v>9256860</v>
      </c>
      <c r="C659" s="116" t="s">
        <v>621</v>
      </c>
      <c r="D659" s="117">
        <v>20</v>
      </c>
      <c r="E659" s="118"/>
      <c r="F659" s="119"/>
      <c r="G659" s="88">
        <f t="shared" si="47"/>
        <v>11.02122</v>
      </c>
      <c r="H659" s="121" t="str">
        <f t="shared" si="46"/>
        <v>EUR</v>
      </c>
      <c r="I659" s="122"/>
      <c r="J659" s="347" t="s">
        <v>15914</v>
      </c>
      <c r="L659" s="75">
        <f>G659*(1-'FORM-I'!$V$22/100)</f>
        <v>11.02122</v>
      </c>
      <c r="N659" s="11" t="e">
        <f>VLOOKUP(B659,$B$11:B658,1,FALSE)</f>
        <v>#N/A</v>
      </c>
      <c r="AH659" s="353" t="s">
        <v>3585</v>
      </c>
      <c r="AI659" s="352" t="s">
        <v>3586</v>
      </c>
      <c r="AJ659" s="352" t="s">
        <v>3587</v>
      </c>
      <c r="AK659" s="354">
        <v>27.796220000000002</v>
      </c>
      <c r="AL659" s="355">
        <v>1.11199</v>
      </c>
      <c r="AM659" s="11">
        <f>IF(Verzie!$E$1="CZK",Ceny!AK659,IF(Verzie!$E$1="SK",Ceny!AL659,""))</f>
        <v>1.11199</v>
      </c>
    </row>
    <row r="660" spans="2:39" ht="15">
      <c r="B660" s="115">
        <v>9256861</v>
      </c>
      <c r="C660" s="116" t="s">
        <v>622</v>
      </c>
      <c r="D660" s="117">
        <v>20</v>
      </c>
      <c r="E660" s="118"/>
      <c r="F660" s="119"/>
      <c r="G660" s="88">
        <f t="shared" si="47"/>
        <v>11.02122</v>
      </c>
      <c r="H660" s="121" t="str">
        <f t="shared" si="46"/>
        <v>EUR</v>
      </c>
      <c r="I660" s="122"/>
      <c r="J660" s="347" t="s">
        <v>15916</v>
      </c>
      <c r="L660" s="75">
        <f>G660*(1-'FORM-I'!$V$22/100)</f>
        <v>11.02122</v>
      </c>
      <c r="N660" s="11" t="e">
        <f>VLOOKUP(B660,$B$11:B659,1,FALSE)</f>
        <v>#N/A</v>
      </c>
      <c r="AH660" s="353" t="s">
        <v>3588</v>
      </c>
      <c r="AI660" s="352" t="s">
        <v>3589</v>
      </c>
      <c r="AJ660" s="352" t="s">
        <v>3590</v>
      </c>
      <c r="AK660" s="354">
        <v>3379.3292499999998</v>
      </c>
      <c r="AL660" s="355">
        <v>154.81708</v>
      </c>
      <c r="AM660" s="11">
        <f>IF(Verzie!$E$1="CZK",Ceny!AK660,IF(Verzie!$E$1="SK",Ceny!AL660,""))</f>
        <v>154.81708</v>
      </c>
    </row>
    <row r="661" spans="2:39" ht="15">
      <c r="B661" s="115">
        <v>9256864</v>
      </c>
      <c r="C661" s="116" t="s">
        <v>623</v>
      </c>
      <c r="D661" s="117">
        <v>20</v>
      </c>
      <c r="E661" s="118"/>
      <c r="F661" s="119"/>
      <c r="G661" s="88">
        <f t="shared" si="47"/>
        <v>11.25459</v>
      </c>
      <c r="H661" s="121" t="str">
        <f t="shared" si="46"/>
        <v>EUR</v>
      </c>
      <c r="I661" s="122"/>
      <c r="J661" s="347" t="s">
        <v>15924</v>
      </c>
      <c r="L661" s="75">
        <f>G661*(1-'FORM-I'!$V$22/100)</f>
        <v>11.25459</v>
      </c>
      <c r="N661" s="11" t="e">
        <f>VLOOKUP(B661,$B$11:B660,1,FALSE)</f>
        <v>#N/A</v>
      </c>
      <c r="AH661" s="353" t="s">
        <v>3591</v>
      </c>
      <c r="AI661" s="352" t="s">
        <v>3592</v>
      </c>
      <c r="AJ661" s="352" t="s">
        <v>3593</v>
      </c>
      <c r="AK661" s="354">
        <v>3431.44832</v>
      </c>
      <c r="AL661" s="355">
        <v>165.06504000000001</v>
      </c>
      <c r="AM661" s="11">
        <f>IF(Verzie!$E$1="CZK",Ceny!AK661,IF(Verzie!$E$1="SK",Ceny!AL661,""))</f>
        <v>165.06504000000001</v>
      </c>
    </row>
    <row r="662" spans="2:39" ht="15">
      <c r="B662" s="115">
        <v>9256865</v>
      </c>
      <c r="C662" s="116" t="s">
        <v>624</v>
      </c>
      <c r="D662" s="117">
        <v>20</v>
      </c>
      <c r="E662" s="118"/>
      <c r="F662" s="119"/>
      <c r="G662" s="88">
        <f t="shared" si="47"/>
        <v>11.25459</v>
      </c>
      <c r="H662" s="121" t="str">
        <f t="shared" si="46"/>
        <v>EUR</v>
      </c>
      <c r="I662" s="122"/>
      <c r="J662" s="347" t="s">
        <v>15926</v>
      </c>
      <c r="L662" s="75">
        <f>G662*(1-'FORM-I'!$V$22/100)</f>
        <v>11.25459</v>
      </c>
      <c r="N662" s="11" t="e">
        <f>VLOOKUP(B662,$B$11:B661,1,FALSE)</f>
        <v>#N/A</v>
      </c>
      <c r="AH662" s="353" t="s">
        <v>3594</v>
      </c>
      <c r="AI662" s="352" t="s">
        <v>3595</v>
      </c>
      <c r="AJ662" s="352" t="s">
        <v>3596</v>
      </c>
      <c r="AK662" s="354">
        <v>411.81389999999999</v>
      </c>
      <c r="AL662" s="355">
        <v>16.474620000000002</v>
      </c>
      <c r="AM662" s="11">
        <f>IF(Verzie!$E$1="CZK",Ceny!AK662,IF(Verzie!$E$1="SK",Ceny!AL662,""))</f>
        <v>16.474620000000002</v>
      </c>
    </row>
    <row r="663" spans="2:39" ht="15">
      <c r="B663" s="115">
        <v>9256868</v>
      </c>
      <c r="C663" s="116" t="s">
        <v>625</v>
      </c>
      <c r="D663" s="117">
        <v>20</v>
      </c>
      <c r="E663" s="118"/>
      <c r="F663" s="119"/>
      <c r="G663" s="88">
        <f t="shared" si="47"/>
        <v>11.487740000000001</v>
      </c>
      <c r="H663" s="121" t="str">
        <f t="shared" si="46"/>
        <v>EUR</v>
      </c>
      <c r="I663" s="122"/>
      <c r="J663" s="347" t="s">
        <v>15936</v>
      </c>
      <c r="L663" s="75">
        <f>G663*(1-'FORM-I'!$V$22/100)</f>
        <v>11.487740000000001</v>
      </c>
      <c r="N663" s="11" t="e">
        <f>VLOOKUP(B663,$B$11:B662,1,FALSE)</f>
        <v>#N/A</v>
      </c>
      <c r="AH663" s="353" t="s">
        <v>3597</v>
      </c>
      <c r="AI663" s="352" t="s">
        <v>3598</v>
      </c>
      <c r="AJ663" s="352" t="s">
        <v>3599</v>
      </c>
      <c r="AK663" s="354">
        <v>738.55097999999998</v>
      </c>
      <c r="AL663" s="355">
        <v>29.545729999999999</v>
      </c>
      <c r="AM663" s="11">
        <f>IF(Verzie!$E$1="CZK",Ceny!AK663,IF(Verzie!$E$1="SK",Ceny!AL663,""))</f>
        <v>29.545729999999999</v>
      </c>
    </row>
    <row r="664" spans="2:39" ht="15">
      <c r="B664" s="115">
        <v>9256869</v>
      </c>
      <c r="C664" s="116" t="s">
        <v>626</v>
      </c>
      <c r="D664" s="117">
        <v>20</v>
      </c>
      <c r="E664" s="118"/>
      <c r="F664" s="119"/>
      <c r="G664" s="88">
        <f t="shared" si="47"/>
        <v>11.487740000000001</v>
      </c>
      <c r="H664" s="121" t="str">
        <f t="shared" si="46"/>
        <v>EUR</v>
      </c>
      <c r="I664" s="122"/>
      <c r="J664" s="347" t="s">
        <v>15940</v>
      </c>
      <c r="L664" s="75">
        <f>G664*(1-'FORM-I'!$V$22/100)</f>
        <v>11.487740000000001</v>
      </c>
      <c r="N664" s="11" t="e">
        <f>VLOOKUP(B664,$B$11:B663,1,FALSE)</f>
        <v>#N/A</v>
      </c>
      <c r="AH664" s="353" t="s">
        <v>3600</v>
      </c>
      <c r="AI664" s="352" t="s">
        <v>3601</v>
      </c>
      <c r="AJ664" s="352" t="s">
        <v>3602</v>
      </c>
      <c r="AK664" s="354">
        <v>355.45416</v>
      </c>
      <c r="AL664" s="355">
        <v>17.09862</v>
      </c>
      <c r="AM664" s="11">
        <f>IF(Verzie!$E$1="CZK",Ceny!AK664,IF(Verzie!$E$1="SK",Ceny!AL664,""))</f>
        <v>17.09862</v>
      </c>
    </row>
    <row r="665" spans="2:39" ht="15">
      <c r="B665" s="115">
        <v>9256872</v>
      </c>
      <c r="C665" s="116" t="s">
        <v>627</v>
      </c>
      <c r="D665" s="117">
        <v>20</v>
      </c>
      <c r="E665" s="118"/>
      <c r="F665" s="119"/>
      <c r="G665" s="88">
        <f t="shared" si="47"/>
        <v>11.163180000000001</v>
      </c>
      <c r="H665" s="121" t="str">
        <f t="shared" si="46"/>
        <v>EUR</v>
      </c>
      <c r="I665" s="122"/>
      <c r="J665" s="347" t="s">
        <v>15950</v>
      </c>
      <c r="L665" s="75">
        <f>G665*(1-'FORM-I'!$V$22/100)</f>
        <v>11.163180000000001</v>
      </c>
      <c r="N665" s="11" t="e">
        <f>VLOOKUP(B665,$B$11:B664,1,FALSE)</f>
        <v>#N/A</v>
      </c>
      <c r="AH665" s="353" t="s">
        <v>3603</v>
      </c>
      <c r="AI665" s="352" t="s">
        <v>3604</v>
      </c>
      <c r="AJ665" s="352" t="s">
        <v>3605</v>
      </c>
      <c r="AK665" s="354">
        <v>1005.63542</v>
      </c>
      <c r="AL665" s="355">
        <v>0</v>
      </c>
      <c r="AM665" s="11">
        <f>IF(Verzie!$E$1="CZK",Ceny!AK665,IF(Verzie!$E$1="SK",Ceny!AL665,""))</f>
        <v>0</v>
      </c>
    </row>
    <row r="666" spans="2:39" ht="15">
      <c r="B666" s="115">
        <v>9256873</v>
      </c>
      <c r="C666" s="116" t="s">
        <v>628</v>
      </c>
      <c r="D666" s="117">
        <v>20</v>
      </c>
      <c r="E666" s="118"/>
      <c r="F666" s="119"/>
      <c r="G666" s="88">
        <f t="shared" si="47"/>
        <v>11.163180000000001</v>
      </c>
      <c r="H666" s="121" t="str">
        <f t="shared" si="46"/>
        <v>EUR</v>
      </c>
      <c r="I666" s="122"/>
      <c r="J666" s="347" t="s">
        <v>15954</v>
      </c>
      <c r="L666" s="75">
        <f>G666*(1-'FORM-I'!$V$22/100)</f>
        <v>11.163180000000001</v>
      </c>
      <c r="N666" s="11" t="e">
        <f>VLOOKUP(B666,$B$11:B665,1,FALSE)</f>
        <v>#N/A</v>
      </c>
      <c r="AH666" s="353" t="s">
        <v>3606</v>
      </c>
      <c r="AI666" s="352" t="s">
        <v>3607</v>
      </c>
      <c r="AJ666" s="352" t="s">
        <v>3608</v>
      </c>
      <c r="AK666" s="354">
        <v>662.86198000000002</v>
      </c>
      <c r="AL666" s="355">
        <v>26.517769999999999</v>
      </c>
      <c r="AM666" s="11">
        <f>IF(Verzie!$E$1="CZK",Ceny!AK666,IF(Verzie!$E$1="SK",Ceny!AL666,""))</f>
        <v>26.517769999999999</v>
      </c>
    </row>
    <row r="667" spans="2:39" ht="15">
      <c r="B667" s="115">
        <v>9256876</v>
      </c>
      <c r="C667" s="116" t="s">
        <v>629</v>
      </c>
      <c r="D667" s="117">
        <v>20</v>
      </c>
      <c r="E667" s="118"/>
      <c r="F667" s="119"/>
      <c r="G667" s="88">
        <f t="shared" si="47"/>
        <v>11.38542</v>
      </c>
      <c r="H667" s="121" t="str">
        <f t="shared" si="46"/>
        <v>EUR</v>
      </c>
      <c r="I667" s="122"/>
      <c r="J667" s="347" t="s">
        <v>15962</v>
      </c>
      <c r="L667" s="75">
        <f>G667*(1-'FORM-I'!$V$22/100)</f>
        <v>11.38542</v>
      </c>
      <c r="N667" s="11" t="e">
        <f>VLOOKUP(B667,$B$11:B666,1,FALSE)</f>
        <v>#N/A</v>
      </c>
      <c r="AH667" s="353" t="s">
        <v>3609</v>
      </c>
      <c r="AI667" s="352" t="s">
        <v>3610</v>
      </c>
      <c r="AJ667" s="352" t="s">
        <v>3611</v>
      </c>
      <c r="AK667" s="354">
        <v>5.2484900000000003</v>
      </c>
      <c r="AL667" s="355">
        <v>0.25246000000000002</v>
      </c>
      <c r="AM667" s="11">
        <f>IF(Verzie!$E$1="CZK",Ceny!AK667,IF(Verzie!$E$1="SK",Ceny!AL667,""))</f>
        <v>0.25246000000000002</v>
      </c>
    </row>
    <row r="668" spans="2:39" ht="15">
      <c r="B668" s="115">
        <v>9256877</v>
      </c>
      <c r="C668" s="116" t="s">
        <v>630</v>
      </c>
      <c r="D668" s="117">
        <v>20</v>
      </c>
      <c r="E668" s="118"/>
      <c r="F668" s="119"/>
      <c r="G668" s="88">
        <f t="shared" si="47"/>
        <v>11.954689999999999</v>
      </c>
      <c r="H668" s="121" t="str">
        <f t="shared" si="46"/>
        <v>EUR</v>
      </c>
      <c r="I668" s="122"/>
      <c r="J668" s="347" t="s">
        <v>15964</v>
      </c>
      <c r="L668" s="75">
        <f>G668*(1-'FORM-I'!$V$22/100)</f>
        <v>11.954689999999999</v>
      </c>
      <c r="N668" s="11" t="e">
        <f>VLOOKUP(B668,$B$11:B667,1,FALSE)</f>
        <v>#N/A</v>
      </c>
      <c r="AH668" s="353" t="s">
        <v>3612</v>
      </c>
      <c r="AI668" s="352" t="s">
        <v>3613</v>
      </c>
      <c r="AJ668" s="352" t="s">
        <v>3614</v>
      </c>
      <c r="AK668" s="354">
        <v>877.84594000000004</v>
      </c>
      <c r="AL668" s="355">
        <v>35.327330000000003</v>
      </c>
      <c r="AM668" s="11">
        <f>IF(Verzie!$E$1="CZK",Ceny!AK668,IF(Verzie!$E$1="SK",Ceny!AL668,""))</f>
        <v>35.327330000000003</v>
      </c>
    </row>
    <row r="669" spans="2:39" ht="15">
      <c r="B669" s="115">
        <v>9256880</v>
      </c>
      <c r="C669" s="116" t="s">
        <v>631</v>
      </c>
      <c r="D669" s="117">
        <v>20</v>
      </c>
      <c r="E669" s="118"/>
      <c r="F669" s="119"/>
      <c r="G669" s="88">
        <f t="shared" si="47"/>
        <v>12.187939999999999</v>
      </c>
      <c r="H669" s="121" t="str">
        <f t="shared" si="46"/>
        <v>EUR</v>
      </c>
      <c r="I669" s="122"/>
      <c r="J669" s="347" t="s">
        <v>15966</v>
      </c>
      <c r="L669" s="75">
        <f>G669*(1-'FORM-I'!$V$22/100)</f>
        <v>12.187939999999999</v>
      </c>
      <c r="N669" s="11" t="e">
        <f>VLOOKUP(B669,$B$11:B668,1,FALSE)</f>
        <v>#N/A</v>
      </c>
      <c r="AH669" s="353" t="s">
        <v>3615</v>
      </c>
      <c r="AI669" s="352" t="s">
        <v>3616</v>
      </c>
      <c r="AJ669" s="352" t="s">
        <v>3617</v>
      </c>
      <c r="AK669" s="354">
        <v>16372.18103</v>
      </c>
      <c r="AL669" s="355">
        <v>654.96874000000003</v>
      </c>
      <c r="AM669" s="11">
        <f>IF(Verzie!$E$1="CZK",Ceny!AK669,IF(Verzie!$E$1="SK",Ceny!AL669,""))</f>
        <v>654.96874000000003</v>
      </c>
    </row>
    <row r="670" spans="2:39" ht="15">
      <c r="B670" s="153">
        <v>9256881</v>
      </c>
      <c r="C670" s="154" t="s">
        <v>632</v>
      </c>
      <c r="D670" s="155">
        <v>20</v>
      </c>
      <c r="E670" s="156"/>
      <c r="F670" s="157"/>
      <c r="G670" s="88">
        <f t="shared" si="47"/>
        <v>12.187939999999999</v>
      </c>
      <c r="H670" s="158" t="str">
        <f t="shared" si="46"/>
        <v>EUR</v>
      </c>
      <c r="I670" s="159"/>
      <c r="J670" s="347" t="s">
        <v>15968</v>
      </c>
      <c r="L670" s="75">
        <f>G670*(1-'FORM-I'!$V$22/100)</f>
        <v>12.187939999999999</v>
      </c>
      <c r="N670" s="11" t="e">
        <f>VLOOKUP(B670,$B$11:B669,1,FALSE)</f>
        <v>#N/A</v>
      </c>
      <c r="AH670" s="353" t="s">
        <v>3618</v>
      </c>
      <c r="AI670" s="352" t="s">
        <v>3619</v>
      </c>
      <c r="AJ670" s="352" t="s">
        <v>3620</v>
      </c>
      <c r="AK670" s="354">
        <v>2.58263</v>
      </c>
      <c r="AL670" s="355">
        <v>0.12424</v>
      </c>
      <c r="AM670" s="11">
        <f>IF(Verzie!$E$1="CZK",Ceny!AK670,IF(Verzie!$E$1="SK",Ceny!AL670,""))</f>
        <v>0.12424</v>
      </c>
    </row>
    <row r="671" spans="2:39" ht="15">
      <c r="B671" s="153"/>
      <c r="C671" s="154"/>
      <c r="D671" s="155"/>
      <c r="E671" s="156"/>
      <c r="F671" s="157"/>
      <c r="G671" s="88"/>
      <c r="H671" s="158"/>
      <c r="I671" s="159"/>
      <c r="J671" s="347"/>
      <c r="L671" s="75">
        <f>G671*(1-'FORM-I'!$V$22/100)</f>
        <v>0</v>
      </c>
      <c r="N671" s="11" t="e">
        <f>VLOOKUP(B671,$B$11:B670,1,FALSE)</f>
        <v>#N/A</v>
      </c>
      <c r="AH671" s="353" t="s">
        <v>3621</v>
      </c>
      <c r="AI671" s="352" t="s">
        <v>3622</v>
      </c>
      <c r="AJ671" s="352" t="s">
        <v>3623</v>
      </c>
      <c r="AK671" s="354">
        <v>5.4171300000000002</v>
      </c>
      <c r="AL671" s="355">
        <v>0.21797</v>
      </c>
      <c r="AM671" s="11">
        <f>IF(Verzie!$E$1="CZK",Ceny!AK671,IF(Verzie!$E$1="SK",Ceny!AL671,""))</f>
        <v>0.21797</v>
      </c>
    </row>
    <row r="672" spans="2:39" ht="15">
      <c r="B672" s="146">
        <v>9257894</v>
      </c>
      <c r="C672" s="147" t="s">
        <v>633</v>
      </c>
      <c r="D672" s="148">
        <v>1</v>
      </c>
      <c r="E672" s="149"/>
      <c r="F672" s="150"/>
      <c r="G672" s="88">
        <f t="shared" si="47"/>
        <v>23.114239999999999</v>
      </c>
      <c r="H672" s="151" t="str">
        <f t="shared" ref="H672:H674" si="48">IF(G672="","",$H$10)</f>
        <v>EUR</v>
      </c>
      <c r="I672" s="152"/>
      <c r="J672" s="347" t="s">
        <v>16525</v>
      </c>
      <c r="L672" s="75">
        <f>G672*(1-'FORM-I'!$V$22/100)</f>
        <v>23.114239999999999</v>
      </c>
      <c r="N672" s="11" t="e">
        <f>VLOOKUP(B672,$B$11:B671,1,FALSE)</f>
        <v>#N/A</v>
      </c>
      <c r="AH672" s="353" t="s">
        <v>3624</v>
      </c>
      <c r="AI672" s="352" t="s">
        <v>3625</v>
      </c>
      <c r="AJ672" s="352" t="s">
        <v>3626</v>
      </c>
      <c r="AK672" s="354">
        <v>1.2768999999999999</v>
      </c>
      <c r="AL672" s="355">
        <v>6.1400000000000003E-2</v>
      </c>
      <c r="AM672" s="11">
        <f>IF(Verzie!$E$1="CZK",Ceny!AK672,IF(Verzie!$E$1="SK",Ceny!AL672,""))</f>
        <v>6.1400000000000003E-2</v>
      </c>
    </row>
    <row r="673" spans="2:39" ht="15">
      <c r="B673" s="115">
        <v>9257895</v>
      </c>
      <c r="C673" s="116" t="s">
        <v>634</v>
      </c>
      <c r="D673" s="117">
        <v>1</v>
      </c>
      <c r="E673" s="118"/>
      <c r="F673" s="119"/>
      <c r="G673" s="88">
        <f t="shared" si="47"/>
        <v>23.114239999999999</v>
      </c>
      <c r="H673" s="121" t="str">
        <f t="shared" si="48"/>
        <v>EUR</v>
      </c>
      <c r="I673" s="122"/>
      <c r="J673" s="347" t="s">
        <v>16527</v>
      </c>
      <c r="L673" s="75">
        <f>G673*(1-'FORM-I'!$V$22/100)</f>
        <v>23.114239999999999</v>
      </c>
      <c r="N673" s="11" t="e">
        <f>VLOOKUP(B673,$B$11:B672,1,FALSE)</f>
        <v>#N/A</v>
      </c>
      <c r="AH673" s="353" t="s">
        <v>3627</v>
      </c>
      <c r="AI673" s="352" t="s">
        <v>3628</v>
      </c>
      <c r="AJ673" s="352" t="s">
        <v>3629</v>
      </c>
      <c r="AK673" s="354">
        <v>2.3379500000000002</v>
      </c>
      <c r="AL673" s="355">
        <v>9.5880000000000007E-2</v>
      </c>
      <c r="AM673" s="11">
        <f>IF(Verzie!$E$1="CZK",Ceny!AK673,IF(Verzie!$E$1="SK",Ceny!AL673,""))</f>
        <v>9.5880000000000007E-2</v>
      </c>
    </row>
    <row r="674" spans="2:39" ht="15">
      <c r="B674" s="153">
        <v>9257896</v>
      </c>
      <c r="C674" s="154" t="s">
        <v>635</v>
      </c>
      <c r="D674" s="155">
        <v>1</v>
      </c>
      <c r="E674" s="156"/>
      <c r="F674" s="157"/>
      <c r="G674" s="88">
        <f t="shared" si="47"/>
        <v>23.114239999999999</v>
      </c>
      <c r="H674" s="158" t="str">
        <f t="shared" si="48"/>
        <v>EUR</v>
      </c>
      <c r="I674" s="159"/>
      <c r="J674" s="347" t="s">
        <v>16529</v>
      </c>
      <c r="L674" s="75">
        <f>G674*(1-'FORM-I'!$V$22/100)</f>
        <v>23.114239999999999</v>
      </c>
      <c r="N674" s="11" t="e">
        <f>VLOOKUP(B674,$B$11:B673,1,FALSE)</f>
        <v>#N/A</v>
      </c>
      <c r="AH674" s="353" t="s">
        <v>3630</v>
      </c>
      <c r="AI674" s="352" t="s">
        <v>3631</v>
      </c>
      <c r="AJ674" s="352" t="s">
        <v>3632</v>
      </c>
      <c r="AK674" s="354">
        <v>609.07686999999999</v>
      </c>
      <c r="AL674" s="355">
        <v>29.2988</v>
      </c>
      <c r="AM674" s="11">
        <f>IF(Verzie!$E$1="CZK",Ceny!AK674,IF(Verzie!$E$1="SK",Ceny!AL674,""))</f>
        <v>29.2988</v>
      </c>
    </row>
    <row r="675" spans="2:39" ht="15">
      <c r="B675" s="153"/>
      <c r="C675" s="154"/>
      <c r="D675" s="155"/>
      <c r="E675" s="156"/>
      <c r="F675" s="157"/>
      <c r="G675" s="88"/>
      <c r="H675" s="158"/>
      <c r="I675" s="159"/>
      <c r="J675" s="347"/>
      <c r="L675" s="75">
        <f>G675*(1-'FORM-I'!$V$22/100)</f>
        <v>0</v>
      </c>
      <c r="N675" s="11" t="e">
        <f>VLOOKUP(B675,$B$11:B674,1,FALSE)</f>
        <v>#N/A</v>
      </c>
      <c r="AH675" s="353" t="s">
        <v>3633</v>
      </c>
      <c r="AI675" s="352" t="s">
        <v>3634</v>
      </c>
      <c r="AJ675" s="352" t="s">
        <v>3635</v>
      </c>
      <c r="AK675" s="354">
        <v>646.43757000000005</v>
      </c>
      <c r="AL675" s="355">
        <v>31.095980000000001</v>
      </c>
      <c r="AM675" s="11">
        <f>IF(Verzie!$E$1="CZK",Ceny!AK675,IF(Verzie!$E$1="SK",Ceny!AL675,""))</f>
        <v>31.095980000000001</v>
      </c>
    </row>
    <row r="676" spans="2:39" ht="15">
      <c r="B676" s="146">
        <v>9256928</v>
      </c>
      <c r="C676" s="147" t="s">
        <v>636</v>
      </c>
      <c r="D676" s="148">
        <v>1</v>
      </c>
      <c r="E676" s="149"/>
      <c r="F676" s="150"/>
      <c r="G676" s="88">
        <f t="shared" si="47"/>
        <v>25.824369999999998</v>
      </c>
      <c r="H676" s="151" t="str">
        <f t="shared" ref="H676:H677" si="49">IF(G676="","",$H$10)</f>
        <v>EUR</v>
      </c>
      <c r="I676" s="152"/>
      <c r="J676" s="347" t="s">
        <v>16038</v>
      </c>
      <c r="L676" s="75">
        <f>G676*(1-'FORM-I'!$V$22/100)</f>
        <v>25.824369999999998</v>
      </c>
      <c r="N676" s="11" t="e">
        <f>VLOOKUP(B676,$B$11:B675,1,FALSE)</f>
        <v>#N/A</v>
      </c>
      <c r="AH676" s="353" t="s">
        <v>3636</v>
      </c>
      <c r="AI676" s="352" t="s">
        <v>3637</v>
      </c>
      <c r="AJ676" s="352" t="s">
        <v>3638</v>
      </c>
      <c r="AK676" s="354">
        <v>683.67636000000005</v>
      </c>
      <c r="AL676" s="355">
        <v>32.887300000000003</v>
      </c>
      <c r="AM676" s="11">
        <f>IF(Verzie!$E$1="CZK",Ceny!AK676,IF(Verzie!$E$1="SK",Ceny!AL676,""))</f>
        <v>32.887300000000003</v>
      </c>
    </row>
    <row r="677" spans="2:39" ht="15">
      <c r="B677" s="115">
        <v>9256929</v>
      </c>
      <c r="C677" s="116" t="s">
        <v>637</v>
      </c>
      <c r="D677" s="117">
        <v>1</v>
      </c>
      <c r="E677" s="118"/>
      <c r="F677" s="119"/>
      <c r="G677" s="88">
        <f t="shared" si="47"/>
        <v>25.86984</v>
      </c>
      <c r="H677" s="121" t="str">
        <f t="shared" si="49"/>
        <v>EUR</v>
      </c>
      <c r="I677" s="122"/>
      <c r="J677" s="347" t="s">
        <v>16040</v>
      </c>
      <c r="L677" s="75">
        <f>G677*(1-'FORM-I'!$V$22/100)</f>
        <v>25.86984</v>
      </c>
      <c r="N677" s="11" t="e">
        <f>VLOOKUP(B677,$B$11:B676,1,FALSE)</f>
        <v>#N/A</v>
      </c>
      <c r="AH677" s="353" t="s">
        <v>3639</v>
      </c>
      <c r="AI677" s="352" t="s">
        <v>3640</v>
      </c>
      <c r="AJ677" s="352" t="s">
        <v>3641</v>
      </c>
      <c r="AK677" s="354">
        <v>708.25846999999999</v>
      </c>
      <c r="AL677" s="355">
        <v>34.069789999999998</v>
      </c>
      <c r="AM677" s="11">
        <f>IF(Verzie!$E$1="CZK",Ceny!AK677,IF(Verzie!$E$1="SK",Ceny!AL677,""))</f>
        <v>34.069789999999998</v>
      </c>
    </row>
    <row r="678" spans="2:39" ht="15">
      <c r="B678" s="115">
        <v>9256931</v>
      </c>
      <c r="C678" s="116" t="s">
        <v>638</v>
      </c>
      <c r="D678" s="117">
        <v>1</v>
      </c>
      <c r="E678" s="118"/>
      <c r="F678" s="119"/>
      <c r="G678" s="88">
        <f t="shared" si="47"/>
        <v>26.336690000000001</v>
      </c>
      <c r="H678" s="121" t="str">
        <f>IF(G678="","",$H$10)</f>
        <v>EUR</v>
      </c>
      <c r="I678" s="122"/>
      <c r="J678" s="347" t="s">
        <v>16042</v>
      </c>
      <c r="L678" s="75">
        <f>G678*(1-'FORM-I'!$V$22/100)</f>
        <v>26.336690000000001</v>
      </c>
      <c r="N678" s="11" t="e">
        <f>VLOOKUP(B678,$B$11:B677,1,FALSE)</f>
        <v>#N/A</v>
      </c>
      <c r="AH678" s="353" t="s">
        <v>3642</v>
      </c>
      <c r="AI678" s="352" t="s">
        <v>3643</v>
      </c>
      <c r="AJ678" s="352" t="s">
        <v>3644</v>
      </c>
      <c r="AK678" s="354">
        <v>759.07853999999998</v>
      </c>
      <c r="AL678" s="355">
        <v>36.514420000000001</v>
      </c>
      <c r="AM678" s="11">
        <f>IF(Verzie!$E$1="CZK",Ceny!AK678,IF(Verzie!$E$1="SK",Ceny!AL678,""))</f>
        <v>36.514420000000001</v>
      </c>
    </row>
    <row r="679" spans="2:39" ht="15">
      <c r="B679" s="115">
        <v>9256933</v>
      </c>
      <c r="C679" s="116" t="s">
        <v>639</v>
      </c>
      <c r="D679" s="117">
        <v>1</v>
      </c>
      <c r="E679" s="118"/>
      <c r="F679" s="119"/>
      <c r="G679" s="88">
        <f t="shared" si="47"/>
        <v>26.80339</v>
      </c>
      <c r="H679" s="121" t="str">
        <f t="shared" ref="H679:H699" si="50">IF(G679="","",$H$10)</f>
        <v>EUR</v>
      </c>
      <c r="I679" s="122"/>
      <c r="J679" s="347" t="s">
        <v>16044</v>
      </c>
      <c r="L679" s="75">
        <f>G679*(1-'FORM-I'!$V$22/100)</f>
        <v>26.80339</v>
      </c>
      <c r="N679" s="11" t="e">
        <f>VLOOKUP(B679,$B$11:B678,1,FALSE)</f>
        <v>#N/A</v>
      </c>
      <c r="AH679" s="353" t="s">
        <v>3645</v>
      </c>
      <c r="AI679" s="352" t="s">
        <v>3646</v>
      </c>
      <c r="AJ679" s="352" t="s">
        <v>3647</v>
      </c>
      <c r="AK679" s="354">
        <v>825.27200000000005</v>
      </c>
      <c r="AL679" s="355">
        <v>39.698569999999997</v>
      </c>
      <c r="AM679" s="11">
        <f>IF(Verzie!$E$1="CZK",Ceny!AK679,IF(Verzie!$E$1="SK",Ceny!AL679,""))</f>
        <v>39.698569999999997</v>
      </c>
    </row>
    <row r="680" spans="2:39" ht="15">
      <c r="B680" s="115">
        <v>9256935</v>
      </c>
      <c r="C680" s="116" t="s">
        <v>640</v>
      </c>
      <c r="D680" s="117">
        <v>1</v>
      </c>
      <c r="E680" s="118"/>
      <c r="F680" s="119"/>
      <c r="G680" s="88">
        <f t="shared" si="47"/>
        <v>27.270389999999999</v>
      </c>
      <c r="H680" s="121" t="str">
        <f t="shared" si="50"/>
        <v>EUR</v>
      </c>
      <c r="I680" s="122"/>
      <c r="J680" s="347" t="s">
        <v>16046</v>
      </c>
      <c r="L680" s="75">
        <f>G680*(1-'FORM-I'!$V$22/100)</f>
        <v>27.270389999999999</v>
      </c>
      <c r="N680" s="11" t="e">
        <f>VLOOKUP(B680,$B$11:B679,1,FALSE)</f>
        <v>#N/A</v>
      </c>
      <c r="AH680" s="353" t="s">
        <v>3648</v>
      </c>
      <c r="AI680" s="352" t="s">
        <v>3649</v>
      </c>
      <c r="AJ680" s="352" t="s">
        <v>3650</v>
      </c>
      <c r="AK680" s="354">
        <v>864.07483000000002</v>
      </c>
      <c r="AL680" s="355">
        <v>41.565130000000003</v>
      </c>
      <c r="AM680" s="11">
        <f>IF(Verzie!$E$1="CZK",Ceny!AK680,IF(Verzie!$E$1="SK",Ceny!AL680,""))</f>
        <v>41.565130000000003</v>
      </c>
    </row>
    <row r="681" spans="2:39" ht="15">
      <c r="B681" s="115">
        <v>9256937</v>
      </c>
      <c r="C681" s="116" t="s">
        <v>641</v>
      </c>
      <c r="D681" s="117">
        <v>1</v>
      </c>
      <c r="E681" s="118"/>
      <c r="F681" s="119"/>
      <c r="G681" s="88">
        <f t="shared" si="47"/>
        <v>5.5988800000000003</v>
      </c>
      <c r="H681" s="121" t="str">
        <f t="shared" si="50"/>
        <v>EUR</v>
      </c>
      <c r="I681" s="122"/>
      <c r="J681" s="347" t="s">
        <v>27497</v>
      </c>
      <c r="L681" s="75">
        <f>G681*(1-'FORM-I'!$V$22/100)</f>
        <v>5.5988800000000003</v>
      </c>
      <c r="N681" s="11" t="e">
        <f>VLOOKUP(B681,$B$11:B680,1,FALSE)</f>
        <v>#N/A</v>
      </c>
      <c r="AH681" s="353" t="s">
        <v>3651</v>
      </c>
      <c r="AI681" s="352" t="s">
        <v>3652</v>
      </c>
      <c r="AJ681" s="352" t="s">
        <v>3653</v>
      </c>
      <c r="AK681" s="354">
        <v>903.57507999999996</v>
      </c>
      <c r="AL681" s="355">
        <v>43.465229999999998</v>
      </c>
      <c r="AM681" s="11">
        <f>IF(Verzie!$E$1="CZK",Ceny!AK681,IF(Verzie!$E$1="SK",Ceny!AL681,""))</f>
        <v>43.465229999999998</v>
      </c>
    </row>
    <row r="682" spans="2:39" ht="15">
      <c r="B682" s="115">
        <v>9256939</v>
      </c>
      <c r="C682" s="116" t="s">
        <v>642</v>
      </c>
      <c r="D682" s="117">
        <v>1</v>
      </c>
      <c r="E682" s="118"/>
      <c r="F682" s="119"/>
      <c r="G682" s="88">
        <f t="shared" si="47"/>
        <v>28.20382</v>
      </c>
      <c r="H682" s="121" t="str">
        <f t="shared" si="50"/>
        <v>EUR</v>
      </c>
      <c r="I682" s="122"/>
      <c r="J682" s="347" t="s">
        <v>16048</v>
      </c>
      <c r="L682" s="75">
        <f>G682*(1-'FORM-I'!$V$22/100)</f>
        <v>28.20382</v>
      </c>
      <c r="N682" s="11" t="e">
        <f>VLOOKUP(B682,$B$11:B681,1,FALSE)</f>
        <v>#N/A</v>
      </c>
      <c r="AH682" s="353" t="s">
        <v>3654</v>
      </c>
      <c r="AI682" s="352" t="s">
        <v>3655</v>
      </c>
      <c r="AJ682" s="352" t="s">
        <v>3656</v>
      </c>
      <c r="AK682" s="354">
        <v>944.51733999999999</v>
      </c>
      <c r="AL682" s="355">
        <v>45.434699999999999</v>
      </c>
      <c r="AM682" s="11">
        <f>IF(Verzie!$E$1="CZK",Ceny!AK682,IF(Verzie!$E$1="SK",Ceny!AL682,""))</f>
        <v>45.434699999999999</v>
      </c>
    </row>
    <row r="683" spans="2:39" ht="15">
      <c r="B683" s="115">
        <v>9256941</v>
      </c>
      <c r="C683" s="116" t="s">
        <v>643</v>
      </c>
      <c r="D683" s="117">
        <v>1</v>
      </c>
      <c r="E683" s="118"/>
      <c r="F683" s="119"/>
      <c r="G683" s="88">
        <f t="shared" si="47"/>
        <v>28.670570000000001</v>
      </c>
      <c r="H683" s="121" t="str">
        <f t="shared" si="50"/>
        <v>EUR</v>
      </c>
      <c r="I683" s="122"/>
      <c r="J683" s="347" t="s">
        <v>16050</v>
      </c>
      <c r="L683" s="75">
        <f>G683*(1-'FORM-I'!$V$22/100)</f>
        <v>28.670570000000001</v>
      </c>
      <c r="N683" s="11" t="e">
        <f>VLOOKUP(B683,$B$11:B682,1,FALSE)</f>
        <v>#N/A</v>
      </c>
      <c r="AH683" s="353" t="s">
        <v>3657</v>
      </c>
      <c r="AI683" s="352" t="s">
        <v>3658</v>
      </c>
      <c r="AJ683" s="352" t="s">
        <v>3659</v>
      </c>
      <c r="AK683" s="354">
        <v>954.05443000000002</v>
      </c>
      <c r="AL683" s="355">
        <v>0</v>
      </c>
      <c r="AM683" s="11">
        <f>IF(Verzie!$E$1="CZK",Ceny!AK683,IF(Verzie!$E$1="SK",Ceny!AL683,""))</f>
        <v>0</v>
      </c>
    </row>
    <row r="684" spans="2:39" ht="15">
      <c r="B684" s="115">
        <v>9256899</v>
      </c>
      <c r="C684" s="116" t="s">
        <v>644</v>
      </c>
      <c r="D684" s="117">
        <v>20</v>
      </c>
      <c r="E684" s="118"/>
      <c r="F684" s="119"/>
      <c r="G684" s="88">
        <f t="shared" si="47"/>
        <v>12.16503</v>
      </c>
      <c r="H684" s="121" t="str">
        <f t="shared" si="50"/>
        <v>EUR</v>
      </c>
      <c r="I684" s="122"/>
      <c r="J684" s="347" t="s">
        <v>15982</v>
      </c>
      <c r="L684" s="75">
        <f>G684*(1-'FORM-I'!$V$22/100)</f>
        <v>12.16503</v>
      </c>
      <c r="N684" s="11" t="e">
        <f>VLOOKUP(B684,$B$11:B683,1,FALSE)</f>
        <v>#N/A</v>
      </c>
      <c r="AH684" s="353" t="s">
        <v>3660</v>
      </c>
      <c r="AI684" s="352" t="s">
        <v>3661</v>
      </c>
      <c r="AJ684" s="352" t="s">
        <v>3662</v>
      </c>
      <c r="AK684" s="354">
        <v>1064.4654800000001</v>
      </c>
      <c r="AL684" s="355">
        <v>51.204619999999998</v>
      </c>
      <c r="AM684" s="11">
        <f>IF(Verzie!$E$1="CZK",Ceny!AK684,IF(Verzie!$E$1="SK",Ceny!AL684,""))</f>
        <v>51.204619999999998</v>
      </c>
    </row>
    <row r="685" spans="2:39" ht="15">
      <c r="B685" s="115">
        <v>9256900</v>
      </c>
      <c r="C685" s="116" t="s">
        <v>645</v>
      </c>
      <c r="D685" s="117">
        <v>20</v>
      </c>
      <c r="E685" s="118"/>
      <c r="F685" s="119"/>
      <c r="G685" s="88">
        <f t="shared" si="47"/>
        <v>12.16503</v>
      </c>
      <c r="H685" s="121" t="str">
        <f t="shared" si="50"/>
        <v>EUR</v>
      </c>
      <c r="I685" s="122"/>
      <c r="J685" s="347" t="s">
        <v>15984</v>
      </c>
      <c r="L685" s="75">
        <f>G685*(1-'FORM-I'!$V$22/100)</f>
        <v>12.16503</v>
      </c>
      <c r="N685" s="11" t="e">
        <f>VLOOKUP(B685,$B$11:B684,1,FALSE)</f>
        <v>#N/A</v>
      </c>
      <c r="AH685" s="353" t="s">
        <v>3663</v>
      </c>
      <c r="AI685" s="352" t="s">
        <v>3664</v>
      </c>
      <c r="AJ685" s="352" t="s">
        <v>3665</v>
      </c>
      <c r="AK685" s="354">
        <v>1068.8702000000001</v>
      </c>
      <c r="AL685" s="355">
        <v>0</v>
      </c>
      <c r="AM685" s="11">
        <f>IF(Verzie!$E$1="CZK",Ceny!AK685,IF(Verzie!$E$1="SK",Ceny!AL685,""))</f>
        <v>0</v>
      </c>
    </row>
    <row r="686" spans="2:39" ht="15">
      <c r="B686" s="115">
        <v>9256901</v>
      </c>
      <c r="C686" s="116" t="s">
        <v>646</v>
      </c>
      <c r="D686" s="117">
        <v>20</v>
      </c>
      <c r="E686" s="118"/>
      <c r="F686" s="119"/>
      <c r="G686" s="88">
        <f t="shared" si="47"/>
        <v>12.187939999999999</v>
      </c>
      <c r="H686" s="121" t="str">
        <f t="shared" si="50"/>
        <v>EUR</v>
      </c>
      <c r="I686" s="122"/>
      <c r="J686" s="347" t="s">
        <v>15986</v>
      </c>
      <c r="L686" s="75">
        <f>G686*(1-'FORM-I'!$V$22/100)</f>
        <v>12.187939999999999</v>
      </c>
      <c r="N686" s="11" t="e">
        <f>VLOOKUP(B686,$B$11:B685,1,FALSE)</f>
        <v>#N/A</v>
      </c>
      <c r="AH686" s="353" t="s">
        <v>3666</v>
      </c>
      <c r="AI686" s="352" t="s">
        <v>3667</v>
      </c>
      <c r="AJ686" s="352" t="s">
        <v>3668</v>
      </c>
      <c r="AK686" s="354">
        <v>1145.9747600000001</v>
      </c>
      <c r="AL686" s="355">
        <v>55.125500000000002</v>
      </c>
      <c r="AM686" s="11">
        <f>IF(Verzie!$E$1="CZK",Ceny!AK686,IF(Verzie!$E$1="SK",Ceny!AL686,""))</f>
        <v>55.125500000000002</v>
      </c>
    </row>
    <row r="687" spans="2:39" ht="15">
      <c r="B687" s="115">
        <v>9256902</v>
      </c>
      <c r="C687" s="116" t="s">
        <v>647</v>
      </c>
      <c r="D687" s="117">
        <v>20</v>
      </c>
      <c r="E687" s="118"/>
      <c r="F687" s="119"/>
      <c r="G687" s="88">
        <f t="shared" si="47"/>
        <v>12.187939999999999</v>
      </c>
      <c r="H687" s="121" t="str">
        <f t="shared" si="50"/>
        <v>EUR</v>
      </c>
      <c r="I687" s="122"/>
      <c r="J687" s="347" t="s">
        <v>15988</v>
      </c>
      <c r="L687" s="75">
        <f>G687*(1-'FORM-I'!$V$22/100)</f>
        <v>12.187939999999999</v>
      </c>
      <c r="N687" s="11" t="e">
        <f>VLOOKUP(B687,$B$11:B686,1,FALSE)</f>
        <v>#N/A</v>
      </c>
      <c r="AH687" s="353" t="s">
        <v>3669</v>
      </c>
      <c r="AI687" s="352" t="s">
        <v>3670</v>
      </c>
      <c r="AJ687" s="352" t="s">
        <v>3671</v>
      </c>
      <c r="AK687" s="354">
        <v>233.79516000000001</v>
      </c>
      <c r="AL687" s="355">
        <v>11.2464</v>
      </c>
      <c r="AM687" s="11">
        <f>IF(Verzie!$E$1="CZK",Ceny!AK687,IF(Verzie!$E$1="SK",Ceny!AL687,""))</f>
        <v>11.2464</v>
      </c>
    </row>
    <row r="688" spans="2:39" ht="15">
      <c r="B688" s="115">
        <v>9256905</v>
      </c>
      <c r="C688" s="116" t="s">
        <v>648</v>
      </c>
      <c r="D688" s="117">
        <v>20</v>
      </c>
      <c r="E688" s="118"/>
      <c r="F688" s="119"/>
      <c r="G688" s="88">
        <f t="shared" si="47"/>
        <v>12.42154</v>
      </c>
      <c r="H688" s="121" t="str">
        <f t="shared" si="50"/>
        <v>EUR</v>
      </c>
      <c r="I688" s="122"/>
      <c r="J688" s="347" t="s">
        <v>15990</v>
      </c>
      <c r="L688" s="75">
        <f>G688*(1-'FORM-I'!$V$22/100)</f>
        <v>12.42154</v>
      </c>
      <c r="N688" s="11" t="e">
        <f>VLOOKUP(B688,$B$11:B687,1,FALSE)</f>
        <v>#N/A</v>
      </c>
      <c r="AH688" s="353" t="s">
        <v>3672</v>
      </c>
      <c r="AI688" s="352" t="s">
        <v>3673</v>
      </c>
      <c r="AJ688" s="352" t="s">
        <v>3674</v>
      </c>
      <c r="AK688" s="354">
        <v>15.915380000000001</v>
      </c>
      <c r="AL688" s="355">
        <v>0.63668000000000002</v>
      </c>
      <c r="AM688" s="11">
        <f>IF(Verzie!$E$1="CZK",Ceny!AK688,IF(Verzie!$E$1="SK",Ceny!AL688,""))</f>
        <v>0.63668000000000002</v>
      </c>
    </row>
    <row r="689" spans="1:39" ht="15">
      <c r="B689" s="115">
        <v>9256906</v>
      </c>
      <c r="C689" s="116" t="s">
        <v>649</v>
      </c>
      <c r="D689" s="117">
        <v>20</v>
      </c>
      <c r="E689" s="118"/>
      <c r="F689" s="119"/>
      <c r="G689" s="88">
        <f t="shared" si="47"/>
        <v>12.42154</v>
      </c>
      <c r="H689" s="121" t="str">
        <f t="shared" si="50"/>
        <v>EUR</v>
      </c>
      <c r="I689" s="122"/>
      <c r="J689" s="347" t="s">
        <v>15992</v>
      </c>
      <c r="L689" s="75">
        <f>G689*(1-'FORM-I'!$V$22/100)</f>
        <v>12.42154</v>
      </c>
      <c r="N689" s="11" t="e">
        <f>VLOOKUP(B689,$B$11:B688,1,FALSE)</f>
        <v>#N/A</v>
      </c>
      <c r="AH689" s="353" t="s">
        <v>3675</v>
      </c>
      <c r="AI689" s="352" t="s">
        <v>3676</v>
      </c>
      <c r="AJ689" s="352" t="s">
        <v>3677</v>
      </c>
      <c r="AK689" s="354">
        <v>8.8833400000000005</v>
      </c>
      <c r="AL689" s="355">
        <v>0.36434</v>
      </c>
      <c r="AM689" s="11">
        <f>IF(Verzie!$E$1="CZK",Ceny!AK689,IF(Verzie!$E$1="SK",Ceny!AL689,""))</f>
        <v>0.36434</v>
      </c>
    </row>
    <row r="690" spans="1:39" ht="15">
      <c r="B690" s="115">
        <v>9256909</v>
      </c>
      <c r="C690" s="116" t="s">
        <v>650</v>
      </c>
      <c r="D690" s="117">
        <v>20</v>
      </c>
      <c r="E690" s="118"/>
      <c r="F690" s="119"/>
      <c r="G690" s="88">
        <f t="shared" si="47"/>
        <v>12.654769999999999</v>
      </c>
      <c r="H690" s="121" t="str">
        <f t="shared" si="50"/>
        <v>EUR</v>
      </c>
      <c r="I690" s="122"/>
      <c r="J690" s="347" t="s">
        <v>16000</v>
      </c>
      <c r="L690" s="75">
        <f>G690*(1-'FORM-I'!$V$22/100)</f>
        <v>12.654769999999999</v>
      </c>
      <c r="N690" s="11" t="e">
        <f>VLOOKUP(B690,$B$11:B689,1,FALSE)</f>
        <v>#N/A</v>
      </c>
      <c r="AH690" s="353" t="s">
        <v>3678</v>
      </c>
      <c r="AI690" s="352" t="s">
        <v>3679</v>
      </c>
      <c r="AJ690" s="352" t="s">
        <v>3680</v>
      </c>
      <c r="AK690" s="354">
        <v>266.04523999999998</v>
      </c>
      <c r="AL690" s="355">
        <v>10.91146</v>
      </c>
      <c r="AM690" s="11">
        <f>IF(Verzie!$E$1="CZK",Ceny!AK690,IF(Verzie!$E$1="SK",Ceny!AL690,""))</f>
        <v>10.91146</v>
      </c>
    </row>
    <row r="691" spans="1:39" ht="15">
      <c r="B691" s="115">
        <v>9256910</v>
      </c>
      <c r="C691" s="116" t="s">
        <v>651</v>
      </c>
      <c r="D691" s="117">
        <v>20</v>
      </c>
      <c r="E691" s="118"/>
      <c r="F691" s="119"/>
      <c r="G691" s="88">
        <f t="shared" si="47"/>
        <v>12.654769999999999</v>
      </c>
      <c r="H691" s="121" t="str">
        <f t="shared" si="50"/>
        <v>EUR</v>
      </c>
      <c r="I691" s="122"/>
      <c r="J691" s="347" t="s">
        <v>16002</v>
      </c>
      <c r="L691" s="75">
        <f>G691*(1-'FORM-I'!$V$22/100)</f>
        <v>12.654769999999999</v>
      </c>
      <c r="N691" s="11" t="e">
        <f>VLOOKUP(B691,$B$11:B690,1,FALSE)</f>
        <v>#N/A</v>
      </c>
      <c r="AH691" s="353" t="s">
        <v>3681</v>
      </c>
      <c r="AI691" s="352" t="s">
        <v>3682</v>
      </c>
      <c r="AJ691" s="352" t="s">
        <v>3683</v>
      </c>
      <c r="AK691" s="354">
        <v>374.85052999999999</v>
      </c>
      <c r="AL691" s="355">
        <v>15.373939999999999</v>
      </c>
      <c r="AM691" s="11">
        <f>IF(Verzie!$E$1="CZK",Ceny!AK691,IF(Verzie!$E$1="SK",Ceny!AL691,""))</f>
        <v>15.373939999999999</v>
      </c>
    </row>
    <row r="692" spans="1:39" ht="15">
      <c r="B692" s="115">
        <v>9256913</v>
      </c>
      <c r="C692" s="116" t="s">
        <v>652</v>
      </c>
      <c r="D692" s="117">
        <v>20</v>
      </c>
      <c r="E692" s="118"/>
      <c r="F692" s="119"/>
      <c r="G692" s="88">
        <f t="shared" si="47"/>
        <v>12.888019999999999</v>
      </c>
      <c r="H692" s="121" t="str">
        <f t="shared" si="50"/>
        <v>EUR</v>
      </c>
      <c r="I692" s="122"/>
      <c r="J692" s="347" t="s">
        <v>16010</v>
      </c>
      <c r="L692" s="75">
        <f>G692*(1-'FORM-I'!$V$22/100)</f>
        <v>12.888019999999999</v>
      </c>
      <c r="N692" s="11" t="e">
        <f>VLOOKUP(B692,$B$11:B691,1,FALSE)</f>
        <v>#N/A</v>
      </c>
      <c r="AH692" s="353" t="s">
        <v>3684</v>
      </c>
      <c r="AI692" s="352" t="s">
        <v>3685</v>
      </c>
      <c r="AJ692" s="352" t="s">
        <v>3686</v>
      </c>
      <c r="AK692" s="354">
        <v>298.93860999999998</v>
      </c>
      <c r="AL692" s="355">
        <v>13.695259999999999</v>
      </c>
      <c r="AM692" s="11">
        <f>IF(Verzie!$E$1="CZK",Ceny!AK692,IF(Verzie!$E$1="SK",Ceny!AL692,""))</f>
        <v>13.695259999999999</v>
      </c>
    </row>
    <row r="693" spans="1:39" ht="15">
      <c r="B693" s="115">
        <v>9256914</v>
      </c>
      <c r="C693" s="116" t="s">
        <v>653</v>
      </c>
      <c r="D693" s="117">
        <v>20</v>
      </c>
      <c r="E693" s="118"/>
      <c r="F693" s="119"/>
      <c r="G693" s="88">
        <f t="shared" si="47"/>
        <v>12.888019999999999</v>
      </c>
      <c r="H693" s="121" t="str">
        <f t="shared" si="50"/>
        <v>EUR</v>
      </c>
      <c r="I693" s="122"/>
      <c r="J693" s="347" t="s">
        <v>16012</v>
      </c>
      <c r="L693" s="75">
        <f>G693*(1-'FORM-I'!$V$22/100)</f>
        <v>12.888019999999999</v>
      </c>
      <c r="N693" s="11" t="e">
        <f>VLOOKUP(B693,$B$11:B692,1,FALSE)</f>
        <v>#N/A</v>
      </c>
      <c r="AH693" s="353" t="s">
        <v>3687</v>
      </c>
      <c r="AI693" s="352" t="s">
        <v>3688</v>
      </c>
      <c r="AJ693" s="352" t="s">
        <v>3689</v>
      </c>
      <c r="AK693" s="354">
        <v>756.47244000000001</v>
      </c>
      <c r="AL693" s="355">
        <v>34.656260000000003</v>
      </c>
      <c r="AM693" s="11">
        <f>IF(Verzie!$E$1="CZK",Ceny!AK693,IF(Verzie!$E$1="SK",Ceny!AL693,""))</f>
        <v>34.656260000000003</v>
      </c>
    </row>
    <row r="694" spans="1:39" ht="15">
      <c r="B694" s="115">
        <v>9256917</v>
      </c>
      <c r="C694" s="116" t="s">
        <v>654</v>
      </c>
      <c r="D694" s="117">
        <v>20</v>
      </c>
      <c r="E694" s="118"/>
      <c r="F694" s="119"/>
      <c r="G694" s="88">
        <f t="shared" si="47"/>
        <v>12.496779999999999</v>
      </c>
      <c r="H694" s="121" t="str">
        <f t="shared" si="50"/>
        <v>EUR</v>
      </c>
      <c r="I694" s="122"/>
      <c r="J694" s="347" t="s">
        <v>16020</v>
      </c>
      <c r="L694" s="75">
        <f>G694*(1-'FORM-I'!$V$22/100)</f>
        <v>12.496779999999999</v>
      </c>
      <c r="N694" s="11" t="e">
        <f>VLOOKUP(B694,$B$11:B693,1,FALSE)</f>
        <v>#N/A</v>
      </c>
      <c r="AH694" s="353" t="s">
        <v>3690</v>
      </c>
      <c r="AI694" s="352" t="s">
        <v>3691</v>
      </c>
      <c r="AJ694" s="352" t="s">
        <v>3692</v>
      </c>
      <c r="AK694" s="354">
        <v>45.608539999999998</v>
      </c>
      <c r="AL694" s="355">
        <v>1.87056</v>
      </c>
      <c r="AM694" s="11">
        <f>IF(Verzie!$E$1="CZK",Ceny!AK694,IF(Verzie!$E$1="SK",Ceny!AL694,""))</f>
        <v>1.87056</v>
      </c>
    </row>
    <row r="695" spans="1:39" ht="15">
      <c r="B695" s="115">
        <v>9256918</v>
      </c>
      <c r="C695" s="116" t="s">
        <v>655</v>
      </c>
      <c r="D695" s="117">
        <v>20</v>
      </c>
      <c r="E695" s="118"/>
      <c r="F695" s="119"/>
      <c r="G695" s="88">
        <f t="shared" si="47"/>
        <v>12.496779999999999</v>
      </c>
      <c r="H695" s="121" t="str">
        <f t="shared" si="50"/>
        <v>EUR</v>
      </c>
      <c r="I695" s="122"/>
      <c r="J695" s="347" t="s">
        <v>16022</v>
      </c>
      <c r="L695" s="75">
        <f>G695*(1-'FORM-I'!$V$22/100)</f>
        <v>12.496779999999999</v>
      </c>
      <c r="N695" s="11" t="e">
        <f>VLOOKUP(B695,$B$11:B694,1,FALSE)</f>
        <v>#N/A</v>
      </c>
      <c r="AH695" s="353" t="s">
        <v>3693</v>
      </c>
      <c r="AI695" s="352" t="s">
        <v>3694</v>
      </c>
      <c r="AJ695" s="352" t="s">
        <v>3695</v>
      </c>
      <c r="AK695" s="354">
        <v>49.885269999999998</v>
      </c>
      <c r="AL695" s="355">
        <v>2.0459800000000001</v>
      </c>
      <c r="AM695" s="11">
        <f>IF(Verzie!$E$1="CZK",Ceny!AK695,IF(Verzie!$E$1="SK",Ceny!AL695,""))</f>
        <v>2.0459800000000001</v>
      </c>
    </row>
    <row r="696" spans="1:39" ht="15">
      <c r="B696" s="115">
        <v>9256921</v>
      </c>
      <c r="C696" s="116" t="s">
        <v>656</v>
      </c>
      <c r="D696" s="117">
        <v>20</v>
      </c>
      <c r="E696" s="118"/>
      <c r="F696" s="119"/>
      <c r="G696" s="88">
        <f t="shared" si="47"/>
        <v>12.718019999999999</v>
      </c>
      <c r="H696" s="121" t="str">
        <f t="shared" si="50"/>
        <v>EUR</v>
      </c>
      <c r="I696" s="122"/>
      <c r="J696" s="347" t="s">
        <v>16030</v>
      </c>
      <c r="L696" s="75">
        <f>G696*(1-'FORM-I'!$V$22/100)</f>
        <v>12.718019999999999</v>
      </c>
      <c r="N696" s="11" t="e">
        <f>VLOOKUP(B696,$B$11:B695,1,FALSE)</f>
        <v>#N/A</v>
      </c>
      <c r="AH696" s="353" t="s">
        <v>3696</v>
      </c>
      <c r="AI696" s="352" t="s">
        <v>3697</v>
      </c>
      <c r="AJ696" s="352" t="s">
        <v>3698</v>
      </c>
      <c r="AK696" s="354">
        <v>48.533270000000002</v>
      </c>
      <c r="AL696" s="355">
        <v>1.9905200000000001</v>
      </c>
      <c r="AM696" s="11">
        <f>IF(Verzie!$E$1="CZK",Ceny!AK696,IF(Verzie!$E$1="SK",Ceny!AL696,""))</f>
        <v>1.9905200000000001</v>
      </c>
    </row>
    <row r="697" spans="1:39" ht="15">
      <c r="B697" s="115">
        <v>9256922</v>
      </c>
      <c r="C697" s="116" t="s">
        <v>657</v>
      </c>
      <c r="D697" s="117">
        <v>20</v>
      </c>
      <c r="E697" s="118"/>
      <c r="F697" s="119"/>
      <c r="G697" s="88">
        <f t="shared" si="47"/>
        <v>13.35392</v>
      </c>
      <c r="H697" s="121" t="str">
        <f t="shared" si="50"/>
        <v>EUR</v>
      </c>
      <c r="I697" s="122"/>
      <c r="J697" s="347" t="s">
        <v>16032</v>
      </c>
      <c r="L697" s="75">
        <f>G697*(1-'FORM-I'!$V$22/100)</f>
        <v>13.35392</v>
      </c>
      <c r="N697" s="11" t="e">
        <f>VLOOKUP(B697,$B$11:B696,1,FALSE)</f>
        <v>#N/A</v>
      </c>
      <c r="AH697" s="353" t="s">
        <v>3699</v>
      </c>
      <c r="AI697" s="352" t="s">
        <v>3700</v>
      </c>
      <c r="AJ697" s="352" t="s">
        <v>3701</v>
      </c>
      <c r="AK697" s="354">
        <v>58.368160000000003</v>
      </c>
      <c r="AL697" s="355">
        <v>2.3938999999999999</v>
      </c>
      <c r="AM697" s="11">
        <f>IF(Verzie!$E$1="CZK",Ceny!AK697,IF(Verzie!$E$1="SK",Ceny!AL697,""))</f>
        <v>2.3938999999999999</v>
      </c>
    </row>
    <row r="698" spans="1:39" ht="15">
      <c r="B698" s="115">
        <v>9256925</v>
      </c>
      <c r="C698" s="116" t="s">
        <v>658</v>
      </c>
      <c r="D698" s="117">
        <v>20</v>
      </c>
      <c r="E698" s="118"/>
      <c r="F698" s="119"/>
      <c r="G698" s="88">
        <f t="shared" si="47"/>
        <v>13.58704</v>
      </c>
      <c r="H698" s="121" t="str">
        <f t="shared" si="50"/>
        <v>EUR</v>
      </c>
      <c r="I698" s="122"/>
      <c r="J698" s="347" t="s">
        <v>16034</v>
      </c>
      <c r="L698" s="75">
        <f>G698*(1-'FORM-I'!$V$22/100)</f>
        <v>13.58704</v>
      </c>
      <c r="N698" s="11" t="e">
        <f>VLOOKUP(B698,$B$11:B697,1,FALSE)</f>
        <v>#N/A</v>
      </c>
      <c r="AH698" s="353" t="s">
        <v>3702</v>
      </c>
      <c r="AI698" s="352" t="s">
        <v>3703</v>
      </c>
      <c r="AJ698" s="352" t="s">
        <v>3704</v>
      </c>
      <c r="AK698" s="354">
        <v>86.386610000000005</v>
      </c>
      <c r="AL698" s="355">
        <v>3.5430000000000001</v>
      </c>
      <c r="AM698" s="11">
        <f>IF(Verzie!$E$1="CZK",Ceny!AK698,IF(Verzie!$E$1="SK",Ceny!AL698,""))</f>
        <v>3.5430000000000001</v>
      </c>
    </row>
    <row r="699" spans="1:39" ht="15">
      <c r="B699" s="153">
        <v>9256926</v>
      </c>
      <c r="C699" s="154" t="s">
        <v>659</v>
      </c>
      <c r="D699" s="155">
        <v>20</v>
      </c>
      <c r="E699" s="156"/>
      <c r="F699" s="157"/>
      <c r="G699" s="88">
        <f t="shared" si="47"/>
        <v>13.58704</v>
      </c>
      <c r="H699" s="158" t="str">
        <f t="shared" si="50"/>
        <v>EUR</v>
      </c>
      <c r="I699" s="159"/>
      <c r="J699" s="347" t="s">
        <v>16036</v>
      </c>
      <c r="L699" s="75">
        <f>G699*(1-'FORM-I'!$V$22/100)</f>
        <v>13.58704</v>
      </c>
      <c r="N699" s="11" t="e">
        <f>VLOOKUP(B699,$B$11:B698,1,FALSE)</f>
        <v>#N/A</v>
      </c>
      <c r="AH699" s="353" t="s">
        <v>3705</v>
      </c>
      <c r="AI699" s="352" t="s">
        <v>3706</v>
      </c>
      <c r="AJ699" s="352" t="s">
        <v>3707</v>
      </c>
      <c r="AK699" s="354">
        <v>55.644550000000002</v>
      </c>
      <c r="AL699" s="355">
        <v>2.0650200000000001</v>
      </c>
      <c r="AM699" s="11">
        <f>IF(Verzie!$E$1="CZK",Ceny!AK699,IF(Verzie!$E$1="SK",Ceny!AL699,""))</f>
        <v>2.0650200000000001</v>
      </c>
    </row>
    <row r="700" spans="1:39" ht="15">
      <c r="B700" s="153"/>
      <c r="C700" s="154"/>
      <c r="D700" s="155"/>
      <c r="E700" s="156"/>
      <c r="F700" s="157"/>
      <c r="G700" s="88"/>
      <c r="H700" s="158"/>
      <c r="I700" s="159"/>
      <c r="J700" s="347"/>
      <c r="L700" s="75">
        <f>G700*(1-'FORM-I'!$V$22/100)</f>
        <v>0</v>
      </c>
      <c r="N700" s="11" t="e">
        <f>VLOOKUP(B700,$B$11:B699,1,FALSE)</f>
        <v>#N/A</v>
      </c>
      <c r="AH700" s="353" t="s">
        <v>3705</v>
      </c>
      <c r="AI700" s="352" t="s">
        <v>3708</v>
      </c>
      <c r="AJ700" s="352" t="s">
        <v>3709</v>
      </c>
      <c r="AK700" s="354">
        <v>63.854410000000001</v>
      </c>
      <c r="AL700" s="355">
        <v>2.6188799999999999</v>
      </c>
      <c r="AM700" s="11">
        <f>IF(Verzie!$E$1="CZK",Ceny!AK700,IF(Verzie!$E$1="SK",Ceny!AL700,""))</f>
        <v>2.6188799999999999</v>
      </c>
    </row>
    <row r="701" spans="1:39" ht="15">
      <c r="B701" s="130">
        <v>9219966</v>
      </c>
      <c r="C701" s="131" t="s">
        <v>660</v>
      </c>
      <c r="D701" s="132">
        <v>200</v>
      </c>
      <c r="E701" s="133"/>
      <c r="F701" s="134"/>
      <c r="G701" s="88">
        <f t="shared" si="47"/>
        <v>0.79318999999999995</v>
      </c>
      <c r="H701" s="136" t="str">
        <f t="shared" ref="H701" si="51">IF(G701="","",$H$10)</f>
        <v>EUR</v>
      </c>
      <c r="I701" s="137"/>
      <c r="J701" s="347" t="s">
        <v>14164</v>
      </c>
      <c r="L701" s="75">
        <f>G701*(1-'FORM-I'!$V$22/100)</f>
        <v>0.79318999999999995</v>
      </c>
      <c r="N701" s="11" t="e">
        <f>VLOOKUP(B701,$B$11:B700,1,FALSE)</f>
        <v>#N/A</v>
      </c>
      <c r="AH701" s="353" t="s">
        <v>3710</v>
      </c>
      <c r="AI701" s="352" t="s">
        <v>3711</v>
      </c>
      <c r="AJ701" s="352" t="s">
        <v>3712</v>
      </c>
      <c r="AK701" s="354">
        <v>1.90968</v>
      </c>
      <c r="AL701" s="355">
        <v>7.8340000000000007E-2</v>
      </c>
      <c r="AM701" s="11">
        <f>IF(Verzie!$E$1="CZK",Ceny!AK701,IF(Verzie!$E$1="SK",Ceny!AL701,""))</f>
        <v>7.8340000000000007E-2</v>
      </c>
    </row>
    <row r="702" spans="1:39" ht="15">
      <c r="A702" s="11" t="s">
        <v>661</v>
      </c>
      <c r="B702" s="167"/>
      <c r="C702" s="131"/>
      <c r="D702" s="132"/>
      <c r="E702" s="168"/>
      <c r="F702" s="134"/>
      <c r="G702" s="135"/>
      <c r="H702" s="136"/>
      <c r="I702" s="137"/>
      <c r="J702" s="138"/>
      <c r="L702" s="75">
        <f>G702*(1-'FORM-I'!$V$22/100)</f>
        <v>0</v>
      </c>
      <c r="N702" s="11" t="e">
        <f>VLOOKUP(B702,$B$11:B701,1,FALSE)</f>
        <v>#N/A</v>
      </c>
      <c r="AH702" s="353" t="s">
        <v>3713</v>
      </c>
      <c r="AI702" s="352" t="s">
        <v>3714</v>
      </c>
      <c r="AJ702" s="352" t="s">
        <v>3715</v>
      </c>
      <c r="AK702" s="354">
        <v>5.0329199999999998</v>
      </c>
      <c r="AL702" s="355">
        <v>0.20641999999999999</v>
      </c>
      <c r="AM702" s="11">
        <f>IF(Verzie!$E$1="CZK",Ceny!AK702,IF(Verzie!$E$1="SK",Ceny!AL702,""))</f>
        <v>0.20641999999999999</v>
      </c>
    </row>
    <row r="703" spans="1:39" ht="15">
      <c r="A703" s="99"/>
      <c r="B703" s="169"/>
      <c r="C703" s="170"/>
      <c r="D703" s="171"/>
      <c r="E703" s="172"/>
      <c r="F703" s="173"/>
      <c r="G703" s="174"/>
      <c r="H703" s="175"/>
      <c r="I703" s="176"/>
      <c r="J703" s="177"/>
      <c r="L703" s="75">
        <f>G703*(1-'FORM-I'!$V$22/100)</f>
        <v>0</v>
      </c>
      <c r="N703" s="11" t="e">
        <f>VLOOKUP(B703,$B$11:B702,1,FALSE)</f>
        <v>#N/A</v>
      </c>
      <c r="AH703" s="353" t="s">
        <v>3716</v>
      </c>
      <c r="AI703" s="352" t="s">
        <v>3717</v>
      </c>
      <c r="AJ703" s="352" t="s">
        <v>3718</v>
      </c>
      <c r="AK703" s="354">
        <v>41.381</v>
      </c>
      <c r="AL703" s="355">
        <v>1.6971799999999999</v>
      </c>
      <c r="AM703" s="11">
        <f>IF(Verzie!$E$1="CZK",Ceny!AK703,IF(Verzie!$E$1="SK",Ceny!AL703,""))</f>
        <v>1.6971799999999999</v>
      </c>
    </row>
    <row r="704" spans="1:39" ht="15">
      <c r="A704" s="99"/>
      <c r="B704" s="178"/>
      <c r="C704" s="179"/>
      <c r="D704" s="180"/>
      <c r="E704" s="181"/>
      <c r="F704" s="182"/>
      <c r="G704" s="183"/>
      <c r="H704" s="184"/>
      <c r="I704" s="185"/>
      <c r="J704" s="186"/>
      <c r="L704" s="75">
        <f>G704*(1-'FORM-I'!$V$22/100)</f>
        <v>0</v>
      </c>
      <c r="N704" s="11" t="e">
        <f>VLOOKUP(B704,$B$11:B703,1,FALSE)</f>
        <v>#N/A</v>
      </c>
      <c r="AH704" s="353" t="s">
        <v>3719</v>
      </c>
      <c r="AI704" s="352" t="s">
        <v>3720</v>
      </c>
      <c r="AJ704" s="352" t="s">
        <v>3721</v>
      </c>
      <c r="AK704" s="354">
        <v>130.30248</v>
      </c>
      <c r="AL704" s="355">
        <v>5.3441599999999996</v>
      </c>
      <c r="AM704" s="11">
        <f>IF(Verzie!$E$1="CZK",Ceny!AK704,IF(Verzie!$E$1="SK",Ceny!AL704,""))</f>
        <v>5.3441599999999996</v>
      </c>
    </row>
    <row r="705" spans="1:39" ht="15">
      <c r="A705" s="99"/>
      <c r="B705" s="178"/>
      <c r="C705" s="179"/>
      <c r="D705" s="180"/>
      <c r="E705" s="181"/>
      <c r="F705" s="182"/>
      <c r="G705" s="183"/>
      <c r="H705" s="184"/>
      <c r="I705" s="185"/>
      <c r="J705" s="186"/>
      <c r="L705" s="75">
        <f>G705*(1-'FORM-I'!$V$22/100)</f>
        <v>0</v>
      </c>
      <c r="N705" s="11" t="e">
        <f>VLOOKUP(B705,$B$11:B704,1,FALSE)</f>
        <v>#N/A</v>
      </c>
      <c r="AH705" s="353" t="s">
        <v>3722</v>
      </c>
      <c r="AI705" s="352" t="s">
        <v>3723</v>
      </c>
      <c r="AJ705" s="352" t="s">
        <v>3724</v>
      </c>
      <c r="AK705" s="354">
        <v>13.849349999999999</v>
      </c>
      <c r="AL705" s="355">
        <v>0.56799999999999995</v>
      </c>
      <c r="AM705" s="11">
        <f>IF(Verzie!$E$1="CZK",Ceny!AK705,IF(Verzie!$E$1="SK",Ceny!AL705,""))</f>
        <v>0.56799999999999995</v>
      </c>
    </row>
    <row r="706" spans="1:39" ht="15">
      <c r="A706" s="99"/>
      <c r="B706" s="178"/>
      <c r="C706" s="179"/>
      <c r="D706" s="180"/>
      <c r="E706" s="181"/>
      <c r="F706" s="182"/>
      <c r="G706" s="183"/>
      <c r="H706" s="184"/>
      <c r="I706" s="185"/>
      <c r="J706" s="186"/>
      <c r="L706" s="75">
        <f>G706*(1-'FORM-I'!$V$22/100)</f>
        <v>0</v>
      </c>
      <c r="N706" s="11" t="e">
        <f>VLOOKUP(B706,$B$11:B705,1,FALSE)</f>
        <v>#N/A</v>
      </c>
      <c r="AH706" s="353" t="s">
        <v>3725</v>
      </c>
      <c r="AI706" s="352" t="s">
        <v>3726</v>
      </c>
      <c r="AJ706" s="352" t="s">
        <v>3727</v>
      </c>
      <c r="AK706" s="354">
        <v>14.132009999999999</v>
      </c>
      <c r="AL706" s="355">
        <v>0.57962000000000002</v>
      </c>
      <c r="AM706" s="11">
        <f>IF(Verzie!$E$1="CZK",Ceny!AK706,IF(Verzie!$E$1="SK",Ceny!AL706,""))</f>
        <v>0.57962000000000002</v>
      </c>
    </row>
    <row r="707" spans="1:39" ht="15">
      <c r="A707" s="99"/>
      <c r="B707" s="178"/>
      <c r="C707" s="179"/>
      <c r="D707" s="180"/>
      <c r="E707" s="181"/>
      <c r="F707" s="182"/>
      <c r="G707" s="183"/>
      <c r="H707" s="184"/>
      <c r="I707" s="185"/>
      <c r="J707" s="186"/>
      <c r="L707" s="75">
        <f>G707*(1-'FORM-I'!$V$22/100)</f>
        <v>0</v>
      </c>
      <c r="N707" s="11" t="e">
        <f>VLOOKUP(B707,$B$11:B706,1,FALSE)</f>
        <v>#N/A</v>
      </c>
      <c r="AH707" s="353" t="s">
        <v>3728</v>
      </c>
      <c r="AI707" s="352" t="s">
        <v>3729</v>
      </c>
      <c r="AJ707" s="352" t="s">
        <v>3730</v>
      </c>
      <c r="AK707" s="354">
        <v>56.123890000000003</v>
      </c>
      <c r="AL707" s="355">
        <v>2.3018399999999999</v>
      </c>
      <c r="AM707" s="11">
        <f>IF(Verzie!$E$1="CZK",Ceny!AK707,IF(Verzie!$E$1="SK",Ceny!AL707,""))</f>
        <v>2.3018399999999999</v>
      </c>
    </row>
    <row r="708" spans="1:39" ht="15">
      <c r="A708" s="99"/>
      <c r="B708" s="178"/>
      <c r="C708" s="179"/>
      <c r="D708" s="180"/>
      <c r="E708" s="181"/>
      <c r="F708" s="182"/>
      <c r="G708" s="183"/>
      <c r="H708" s="184"/>
      <c r="I708" s="185"/>
      <c r="J708" s="186"/>
      <c r="L708" s="75">
        <f>G708*(1-'FORM-I'!$V$22/100)</f>
        <v>0</v>
      </c>
      <c r="N708" s="11" t="e">
        <f>VLOOKUP(B708,$B$11:B707,1,FALSE)</f>
        <v>#N/A</v>
      </c>
      <c r="AH708" s="353" t="s">
        <v>3731</v>
      </c>
      <c r="AI708" s="352" t="s">
        <v>3732</v>
      </c>
      <c r="AJ708" s="352" t="s">
        <v>3733</v>
      </c>
      <c r="AK708" s="354">
        <v>84.251300000000001</v>
      </c>
      <c r="AL708" s="355">
        <v>3.3704900000000002</v>
      </c>
      <c r="AM708" s="11">
        <f>IF(Verzie!$E$1="CZK",Ceny!AK708,IF(Verzie!$E$1="SK",Ceny!AL708,""))</f>
        <v>3.3704900000000002</v>
      </c>
    </row>
    <row r="709" spans="1:39" ht="15">
      <c r="A709" s="99"/>
      <c r="B709" s="178"/>
      <c r="C709" s="179"/>
      <c r="D709" s="180"/>
      <c r="E709" s="181"/>
      <c r="F709" s="182"/>
      <c r="G709" s="183"/>
      <c r="H709" s="184"/>
      <c r="I709" s="185"/>
      <c r="J709" s="186"/>
      <c r="L709" s="75">
        <f>G709*(1-'FORM-I'!$V$22/100)</f>
        <v>0</v>
      </c>
      <c r="N709" s="11" t="e">
        <f>VLOOKUP(B709,$B$11:B708,1,FALSE)</f>
        <v>#N/A</v>
      </c>
      <c r="AH709" s="353" t="s">
        <v>3734</v>
      </c>
      <c r="AI709" s="352" t="s">
        <v>3735</v>
      </c>
      <c r="AJ709" s="352" t="s">
        <v>3736</v>
      </c>
      <c r="AK709" s="354">
        <v>56.167529999999999</v>
      </c>
      <c r="AL709" s="355">
        <v>2.2469899999999998</v>
      </c>
      <c r="AM709" s="11">
        <f>IF(Verzie!$E$1="CZK",Ceny!AK709,IF(Verzie!$E$1="SK",Ceny!AL709,""))</f>
        <v>2.2469899999999998</v>
      </c>
    </row>
    <row r="710" spans="1:39" ht="15">
      <c r="A710" s="99"/>
      <c r="B710" s="115"/>
      <c r="C710" s="116"/>
      <c r="D710" s="117"/>
      <c r="E710" s="118"/>
      <c r="F710" s="119"/>
      <c r="G710" s="120"/>
      <c r="H710" s="121" t="str">
        <f t="shared" ref="H710:H714" si="52">IF(G710="","",$H$10)</f>
        <v/>
      </c>
      <c r="I710" s="122"/>
      <c r="J710" s="123" t="s">
        <v>11</v>
      </c>
      <c r="L710" s="75">
        <f>G710*(1-'FORM-I'!$V$22/100)</f>
        <v>0</v>
      </c>
      <c r="N710" s="11" t="e">
        <f>VLOOKUP(B710,$B$11:B709,1,FALSE)</f>
        <v>#N/A</v>
      </c>
      <c r="AH710" s="353" t="s">
        <v>3737</v>
      </c>
      <c r="AI710" s="352" t="s">
        <v>3738</v>
      </c>
      <c r="AJ710" s="352" t="s">
        <v>3739</v>
      </c>
      <c r="AK710" s="354">
        <v>2.4022999999999999</v>
      </c>
      <c r="AL710" s="355">
        <v>9.8519999999999996E-2</v>
      </c>
      <c r="AM710" s="11">
        <f>IF(Verzie!$E$1="CZK",Ceny!AK710,IF(Verzie!$E$1="SK",Ceny!AL710,""))</f>
        <v>9.8519999999999996E-2</v>
      </c>
    </row>
    <row r="711" spans="1:39" ht="15">
      <c r="A711" s="99"/>
      <c r="B711" s="115"/>
      <c r="C711" s="116"/>
      <c r="D711" s="117"/>
      <c r="E711" s="118"/>
      <c r="F711" s="119"/>
      <c r="G711" s="120"/>
      <c r="H711" s="121" t="str">
        <f t="shared" si="52"/>
        <v/>
      </c>
      <c r="I711" s="122"/>
      <c r="J711" s="123" t="s">
        <v>11</v>
      </c>
      <c r="L711" s="75">
        <f>G711*(1-'FORM-I'!$V$22/100)</f>
        <v>0</v>
      </c>
      <c r="N711" s="11" t="e">
        <f>VLOOKUP(B711,$B$11:B710,1,FALSE)</f>
        <v>#N/A</v>
      </c>
      <c r="AH711" s="353" t="s">
        <v>3740</v>
      </c>
      <c r="AI711" s="352" t="s">
        <v>3741</v>
      </c>
      <c r="AJ711" s="352" t="s">
        <v>3742</v>
      </c>
      <c r="AK711" s="354">
        <v>2.3236300000000001</v>
      </c>
      <c r="AL711" s="355">
        <v>9.5299999999999996E-2</v>
      </c>
      <c r="AM711" s="11">
        <f>IF(Verzie!$E$1="CZK",Ceny!AK711,IF(Verzie!$E$1="SK",Ceny!AL711,""))</f>
        <v>9.5299999999999996E-2</v>
      </c>
    </row>
    <row r="712" spans="1:39" ht="15" hidden="1">
      <c r="A712" s="99"/>
      <c r="B712" s="115"/>
      <c r="C712" s="116"/>
      <c r="D712" s="117"/>
      <c r="E712" s="118"/>
      <c r="F712" s="119"/>
      <c r="G712" s="120"/>
      <c r="H712" s="121" t="str">
        <f t="shared" si="52"/>
        <v/>
      </c>
      <c r="I712" s="122"/>
      <c r="J712" s="123" t="s">
        <v>11</v>
      </c>
      <c r="L712" s="75">
        <f>G712*(1-'FORM-I'!$V$22/100)</f>
        <v>0</v>
      </c>
      <c r="AH712" s="353" t="s">
        <v>3743</v>
      </c>
      <c r="AI712" s="352" t="s">
        <v>3744</v>
      </c>
      <c r="AJ712" s="352" t="s">
        <v>3745</v>
      </c>
      <c r="AK712" s="354">
        <v>29.995619999999999</v>
      </c>
      <c r="AL712" s="355">
        <v>1.41174</v>
      </c>
      <c r="AM712" s="11">
        <f>IF(Verzie!$E$1="CZK",Ceny!AK712,IF(Verzie!$E$1="SK",Ceny!AL712,""))</f>
        <v>1.41174</v>
      </c>
    </row>
    <row r="713" spans="1:39" ht="15" hidden="1">
      <c r="A713" s="99"/>
      <c r="B713" s="115"/>
      <c r="C713" s="116"/>
      <c r="D713" s="117"/>
      <c r="E713" s="118"/>
      <c r="F713" s="119"/>
      <c r="G713" s="120"/>
      <c r="H713" s="121" t="str">
        <f t="shared" si="52"/>
        <v/>
      </c>
      <c r="I713" s="122"/>
      <c r="J713" s="123" t="s">
        <v>11</v>
      </c>
      <c r="L713" s="75">
        <f>G713*(1-'FORM-I'!$V$22/100)</f>
        <v>0</v>
      </c>
      <c r="AH713" s="353" t="s">
        <v>1756</v>
      </c>
      <c r="AI713" s="352" t="s">
        <v>3746</v>
      </c>
      <c r="AJ713" s="352" t="s">
        <v>3747</v>
      </c>
      <c r="AK713" s="354">
        <v>30.791810000000002</v>
      </c>
      <c r="AL713" s="355">
        <v>1.48119</v>
      </c>
      <c r="AM713" s="11">
        <f>IF(Verzie!$E$1="CZK",Ceny!AK713,IF(Verzie!$E$1="SK",Ceny!AL713,""))</f>
        <v>1.48119</v>
      </c>
    </row>
    <row r="714" spans="1:39" ht="15" hidden="1">
      <c r="A714" s="99"/>
      <c r="B714" s="115"/>
      <c r="C714" s="116"/>
      <c r="D714" s="117"/>
      <c r="E714" s="118"/>
      <c r="F714" s="119"/>
      <c r="G714" s="120"/>
      <c r="H714" s="121" t="str">
        <f t="shared" si="52"/>
        <v/>
      </c>
      <c r="I714" s="122"/>
      <c r="J714" s="123" t="s">
        <v>11</v>
      </c>
      <c r="L714" s="75">
        <f>G714*(1-'FORM-I'!$V$22/100)</f>
        <v>0</v>
      </c>
      <c r="AH714" s="353" t="s">
        <v>3748</v>
      </c>
      <c r="AI714" s="352" t="s">
        <v>3749</v>
      </c>
      <c r="AJ714" s="352" t="s">
        <v>3750</v>
      </c>
      <c r="AK714" s="354">
        <v>34.190359999999998</v>
      </c>
      <c r="AL714" s="355">
        <v>1.6446799999999999</v>
      </c>
      <c r="AM714" s="11">
        <f>IF(Verzie!$E$1="CZK",Ceny!AK714,IF(Verzie!$E$1="SK",Ceny!AL714,""))</f>
        <v>1.6446799999999999</v>
      </c>
    </row>
    <row r="715" spans="1:39" ht="15" hidden="1">
      <c r="A715" s="99"/>
      <c r="B715" s="115"/>
      <c r="C715" s="116"/>
      <c r="D715" s="117"/>
      <c r="E715" s="118"/>
      <c r="F715" s="119"/>
      <c r="G715" s="120"/>
      <c r="H715" s="121" t="str">
        <f>IF(G715="","",$H$10)</f>
        <v/>
      </c>
      <c r="I715" s="122"/>
      <c r="J715" s="123" t="s">
        <v>11</v>
      </c>
      <c r="L715" s="75">
        <f>G715*(1-'FORM-I'!$V$22/100)</f>
        <v>0</v>
      </c>
      <c r="AH715" s="353" t="s">
        <v>3751</v>
      </c>
      <c r="AI715" s="352" t="s">
        <v>3752</v>
      </c>
      <c r="AJ715" s="352" t="s">
        <v>3753</v>
      </c>
      <c r="AK715" s="354">
        <v>34.98075</v>
      </c>
      <c r="AL715" s="355">
        <v>1.6827099999999999</v>
      </c>
      <c r="AM715" s="11">
        <f>IF(Verzie!$E$1="CZK",Ceny!AK715,IF(Verzie!$E$1="SK",Ceny!AL715,""))</f>
        <v>1.6827099999999999</v>
      </c>
    </row>
    <row r="716" spans="1:39" ht="15" hidden="1">
      <c r="A716" s="99"/>
      <c r="B716" s="115"/>
      <c r="C716" s="116"/>
      <c r="D716" s="117"/>
      <c r="E716" s="118"/>
      <c r="F716" s="119"/>
      <c r="G716" s="120"/>
      <c r="H716" s="121" t="str">
        <f t="shared" ref="H716:H729" si="53">IF(G716="","",$H$10)</f>
        <v/>
      </c>
      <c r="I716" s="122"/>
      <c r="J716" s="123" t="s">
        <v>11</v>
      </c>
      <c r="L716" s="75">
        <f>G716*(1-'FORM-I'!$V$22/100)</f>
        <v>0</v>
      </c>
      <c r="AH716" s="353" t="s">
        <v>3754</v>
      </c>
      <c r="AI716" s="352" t="s">
        <v>3755</v>
      </c>
      <c r="AJ716" s="352" t="s">
        <v>3756</v>
      </c>
      <c r="AK716" s="354">
        <v>346.40931999999998</v>
      </c>
      <c r="AL716" s="355">
        <v>13.858090000000001</v>
      </c>
      <c r="AM716" s="11">
        <f>IF(Verzie!$E$1="CZK",Ceny!AK716,IF(Verzie!$E$1="SK",Ceny!AL716,""))</f>
        <v>13.858090000000001</v>
      </c>
    </row>
    <row r="717" spans="1:39" ht="15" hidden="1">
      <c r="A717" s="99"/>
      <c r="B717" s="115"/>
      <c r="C717" s="116"/>
      <c r="D717" s="117"/>
      <c r="E717" s="118"/>
      <c r="F717" s="119"/>
      <c r="G717" s="120"/>
      <c r="H717" s="121" t="str">
        <f t="shared" si="53"/>
        <v/>
      </c>
      <c r="I717" s="122"/>
      <c r="J717" s="123" t="s">
        <v>11</v>
      </c>
      <c r="L717" s="75">
        <f>G717*(1-'FORM-I'!$V$22/100)</f>
        <v>0</v>
      </c>
      <c r="AH717" s="353" t="s">
        <v>3757</v>
      </c>
      <c r="AI717" s="352" t="s">
        <v>3758</v>
      </c>
      <c r="AJ717" s="352" t="s">
        <v>3759</v>
      </c>
      <c r="AK717" s="354">
        <v>83.212299999999999</v>
      </c>
      <c r="AL717" s="355">
        <v>4.0028100000000002</v>
      </c>
      <c r="AM717" s="11">
        <f>IF(Verzie!$E$1="CZK",Ceny!AK717,IF(Verzie!$E$1="SK",Ceny!AL717,""))</f>
        <v>4.0028100000000002</v>
      </c>
    </row>
    <row r="718" spans="1:39" ht="15" hidden="1">
      <c r="A718" s="99"/>
      <c r="B718" s="115"/>
      <c r="C718" s="116"/>
      <c r="D718" s="117"/>
      <c r="E718" s="118"/>
      <c r="F718" s="119"/>
      <c r="G718" s="120"/>
      <c r="H718" s="121" t="str">
        <f t="shared" si="53"/>
        <v/>
      </c>
      <c r="I718" s="122"/>
      <c r="J718" s="123" t="s">
        <v>11</v>
      </c>
      <c r="L718" s="75">
        <f>G718*(1-'FORM-I'!$V$22/100)</f>
        <v>0</v>
      </c>
      <c r="AH718" s="353" t="s">
        <v>3760</v>
      </c>
      <c r="AI718" s="352" t="s">
        <v>3761</v>
      </c>
      <c r="AJ718" s="352" t="s">
        <v>3762</v>
      </c>
      <c r="AK718" s="354">
        <v>169.90665999999999</v>
      </c>
      <c r="AL718" s="355">
        <v>6.79711</v>
      </c>
      <c r="AM718" s="11">
        <f>IF(Verzie!$E$1="CZK",Ceny!AK718,IF(Verzie!$E$1="SK",Ceny!AL718,""))</f>
        <v>6.79711</v>
      </c>
    </row>
    <row r="719" spans="1:39" ht="15" hidden="1">
      <c r="A719" s="99"/>
      <c r="B719" s="115"/>
      <c r="C719" s="116"/>
      <c r="D719" s="117"/>
      <c r="E719" s="118"/>
      <c r="F719" s="119"/>
      <c r="G719" s="120"/>
      <c r="H719" s="121" t="str">
        <f t="shared" si="53"/>
        <v/>
      </c>
      <c r="I719" s="122"/>
      <c r="J719" s="123" t="s">
        <v>11</v>
      </c>
      <c r="L719" s="75">
        <f>G719*(1-'FORM-I'!$V$22/100)</f>
        <v>0</v>
      </c>
      <c r="AH719" s="353" t="s">
        <v>3763</v>
      </c>
      <c r="AI719" s="352" t="s">
        <v>3764</v>
      </c>
      <c r="AJ719" s="352" t="s">
        <v>3765</v>
      </c>
      <c r="AK719" s="354">
        <v>3849.8166000000001</v>
      </c>
      <c r="AL719" s="355">
        <v>154.01182</v>
      </c>
      <c r="AM719" s="11">
        <f>IF(Verzie!$E$1="CZK",Ceny!AK719,IF(Verzie!$E$1="SK",Ceny!AL719,""))</f>
        <v>154.01182</v>
      </c>
    </row>
    <row r="720" spans="1:39" ht="15" hidden="1">
      <c r="A720" s="99"/>
      <c r="B720" s="115"/>
      <c r="C720" s="116"/>
      <c r="D720" s="117"/>
      <c r="E720" s="118"/>
      <c r="F720" s="119"/>
      <c r="G720" s="120"/>
      <c r="H720" s="121" t="str">
        <f t="shared" si="53"/>
        <v/>
      </c>
      <c r="I720" s="122"/>
      <c r="J720" s="123" t="s">
        <v>11</v>
      </c>
      <c r="L720" s="75">
        <f>G720*(1-'FORM-I'!$V$22/100)</f>
        <v>0</v>
      </c>
      <c r="AH720" s="353" t="s">
        <v>3766</v>
      </c>
      <c r="AI720" s="352" t="s">
        <v>3767</v>
      </c>
      <c r="AJ720" s="352" t="s">
        <v>3768</v>
      </c>
      <c r="AK720" s="354">
        <v>606.01939000000004</v>
      </c>
      <c r="AL720" s="355">
        <v>0</v>
      </c>
      <c r="AM720" s="11">
        <f>IF(Verzie!$E$1="CZK",Ceny!AK720,IF(Verzie!$E$1="SK",Ceny!AL720,""))</f>
        <v>0</v>
      </c>
    </row>
    <row r="721" spans="1:39" ht="15" hidden="1">
      <c r="A721" s="99"/>
      <c r="B721" s="115"/>
      <c r="C721" s="116"/>
      <c r="D721" s="117"/>
      <c r="E721" s="118"/>
      <c r="F721" s="119"/>
      <c r="G721" s="120"/>
      <c r="H721" s="121" t="str">
        <f t="shared" si="53"/>
        <v/>
      </c>
      <c r="I721" s="122"/>
      <c r="J721" s="123" t="s">
        <v>11</v>
      </c>
      <c r="L721" s="75">
        <f>G721*(1-'FORM-I'!$V$22/100)</f>
        <v>0</v>
      </c>
      <c r="AH721" s="353" t="s">
        <v>3769</v>
      </c>
      <c r="AI721" s="352" t="s">
        <v>3770</v>
      </c>
      <c r="AJ721" s="352" t="s">
        <v>3771</v>
      </c>
      <c r="AK721" s="354">
        <v>0</v>
      </c>
      <c r="AL721" s="355">
        <v>0</v>
      </c>
      <c r="AM721" s="11">
        <f>IF(Verzie!$E$1="CZK",Ceny!AK721,IF(Verzie!$E$1="SK",Ceny!AL721,""))</f>
        <v>0</v>
      </c>
    </row>
    <row r="722" spans="1:39" ht="15" hidden="1">
      <c r="A722" s="99"/>
      <c r="B722" s="115"/>
      <c r="C722" s="116"/>
      <c r="D722" s="117"/>
      <c r="E722" s="118"/>
      <c r="F722" s="119"/>
      <c r="G722" s="120"/>
      <c r="H722" s="121" t="str">
        <f t="shared" si="53"/>
        <v/>
      </c>
      <c r="I722" s="122"/>
      <c r="J722" s="123" t="s">
        <v>11</v>
      </c>
      <c r="L722" s="75">
        <f>G722*(1-'FORM-I'!$V$22/100)</f>
        <v>0</v>
      </c>
      <c r="AH722" s="353" t="s">
        <v>3772</v>
      </c>
      <c r="AI722" s="352" t="s">
        <v>3773</v>
      </c>
      <c r="AJ722" s="352" t="s">
        <v>3774</v>
      </c>
      <c r="AK722" s="354">
        <v>87.562389999999994</v>
      </c>
      <c r="AL722" s="355">
        <v>3.5029400000000002</v>
      </c>
      <c r="AM722" s="11">
        <f>IF(Verzie!$E$1="CZK",Ceny!AK722,IF(Verzie!$E$1="SK",Ceny!AL722,""))</f>
        <v>3.5029400000000002</v>
      </c>
    </row>
    <row r="723" spans="1:39" ht="15" hidden="1">
      <c r="A723" s="99"/>
      <c r="B723" s="115"/>
      <c r="C723" s="116"/>
      <c r="D723" s="117"/>
      <c r="E723" s="118"/>
      <c r="F723" s="119"/>
      <c r="G723" s="120"/>
      <c r="H723" s="121" t="str">
        <f t="shared" si="53"/>
        <v/>
      </c>
      <c r="I723" s="122"/>
      <c r="J723" s="123" t="s">
        <v>11</v>
      </c>
      <c r="L723" s="75">
        <f>G723*(1-'FORM-I'!$V$22/100)</f>
        <v>0</v>
      </c>
      <c r="AH723" s="353" t="s">
        <v>3775</v>
      </c>
      <c r="AI723" s="352" t="s">
        <v>3776</v>
      </c>
      <c r="AJ723" s="352" t="s">
        <v>3777</v>
      </c>
      <c r="AK723" s="354">
        <v>77.970439999999996</v>
      </c>
      <c r="AL723" s="355">
        <v>3.1192099999999998</v>
      </c>
      <c r="AM723" s="11">
        <f>IF(Verzie!$E$1="CZK",Ceny!AK723,IF(Verzie!$E$1="SK",Ceny!AL723,""))</f>
        <v>3.1192099999999998</v>
      </c>
    </row>
    <row r="724" spans="1:39" ht="15" hidden="1">
      <c r="A724" s="99"/>
      <c r="B724" s="115"/>
      <c r="C724" s="116"/>
      <c r="D724" s="117"/>
      <c r="E724" s="118"/>
      <c r="F724" s="119"/>
      <c r="G724" s="120"/>
      <c r="H724" s="121" t="str">
        <f t="shared" si="53"/>
        <v/>
      </c>
      <c r="I724" s="122"/>
      <c r="J724" s="123" t="s">
        <v>11</v>
      </c>
      <c r="L724" s="75">
        <f>G724*(1-'FORM-I'!$V$22/100)</f>
        <v>0</v>
      </c>
      <c r="AH724" s="353" t="s">
        <v>3778</v>
      </c>
      <c r="AI724" s="352" t="s">
        <v>3779</v>
      </c>
      <c r="AJ724" s="352" t="s">
        <v>3780</v>
      </c>
      <c r="AK724" s="354">
        <v>207.24791999999999</v>
      </c>
      <c r="AL724" s="355">
        <v>8.2909500000000005</v>
      </c>
      <c r="AM724" s="11">
        <f>IF(Verzie!$E$1="CZK",Ceny!AK724,IF(Verzie!$E$1="SK",Ceny!AL724,""))</f>
        <v>8.2909500000000005</v>
      </c>
    </row>
    <row r="725" spans="1:39" ht="15" hidden="1">
      <c r="A725" s="107"/>
      <c r="B725" s="115"/>
      <c r="C725" s="116"/>
      <c r="D725" s="117"/>
      <c r="E725" s="118"/>
      <c r="F725" s="119"/>
      <c r="G725" s="120"/>
      <c r="H725" s="121" t="str">
        <f t="shared" si="53"/>
        <v/>
      </c>
      <c r="I725" s="122"/>
      <c r="J725" s="123" t="s">
        <v>11</v>
      </c>
      <c r="L725" s="75">
        <f>G725*(1-'FORM-I'!$V$22/100)</f>
        <v>0</v>
      </c>
      <c r="AH725" s="353" t="s">
        <v>3781</v>
      </c>
      <c r="AI725" s="352" t="s">
        <v>3782</v>
      </c>
      <c r="AJ725" s="352" t="s">
        <v>3783</v>
      </c>
      <c r="AK725" s="354">
        <v>657.71987999999999</v>
      </c>
      <c r="AL725" s="355">
        <v>26.312069999999999</v>
      </c>
      <c r="AM725" s="11">
        <f>IF(Verzie!$E$1="CZK",Ceny!AK725,IF(Verzie!$E$1="SK",Ceny!AL725,""))</f>
        <v>26.312069999999999</v>
      </c>
    </row>
    <row r="726" spans="1:39" ht="15" hidden="1">
      <c r="A726" s="107"/>
      <c r="B726" s="115"/>
      <c r="C726" s="116"/>
      <c r="D726" s="117"/>
      <c r="E726" s="118"/>
      <c r="F726" s="119"/>
      <c r="G726" s="120"/>
      <c r="H726" s="121" t="str">
        <f t="shared" si="53"/>
        <v/>
      </c>
      <c r="I726" s="122"/>
      <c r="J726" s="123" t="s">
        <v>11</v>
      </c>
      <c r="L726" s="75">
        <f>G726*(1-'FORM-I'!$V$22/100)</f>
        <v>0</v>
      </c>
      <c r="AH726" s="353" t="s">
        <v>3784</v>
      </c>
      <c r="AI726" s="352" t="s">
        <v>3785</v>
      </c>
      <c r="AJ726" s="352" t="s">
        <v>3786</v>
      </c>
      <c r="AK726" s="354">
        <v>1732.8221100000001</v>
      </c>
      <c r="AL726" s="355">
        <v>69.321510000000004</v>
      </c>
      <c r="AM726" s="11">
        <f>IF(Verzie!$E$1="CZK",Ceny!AK726,IF(Verzie!$E$1="SK",Ceny!AL726,""))</f>
        <v>69.321510000000004</v>
      </c>
    </row>
    <row r="727" spans="1:39" ht="15" hidden="1">
      <c r="A727" s="107"/>
      <c r="B727" s="115"/>
      <c r="C727" s="116"/>
      <c r="D727" s="117"/>
      <c r="E727" s="118"/>
      <c r="F727" s="119"/>
      <c r="G727" s="120"/>
      <c r="H727" s="121" t="str">
        <f t="shared" si="53"/>
        <v/>
      </c>
      <c r="I727" s="122"/>
      <c r="J727" s="123" t="s">
        <v>11</v>
      </c>
      <c r="L727" s="75">
        <f>G727*(1-'FORM-I'!$V$22/100)</f>
        <v>0</v>
      </c>
      <c r="AH727" s="353" t="s">
        <v>3787</v>
      </c>
      <c r="AI727" s="352" t="s">
        <v>3788</v>
      </c>
      <c r="AJ727" s="352" t="s">
        <v>3789</v>
      </c>
      <c r="AK727" s="354">
        <v>11279.29052</v>
      </c>
      <c r="AL727" s="355">
        <v>451.22777000000002</v>
      </c>
      <c r="AM727" s="11">
        <f>IF(Verzie!$E$1="CZK",Ceny!AK727,IF(Verzie!$E$1="SK",Ceny!AL727,""))</f>
        <v>451.22777000000002</v>
      </c>
    </row>
    <row r="728" spans="1:39" ht="15" hidden="1">
      <c r="A728" s="107"/>
      <c r="B728" s="115"/>
      <c r="C728" s="116"/>
      <c r="D728" s="117"/>
      <c r="E728" s="118"/>
      <c r="F728" s="119"/>
      <c r="G728" s="120"/>
      <c r="H728" s="121" t="str">
        <f t="shared" si="53"/>
        <v/>
      </c>
      <c r="I728" s="122"/>
      <c r="J728" s="123" t="s">
        <v>11</v>
      </c>
      <c r="L728" s="75">
        <f>G728*(1-'FORM-I'!$V$22/100)</f>
        <v>0</v>
      </c>
      <c r="AH728" s="353" t="s">
        <v>3790</v>
      </c>
      <c r="AI728" s="352" t="s">
        <v>3791</v>
      </c>
      <c r="AJ728" s="352" t="s">
        <v>3792</v>
      </c>
      <c r="AK728" s="354">
        <v>1608.7868900000001</v>
      </c>
      <c r="AL728" s="355">
        <v>64.359480000000005</v>
      </c>
      <c r="AM728" s="11">
        <f>IF(Verzie!$E$1="CZK",Ceny!AK728,IF(Verzie!$E$1="SK",Ceny!AL728,""))</f>
        <v>64.359480000000005</v>
      </c>
    </row>
    <row r="729" spans="1:39" ht="15" hidden="1">
      <c r="A729" s="107"/>
      <c r="B729" s="115"/>
      <c r="C729" s="116"/>
      <c r="D729" s="117"/>
      <c r="E729" s="118"/>
      <c r="F729" s="119"/>
      <c r="G729" s="120"/>
      <c r="H729" s="121" t="str">
        <f t="shared" si="53"/>
        <v/>
      </c>
      <c r="I729" s="122"/>
      <c r="J729" s="123" t="s">
        <v>11</v>
      </c>
      <c r="L729" s="75">
        <f>G729*(1-'FORM-I'!$V$22/100)</f>
        <v>0</v>
      </c>
      <c r="AH729" s="353" t="s">
        <v>3793</v>
      </c>
      <c r="AI729" s="352" t="s">
        <v>3794</v>
      </c>
      <c r="AJ729" s="352" t="s">
        <v>3795</v>
      </c>
      <c r="AK729" s="354">
        <v>8571.3073000000004</v>
      </c>
      <c r="AL729" s="355">
        <v>342.89494999999999</v>
      </c>
      <c r="AM729" s="11">
        <f>IF(Verzie!$E$1="CZK",Ceny!AK729,IF(Verzie!$E$1="SK",Ceny!AL729,""))</f>
        <v>342.89494999999999</v>
      </c>
    </row>
    <row r="730" spans="1:39" ht="15" hidden="1">
      <c r="A730" s="107"/>
      <c r="B730" s="115"/>
      <c r="C730" s="116"/>
      <c r="D730" s="117"/>
      <c r="E730" s="118"/>
      <c r="F730" s="119"/>
      <c r="G730" s="120"/>
      <c r="H730" s="121" t="str">
        <f>IF(G730="","",$H$10)</f>
        <v/>
      </c>
      <c r="I730" s="122"/>
      <c r="J730" s="123" t="s">
        <v>11</v>
      </c>
      <c r="L730" s="75">
        <f>G730*(1-'FORM-I'!$V$22/100)</f>
        <v>0</v>
      </c>
      <c r="AH730" s="353" t="s">
        <v>3796</v>
      </c>
      <c r="AI730" s="352" t="s">
        <v>3797</v>
      </c>
      <c r="AJ730" s="352" t="s">
        <v>3798</v>
      </c>
      <c r="AK730" s="354">
        <v>1397.2027700000001</v>
      </c>
      <c r="AL730" s="355">
        <v>55.895069999999997</v>
      </c>
      <c r="AM730" s="11">
        <f>IF(Verzie!$E$1="CZK",Ceny!AK730,IF(Verzie!$E$1="SK",Ceny!AL730,""))</f>
        <v>55.895069999999997</v>
      </c>
    </row>
    <row r="731" spans="1:39" ht="15" hidden="1">
      <c r="A731" s="107"/>
      <c r="B731" s="115"/>
      <c r="C731" s="116"/>
      <c r="D731" s="117"/>
      <c r="E731" s="118"/>
      <c r="F731" s="119"/>
      <c r="G731" s="120"/>
      <c r="H731" s="121" t="str">
        <f>IF(G731="","",$H$10)</f>
        <v/>
      </c>
      <c r="I731" s="122"/>
      <c r="J731" s="123" t="s">
        <v>11</v>
      </c>
      <c r="L731" s="75">
        <f>G731*(1-'FORM-I'!$V$22/100)</f>
        <v>0</v>
      </c>
      <c r="AH731" s="353" t="s">
        <v>3799</v>
      </c>
      <c r="AI731" s="352" t="s">
        <v>3800</v>
      </c>
      <c r="AJ731" s="352" t="s">
        <v>3801</v>
      </c>
      <c r="AK731" s="354">
        <v>1.2154199999999999</v>
      </c>
      <c r="AL731" s="355">
        <v>4.9860000000000002E-2</v>
      </c>
      <c r="AM731" s="11">
        <f>IF(Verzie!$E$1="CZK",Ceny!AK731,IF(Verzie!$E$1="SK",Ceny!AL731,""))</f>
        <v>4.9860000000000002E-2</v>
      </c>
    </row>
    <row r="732" spans="1:39" ht="15" hidden="1">
      <c r="A732" s="107"/>
      <c r="B732" s="115"/>
      <c r="C732" s="116"/>
      <c r="D732" s="117"/>
      <c r="E732" s="118"/>
      <c r="F732" s="119"/>
      <c r="G732" s="120"/>
      <c r="H732" s="121" t="str">
        <f>IF(G732="","",$H$10)</f>
        <v/>
      </c>
      <c r="I732" s="122"/>
      <c r="J732" s="123" t="s">
        <v>11</v>
      </c>
      <c r="L732" s="75">
        <f>G732*(1-'FORM-I'!$V$22/100)</f>
        <v>0</v>
      </c>
      <c r="AH732" s="353" t="s">
        <v>3802</v>
      </c>
      <c r="AI732" s="352" t="s">
        <v>3803</v>
      </c>
      <c r="AJ732" s="352" t="s">
        <v>3804</v>
      </c>
      <c r="AK732" s="354">
        <v>3.6533899999999999</v>
      </c>
      <c r="AL732" s="355">
        <v>0.14984</v>
      </c>
      <c r="AM732" s="11">
        <f>IF(Verzie!$E$1="CZK",Ceny!AK732,IF(Verzie!$E$1="SK",Ceny!AL732,""))</f>
        <v>0.14984</v>
      </c>
    </row>
    <row r="733" spans="1:39" ht="15" hidden="1">
      <c r="A733" s="107"/>
      <c r="B733" s="115"/>
      <c r="C733" s="116"/>
      <c r="D733" s="117"/>
      <c r="E733" s="118"/>
      <c r="F733" s="119"/>
      <c r="G733" s="120"/>
      <c r="H733" s="121" t="str">
        <f t="shared" ref="H733:H751" si="54">IF(G733="","",$H$10)</f>
        <v/>
      </c>
      <c r="I733" s="122"/>
      <c r="J733" s="123" t="s">
        <v>11</v>
      </c>
      <c r="L733" s="75">
        <f>G733*(1-'FORM-I'!$V$22/100)</f>
        <v>0</v>
      </c>
      <c r="AH733" s="353" t="s">
        <v>3805</v>
      </c>
      <c r="AI733" s="352" t="s">
        <v>3806</v>
      </c>
      <c r="AJ733" s="352" t="s">
        <v>3807</v>
      </c>
      <c r="AK733" s="354">
        <v>0.41824</v>
      </c>
      <c r="AL733" s="355">
        <v>1.7160000000000002E-2</v>
      </c>
      <c r="AM733" s="11">
        <f>IF(Verzie!$E$1="CZK",Ceny!AK733,IF(Verzie!$E$1="SK",Ceny!AL733,""))</f>
        <v>1.7160000000000002E-2</v>
      </c>
    </row>
    <row r="734" spans="1:39" ht="15" hidden="1">
      <c r="A734" s="107"/>
      <c r="B734" s="115"/>
      <c r="C734" s="116"/>
      <c r="D734" s="117"/>
      <c r="E734" s="118"/>
      <c r="F734" s="119"/>
      <c r="G734" s="120"/>
      <c r="H734" s="121" t="str">
        <f t="shared" si="54"/>
        <v/>
      </c>
      <c r="I734" s="122"/>
      <c r="J734" s="123" t="s">
        <v>11</v>
      </c>
      <c r="L734" s="75">
        <f>G734*(1-'FORM-I'!$V$22/100)</f>
        <v>0</v>
      </c>
      <c r="AH734" s="353" t="s">
        <v>3808</v>
      </c>
      <c r="AI734" s="352" t="s">
        <v>3809</v>
      </c>
      <c r="AJ734" s="352" t="s">
        <v>3810</v>
      </c>
      <c r="AK734" s="354">
        <v>31.781980000000001</v>
      </c>
      <c r="AL734" s="355">
        <v>0</v>
      </c>
      <c r="AM734" s="11">
        <f>IF(Verzie!$E$1="CZK",Ceny!AK734,IF(Verzie!$E$1="SK",Ceny!AL734,""))</f>
        <v>0</v>
      </c>
    </row>
    <row r="735" spans="1:39" ht="15" hidden="1">
      <c r="A735" s="107"/>
      <c r="B735" s="115"/>
      <c r="C735" s="116"/>
      <c r="D735" s="117"/>
      <c r="E735" s="118"/>
      <c r="F735" s="119"/>
      <c r="G735" s="120"/>
      <c r="H735" s="121" t="str">
        <f t="shared" si="54"/>
        <v/>
      </c>
      <c r="I735" s="122"/>
      <c r="J735" s="123" t="s">
        <v>11</v>
      </c>
      <c r="L735" s="75">
        <f>G735*(1-'FORM-I'!$V$22/100)</f>
        <v>0</v>
      </c>
      <c r="AH735" s="353" t="s">
        <v>3811</v>
      </c>
      <c r="AI735" s="352" t="s">
        <v>3812</v>
      </c>
      <c r="AJ735" s="352" t="s">
        <v>3813</v>
      </c>
      <c r="AK735" s="354">
        <v>7243.6347599999999</v>
      </c>
      <c r="AL735" s="355">
        <v>289.78145999999998</v>
      </c>
      <c r="AM735" s="11">
        <f>IF(Verzie!$E$1="CZK",Ceny!AK735,IF(Verzie!$E$1="SK",Ceny!AL735,""))</f>
        <v>289.78145999999998</v>
      </c>
    </row>
    <row r="736" spans="1:39" ht="15" hidden="1">
      <c r="A736" s="107"/>
      <c r="B736" s="115"/>
      <c r="C736" s="116"/>
      <c r="D736" s="117"/>
      <c r="E736" s="118"/>
      <c r="F736" s="119"/>
      <c r="G736" s="120"/>
      <c r="H736" s="121" t="str">
        <f t="shared" si="54"/>
        <v/>
      </c>
      <c r="I736" s="122"/>
      <c r="J736" s="123" t="s">
        <v>11</v>
      </c>
      <c r="L736" s="75">
        <f>G736*(1-'FORM-I'!$V$22/100)</f>
        <v>0</v>
      </c>
      <c r="AH736" s="353" t="s">
        <v>3814</v>
      </c>
      <c r="AI736" s="352" t="s">
        <v>3815</v>
      </c>
      <c r="AJ736" s="352" t="s">
        <v>3816</v>
      </c>
      <c r="AK736" s="354">
        <v>4545.2737399999996</v>
      </c>
      <c r="AL736" s="355">
        <v>208.23244</v>
      </c>
      <c r="AM736" s="11">
        <f>IF(Verzie!$E$1="CZK",Ceny!AK736,IF(Verzie!$E$1="SK",Ceny!AL736,""))</f>
        <v>208.23244</v>
      </c>
    </row>
    <row r="737" spans="1:39" ht="15" hidden="1">
      <c r="A737" s="107"/>
      <c r="B737" s="115"/>
      <c r="C737" s="116"/>
      <c r="D737" s="117"/>
      <c r="E737" s="118"/>
      <c r="F737" s="119"/>
      <c r="G737" s="120"/>
      <c r="H737" s="121" t="str">
        <f t="shared" si="54"/>
        <v/>
      </c>
      <c r="I737" s="122"/>
      <c r="J737" s="123" t="s">
        <v>11</v>
      </c>
      <c r="L737" s="75">
        <f>G737*(1-'FORM-I'!$V$22/100)</f>
        <v>0</v>
      </c>
      <c r="AH737" s="353" t="s">
        <v>3817</v>
      </c>
      <c r="AI737" s="352" t="s">
        <v>3818</v>
      </c>
      <c r="AJ737" s="352" t="s">
        <v>3819</v>
      </c>
      <c r="AK737" s="354">
        <v>270.26961</v>
      </c>
      <c r="AL737" s="355">
        <v>10.812139999999999</v>
      </c>
      <c r="AM737" s="11">
        <f>IF(Verzie!$E$1="CZK",Ceny!AK737,IF(Verzie!$E$1="SK",Ceny!AL737,""))</f>
        <v>10.812139999999999</v>
      </c>
    </row>
    <row r="738" spans="1:39" ht="15" hidden="1">
      <c r="A738" s="107"/>
      <c r="B738" s="115"/>
      <c r="C738" s="116"/>
      <c r="D738" s="117"/>
      <c r="E738" s="118"/>
      <c r="F738" s="119"/>
      <c r="G738" s="120"/>
      <c r="H738" s="121" t="str">
        <f t="shared" si="54"/>
        <v/>
      </c>
      <c r="I738" s="122"/>
      <c r="J738" s="123" t="s">
        <v>11</v>
      </c>
      <c r="L738" s="75">
        <f>G738*(1-'FORM-I'!$V$22/100)</f>
        <v>0</v>
      </c>
      <c r="AH738" s="353" t="s">
        <v>3817</v>
      </c>
      <c r="AI738" s="352" t="s">
        <v>3820</v>
      </c>
      <c r="AJ738" s="352" t="s">
        <v>3821</v>
      </c>
      <c r="AK738" s="354">
        <v>102.18115</v>
      </c>
      <c r="AL738" s="355">
        <v>4.0989199999999997</v>
      </c>
      <c r="AM738" s="11">
        <f>IF(Verzie!$E$1="CZK",Ceny!AK738,IF(Verzie!$E$1="SK",Ceny!AL738,""))</f>
        <v>4.0989199999999997</v>
      </c>
    </row>
    <row r="739" spans="1:39" ht="15" hidden="1">
      <c r="A739" s="107"/>
      <c r="B739" s="115"/>
      <c r="C739" s="116"/>
      <c r="D739" s="117"/>
      <c r="E739" s="118"/>
      <c r="F739" s="119"/>
      <c r="G739" s="120"/>
      <c r="H739" s="121" t="str">
        <f t="shared" si="54"/>
        <v/>
      </c>
      <c r="I739" s="122"/>
      <c r="J739" s="123" t="s">
        <v>11</v>
      </c>
      <c r="L739" s="75">
        <f>G739*(1-'FORM-I'!$V$22/100)</f>
        <v>0</v>
      </c>
      <c r="AH739" s="353" t="s">
        <v>3822</v>
      </c>
      <c r="AI739" s="352" t="s">
        <v>3823</v>
      </c>
      <c r="AJ739" s="352" t="s">
        <v>3824</v>
      </c>
      <c r="AK739" s="354">
        <v>142.32762</v>
      </c>
      <c r="AL739" s="355">
        <v>6.5204399999999998</v>
      </c>
      <c r="AM739" s="11">
        <f>IF(Verzie!$E$1="CZK",Ceny!AK739,IF(Verzie!$E$1="SK",Ceny!AL739,""))</f>
        <v>6.5204399999999998</v>
      </c>
    </row>
    <row r="740" spans="1:39" ht="15" hidden="1">
      <c r="A740" s="107"/>
      <c r="B740" s="115"/>
      <c r="C740" s="116"/>
      <c r="D740" s="117"/>
      <c r="E740" s="118"/>
      <c r="F740" s="119"/>
      <c r="G740" s="120"/>
      <c r="H740" s="121" t="str">
        <f t="shared" si="54"/>
        <v/>
      </c>
      <c r="I740" s="122"/>
      <c r="J740" s="123" t="s">
        <v>11</v>
      </c>
      <c r="L740" s="75">
        <f>G740*(1-'FORM-I'!$V$22/100)</f>
        <v>0</v>
      </c>
      <c r="AH740" s="353" t="s">
        <v>3825</v>
      </c>
      <c r="AI740" s="352" t="s">
        <v>3826</v>
      </c>
      <c r="AJ740" s="352" t="s">
        <v>3827</v>
      </c>
      <c r="AK740" s="354">
        <v>12217.7502</v>
      </c>
      <c r="AL740" s="355">
        <v>559.73130000000003</v>
      </c>
      <c r="AM740" s="11">
        <f>IF(Verzie!$E$1="CZK",Ceny!AK740,IF(Verzie!$E$1="SK",Ceny!AL740,""))</f>
        <v>559.73130000000003</v>
      </c>
    </row>
    <row r="741" spans="1:39" ht="15" hidden="1">
      <c r="A741" s="107"/>
      <c r="B741" s="115"/>
      <c r="C741" s="116"/>
      <c r="D741" s="117"/>
      <c r="E741" s="118"/>
      <c r="F741" s="119"/>
      <c r="G741" s="120"/>
      <c r="H741" s="121" t="str">
        <f t="shared" si="54"/>
        <v/>
      </c>
      <c r="I741" s="122"/>
      <c r="J741" s="123" t="s">
        <v>11</v>
      </c>
      <c r="L741" s="75">
        <f>G741*(1-'FORM-I'!$V$22/100)</f>
        <v>0</v>
      </c>
      <c r="AH741" s="353" t="s">
        <v>3828</v>
      </c>
      <c r="AI741" s="352" t="s">
        <v>3829</v>
      </c>
      <c r="AJ741" s="352" t="s">
        <v>3830</v>
      </c>
      <c r="AK741" s="354">
        <v>1887.7504300000001</v>
      </c>
      <c r="AL741" s="355">
        <v>86.483419999999995</v>
      </c>
      <c r="AM741" s="11">
        <f>IF(Verzie!$E$1="CZK",Ceny!AK741,IF(Verzie!$E$1="SK",Ceny!AL741,""))</f>
        <v>86.483419999999995</v>
      </c>
    </row>
    <row r="742" spans="1:39" ht="15" hidden="1">
      <c r="A742" s="107"/>
      <c r="B742" s="115"/>
      <c r="C742" s="116"/>
      <c r="D742" s="117"/>
      <c r="E742" s="118"/>
      <c r="F742" s="119"/>
      <c r="G742" s="120"/>
      <c r="H742" s="121" t="str">
        <f t="shared" si="54"/>
        <v/>
      </c>
      <c r="I742" s="122"/>
      <c r="J742" s="123" t="s">
        <v>11</v>
      </c>
      <c r="L742" s="75">
        <f>G742*(1-'FORM-I'!$V$22/100)</f>
        <v>0</v>
      </c>
      <c r="AH742" s="353" t="s">
        <v>3831</v>
      </c>
      <c r="AI742" s="352" t="s">
        <v>3832</v>
      </c>
      <c r="AJ742" s="352" t="s">
        <v>3833</v>
      </c>
      <c r="AK742" s="354">
        <v>1997.05891</v>
      </c>
      <c r="AL742" s="355">
        <v>91.49118</v>
      </c>
      <c r="AM742" s="11">
        <f>IF(Verzie!$E$1="CZK",Ceny!AK742,IF(Verzie!$E$1="SK",Ceny!AL742,""))</f>
        <v>91.49118</v>
      </c>
    </row>
    <row r="743" spans="1:39" ht="15" hidden="1">
      <c r="A743" s="107"/>
      <c r="B743" s="115"/>
      <c r="C743" s="116"/>
      <c r="D743" s="117"/>
      <c r="E743" s="118"/>
      <c r="F743" s="119"/>
      <c r="G743" s="120"/>
      <c r="H743" s="121" t="str">
        <f t="shared" si="54"/>
        <v/>
      </c>
      <c r="I743" s="122"/>
      <c r="J743" s="123" t="s">
        <v>11</v>
      </c>
      <c r="L743" s="75">
        <f>G743*(1-'FORM-I'!$V$22/100)</f>
        <v>0</v>
      </c>
      <c r="AH743" s="353" t="s">
        <v>3834</v>
      </c>
      <c r="AI743" s="352" t="s">
        <v>3835</v>
      </c>
      <c r="AJ743" s="352" t="s">
        <v>3836</v>
      </c>
      <c r="AK743" s="354">
        <v>182.83788000000001</v>
      </c>
      <c r="AL743" s="355">
        <v>8.3763400000000008</v>
      </c>
      <c r="AM743" s="11">
        <f>IF(Verzie!$E$1="CZK",Ceny!AK743,IF(Verzie!$E$1="SK",Ceny!AL743,""))</f>
        <v>8.3763400000000008</v>
      </c>
    </row>
    <row r="744" spans="1:39" ht="15" hidden="1">
      <c r="A744" s="107"/>
      <c r="B744" s="115"/>
      <c r="C744" s="116"/>
      <c r="D744" s="117"/>
      <c r="E744" s="118"/>
      <c r="F744" s="119"/>
      <c r="G744" s="120"/>
      <c r="H744" s="121" t="str">
        <f t="shared" si="54"/>
        <v/>
      </c>
      <c r="I744" s="122"/>
      <c r="J744" s="123" t="s">
        <v>11</v>
      </c>
      <c r="L744" s="75">
        <f>G744*(1-'FORM-I'!$V$22/100)</f>
        <v>0</v>
      </c>
      <c r="AH744" s="353" t="s">
        <v>3837</v>
      </c>
      <c r="AI744" s="352" t="s">
        <v>3838</v>
      </c>
      <c r="AJ744" s="352" t="s">
        <v>3839</v>
      </c>
      <c r="AK744" s="354">
        <v>754.57019000000003</v>
      </c>
      <c r="AL744" s="355">
        <v>34.569099999999999</v>
      </c>
      <c r="AM744" s="11">
        <f>IF(Verzie!$E$1="CZK",Ceny!AK744,IF(Verzie!$E$1="SK",Ceny!AL744,""))</f>
        <v>34.569099999999999</v>
      </c>
    </row>
    <row r="745" spans="1:39" ht="15" hidden="1">
      <c r="A745" s="107"/>
      <c r="B745" s="115"/>
      <c r="C745" s="116"/>
      <c r="D745" s="117"/>
      <c r="E745" s="118"/>
      <c r="F745" s="119"/>
      <c r="G745" s="120"/>
      <c r="H745" s="121" t="str">
        <f t="shared" si="54"/>
        <v/>
      </c>
      <c r="I745" s="122"/>
      <c r="J745" s="123" t="s">
        <v>11</v>
      </c>
      <c r="L745" s="75">
        <f>G745*(1-'FORM-I'!$V$22/100)</f>
        <v>0</v>
      </c>
      <c r="AH745" s="353" t="s">
        <v>3840</v>
      </c>
      <c r="AI745" s="352" t="s">
        <v>3841</v>
      </c>
      <c r="AJ745" s="352" t="s">
        <v>3842</v>
      </c>
      <c r="AK745" s="354">
        <v>8367.9943000000003</v>
      </c>
      <c r="AL745" s="355">
        <v>0</v>
      </c>
      <c r="AM745" s="11">
        <f>IF(Verzie!$E$1="CZK",Ceny!AK745,IF(Verzie!$E$1="SK",Ceny!AL745,""))</f>
        <v>0</v>
      </c>
    </row>
    <row r="746" spans="1:39" ht="15" hidden="1">
      <c r="A746" s="107"/>
      <c r="B746" s="115"/>
      <c r="C746" s="116"/>
      <c r="D746" s="117"/>
      <c r="E746" s="118"/>
      <c r="F746" s="119"/>
      <c r="G746" s="120"/>
      <c r="H746" s="121" t="str">
        <f t="shared" si="54"/>
        <v/>
      </c>
      <c r="I746" s="122"/>
      <c r="J746" s="123" t="s">
        <v>11</v>
      </c>
      <c r="L746" s="75">
        <f>G746*(1-'FORM-I'!$V$22/100)</f>
        <v>0</v>
      </c>
      <c r="AH746" s="353" t="s">
        <v>3843</v>
      </c>
      <c r="AI746" s="352" t="s">
        <v>3844</v>
      </c>
      <c r="AJ746" s="352" t="s">
        <v>3845</v>
      </c>
      <c r="AK746" s="354">
        <v>3986.2579799999999</v>
      </c>
      <c r="AL746" s="355">
        <v>182.62227999999999</v>
      </c>
      <c r="AM746" s="11">
        <f>IF(Verzie!$E$1="CZK",Ceny!AK746,IF(Verzie!$E$1="SK",Ceny!AL746,""))</f>
        <v>182.62227999999999</v>
      </c>
    </row>
    <row r="747" spans="1:39" ht="15" hidden="1">
      <c r="A747" s="107"/>
      <c r="B747" s="115"/>
      <c r="C747" s="116"/>
      <c r="D747" s="117"/>
      <c r="E747" s="118"/>
      <c r="F747" s="119"/>
      <c r="G747" s="120"/>
      <c r="H747" s="121" t="str">
        <f t="shared" si="54"/>
        <v/>
      </c>
      <c r="I747" s="122"/>
      <c r="J747" s="123" t="s">
        <v>11</v>
      </c>
      <c r="L747" s="75">
        <f>G747*(1-'FORM-I'!$V$22/100)</f>
        <v>0</v>
      </c>
      <c r="AH747" s="353" t="s">
        <v>3846</v>
      </c>
      <c r="AI747" s="352" t="s">
        <v>3847</v>
      </c>
      <c r="AJ747" s="352" t="s">
        <v>3848</v>
      </c>
      <c r="AK747" s="354">
        <v>3804.2265299999999</v>
      </c>
      <c r="AL747" s="355">
        <v>174.28288000000001</v>
      </c>
      <c r="AM747" s="11">
        <f>IF(Verzie!$E$1="CZK",Ceny!AK747,IF(Verzie!$E$1="SK",Ceny!AL747,""))</f>
        <v>174.28288000000001</v>
      </c>
    </row>
    <row r="748" spans="1:39" ht="15" hidden="1">
      <c r="A748" s="107"/>
      <c r="B748" s="115"/>
      <c r="C748" s="116"/>
      <c r="D748" s="117"/>
      <c r="E748" s="118"/>
      <c r="F748" s="119"/>
      <c r="G748" s="120"/>
      <c r="H748" s="121" t="str">
        <f t="shared" si="54"/>
        <v/>
      </c>
      <c r="I748" s="122"/>
      <c r="J748" s="123" t="s">
        <v>11</v>
      </c>
      <c r="L748" s="75">
        <f>G748*(1-'FORM-I'!$V$22/100)</f>
        <v>0</v>
      </c>
      <c r="AH748" s="353" t="s">
        <v>3849</v>
      </c>
      <c r="AI748" s="352" t="s">
        <v>3850</v>
      </c>
      <c r="AJ748" s="352" t="s">
        <v>3851</v>
      </c>
      <c r="AK748" s="354">
        <v>6906.8256300000003</v>
      </c>
      <c r="AL748" s="355">
        <v>316.42212000000001</v>
      </c>
      <c r="AM748" s="11">
        <f>IF(Verzie!$E$1="CZK",Ceny!AK748,IF(Verzie!$E$1="SK",Ceny!AL748,""))</f>
        <v>316.42212000000001</v>
      </c>
    </row>
    <row r="749" spans="1:39" ht="15" hidden="1">
      <c r="A749" s="107"/>
      <c r="B749" s="115"/>
      <c r="C749" s="116"/>
      <c r="D749" s="117"/>
      <c r="E749" s="118"/>
      <c r="F749" s="119"/>
      <c r="G749" s="120"/>
      <c r="H749" s="121" t="str">
        <f t="shared" si="54"/>
        <v/>
      </c>
      <c r="I749" s="122"/>
      <c r="J749" s="123" t="s">
        <v>11</v>
      </c>
      <c r="L749" s="75">
        <f>G749*(1-'FORM-I'!$V$22/100)</f>
        <v>0</v>
      </c>
      <c r="AH749" s="353" t="s">
        <v>3852</v>
      </c>
      <c r="AI749" s="352" t="s">
        <v>3853</v>
      </c>
      <c r="AJ749" s="352" t="s">
        <v>3854</v>
      </c>
      <c r="AK749" s="354">
        <v>10.67787</v>
      </c>
      <c r="AL749" s="355">
        <v>0.43794</v>
      </c>
      <c r="AM749" s="11">
        <f>IF(Verzie!$E$1="CZK",Ceny!AK749,IF(Verzie!$E$1="SK",Ceny!AL749,""))</f>
        <v>0.43794</v>
      </c>
    </row>
    <row r="750" spans="1:39" ht="15" hidden="1">
      <c r="A750" s="107"/>
      <c r="B750" s="115"/>
      <c r="C750" s="116"/>
      <c r="D750" s="117"/>
      <c r="E750" s="118"/>
      <c r="F750" s="119"/>
      <c r="G750" s="120"/>
      <c r="H750" s="121" t="str">
        <f t="shared" si="54"/>
        <v/>
      </c>
      <c r="I750" s="122"/>
      <c r="J750" s="123" t="s">
        <v>11</v>
      </c>
      <c r="L750" s="75">
        <f>G750*(1-'FORM-I'!$V$22/100)</f>
        <v>0</v>
      </c>
      <c r="AH750" s="353" t="s">
        <v>3855</v>
      </c>
      <c r="AI750" s="352" t="s">
        <v>3856</v>
      </c>
      <c r="AJ750" s="352" t="s">
        <v>3857</v>
      </c>
      <c r="AK750" s="354">
        <v>1.22892</v>
      </c>
      <c r="AL750" s="355">
        <v>5.9119999999999999E-2</v>
      </c>
      <c r="AM750" s="11">
        <f>IF(Verzie!$E$1="CZK",Ceny!AK750,IF(Verzie!$E$1="SK",Ceny!AL750,""))</f>
        <v>5.9119999999999999E-2</v>
      </c>
    </row>
    <row r="751" spans="1:39" ht="15" hidden="1">
      <c r="A751" s="107"/>
      <c r="B751" s="115"/>
      <c r="C751" s="116"/>
      <c r="D751" s="117"/>
      <c r="E751" s="118"/>
      <c r="F751" s="119"/>
      <c r="G751" s="120"/>
      <c r="H751" s="121" t="str">
        <f t="shared" si="54"/>
        <v/>
      </c>
      <c r="I751" s="122"/>
      <c r="J751" s="123" t="s">
        <v>11</v>
      </c>
      <c r="L751" s="75">
        <f>G751*(1-'FORM-I'!$V$22/100)</f>
        <v>0</v>
      </c>
      <c r="AH751" s="353" t="s">
        <v>3858</v>
      </c>
      <c r="AI751" s="352" t="s">
        <v>3859</v>
      </c>
      <c r="AJ751" s="352" t="s">
        <v>3860</v>
      </c>
      <c r="AK751" s="354">
        <v>0.89927999999999997</v>
      </c>
      <c r="AL751" s="355">
        <v>4.326E-2</v>
      </c>
      <c r="AM751" s="11">
        <f>IF(Verzie!$E$1="CZK",Ceny!AK751,IF(Verzie!$E$1="SK",Ceny!AL751,""))</f>
        <v>4.326E-2</v>
      </c>
    </row>
    <row r="752" spans="1:39" ht="15" hidden="1">
      <c r="A752" s="107"/>
      <c r="B752" s="115"/>
      <c r="C752" s="116"/>
      <c r="D752" s="117"/>
      <c r="E752" s="118"/>
      <c r="F752" s="119"/>
      <c r="G752" s="120"/>
      <c r="H752" s="121" t="str">
        <f>IF(G752="","",$H$10)</f>
        <v/>
      </c>
      <c r="I752" s="122"/>
      <c r="J752" s="123" t="s">
        <v>11</v>
      </c>
      <c r="L752" s="75">
        <f>G752*(1-'FORM-I'!$V$22/100)</f>
        <v>0</v>
      </c>
      <c r="AH752" s="353" t="s">
        <v>3861</v>
      </c>
      <c r="AI752" s="352" t="s">
        <v>3862</v>
      </c>
      <c r="AJ752" s="352" t="s">
        <v>3863</v>
      </c>
      <c r="AK752" s="354">
        <v>348.20128999999997</v>
      </c>
      <c r="AL752" s="355">
        <v>13.929779999999999</v>
      </c>
      <c r="AM752" s="11">
        <f>IF(Verzie!$E$1="CZK",Ceny!AK752,IF(Verzie!$E$1="SK",Ceny!AL752,""))</f>
        <v>13.929779999999999</v>
      </c>
    </row>
    <row r="753" spans="1:39" ht="15" hidden="1">
      <c r="A753" s="107"/>
      <c r="B753" s="115"/>
      <c r="C753" s="116"/>
      <c r="D753" s="117"/>
      <c r="E753" s="118"/>
      <c r="F753" s="119"/>
      <c r="G753" s="120"/>
      <c r="H753" s="121" t="str">
        <f t="shared" ref="H753:H816" si="55">IF(G753="","",$H$10)</f>
        <v/>
      </c>
      <c r="I753" s="122"/>
      <c r="J753" s="123" t="s">
        <v>11</v>
      </c>
      <c r="L753" s="75">
        <f>G753*(1-'FORM-I'!$V$22/100)</f>
        <v>0</v>
      </c>
      <c r="AH753" s="353" t="s">
        <v>3864</v>
      </c>
      <c r="AI753" s="352" t="s">
        <v>3865</v>
      </c>
      <c r="AJ753" s="352" t="s">
        <v>3866</v>
      </c>
      <c r="AK753" s="354">
        <v>176.54217</v>
      </c>
      <c r="AL753" s="355">
        <v>8.4923199999999994</v>
      </c>
      <c r="AM753" s="11">
        <f>IF(Verzie!$E$1="CZK",Ceny!AK753,IF(Verzie!$E$1="SK",Ceny!AL753,""))</f>
        <v>8.4923199999999994</v>
      </c>
    </row>
    <row r="754" spans="1:39" ht="15" hidden="1">
      <c r="A754" s="107"/>
      <c r="B754" s="115"/>
      <c r="C754" s="116"/>
      <c r="D754" s="117"/>
      <c r="E754" s="118"/>
      <c r="F754" s="119"/>
      <c r="G754" s="120"/>
      <c r="H754" s="121" t="str">
        <f t="shared" si="55"/>
        <v/>
      </c>
      <c r="I754" s="122"/>
      <c r="J754" s="123" t="s">
        <v>11</v>
      </c>
      <c r="L754" s="75">
        <f>G754*(1-'FORM-I'!$V$22/100)</f>
        <v>0</v>
      </c>
      <c r="AH754" s="353" t="s">
        <v>3867</v>
      </c>
      <c r="AI754" s="352" t="s">
        <v>3868</v>
      </c>
      <c r="AJ754" s="352" t="s">
        <v>3869</v>
      </c>
      <c r="AK754" s="354">
        <v>176.54217</v>
      </c>
      <c r="AL754" s="355">
        <v>8.4923199999999994</v>
      </c>
      <c r="AM754" s="11">
        <f>IF(Verzie!$E$1="CZK",Ceny!AK754,IF(Verzie!$E$1="SK",Ceny!AL754,""))</f>
        <v>8.4923199999999994</v>
      </c>
    </row>
    <row r="755" spans="1:39" ht="15" hidden="1">
      <c r="A755" s="107"/>
      <c r="B755" s="115"/>
      <c r="C755" s="116"/>
      <c r="D755" s="117"/>
      <c r="E755" s="118"/>
      <c r="F755" s="119"/>
      <c r="G755" s="120"/>
      <c r="H755" s="121" t="str">
        <f t="shared" si="55"/>
        <v/>
      </c>
      <c r="I755" s="122"/>
      <c r="J755" s="123" t="s">
        <v>11</v>
      </c>
      <c r="L755" s="75">
        <f>G755*(1-'FORM-I'!$V$22/100)</f>
        <v>0</v>
      </c>
      <c r="AH755" s="353" t="s">
        <v>3870</v>
      </c>
      <c r="AI755" s="352" t="s">
        <v>3871</v>
      </c>
      <c r="AJ755" s="352" t="s">
        <v>3872</v>
      </c>
      <c r="AK755" s="354">
        <v>188.31310999999999</v>
      </c>
      <c r="AL755" s="355">
        <v>9.0585400000000007</v>
      </c>
      <c r="AM755" s="11">
        <f>IF(Verzie!$E$1="CZK",Ceny!AK755,IF(Verzie!$E$1="SK",Ceny!AL755,""))</f>
        <v>9.0585400000000007</v>
      </c>
    </row>
    <row r="756" spans="1:39" ht="15" hidden="1">
      <c r="A756" s="107"/>
      <c r="B756" s="115"/>
      <c r="C756" s="116"/>
      <c r="D756" s="117"/>
      <c r="E756" s="118"/>
      <c r="F756" s="119"/>
      <c r="G756" s="120"/>
      <c r="H756" s="121" t="str">
        <f t="shared" si="55"/>
        <v/>
      </c>
      <c r="I756" s="122"/>
      <c r="J756" s="123" t="s">
        <v>11</v>
      </c>
      <c r="L756" s="75">
        <f>G756*(1-'FORM-I'!$V$22/100)</f>
        <v>0</v>
      </c>
      <c r="AH756" s="353" t="s">
        <v>3873</v>
      </c>
      <c r="AI756" s="352" t="s">
        <v>3874</v>
      </c>
      <c r="AJ756" s="352" t="s">
        <v>3875</v>
      </c>
      <c r="AK756" s="354">
        <v>194.20289</v>
      </c>
      <c r="AL756" s="355">
        <v>9.3418700000000001</v>
      </c>
      <c r="AM756" s="11">
        <f>IF(Verzie!$E$1="CZK",Ceny!AK756,IF(Verzie!$E$1="SK",Ceny!AL756,""))</f>
        <v>9.3418700000000001</v>
      </c>
    </row>
    <row r="757" spans="1:39" ht="15" hidden="1">
      <c r="A757" s="107"/>
      <c r="B757" s="115"/>
      <c r="C757" s="116"/>
      <c r="D757" s="117"/>
      <c r="E757" s="118"/>
      <c r="F757" s="119"/>
      <c r="G757" s="120"/>
      <c r="H757" s="121" t="str">
        <f t="shared" si="55"/>
        <v/>
      </c>
      <c r="I757" s="122"/>
      <c r="J757" s="123" t="s">
        <v>11</v>
      </c>
      <c r="L757" s="75">
        <f>G757*(1-'FORM-I'!$V$22/100)</f>
        <v>0</v>
      </c>
      <c r="AH757" s="353" t="s">
        <v>3876</v>
      </c>
      <c r="AI757" s="352" t="s">
        <v>3877</v>
      </c>
      <c r="AJ757" s="352" t="s">
        <v>3878</v>
      </c>
      <c r="AK757" s="354">
        <v>94.156570000000002</v>
      </c>
      <c r="AL757" s="355">
        <v>4.5292599999999998</v>
      </c>
      <c r="AM757" s="11">
        <f>IF(Verzie!$E$1="CZK",Ceny!AK757,IF(Verzie!$E$1="SK",Ceny!AL757,""))</f>
        <v>4.5292599999999998</v>
      </c>
    </row>
    <row r="758" spans="1:39" ht="15" hidden="1">
      <c r="A758" s="107"/>
      <c r="B758" s="115"/>
      <c r="C758" s="116"/>
      <c r="D758" s="117"/>
      <c r="E758" s="118"/>
      <c r="F758" s="119"/>
      <c r="G758" s="120"/>
      <c r="H758" s="121" t="str">
        <f t="shared" si="55"/>
        <v/>
      </c>
      <c r="I758" s="122"/>
      <c r="J758" s="123" t="s">
        <v>11</v>
      </c>
      <c r="L758" s="75">
        <f>G758*(1-'FORM-I'!$V$22/100)</f>
        <v>0</v>
      </c>
      <c r="AH758" s="353" t="s">
        <v>3879</v>
      </c>
      <c r="AI758" s="352" t="s">
        <v>3880</v>
      </c>
      <c r="AJ758" s="352" t="s">
        <v>3881</v>
      </c>
      <c r="AK758" s="354">
        <v>100.1091</v>
      </c>
      <c r="AL758" s="355">
        <v>4.81562</v>
      </c>
      <c r="AM758" s="11">
        <f>IF(Verzie!$E$1="CZK",Ceny!AK758,IF(Verzie!$E$1="SK",Ceny!AL758,""))</f>
        <v>4.81562</v>
      </c>
    </row>
    <row r="759" spans="1:39" ht="15" hidden="1">
      <c r="A759" s="107"/>
      <c r="B759" s="115"/>
      <c r="C759" s="116"/>
      <c r="D759" s="117"/>
      <c r="E759" s="118"/>
      <c r="F759" s="119"/>
      <c r="G759" s="120"/>
      <c r="H759" s="121" t="str">
        <f t="shared" si="55"/>
        <v/>
      </c>
      <c r="I759" s="122"/>
      <c r="J759" s="123" t="s">
        <v>11</v>
      </c>
      <c r="L759" s="75">
        <f>G759*(1-'FORM-I'!$V$22/100)</f>
        <v>0</v>
      </c>
      <c r="AH759" s="353" t="s">
        <v>3882</v>
      </c>
      <c r="AI759" s="352" t="s">
        <v>3883</v>
      </c>
      <c r="AJ759" s="352" t="s">
        <v>3884</v>
      </c>
      <c r="AK759" s="354">
        <v>368.15974</v>
      </c>
      <c r="AL759" s="355">
        <v>17.70983</v>
      </c>
      <c r="AM759" s="11">
        <f>IF(Verzie!$E$1="CZK",Ceny!AK759,IF(Verzie!$E$1="SK",Ceny!AL759,""))</f>
        <v>17.70983</v>
      </c>
    </row>
    <row r="760" spans="1:39" ht="15" hidden="1">
      <c r="A760" s="107"/>
      <c r="B760" s="115"/>
      <c r="C760" s="116"/>
      <c r="D760" s="117"/>
      <c r="E760" s="118"/>
      <c r="F760" s="119"/>
      <c r="G760" s="120"/>
      <c r="H760" s="121" t="str">
        <f t="shared" si="55"/>
        <v/>
      </c>
      <c r="I760" s="122"/>
      <c r="J760" s="123" t="s">
        <v>11</v>
      </c>
      <c r="L760" s="75">
        <f>G760*(1-'FORM-I'!$V$22/100)</f>
        <v>0</v>
      </c>
      <c r="AH760" s="353" t="s">
        <v>3882</v>
      </c>
      <c r="AI760" s="352" t="s">
        <v>3885</v>
      </c>
      <c r="AJ760" s="352" t="s">
        <v>3886</v>
      </c>
      <c r="AK760" s="354">
        <v>368.15974</v>
      </c>
      <c r="AL760" s="355">
        <v>17.70983</v>
      </c>
      <c r="AM760" s="11">
        <f>IF(Verzie!$E$1="CZK",Ceny!AK760,IF(Verzie!$E$1="SK",Ceny!AL760,""))</f>
        <v>17.70983</v>
      </c>
    </row>
    <row r="761" spans="1:39" ht="15" hidden="1">
      <c r="A761" s="107"/>
      <c r="B761" s="115"/>
      <c r="C761" s="116"/>
      <c r="D761" s="117"/>
      <c r="E761" s="118"/>
      <c r="F761" s="119"/>
      <c r="G761" s="120"/>
      <c r="H761" s="121" t="str">
        <f t="shared" si="55"/>
        <v/>
      </c>
      <c r="I761" s="122"/>
      <c r="J761" s="123" t="s">
        <v>11</v>
      </c>
      <c r="L761" s="75">
        <f>G761*(1-'FORM-I'!$V$22/100)</f>
        <v>0</v>
      </c>
      <c r="AH761" s="353" t="s">
        <v>3887</v>
      </c>
      <c r="AI761" s="352" t="s">
        <v>3888</v>
      </c>
      <c r="AJ761" s="352" t="s">
        <v>3889</v>
      </c>
      <c r="AK761" s="354">
        <v>388.50576000000001</v>
      </c>
      <c r="AL761" s="355">
        <v>18.68853</v>
      </c>
      <c r="AM761" s="11">
        <f>IF(Verzie!$E$1="CZK",Ceny!AK761,IF(Verzie!$E$1="SK",Ceny!AL761,""))</f>
        <v>18.68853</v>
      </c>
    </row>
    <row r="762" spans="1:39" ht="15" hidden="1">
      <c r="B762" s="115"/>
      <c r="C762" s="116"/>
      <c r="D762" s="117"/>
      <c r="E762" s="118"/>
      <c r="F762" s="119"/>
      <c r="G762" s="120"/>
      <c r="H762" s="121" t="str">
        <f t="shared" si="55"/>
        <v/>
      </c>
      <c r="I762" s="122"/>
      <c r="J762" s="123" t="s">
        <v>11</v>
      </c>
      <c r="L762" s="75">
        <f>G762*(1-'FORM-I'!$V$22/100)</f>
        <v>0</v>
      </c>
      <c r="AH762" s="353" t="s">
        <v>3890</v>
      </c>
      <c r="AI762" s="352" t="s">
        <v>3891</v>
      </c>
      <c r="AJ762" s="352" t="s">
        <v>3892</v>
      </c>
      <c r="AK762" s="354">
        <v>393.55085000000003</v>
      </c>
      <c r="AL762" s="355">
        <v>18.931229999999999</v>
      </c>
      <c r="AM762" s="11">
        <f>IF(Verzie!$E$1="CZK",Ceny!AK762,IF(Verzie!$E$1="SK",Ceny!AL762,""))</f>
        <v>18.931229999999999</v>
      </c>
    </row>
    <row r="763" spans="1:39" ht="15" hidden="1">
      <c r="B763" s="115"/>
      <c r="C763" s="116"/>
      <c r="D763" s="117"/>
      <c r="E763" s="118"/>
      <c r="F763" s="119"/>
      <c r="G763" s="120"/>
      <c r="H763" s="121" t="str">
        <f t="shared" si="55"/>
        <v/>
      </c>
      <c r="I763" s="122"/>
      <c r="J763" s="123" t="s">
        <v>11</v>
      </c>
      <c r="L763" s="75">
        <f>G763*(1-'FORM-I'!$V$22/100)</f>
        <v>0</v>
      </c>
      <c r="AH763" s="353" t="s">
        <v>3893</v>
      </c>
      <c r="AI763" s="352" t="s">
        <v>3894</v>
      </c>
      <c r="AJ763" s="352" t="s">
        <v>3895</v>
      </c>
      <c r="AK763" s="354">
        <v>408.8374</v>
      </c>
      <c r="AL763" s="355">
        <v>19.666540000000001</v>
      </c>
      <c r="AM763" s="11">
        <f>IF(Verzie!$E$1="CZK",Ceny!AK763,IF(Verzie!$E$1="SK",Ceny!AL763,""))</f>
        <v>19.666540000000001</v>
      </c>
    </row>
    <row r="764" spans="1:39" ht="15" hidden="1">
      <c r="B764" s="115"/>
      <c r="C764" s="116"/>
      <c r="D764" s="117"/>
      <c r="E764" s="118"/>
      <c r="F764" s="119"/>
      <c r="G764" s="120"/>
      <c r="H764" s="121" t="str">
        <f t="shared" si="55"/>
        <v/>
      </c>
      <c r="I764" s="122"/>
      <c r="J764" s="123" t="s">
        <v>11</v>
      </c>
      <c r="L764" s="75">
        <f>G764*(1-'FORM-I'!$V$22/100)</f>
        <v>0</v>
      </c>
      <c r="AH764" s="353" t="s">
        <v>3896</v>
      </c>
      <c r="AI764" s="352" t="s">
        <v>3897</v>
      </c>
      <c r="AJ764" s="352" t="s">
        <v>3898</v>
      </c>
      <c r="AK764" s="354">
        <v>6884.3417499999996</v>
      </c>
      <c r="AL764" s="355">
        <v>275.40794</v>
      </c>
      <c r="AM764" s="11">
        <f>IF(Verzie!$E$1="CZK",Ceny!AK764,IF(Verzie!$E$1="SK",Ceny!AL764,""))</f>
        <v>275.40794</v>
      </c>
    </row>
    <row r="765" spans="1:39" ht="15" hidden="1">
      <c r="B765" s="115"/>
      <c r="C765" s="116"/>
      <c r="D765" s="117"/>
      <c r="E765" s="118"/>
      <c r="F765" s="119"/>
      <c r="G765" s="120"/>
      <c r="H765" s="121" t="str">
        <f t="shared" si="55"/>
        <v/>
      </c>
      <c r="I765" s="122"/>
      <c r="J765" s="123" t="s">
        <v>11</v>
      </c>
      <c r="L765" s="75">
        <f>G765*(1-'FORM-I'!$V$22/100)</f>
        <v>0</v>
      </c>
      <c r="AH765" s="353" t="s">
        <v>3899</v>
      </c>
      <c r="AI765" s="352" t="s">
        <v>3900</v>
      </c>
      <c r="AJ765" s="352" t="s">
        <v>3901</v>
      </c>
      <c r="AK765" s="354">
        <v>205.16628</v>
      </c>
      <c r="AL765" s="355">
        <v>9.8692399999999996</v>
      </c>
      <c r="AM765" s="11">
        <f>IF(Verzie!$E$1="CZK",Ceny!AK765,IF(Verzie!$E$1="SK",Ceny!AL765,""))</f>
        <v>9.8692399999999996</v>
      </c>
    </row>
    <row r="766" spans="1:39" ht="15" hidden="1">
      <c r="B766" s="115"/>
      <c r="C766" s="116"/>
      <c r="D766" s="117"/>
      <c r="E766" s="118"/>
      <c r="F766" s="119"/>
      <c r="G766" s="120"/>
      <c r="H766" s="121" t="str">
        <f t="shared" si="55"/>
        <v/>
      </c>
      <c r="I766" s="122"/>
      <c r="J766" s="123" t="s">
        <v>11</v>
      </c>
      <c r="L766" s="75">
        <f>G766*(1-'FORM-I'!$V$22/100)</f>
        <v>0</v>
      </c>
      <c r="AH766" s="353" t="s">
        <v>3902</v>
      </c>
      <c r="AI766" s="352" t="s">
        <v>3903</v>
      </c>
      <c r="AJ766" s="352" t="s">
        <v>3904</v>
      </c>
      <c r="AK766" s="354">
        <v>1.66587</v>
      </c>
      <c r="AL766" s="355">
        <v>6.8320000000000006E-2</v>
      </c>
      <c r="AM766" s="11">
        <f>IF(Verzie!$E$1="CZK",Ceny!AK766,IF(Verzie!$E$1="SK",Ceny!AL766,""))</f>
        <v>6.8320000000000006E-2</v>
      </c>
    </row>
    <row r="767" spans="1:39" ht="15" hidden="1">
      <c r="B767" s="115"/>
      <c r="C767" s="116"/>
      <c r="D767" s="117"/>
      <c r="E767" s="118"/>
      <c r="F767" s="119"/>
      <c r="G767" s="120"/>
      <c r="H767" s="121" t="str">
        <f t="shared" si="55"/>
        <v/>
      </c>
      <c r="I767" s="122"/>
      <c r="J767" s="123" t="s">
        <v>11</v>
      </c>
      <c r="L767" s="75">
        <f>G767*(1-'FORM-I'!$V$22/100)</f>
        <v>0</v>
      </c>
      <c r="AH767" s="353" t="s">
        <v>3905</v>
      </c>
      <c r="AI767" s="352" t="s">
        <v>3906</v>
      </c>
      <c r="AJ767" s="352" t="s">
        <v>3907</v>
      </c>
      <c r="AK767" s="354">
        <v>1.6821699999999999</v>
      </c>
      <c r="AL767" s="355">
        <v>6.7290000000000003E-2</v>
      </c>
      <c r="AM767" s="11">
        <f>IF(Verzie!$E$1="CZK",Ceny!AK767,IF(Verzie!$E$1="SK",Ceny!AL767,""))</f>
        <v>6.7290000000000003E-2</v>
      </c>
    </row>
    <row r="768" spans="1:39" ht="15" hidden="1">
      <c r="B768" s="115"/>
      <c r="C768" s="116"/>
      <c r="D768" s="117"/>
      <c r="E768" s="118"/>
      <c r="F768" s="119"/>
      <c r="G768" s="120"/>
      <c r="H768" s="121" t="str">
        <f t="shared" si="55"/>
        <v/>
      </c>
      <c r="I768" s="122"/>
      <c r="J768" s="123" t="s">
        <v>11</v>
      </c>
      <c r="L768" s="75">
        <f>G768*(1-'FORM-I'!$V$22/100)</f>
        <v>0</v>
      </c>
      <c r="AH768" s="353" t="s">
        <v>3908</v>
      </c>
      <c r="AI768" s="352" t="s">
        <v>3909</v>
      </c>
      <c r="AJ768" s="352" t="s">
        <v>3910</v>
      </c>
      <c r="AK768" s="354">
        <v>7.2818100000000001</v>
      </c>
      <c r="AL768" s="355">
        <v>0.29864000000000002</v>
      </c>
      <c r="AM768" s="11">
        <f>IF(Verzie!$E$1="CZK",Ceny!AK768,IF(Verzie!$E$1="SK",Ceny!AL768,""))</f>
        <v>0.29864000000000002</v>
      </c>
    </row>
    <row r="769" spans="2:39" ht="15" hidden="1">
      <c r="B769" s="115"/>
      <c r="C769" s="116"/>
      <c r="D769" s="117"/>
      <c r="E769" s="118"/>
      <c r="F769" s="119"/>
      <c r="G769" s="120"/>
      <c r="H769" s="121" t="str">
        <f t="shared" si="55"/>
        <v/>
      </c>
      <c r="I769" s="122"/>
      <c r="J769" s="123" t="s">
        <v>11</v>
      </c>
      <c r="L769" s="75">
        <f>G769*(1-'FORM-I'!$V$22/100)</f>
        <v>0</v>
      </c>
      <c r="AH769" s="353" t="s">
        <v>3911</v>
      </c>
      <c r="AI769" s="352" t="s">
        <v>3912</v>
      </c>
      <c r="AJ769" s="352" t="s">
        <v>3913</v>
      </c>
      <c r="AK769" s="354">
        <v>664.01694999999995</v>
      </c>
      <c r="AL769" s="355">
        <v>26.564</v>
      </c>
      <c r="AM769" s="11">
        <f>IF(Verzie!$E$1="CZK",Ceny!AK769,IF(Verzie!$E$1="SK",Ceny!AL769,""))</f>
        <v>26.564</v>
      </c>
    </row>
    <row r="770" spans="2:39" ht="15" hidden="1">
      <c r="B770" s="115"/>
      <c r="C770" s="116"/>
      <c r="D770" s="117"/>
      <c r="E770" s="118"/>
      <c r="F770" s="119"/>
      <c r="G770" s="120"/>
      <c r="H770" s="121" t="str">
        <f t="shared" si="55"/>
        <v/>
      </c>
      <c r="I770" s="122"/>
      <c r="J770" s="123" t="s">
        <v>11</v>
      </c>
      <c r="L770" s="75">
        <f>G770*(1-'FORM-I'!$V$22/100)</f>
        <v>0</v>
      </c>
      <c r="AH770" s="353" t="s">
        <v>3914</v>
      </c>
      <c r="AI770" s="352" t="s">
        <v>3915</v>
      </c>
      <c r="AJ770" s="352" t="s">
        <v>3916</v>
      </c>
      <c r="AK770" s="354">
        <v>664.01694999999995</v>
      </c>
      <c r="AL770" s="355">
        <v>26.564</v>
      </c>
      <c r="AM770" s="11">
        <f>IF(Verzie!$E$1="CZK",Ceny!AK770,IF(Verzie!$E$1="SK",Ceny!AL770,""))</f>
        <v>26.564</v>
      </c>
    </row>
    <row r="771" spans="2:39" ht="15" hidden="1">
      <c r="B771" s="115"/>
      <c r="C771" s="116"/>
      <c r="D771" s="117"/>
      <c r="E771" s="118"/>
      <c r="F771" s="119"/>
      <c r="G771" s="120"/>
      <c r="H771" s="121" t="str">
        <f t="shared" si="55"/>
        <v/>
      </c>
      <c r="I771" s="122"/>
      <c r="J771" s="123" t="s">
        <v>11</v>
      </c>
      <c r="L771" s="75">
        <f>G771*(1-'FORM-I'!$V$22/100)</f>
        <v>0</v>
      </c>
      <c r="AH771" s="353" t="s">
        <v>3917</v>
      </c>
      <c r="AI771" s="352" t="s">
        <v>3918</v>
      </c>
      <c r="AJ771" s="352" t="s">
        <v>3919</v>
      </c>
      <c r="AK771" s="354">
        <v>720.85973000000001</v>
      </c>
      <c r="AL771" s="355">
        <v>28.837969999999999</v>
      </c>
      <c r="AM771" s="11">
        <f>IF(Verzie!$E$1="CZK",Ceny!AK771,IF(Verzie!$E$1="SK",Ceny!AL771,""))</f>
        <v>28.837969999999999</v>
      </c>
    </row>
    <row r="772" spans="2:39" ht="15" hidden="1">
      <c r="B772" s="115"/>
      <c r="C772" s="116"/>
      <c r="D772" s="117"/>
      <c r="E772" s="118"/>
      <c r="F772" s="119"/>
      <c r="G772" s="120"/>
      <c r="H772" s="121" t="str">
        <f t="shared" si="55"/>
        <v/>
      </c>
      <c r="I772" s="122"/>
      <c r="J772" s="123" t="s">
        <v>11</v>
      </c>
      <c r="L772" s="75">
        <f>G772*(1-'FORM-I'!$V$22/100)</f>
        <v>0</v>
      </c>
      <c r="AH772" s="353" t="s">
        <v>3920</v>
      </c>
      <c r="AI772" s="352" t="s">
        <v>3921</v>
      </c>
      <c r="AJ772" s="352" t="s">
        <v>3922</v>
      </c>
      <c r="AK772" s="354">
        <v>720.85973000000001</v>
      </c>
      <c r="AL772" s="355">
        <v>28.837969999999999</v>
      </c>
      <c r="AM772" s="11">
        <f>IF(Verzie!$E$1="CZK",Ceny!AK772,IF(Verzie!$E$1="SK",Ceny!AL772,""))</f>
        <v>28.837969999999999</v>
      </c>
    </row>
    <row r="773" spans="2:39" ht="15" hidden="1">
      <c r="B773" s="115"/>
      <c r="C773" s="116"/>
      <c r="D773" s="117"/>
      <c r="E773" s="118"/>
      <c r="F773" s="119"/>
      <c r="G773" s="120"/>
      <c r="H773" s="121" t="str">
        <f t="shared" si="55"/>
        <v/>
      </c>
      <c r="I773" s="122"/>
      <c r="J773" s="123" t="s">
        <v>11</v>
      </c>
      <c r="L773" s="75">
        <f>G773*(1-'FORM-I'!$V$22/100)</f>
        <v>0</v>
      </c>
      <c r="AH773" s="353" t="s">
        <v>3923</v>
      </c>
      <c r="AI773" s="352" t="s">
        <v>3924</v>
      </c>
      <c r="AJ773" s="352" t="s">
        <v>3925</v>
      </c>
      <c r="AK773" s="354">
        <v>804.13553000000002</v>
      </c>
      <c r="AL773" s="355">
        <v>32.169440000000002</v>
      </c>
      <c r="AM773" s="11">
        <f>IF(Verzie!$E$1="CZK",Ceny!AK773,IF(Verzie!$E$1="SK",Ceny!AL773,""))</f>
        <v>32.169440000000002</v>
      </c>
    </row>
    <row r="774" spans="2:39" ht="15" hidden="1">
      <c r="B774" s="115"/>
      <c r="C774" s="116"/>
      <c r="D774" s="117"/>
      <c r="E774" s="118"/>
      <c r="F774" s="119"/>
      <c r="G774" s="120"/>
      <c r="H774" s="121" t="str">
        <f t="shared" si="55"/>
        <v/>
      </c>
      <c r="I774" s="122"/>
      <c r="J774" s="123" t="s">
        <v>11</v>
      </c>
      <c r="L774" s="75">
        <f>G774*(1-'FORM-I'!$V$22/100)</f>
        <v>0</v>
      </c>
      <c r="AH774" s="353" t="s">
        <v>3926</v>
      </c>
      <c r="AI774" s="352" t="s">
        <v>3927</v>
      </c>
      <c r="AJ774" s="352" t="s">
        <v>3928</v>
      </c>
      <c r="AK774" s="354">
        <v>1384.8766700000001</v>
      </c>
      <c r="AL774" s="355">
        <v>55.401960000000003</v>
      </c>
      <c r="AM774" s="11">
        <f>IF(Verzie!$E$1="CZK",Ceny!AK774,IF(Verzie!$E$1="SK",Ceny!AL774,""))</f>
        <v>55.401960000000003</v>
      </c>
    </row>
    <row r="775" spans="2:39" ht="15" hidden="1">
      <c r="B775" s="115"/>
      <c r="C775" s="116"/>
      <c r="D775" s="117"/>
      <c r="E775" s="118"/>
      <c r="F775" s="119"/>
      <c r="G775" s="120"/>
      <c r="H775" s="121" t="str">
        <f t="shared" si="55"/>
        <v/>
      </c>
      <c r="I775" s="122"/>
      <c r="J775" s="123" t="s">
        <v>11</v>
      </c>
      <c r="L775" s="75">
        <f>G775*(1-'FORM-I'!$V$22/100)</f>
        <v>0</v>
      </c>
      <c r="AH775" s="353" t="s">
        <v>3929</v>
      </c>
      <c r="AI775" s="352" t="s">
        <v>3930</v>
      </c>
      <c r="AJ775" s="352" t="s">
        <v>3931</v>
      </c>
      <c r="AK775" s="354">
        <v>637.06206999999995</v>
      </c>
      <c r="AL775" s="355">
        <v>25.48565</v>
      </c>
      <c r="AM775" s="11">
        <f>IF(Verzie!$E$1="CZK",Ceny!AK775,IF(Verzie!$E$1="SK",Ceny!AL775,""))</f>
        <v>25.48565</v>
      </c>
    </row>
    <row r="776" spans="2:39" ht="15" hidden="1">
      <c r="B776" s="115"/>
      <c r="C776" s="116"/>
      <c r="D776" s="117"/>
      <c r="E776" s="118"/>
      <c r="F776" s="119"/>
      <c r="G776" s="120"/>
      <c r="H776" s="121" t="str">
        <f t="shared" si="55"/>
        <v/>
      </c>
      <c r="I776" s="122"/>
      <c r="J776" s="123" t="s">
        <v>11</v>
      </c>
      <c r="L776" s="75">
        <f>G776*(1-'FORM-I'!$V$22/100)</f>
        <v>0</v>
      </c>
      <c r="AH776" s="353" t="s">
        <v>3932</v>
      </c>
      <c r="AI776" s="352" t="s">
        <v>3933</v>
      </c>
      <c r="AJ776" s="352" t="s">
        <v>3934</v>
      </c>
      <c r="AK776" s="354">
        <v>637.06206999999995</v>
      </c>
      <c r="AL776" s="355">
        <v>25.48565</v>
      </c>
      <c r="AM776" s="11">
        <f>IF(Verzie!$E$1="CZK",Ceny!AK776,IF(Verzie!$E$1="SK",Ceny!AL776,""))</f>
        <v>25.48565</v>
      </c>
    </row>
    <row r="777" spans="2:39" ht="15" hidden="1">
      <c r="B777" s="115"/>
      <c r="C777" s="116"/>
      <c r="D777" s="117"/>
      <c r="E777" s="118"/>
      <c r="F777" s="119"/>
      <c r="G777" s="120"/>
      <c r="H777" s="121" t="str">
        <f t="shared" si="55"/>
        <v/>
      </c>
      <c r="I777" s="122"/>
      <c r="J777" s="123" t="s">
        <v>11</v>
      </c>
      <c r="L777" s="75">
        <f>G777*(1-'FORM-I'!$V$22/100)</f>
        <v>0</v>
      </c>
      <c r="AH777" s="353" t="s">
        <v>3935</v>
      </c>
      <c r="AI777" s="352" t="s">
        <v>3936</v>
      </c>
      <c r="AJ777" s="352" t="s">
        <v>3937</v>
      </c>
      <c r="AK777" s="354">
        <v>720.85973000000001</v>
      </c>
      <c r="AL777" s="355">
        <v>28.837969999999999</v>
      </c>
      <c r="AM777" s="11">
        <f>IF(Verzie!$E$1="CZK",Ceny!AK777,IF(Verzie!$E$1="SK",Ceny!AL777,""))</f>
        <v>28.837969999999999</v>
      </c>
    </row>
    <row r="778" spans="2:39" ht="15" hidden="1">
      <c r="B778" s="115"/>
      <c r="C778" s="116"/>
      <c r="D778" s="117"/>
      <c r="E778" s="118"/>
      <c r="F778" s="119"/>
      <c r="G778" s="120"/>
      <c r="H778" s="121" t="str">
        <f t="shared" si="55"/>
        <v/>
      </c>
      <c r="I778" s="122"/>
      <c r="J778" s="123" t="s">
        <v>11</v>
      </c>
      <c r="L778" s="75">
        <f>G778*(1-'FORM-I'!$V$22/100)</f>
        <v>0</v>
      </c>
      <c r="AH778" s="353" t="s">
        <v>3938</v>
      </c>
      <c r="AI778" s="352" t="s">
        <v>3939</v>
      </c>
      <c r="AJ778" s="352" t="s">
        <v>3940</v>
      </c>
      <c r="AK778" s="354">
        <v>720.85973000000001</v>
      </c>
      <c r="AL778" s="355">
        <v>28.837969999999999</v>
      </c>
      <c r="AM778" s="11">
        <f>IF(Verzie!$E$1="CZK",Ceny!AK778,IF(Verzie!$E$1="SK",Ceny!AL778,""))</f>
        <v>28.837969999999999</v>
      </c>
    </row>
    <row r="779" spans="2:39" ht="15" hidden="1">
      <c r="B779" s="115"/>
      <c r="C779" s="116"/>
      <c r="D779" s="117"/>
      <c r="E779" s="118"/>
      <c r="F779" s="119"/>
      <c r="G779" s="120"/>
      <c r="H779" s="121" t="str">
        <f t="shared" si="55"/>
        <v/>
      </c>
      <c r="I779" s="122"/>
      <c r="J779" s="123" t="s">
        <v>11</v>
      </c>
      <c r="L779" s="75">
        <f>G779*(1-'FORM-I'!$V$22/100)</f>
        <v>0</v>
      </c>
      <c r="AH779" s="353" t="s">
        <v>3941</v>
      </c>
      <c r="AI779" s="352" t="s">
        <v>3942</v>
      </c>
      <c r="AJ779" s="352" t="s">
        <v>3943</v>
      </c>
      <c r="AK779" s="354">
        <v>31.668939999999999</v>
      </c>
      <c r="AL779" s="355">
        <v>1.52338</v>
      </c>
      <c r="AM779" s="11">
        <f>IF(Verzie!$E$1="CZK",Ceny!AK779,IF(Verzie!$E$1="SK",Ceny!AL779,""))</f>
        <v>1.52338</v>
      </c>
    </row>
    <row r="780" spans="2:39" ht="15" hidden="1">
      <c r="B780" s="115"/>
      <c r="C780" s="116"/>
      <c r="D780" s="117"/>
      <c r="E780" s="118"/>
      <c r="F780" s="119"/>
      <c r="G780" s="120"/>
      <c r="H780" s="121" t="str">
        <f t="shared" si="55"/>
        <v/>
      </c>
      <c r="I780" s="122"/>
      <c r="J780" s="123" t="s">
        <v>11</v>
      </c>
      <c r="L780" s="75">
        <f>G780*(1-'FORM-I'!$V$22/100)</f>
        <v>0</v>
      </c>
      <c r="AH780" s="353" t="s">
        <v>3944</v>
      </c>
      <c r="AI780" s="352" t="s">
        <v>3945</v>
      </c>
      <c r="AJ780" s="352" t="s">
        <v>3946</v>
      </c>
      <c r="AK780" s="354">
        <v>475.55022000000002</v>
      </c>
      <c r="AL780" s="355">
        <v>19.024380000000001</v>
      </c>
      <c r="AM780" s="11">
        <f>IF(Verzie!$E$1="CZK",Ceny!AK780,IF(Verzie!$E$1="SK",Ceny!AL780,""))</f>
        <v>19.024380000000001</v>
      </c>
    </row>
    <row r="781" spans="2:39" ht="15" hidden="1">
      <c r="B781" s="115"/>
      <c r="C781" s="116"/>
      <c r="D781" s="117"/>
      <c r="E781" s="118"/>
      <c r="F781" s="119"/>
      <c r="G781" s="120"/>
      <c r="H781" s="121" t="str">
        <f t="shared" si="55"/>
        <v/>
      </c>
      <c r="I781" s="122"/>
      <c r="J781" s="123" t="s">
        <v>11</v>
      </c>
      <c r="L781" s="75">
        <f>G781*(1-'FORM-I'!$V$22/100)</f>
        <v>0</v>
      </c>
      <c r="AH781" s="353" t="s">
        <v>3947</v>
      </c>
      <c r="AI781" s="352" t="s">
        <v>3948</v>
      </c>
      <c r="AJ781" s="352" t="s">
        <v>3949</v>
      </c>
      <c r="AK781" s="354">
        <v>14.942589999999999</v>
      </c>
      <c r="AL781" s="355">
        <v>0.61285999999999996</v>
      </c>
      <c r="AM781" s="11">
        <f>IF(Verzie!$E$1="CZK",Ceny!AK781,IF(Verzie!$E$1="SK",Ceny!AL781,""))</f>
        <v>0.61285999999999996</v>
      </c>
    </row>
    <row r="782" spans="2:39" ht="15" hidden="1">
      <c r="B782" s="115"/>
      <c r="C782" s="116"/>
      <c r="D782" s="117"/>
      <c r="E782" s="118"/>
      <c r="F782" s="119"/>
      <c r="G782" s="120"/>
      <c r="H782" s="121" t="str">
        <f t="shared" si="55"/>
        <v/>
      </c>
      <c r="I782" s="122"/>
      <c r="J782" s="123" t="s">
        <v>11</v>
      </c>
      <c r="L782" s="75">
        <f>G782*(1-'FORM-I'!$V$22/100)</f>
        <v>0</v>
      </c>
      <c r="AH782" s="353" t="s">
        <v>3950</v>
      </c>
      <c r="AI782" s="352" t="s">
        <v>3951</v>
      </c>
      <c r="AJ782" s="352" t="s">
        <v>3952</v>
      </c>
      <c r="AK782" s="354">
        <v>2.27732</v>
      </c>
      <c r="AL782" s="355">
        <v>9.3399999999999997E-2</v>
      </c>
      <c r="AM782" s="11">
        <f>IF(Verzie!$E$1="CZK",Ceny!AK782,IF(Verzie!$E$1="SK",Ceny!AL782,""))</f>
        <v>9.3399999999999997E-2</v>
      </c>
    </row>
    <row r="783" spans="2:39" ht="15" hidden="1">
      <c r="B783" s="115"/>
      <c r="C783" s="116"/>
      <c r="D783" s="117"/>
      <c r="E783" s="118"/>
      <c r="F783" s="119"/>
      <c r="G783" s="120"/>
      <c r="H783" s="121" t="str">
        <f t="shared" si="55"/>
        <v/>
      </c>
      <c r="I783" s="122"/>
      <c r="J783" s="123" t="s">
        <v>11</v>
      </c>
      <c r="L783" s="75">
        <f>G783*(1-'FORM-I'!$V$22/100)</f>
        <v>0</v>
      </c>
      <c r="AH783" s="353" t="s">
        <v>3953</v>
      </c>
      <c r="AI783" s="352" t="s">
        <v>3954</v>
      </c>
      <c r="AJ783" s="352" t="s">
        <v>3955</v>
      </c>
      <c r="AK783" s="354">
        <v>57.376249999999999</v>
      </c>
      <c r="AL783" s="355">
        <v>2.2953399999999999</v>
      </c>
      <c r="AM783" s="11">
        <f>IF(Verzie!$E$1="CZK",Ceny!AK783,IF(Verzie!$E$1="SK",Ceny!AL783,""))</f>
        <v>2.2953399999999999</v>
      </c>
    </row>
    <row r="784" spans="2:39" ht="15" hidden="1">
      <c r="B784" s="115"/>
      <c r="C784" s="116"/>
      <c r="D784" s="117"/>
      <c r="E784" s="118"/>
      <c r="F784" s="119"/>
      <c r="G784" s="120"/>
      <c r="H784" s="121" t="str">
        <f t="shared" si="55"/>
        <v/>
      </c>
      <c r="I784" s="122"/>
      <c r="J784" s="123" t="s">
        <v>11</v>
      </c>
      <c r="L784" s="75">
        <f>G784*(1-'FORM-I'!$V$22/100)</f>
        <v>0</v>
      </c>
      <c r="AH784" s="353" t="s">
        <v>3956</v>
      </c>
      <c r="AI784" s="352" t="s">
        <v>3957</v>
      </c>
      <c r="AJ784" s="352" t="s">
        <v>3958</v>
      </c>
      <c r="AK784" s="354">
        <v>60.207329999999999</v>
      </c>
      <c r="AL784" s="355">
        <v>2.4085899999999998</v>
      </c>
      <c r="AM784" s="11">
        <f>IF(Verzie!$E$1="CZK",Ceny!AK784,IF(Verzie!$E$1="SK",Ceny!AL784,""))</f>
        <v>2.4085899999999998</v>
      </c>
    </row>
    <row r="785" spans="2:39" ht="15" hidden="1">
      <c r="B785" s="115"/>
      <c r="C785" s="116"/>
      <c r="D785" s="117"/>
      <c r="E785" s="118"/>
      <c r="F785" s="119"/>
      <c r="G785" s="120"/>
      <c r="H785" s="121" t="str">
        <f t="shared" si="55"/>
        <v/>
      </c>
      <c r="I785" s="122"/>
      <c r="J785" s="123" t="s">
        <v>11</v>
      </c>
      <c r="L785" s="75">
        <f>G785*(1-'FORM-I'!$V$22/100)</f>
        <v>0</v>
      </c>
      <c r="AH785" s="353" t="s">
        <v>3959</v>
      </c>
      <c r="AI785" s="352" t="s">
        <v>3960</v>
      </c>
      <c r="AJ785" s="352" t="s">
        <v>3961</v>
      </c>
      <c r="AK785" s="354">
        <v>13.67422</v>
      </c>
      <c r="AL785" s="355">
        <v>0.54703999999999997</v>
      </c>
      <c r="AM785" s="11">
        <f>IF(Verzie!$E$1="CZK",Ceny!AK785,IF(Verzie!$E$1="SK",Ceny!AL785,""))</f>
        <v>0.54703999999999997</v>
      </c>
    </row>
    <row r="786" spans="2:39" ht="15" hidden="1">
      <c r="B786" s="115"/>
      <c r="C786" s="116"/>
      <c r="D786" s="117"/>
      <c r="E786" s="118"/>
      <c r="F786" s="119"/>
      <c r="G786" s="120"/>
      <c r="H786" s="121" t="str">
        <f t="shared" si="55"/>
        <v/>
      </c>
      <c r="I786" s="122"/>
      <c r="J786" s="123" t="s">
        <v>11</v>
      </c>
      <c r="L786" s="75">
        <f>G786*(1-'FORM-I'!$V$22/100)</f>
        <v>0</v>
      </c>
      <c r="AH786" s="353" t="s">
        <v>3962</v>
      </c>
      <c r="AI786" s="352" t="s">
        <v>3963</v>
      </c>
      <c r="AJ786" s="352" t="s">
        <v>3964</v>
      </c>
      <c r="AK786" s="354">
        <v>78.001440000000002</v>
      </c>
      <c r="AL786" s="355">
        <v>3.7521499999999999</v>
      </c>
      <c r="AM786" s="11">
        <f>IF(Verzie!$E$1="CZK",Ceny!AK786,IF(Verzie!$E$1="SK",Ceny!AL786,""))</f>
        <v>3.7521499999999999</v>
      </c>
    </row>
    <row r="787" spans="2:39" ht="15" hidden="1">
      <c r="B787" s="115"/>
      <c r="C787" s="116"/>
      <c r="D787" s="117"/>
      <c r="E787" s="118"/>
      <c r="F787" s="119"/>
      <c r="G787" s="120"/>
      <c r="H787" s="121" t="str">
        <f t="shared" si="55"/>
        <v/>
      </c>
      <c r="I787" s="122"/>
      <c r="J787" s="123" t="s">
        <v>11</v>
      </c>
      <c r="L787" s="75">
        <f>G787*(1-'FORM-I'!$V$22/100)</f>
        <v>0</v>
      </c>
      <c r="AH787" s="353" t="s">
        <v>3965</v>
      </c>
      <c r="AI787" s="352" t="s">
        <v>3966</v>
      </c>
      <c r="AJ787" s="352" t="s">
        <v>3967</v>
      </c>
      <c r="AK787" s="354">
        <v>82.221609999999998</v>
      </c>
      <c r="AL787" s="355">
        <v>3.9551599999999998</v>
      </c>
      <c r="AM787" s="11">
        <f>IF(Verzie!$E$1="CZK",Ceny!AK787,IF(Verzie!$E$1="SK",Ceny!AL787,""))</f>
        <v>3.9551599999999998</v>
      </c>
    </row>
    <row r="788" spans="2:39" ht="15" hidden="1">
      <c r="B788" s="115"/>
      <c r="C788" s="116"/>
      <c r="D788" s="117"/>
      <c r="E788" s="118"/>
      <c r="F788" s="119"/>
      <c r="G788" s="120"/>
      <c r="H788" s="121" t="str">
        <f t="shared" si="55"/>
        <v/>
      </c>
      <c r="I788" s="122"/>
      <c r="J788" s="123" t="s">
        <v>11</v>
      </c>
      <c r="L788" s="75">
        <f>G788*(1-'FORM-I'!$V$22/100)</f>
        <v>0</v>
      </c>
      <c r="AH788" s="353" t="s">
        <v>3968</v>
      </c>
      <c r="AI788" s="352" t="s">
        <v>3969</v>
      </c>
      <c r="AJ788" s="352" t="s">
        <v>3970</v>
      </c>
      <c r="AK788" s="354">
        <v>84.330349999999996</v>
      </c>
      <c r="AL788" s="355">
        <v>4.05661</v>
      </c>
      <c r="AM788" s="11">
        <f>IF(Verzie!$E$1="CZK",Ceny!AK788,IF(Verzie!$E$1="SK",Ceny!AL788,""))</f>
        <v>4.05661</v>
      </c>
    </row>
    <row r="789" spans="2:39" ht="15" hidden="1">
      <c r="B789" s="115"/>
      <c r="C789" s="116"/>
      <c r="D789" s="117"/>
      <c r="E789" s="118"/>
      <c r="F789" s="119"/>
      <c r="G789" s="120"/>
      <c r="H789" s="121" t="str">
        <f t="shared" si="55"/>
        <v/>
      </c>
      <c r="I789" s="122"/>
      <c r="J789" s="123" t="s">
        <v>11</v>
      </c>
      <c r="L789" s="75">
        <f>G789*(1-'FORM-I'!$V$22/100)</f>
        <v>0</v>
      </c>
      <c r="AH789" s="353" t="s">
        <v>3971</v>
      </c>
      <c r="AI789" s="352" t="s">
        <v>3972</v>
      </c>
      <c r="AJ789" s="352" t="s">
        <v>3973</v>
      </c>
      <c r="AK789" s="354">
        <v>86.433920000000001</v>
      </c>
      <c r="AL789" s="355">
        <v>4.1577900000000003</v>
      </c>
      <c r="AM789" s="11">
        <f>IF(Verzie!$E$1="CZK",Ceny!AK789,IF(Verzie!$E$1="SK",Ceny!AL789,""))</f>
        <v>4.1577900000000003</v>
      </c>
    </row>
    <row r="790" spans="2:39" ht="15" hidden="1">
      <c r="B790" s="115"/>
      <c r="C790" s="116"/>
      <c r="D790" s="117"/>
      <c r="E790" s="118"/>
      <c r="F790" s="119"/>
      <c r="G790" s="120"/>
      <c r="H790" s="121" t="str">
        <f t="shared" si="55"/>
        <v/>
      </c>
      <c r="I790" s="122"/>
      <c r="J790" s="123" t="s">
        <v>11</v>
      </c>
      <c r="L790" s="75">
        <f>G790*(1-'FORM-I'!$V$22/100)</f>
        <v>0</v>
      </c>
      <c r="AH790" s="353" t="s">
        <v>3974</v>
      </c>
      <c r="AI790" s="352" t="s">
        <v>3975</v>
      </c>
      <c r="AJ790" s="352" t="s">
        <v>3976</v>
      </c>
      <c r="AK790" s="354">
        <v>86.433920000000001</v>
      </c>
      <c r="AL790" s="355">
        <v>4.1577900000000003</v>
      </c>
      <c r="AM790" s="11">
        <f>IF(Verzie!$E$1="CZK",Ceny!AK790,IF(Verzie!$E$1="SK",Ceny!AL790,""))</f>
        <v>4.1577900000000003</v>
      </c>
    </row>
    <row r="791" spans="2:39" ht="15" hidden="1">
      <c r="B791" s="115"/>
      <c r="C791" s="116"/>
      <c r="D791" s="117"/>
      <c r="E791" s="118"/>
      <c r="F791" s="119"/>
      <c r="G791" s="120"/>
      <c r="H791" s="121" t="str">
        <f t="shared" si="55"/>
        <v/>
      </c>
      <c r="I791" s="122"/>
      <c r="J791" s="123" t="s">
        <v>11</v>
      </c>
      <c r="L791" s="75">
        <f>G791*(1-'FORM-I'!$V$22/100)</f>
        <v>0</v>
      </c>
      <c r="AH791" s="353" t="s">
        <v>3977</v>
      </c>
      <c r="AI791" s="352" t="s">
        <v>3978</v>
      </c>
      <c r="AJ791" s="352" t="s">
        <v>3979</v>
      </c>
      <c r="AK791" s="354">
        <v>50.597659999999998</v>
      </c>
      <c r="AL791" s="355">
        <v>2.4339400000000002</v>
      </c>
      <c r="AM791" s="11">
        <f>IF(Verzie!$E$1="CZK",Ceny!AK791,IF(Verzie!$E$1="SK",Ceny!AL791,""))</f>
        <v>2.4339400000000002</v>
      </c>
    </row>
    <row r="792" spans="2:39" ht="15" hidden="1">
      <c r="B792" s="115"/>
      <c r="C792" s="116"/>
      <c r="D792" s="117"/>
      <c r="E792" s="118"/>
      <c r="F792" s="119"/>
      <c r="G792" s="120"/>
      <c r="H792" s="121" t="str">
        <f t="shared" si="55"/>
        <v/>
      </c>
      <c r="I792" s="122"/>
      <c r="J792" s="123" t="s">
        <v>11</v>
      </c>
      <c r="L792" s="75">
        <f>G792*(1-'FORM-I'!$V$22/100)</f>
        <v>0</v>
      </c>
      <c r="AH792" s="353" t="s">
        <v>3980</v>
      </c>
      <c r="AI792" s="352" t="s">
        <v>3981</v>
      </c>
      <c r="AJ792" s="352" t="s">
        <v>3982</v>
      </c>
      <c r="AK792" s="354">
        <v>42.304360000000003</v>
      </c>
      <c r="AL792" s="355">
        <v>2.03498</v>
      </c>
      <c r="AM792" s="11">
        <f>IF(Verzie!$E$1="CZK",Ceny!AK792,IF(Verzie!$E$1="SK",Ceny!AL792,""))</f>
        <v>2.03498</v>
      </c>
    </row>
    <row r="793" spans="2:39" ht="15" hidden="1">
      <c r="B793" s="115"/>
      <c r="C793" s="116"/>
      <c r="D793" s="117"/>
      <c r="E793" s="118"/>
      <c r="F793" s="119"/>
      <c r="G793" s="120"/>
      <c r="H793" s="121" t="str">
        <f t="shared" si="55"/>
        <v/>
      </c>
      <c r="I793" s="122"/>
      <c r="J793" s="123" t="s">
        <v>11</v>
      </c>
      <c r="L793" s="75">
        <f>G793*(1-'FORM-I'!$V$22/100)</f>
        <v>0</v>
      </c>
      <c r="AH793" s="353" t="s">
        <v>3983</v>
      </c>
      <c r="AI793" s="352" t="s">
        <v>3984</v>
      </c>
      <c r="AJ793" s="352" t="s">
        <v>3985</v>
      </c>
      <c r="AK793" s="354">
        <v>50.295409999999997</v>
      </c>
      <c r="AL793" s="355">
        <v>2.4193899999999999</v>
      </c>
      <c r="AM793" s="11">
        <f>IF(Verzie!$E$1="CZK",Ceny!AK793,IF(Verzie!$E$1="SK",Ceny!AL793,""))</f>
        <v>2.4193899999999999</v>
      </c>
    </row>
    <row r="794" spans="2:39" ht="15" hidden="1">
      <c r="B794" s="115"/>
      <c r="C794" s="116"/>
      <c r="D794" s="117"/>
      <c r="E794" s="118"/>
      <c r="F794" s="119"/>
      <c r="G794" s="120"/>
      <c r="H794" s="121" t="str">
        <f t="shared" si="55"/>
        <v/>
      </c>
      <c r="I794" s="122"/>
      <c r="J794" s="123" t="s">
        <v>11</v>
      </c>
      <c r="L794" s="75">
        <f>G794*(1-'FORM-I'!$V$22/100)</f>
        <v>0</v>
      </c>
      <c r="AH794" s="353" t="s">
        <v>3986</v>
      </c>
      <c r="AI794" s="352" t="s">
        <v>3987</v>
      </c>
      <c r="AJ794" s="352" t="s">
        <v>3988</v>
      </c>
      <c r="AK794" s="354">
        <v>209.25782000000001</v>
      </c>
      <c r="AL794" s="355">
        <v>10.06606</v>
      </c>
      <c r="AM794" s="11">
        <f>IF(Verzie!$E$1="CZK",Ceny!AK794,IF(Verzie!$E$1="SK",Ceny!AL794,""))</f>
        <v>10.06606</v>
      </c>
    </row>
    <row r="795" spans="2:39" ht="15" hidden="1">
      <c r="B795" s="115"/>
      <c r="C795" s="116"/>
      <c r="D795" s="117"/>
      <c r="E795" s="118"/>
      <c r="F795" s="119"/>
      <c r="G795" s="120"/>
      <c r="H795" s="121" t="str">
        <f t="shared" si="55"/>
        <v/>
      </c>
      <c r="I795" s="122"/>
      <c r="J795" s="123" t="s">
        <v>11</v>
      </c>
      <c r="L795" s="75">
        <f>G795*(1-'FORM-I'!$V$22/100)</f>
        <v>0</v>
      </c>
      <c r="AH795" s="353" t="s">
        <v>3989</v>
      </c>
      <c r="AI795" s="352" t="s">
        <v>3990</v>
      </c>
      <c r="AJ795" s="352" t="s">
        <v>3991</v>
      </c>
      <c r="AK795" s="354">
        <v>1513.1152400000001</v>
      </c>
      <c r="AL795" s="355">
        <v>60.532159999999998</v>
      </c>
      <c r="AM795" s="11">
        <f>IF(Verzie!$E$1="CZK",Ceny!AK795,IF(Verzie!$E$1="SK",Ceny!AL795,""))</f>
        <v>60.532159999999998</v>
      </c>
    </row>
    <row r="796" spans="2:39" ht="15" hidden="1">
      <c r="B796" s="115"/>
      <c r="C796" s="116"/>
      <c r="D796" s="117"/>
      <c r="E796" s="118"/>
      <c r="F796" s="119"/>
      <c r="G796" s="120"/>
      <c r="H796" s="121" t="str">
        <f t="shared" si="55"/>
        <v/>
      </c>
      <c r="I796" s="122"/>
      <c r="J796" s="123" t="s">
        <v>11</v>
      </c>
      <c r="L796" s="75">
        <f>G796*(1-'FORM-I'!$V$22/100)</f>
        <v>0</v>
      </c>
      <c r="AH796" s="353" t="s">
        <v>3992</v>
      </c>
      <c r="AI796" s="352" t="s">
        <v>3993</v>
      </c>
      <c r="AJ796" s="352" t="s">
        <v>3994</v>
      </c>
      <c r="AK796" s="354">
        <v>2659.3493400000002</v>
      </c>
      <c r="AL796" s="355">
        <v>106.38721</v>
      </c>
      <c r="AM796" s="11">
        <f>IF(Verzie!$E$1="CZK",Ceny!AK796,IF(Verzie!$E$1="SK",Ceny!AL796,""))</f>
        <v>106.38721</v>
      </c>
    </row>
    <row r="797" spans="2:39" ht="15" hidden="1">
      <c r="B797" s="115"/>
      <c r="C797" s="116"/>
      <c r="D797" s="117"/>
      <c r="E797" s="118"/>
      <c r="F797" s="119"/>
      <c r="G797" s="120"/>
      <c r="H797" s="121" t="str">
        <f t="shared" si="55"/>
        <v/>
      </c>
      <c r="I797" s="122"/>
      <c r="J797" s="123" t="s">
        <v>11</v>
      </c>
      <c r="L797" s="75">
        <f>G797*(1-'FORM-I'!$V$22/100)</f>
        <v>0</v>
      </c>
      <c r="AH797" s="353" t="s">
        <v>3995</v>
      </c>
      <c r="AI797" s="352" t="s">
        <v>3996</v>
      </c>
      <c r="AJ797" s="352" t="s">
        <v>3997</v>
      </c>
      <c r="AK797" s="354">
        <v>3047.7378699999999</v>
      </c>
      <c r="AL797" s="355">
        <v>121.9247</v>
      </c>
      <c r="AM797" s="11">
        <f>IF(Verzie!$E$1="CZK",Ceny!AK797,IF(Verzie!$E$1="SK",Ceny!AL797,""))</f>
        <v>121.9247</v>
      </c>
    </row>
    <row r="798" spans="2:39" ht="15" hidden="1">
      <c r="B798" s="115"/>
      <c r="C798" s="116"/>
      <c r="D798" s="117"/>
      <c r="E798" s="118"/>
      <c r="F798" s="119"/>
      <c r="G798" s="120"/>
      <c r="H798" s="121" t="str">
        <f t="shared" si="55"/>
        <v/>
      </c>
      <c r="I798" s="122"/>
      <c r="J798" s="123" t="s">
        <v>11</v>
      </c>
      <c r="L798" s="75">
        <f>G798*(1-'FORM-I'!$V$22/100)</f>
        <v>0</v>
      </c>
      <c r="AH798" s="353" t="s">
        <v>3998</v>
      </c>
      <c r="AI798" s="352" t="s">
        <v>3999</v>
      </c>
      <c r="AJ798" s="352" t="s">
        <v>4000</v>
      </c>
      <c r="AK798" s="354">
        <v>347.68990000000002</v>
      </c>
      <c r="AL798" s="355">
        <v>13.909330000000001</v>
      </c>
      <c r="AM798" s="11">
        <f>IF(Verzie!$E$1="CZK",Ceny!AK798,IF(Verzie!$E$1="SK",Ceny!AL798,""))</f>
        <v>13.909330000000001</v>
      </c>
    </row>
    <row r="799" spans="2:39" ht="15" hidden="1">
      <c r="B799" s="115"/>
      <c r="C799" s="116"/>
      <c r="D799" s="117"/>
      <c r="E799" s="118"/>
      <c r="F799" s="119"/>
      <c r="G799" s="120"/>
      <c r="H799" s="121" t="str">
        <f t="shared" si="55"/>
        <v/>
      </c>
      <c r="I799" s="122"/>
      <c r="J799" s="123" t="s">
        <v>11</v>
      </c>
      <c r="L799" s="75">
        <f>G799*(1-'FORM-I'!$V$22/100)</f>
        <v>0</v>
      </c>
      <c r="AH799" s="353" t="s">
        <v>4001</v>
      </c>
      <c r="AI799" s="352" t="s">
        <v>4002</v>
      </c>
      <c r="AJ799" s="352" t="s">
        <v>4003</v>
      </c>
      <c r="AK799" s="354">
        <v>0</v>
      </c>
      <c r="AL799" s="355">
        <v>0</v>
      </c>
      <c r="AM799" s="11">
        <f>IF(Verzie!$E$1="CZK",Ceny!AK799,IF(Verzie!$E$1="SK",Ceny!AL799,""))</f>
        <v>0</v>
      </c>
    </row>
    <row r="800" spans="2:39" ht="15" hidden="1">
      <c r="B800" s="115"/>
      <c r="C800" s="116"/>
      <c r="D800" s="117"/>
      <c r="E800" s="118"/>
      <c r="F800" s="119"/>
      <c r="G800" s="120"/>
      <c r="H800" s="121" t="str">
        <f t="shared" si="55"/>
        <v/>
      </c>
      <c r="I800" s="122"/>
      <c r="J800" s="123" t="s">
        <v>11</v>
      </c>
      <c r="L800" s="75">
        <f>G800*(1-'FORM-I'!$V$22/100)</f>
        <v>0</v>
      </c>
      <c r="AH800" s="353" t="s">
        <v>4004</v>
      </c>
      <c r="AI800" s="352" t="s">
        <v>4005</v>
      </c>
      <c r="AJ800" s="352" t="s">
        <v>4006</v>
      </c>
      <c r="AK800" s="354">
        <v>347.68990000000002</v>
      </c>
      <c r="AL800" s="355">
        <v>13.909330000000001</v>
      </c>
      <c r="AM800" s="11">
        <f>IF(Verzie!$E$1="CZK",Ceny!AK800,IF(Verzie!$E$1="SK",Ceny!AL800,""))</f>
        <v>13.909330000000001</v>
      </c>
    </row>
    <row r="801" spans="2:39" ht="15" hidden="1">
      <c r="B801" s="115"/>
      <c r="C801" s="116"/>
      <c r="D801" s="117"/>
      <c r="E801" s="118"/>
      <c r="F801" s="119"/>
      <c r="G801" s="120"/>
      <c r="H801" s="121" t="str">
        <f t="shared" si="55"/>
        <v/>
      </c>
      <c r="I801" s="122"/>
      <c r="J801" s="123" t="s">
        <v>11</v>
      </c>
      <c r="L801" s="75">
        <f>G801*(1-'FORM-I'!$V$22/100)</f>
        <v>0</v>
      </c>
      <c r="AH801" s="353" t="s">
        <v>4007</v>
      </c>
      <c r="AI801" s="352" t="s">
        <v>4008</v>
      </c>
      <c r="AJ801" s="352" t="s">
        <v>4009</v>
      </c>
      <c r="AK801" s="354">
        <v>347.68990000000002</v>
      </c>
      <c r="AL801" s="355">
        <v>13.909330000000001</v>
      </c>
      <c r="AM801" s="11">
        <f>IF(Verzie!$E$1="CZK",Ceny!AK801,IF(Verzie!$E$1="SK",Ceny!AL801,""))</f>
        <v>13.909330000000001</v>
      </c>
    </row>
    <row r="802" spans="2:39" ht="15" hidden="1">
      <c r="B802" s="115"/>
      <c r="C802" s="116"/>
      <c r="D802" s="117"/>
      <c r="E802" s="118"/>
      <c r="F802" s="119"/>
      <c r="G802" s="120"/>
      <c r="H802" s="121" t="str">
        <f t="shared" si="55"/>
        <v/>
      </c>
      <c r="I802" s="122"/>
      <c r="J802" s="123" t="s">
        <v>11</v>
      </c>
      <c r="L802" s="75">
        <f>G802*(1-'FORM-I'!$V$22/100)</f>
        <v>0</v>
      </c>
      <c r="AH802" s="353" t="s">
        <v>4010</v>
      </c>
      <c r="AI802" s="352" t="s">
        <v>4011</v>
      </c>
      <c r="AJ802" s="352" t="s">
        <v>4012</v>
      </c>
      <c r="AK802" s="354">
        <v>98.108400000000003</v>
      </c>
      <c r="AL802" s="355">
        <v>3.9481999999999999</v>
      </c>
      <c r="AM802" s="11">
        <f>IF(Verzie!$E$1="CZK",Ceny!AK802,IF(Verzie!$E$1="SK",Ceny!AL802,""))</f>
        <v>3.9481999999999999</v>
      </c>
    </row>
    <row r="803" spans="2:39" ht="15" hidden="1">
      <c r="B803" s="115"/>
      <c r="C803" s="116"/>
      <c r="D803" s="117"/>
      <c r="E803" s="118"/>
      <c r="F803" s="119"/>
      <c r="G803" s="120"/>
      <c r="H803" s="121" t="str">
        <f t="shared" si="55"/>
        <v/>
      </c>
      <c r="I803" s="122"/>
      <c r="J803" s="123" t="s">
        <v>11</v>
      </c>
      <c r="L803" s="75">
        <f>G803*(1-'FORM-I'!$V$22/100)</f>
        <v>0</v>
      </c>
      <c r="AH803" s="353" t="s">
        <v>4013</v>
      </c>
      <c r="AI803" s="352" t="s">
        <v>4014</v>
      </c>
      <c r="AJ803" s="352" t="s">
        <v>4015</v>
      </c>
      <c r="AK803" s="354">
        <v>1046.63516</v>
      </c>
      <c r="AL803" s="355">
        <v>0</v>
      </c>
      <c r="AM803" s="11">
        <f>IF(Verzie!$E$1="CZK",Ceny!AK803,IF(Verzie!$E$1="SK",Ceny!AL803,""))</f>
        <v>0</v>
      </c>
    </row>
    <row r="804" spans="2:39" ht="15" hidden="1">
      <c r="B804" s="115"/>
      <c r="C804" s="116"/>
      <c r="D804" s="117"/>
      <c r="E804" s="118"/>
      <c r="F804" s="119"/>
      <c r="G804" s="120"/>
      <c r="H804" s="121" t="str">
        <f t="shared" si="55"/>
        <v/>
      </c>
      <c r="I804" s="122"/>
      <c r="J804" s="123" t="s">
        <v>11</v>
      </c>
      <c r="L804" s="75">
        <f>G804*(1-'FORM-I'!$V$22/100)</f>
        <v>0</v>
      </c>
      <c r="AH804" s="353" t="s">
        <v>4016</v>
      </c>
      <c r="AI804" s="352" t="s">
        <v>4017</v>
      </c>
      <c r="AJ804" s="352" t="s">
        <v>4018</v>
      </c>
      <c r="AK804" s="354">
        <v>1046.63516</v>
      </c>
      <c r="AL804" s="355">
        <v>0</v>
      </c>
      <c r="AM804" s="11">
        <f>IF(Verzie!$E$1="CZK",Ceny!AK804,IF(Verzie!$E$1="SK",Ceny!AL804,""))</f>
        <v>0</v>
      </c>
    </row>
    <row r="805" spans="2:39" ht="15" hidden="1">
      <c r="B805" s="115"/>
      <c r="C805" s="116"/>
      <c r="D805" s="117"/>
      <c r="E805" s="118"/>
      <c r="F805" s="119"/>
      <c r="G805" s="120"/>
      <c r="H805" s="121" t="str">
        <f t="shared" si="55"/>
        <v/>
      </c>
      <c r="I805" s="122"/>
      <c r="J805" s="123" t="s">
        <v>11</v>
      </c>
      <c r="L805" s="75">
        <f>G805*(1-'FORM-I'!$V$22/100)</f>
        <v>0</v>
      </c>
      <c r="AH805" s="353" t="s">
        <v>4019</v>
      </c>
      <c r="AI805" s="352" t="s">
        <v>4020</v>
      </c>
      <c r="AJ805" s="352" t="s">
        <v>4021</v>
      </c>
      <c r="AK805" s="354">
        <v>443.72892000000002</v>
      </c>
      <c r="AL805" s="355">
        <v>17.751370000000001</v>
      </c>
      <c r="AM805" s="11">
        <f>IF(Verzie!$E$1="CZK",Ceny!AK805,IF(Verzie!$E$1="SK",Ceny!AL805,""))</f>
        <v>17.751370000000001</v>
      </c>
    </row>
    <row r="806" spans="2:39" ht="15" hidden="1">
      <c r="B806" s="115"/>
      <c r="C806" s="116"/>
      <c r="D806" s="117"/>
      <c r="E806" s="118"/>
      <c r="F806" s="119"/>
      <c r="G806" s="120"/>
      <c r="H806" s="121" t="str">
        <f t="shared" si="55"/>
        <v/>
      </c>
      <c r="I806" s="122"/>
      <c r="J806" s="123" t="s">
        <v>11</v>
      </c>
      <c r="L806" s="75">
        <f>G806*(1-'FORM-I'!$V$22/100)</f>
        <v>0</v>
      </c>
      <c r="AH806" s="353" t="s">
        <v>4022</v>
      </c>
      <c r="AI806" s="352" t="s">
        <v>4023</v>
      </c>
      <c r="AJ806" s="352" t="s">
        <v>4024</v>
      </c>
      <c r="AK806" s="354">
        <v>14.88</v>
      </c>
      <c r="AL806" s="355">
        <v>0.58121999999999996</v>
      </c>
      <c r="AM806" s="11">
        <f>IF(Verzie!$E$1="CZK",Ceny!AK806,IF(Verzie!$E$1="SK",Ceny!AL806,""))</f>
        <v>0.58121999999999996</v>
      </c>
    </row>
    <row r="807" spans="2:39" ht="15" hidden="1">
      <c r="B807" s="115"/>
      <c r="C807" s="116"/>
      <c r="D807" s="117"/>
      <c r="E807" s="118"/>
      <c r="F807" s="119"/>
      <c r="G807" s="120"/>
      <c r="H807" s="121" t="str">
        <f t="shared" si="55"/>
        <v/>
      </c>
      <c r="I807" s="122"/>
      <c r="J807" s="123" t="s">
        <v>11</v>
      </c>
      <c r="L807" s="75">
        <f>G807*(1-'FORM-I'!$V$22/100)</f>
        <v>0</v>
      </c>
      <c r="AH807" s="353" t="s">
        <v>4025</v>
      </c>
      <c r="AI807" s="352" t="s">
        <v>4026</v>
      </c>
      <c r="AJ807" s="352" t="s">
        <v>4027</v>
      </c>
      <c r="AK807" s="354">
        <v>14.890599999999999</v>
      </c>
      <c r="AL807" s="355">
        <v>0.61070000000000002</v>
      </c>
      <c r="AM807" s="11">
        <f>IF(Verzie!$E$1="CZK",Ceny!AK807,IF(Verzie!$E$1="SK",Ceny!AL807,""))</f>
        <v>0.61070000000000002</v>
      </c>
    </row>
    <row r="808" spans="2:39" ht="15" hidden="1">
      <c r="B808" s="115"/>
      <c r="C808" s="116"/>
      <c r="D808" s="117"/>
      <c r="E808" s="118"/>
      <c r="F808" s="119"/>
      <c r="G808" s="120"/>
      <c r="H808" s="121" t="str">
        <f t="shared" si="55"/>
        <v/>
      </c>
      <c r="I808" s="122"/>
      <c r="J808" s="123" t="s">
        <v>11</v>
      </c>
      <c r="L808" s="75">
        <f>G808*(1-'FORM-I'!$V$22/100)</f>
        <v>0</v>
      </c>
      <c r="AH808" s="353" t="s">
        <v>4028</v>
      </c>
      <c r="AI808" s="352" t="s">
        <v>4029</v>
      </c>
      <c r="AJ808" s="352" t="s">
        <v>4030</v>
      </c>
      <c r="AK808" s="354">
        <v>8.5299999999999994</v>
      </c>
      <c r="AL808" s="355">
        <v>0.33312000000000003</v>
      </c>
      <c r="AM808" s="11">
        <f>IF(Verzie!$E$1="CZK",Ceny!AK808,IF(Verzie!$E$1="SK",Ceny!AL808,""))</f>
        <v>0.33312000000000003</v>
      </c>
    </row>
    <row r="809" spans="2:39" ht="15" hidden="1">
      <c r="B809" s="115"/>
      <c r="C809" s="116"/>
      <c r="D809" s="117"/>
      <c r="E809" s="118"/>
      <c r="F809" s="119"/>
      <c r="G809" s="120"/>
      <c r="H809" s="121" t="str">
        <f t="shared" si="55"/>
        <v/>
      </c>
      <c r="I809" s="122"/>
      <c r="J809" s="123" t="s">
        <v>11</v>
      </c>
      <c r="L809" s="75">
        <f>G809*(1-'FORM-I'!$V$22/100)</f>
        <v>0</v>
      </c>
      <c r="AH809" s="353" t="s">
        <v>4031</v>
      </c>
      <c r="AI809" s="352" t="s">
        <v>4032</v>
      </c>
      <c r="AJ809" s="352" t="s">
        <v>4033</v>
      </c>
      <c r="AK809" s="354">
        <v>3.9025099999999999</v>
      </c>
      <c r="AL809" s="355">
        <v>0.16006000000000001</v>
      </c>
      <c r="AM809" s="11">
        <f>IF(Verzie!$E$1="CZK",Ceny!AK809,IF(Verzie!$E$1="SK",Ceny!AL809,""))</f>
        <v>0.16006000000000001</v>
      </c>
    </row>
    <row r="810" spans="2:39" ht="15" hidden="1">
      <c r="B810" s="115"/>
      <c r="C810" s="116"/>
      <c r="D810" s="117"/>
      <c r="E810" s="118"/>
      <c r="F810" s="119"/>
      <c r="G810" s="120"/>
      <c r="H810" s="121" t="str">
        <f t="shared" si="55"/>
        <v/>
      </c>
      <c r="I810" s="122"/>
      <c r="J810" s="123" t="s">
        <v>11</v>
      </c>
      <c r="L810" s="75">
        <f>G810*(1-'FORM-I'!$V$22/100)</f>
        <v>0</v>
      </c>
      <c r="AH810" s="353" t="s">
        <v>4034</v>
      </c>
      <c r="AI810" s="352" t="s">
        <v>4035</v>
      </c>
      <c r="AJ810" s="352" t="s">
        <v>4036</v>
      </c>
      <c r="AK810" s="354">
        <v>1901.4974199999999</v>
      </c>
      <c r="AL810" s="355">
        <v>76.069370000000006</v>
      </c>
      <c r="AM810" s="11">
        <f>IF(Verzie!$E$1="CZK",Ceny!AK810,IF(Verzie!$E$1="SK",Ceny!AL810,""))</f>
        <v>76.069370000000006</v>
      </c>
    </row>
    <row r="811" spans="2:39" ht="15" hidden="1">
      <c r="B811" s="115"/>
      <c r="C811" s="116"/>
      <c r="D811" s="117"/>
      <c r="E811" s="118"/>
      <c r="F811" s="119"/>
      <c r="G811" s="120"/>
      <c r="H811" s="121" t="str">
        <f t="shared" si="55"/>
        <v/>
      </c>
      <c r="I811" s="122"/>
      <c r="J811" s="123" t="s">
        <v>11</v>
      </c>
      <c r="L811" s="75">
        <f>G811*(1-'FORM-I'!$V$22/100)</f>
        <v>0</v>
      </c>
      <c r="AH811" s="353" t="s">
        <v>4034</v>
      </c>
      <c r="AI811" s="352" t="s">
        <v>4037</v>
      </c>
      <c r="AJ811" s="352" t="s">
        <v>4038</v>
      </c>
      <c r="AK811" s="354">
        <v>718.90374999999995</v>
      </c>
      <c r="AL811" s="355">
        <v>28.83831</v>
      </c>
      <c r="AM811" s="11">
        <f>IF(Verzie!$E$1="CZK",Ceny!AK811,IF(Verzie!$E$1="SK",Ceny!AL811,""))</f>
        <v>28.83831</v>
      </c>
    </row>
    <row r="812" spans="2:39" ht="15" hidden="1">
      <c r="B812" s="115"/>
      <c r="C812" s="116"/>
      <c r="D812" s="117"/>
      <c r="E812" s="118"/>
      <c r="F812" s="119"/>
      <c r="G812" s="120"/>
      <c r="H812" s="121" t="str">
        <f t="shared" si="55"/>
        <v/>
      </c>
      <c r="I812" s="122"/>
      <c r="J812" s="123" t="s">
        <v>11</v>
      </c>
      <c r="L812" s="75">
        <f>G812*(1-'FORM-I'!$V$22/100)</f>
        <v>0</v>
      </c>
      <c r="AH812" s="353" t="s">
        <v>4039</v>
      </c>
      <c r="AI812" s="352" t="s">
        <v>4040</v>
      </c>
      <c r="AJ812" s="352" t="s">
        <v>4041</v>
      </c>
      <c r="AK812" s="354">
        <v>1140.8984599999999</v>
      </c>
      <c r="AL812" s="355">
        <v>45.641629999999999</v>
      </c>
      <c r="AM812" s="11">
        <f>IF(Verzie!$E$1="CZK",Ceny!AK812,IF(Verzie!$E$1="SK",Ceny!AL812,""))</f>
        <v>45.641629999999999</v>
      </c>
    </row>
    <row r="813" spans="2:39" ht="15" hidden="1">
      <c r="B813" s="115"/>
      <c r="C813" s="116"/>
      <c r="D813" s="117"/>
      <c r="E813" s="118"/>
      <c r="F813" s="119"/>
      <c r="G813" s="120"/>
      <c r="H813" s="121" t="str">
        <f t="shared" si="55"/>
        <v/>
      </c>
      <c r="I813" s="122"/>
      <c r="J813" s="123" t="s">
        <v>11</v>
      </c>
      <c r="L813" s="75">
        <f>G813*(1-'FORM-I'!$V$22/100)</f>
        <v>0</v>
      </c>
      <c r="AH813" s="353" t="s">
        <v>4042</v>
      </c>
      <c r="AI813" s="352" t="s">
        <v>4043</v>
      </c>
      <c r="AJ813" s="352" t="s">
        <v>4044</v>
      </c>
      <c r="AK813" s="354">
        <v>2991.7106399999998</v>
      </c>
      <c r="AL813" s="355">
        <v>119.68333</v>
      </c>
      <c r="AM813" s="11">
        <f>IF(Verzie!$E$1="CZK",Ceny!AK813,IF(Verzie!$E$1="SK",Ceny!AL813,""))</f>
        <v>119.68333</v>
      </c>
    </row>
    <row r="814" spans="2:39" ht="15" hidden="1">
      <c r="B814" s="115"/>
      <c r="C814" s="116"/>
      <c r="D814" s="117"/>
      <c r="E814" s="118"/>
      <c r="F814" s="119"/>
      <c r="G814" s="120"/>
      <c r="H814" s="121" t="str">
        <f t="shared" si="55"/>
        <v/>
      </c>
      <c r="I814" s="122"/>
      <c r="J814" s="123" t="s">
        <v>11</v>
      </c>
      <c r="L814" s="75">
        <f>G814*(1-'FORM-I'!$V$22/100)</f>
        <v>0</v>
      </c>
      <c r="AH814" s="353" t="s">
        <v>4045</v>
      </c>
      <c r="AI814" s="352" t="s">
        <v>4046</v>
      </c>
      <c r="AJ814" s="352" t="s">
        <v>4047</v>
      </c>
      <c r="AK814" s="354">
        <v>511.51125999999999</v>
      </c>
      <c r="AL814" s="355">
        <v>20.462990000000001</v>
      </c>
      <c r="AM814" s="11">
        <f>IF(Verzie!$E$1="CZK",Ceny!AK814,IF(Verzie!$E$1="SK",Ceny!AL814,""))</f>
        <v>20.462990000000001</v>
      </c>
    </row>
    <row r="815" spans="2:39" ht="15" hidden="1">
      <c r="B815" s="115"/>
      <c r="C815" s="116"/>
      <c r="D815" s="117"/>
      <c r="E815" s="118"/>
      <c r="F815" s="119"/>
      <c r="G815" s="120"/>
      <c r="H815" s="121" t="str">
        <f t="shared" si="55"/>
        <v/>
      </c>
      <c r="I815" s="122"/>
      <c r="J815" s="123" t="s">
        <v>11</v>
      </c>
      <c r="L815" s="75">
        <f>G815*(1-'FORM-I'!$V$22/100)</f>
        <v>0</v>
      </c>
      <c r="AH815" s="353" t="s">
        <v>4048</v>
      </c>
      <c r="AI815" s="352" t="s">
        <v>4049</v>
      </c>
      <c r="AJ815" s="352" t="s">
        <v>4050</v>
      </c>
      <c r="AK815" s="354">
        <v>585.84640999999999</v>
      </c>
      <c r="AL815" s="355">
        <v>23.43676</v>
      </c>
      <c r="AM815" s="11">
        <f>IF(Verzie!$E$1="CZK",Ceny!AK815,IF(Verzie!$E$1="SK",Ceny!AL815,""))</f>
        <v>23.43676</v>
      </c>
    </row>
    <row r="816" spans="2:39" ht="15" hidden="1">
      <c r="B816" s="115"/>
      <c r="C816" s="116"/>
      <c r="D816" s="117"/>
      <c r="E816" s="118"/>
      <c r="F816" s="119"/>
      <c r="G816" s="120"/>
      <c r="H816" s="121" t="str">
        <f t="shared" si="55"/>
        <v/>
      </c>
      <c r="I816" s="122"/>
      <c r="J816" s="123" t="s">
        <v>11</v>
      </c>
      <c r="L816" s="75">
        <f>G816*(1-'FORM-I'!$V$22/100)</f>
        <v>0</v>
      </c>
      <c r="AH816" s="353" t="s">
        <v>4051</v>
      </c>
      <c r="AI816" s="352" t="s">
        <v>4052</v>
      </c>
      <c r="AJ816" s="352" t="s">
        <v>4053</v>
      </c>
      <c r="AK816" s="354">
        <v>585.84640999999999</v>
      </c>
      <c r="AL816" s="355">
        <v>23.43676</v>
      </c>
      <c r="AM816" s="11">
        <f>IF(Verzie!$E$1="CZK",Ceny!AK816,IF(Verzie!$E$1="SK",Ceny!AL816,""))</f>
        <v>23.43676</v>
      </c>
    </row>
    <row r="817" spans="2:39" ht="15" hidden="1">
      <c r="B817" s="115"/>
      <c r="C817" s="116"/>
      <c r="D817" s="117"/>
      <c r="E817" s="118"/>
      <c r="F817" s="119"/>
      <c r="G817" s="120"/>
      <c r="H817" s="121" t="str">
        <f t="shared" ref="H817:H880" si="56">IF(G817="","",$H$10)</f>
        <v/>
      </c>
      <c r="I817" s="122"/>
      <c r="J817" s="123" t="s">
        <v>11</v>
      </c>
      <c r="L817" s="75">
        <f>G817*(1-'FORM-I'!$V$22/100)</f>
        <v>0</v>
      </c>
      <c r="AH817" s="353" t="s">
        <v>4054</v>
      </c>
      <c r="AI817" s="352" t="s">
        <v>4055</v>
      </c>
      <c r="AJ817" s="352" t="s">
        <v>4056</v>
      </c>
      <c r="AK817" s="354">
        <v>0.82225999999999999</v>
      </c>
      <c r="AL817" s="355">
        <v>3.372E-2</v>
      </c>
      <c r="AM817" s="11">
        <f>IF(Verzie!$E$1="CZK",Ceny!AK817,IF(Verzie!$E$1="SK",Ceny!AL817,""))</f>
        <v>3.372E-2</v>
      </c>
    </row>
    <row r="818" spans="2:39" ht="15" hidden="1">
      <c r="B818" s="115"/>
      <c r="C818" s="116"/>
      <c r="D818" s="117"/>
      <c r="E818" s="118"/>
      <c r="F818" s="119"/>
      <c r="G818" s="120"/>
      <c r="H818" s="121" t="str">
        <f t="shared" si="56"/>
        <v/>
      </c>
      <c r="I818" s="122"/>
      <c r="J818" s="123" t="s">
        <v>11</v>
      </c>
      <c r="L818" s="75">
        <f>G818*(1-'FORM-I'!$V$22/100)</f>
        <v>0</v>
      </c>
      <c r="AH818" s="353" t="s">
        <v>4057</v>
      </c>
      <c r="AI818" s="352" t="s">
        <v>4058</v>
      </c>
      <c r="AJ818" s="352" t="s">
        <v>4059</v>
      </c>
      <c r="AK818" s="354">
        <v>5.2799699999999996</v>
      </c>
      <c r="AL818" s="355">
        <v>0.21654000000000001</v>
      </c>
      <c r="AM818" s="11">
        <f>IF(Verzie!$E$1="CZK",Ceny!AK818,IF(Verzie!$E$1="SK",Ceny!AL818,""))</f>
        <v>0.21654000000000001</v>
      </c>
    </row>
    <row r="819" spans="2:39" ht="15" hidden="1">
      <c r="B819" s="115"/>
      <c r="C819" s="116"/>
      <c r="D819" s="117"/>
      <c r="E819" s="118"/>
      <c r="F819" s="119"/>
      <c r="G819" s="120"/>
      <c r="H819" s="121" t="str">
        <f t="shared" si="56"/>
        <v/>
      </c>
      <c r="I819" s="122"/>
      <c r="J819" s="123" t="s">
        <v>11</v>
      </c>
      <c r="L819" s="75">
        <f>G819*(1-'FORM-I'!$V$22/100)</f>
        <v>0</v>
      </c>
      <c r="AH819" s="353" t="s">
        <v>4060</v>
      </c>
      <c r="AI819" s="352" t="s">
        <v>4061</v>
      </c>
      <c r="AJ819" s="352" t="s">
        <v>4062</v>
      </c>
      <c r="AK819" s="354">
        <v>5.2799699999999996</v>
      </c>
      <c r="AL819" s="355">
        <v>0.21654000000000001</v>
      </c>
      <c r="AM819" s="11">
        <f>IF(Verzie!$E$1="CZK",Ceny!AK819,IF(Verzie!$E$1="SK",Ceny!AL819,""))</f>
        <v>0.21654000000000001</v>
      </c>
    </row>
    <row r="820" spans="2:39" ht="15" hidden="1">
      <c r="B820" s="115"/>
      <c r="C820" s="116"/>
      <c r="D820" s="117"/>
      <c r="E820" s="118"/>
      <c r="F820" s="119"/>
      <c r="G820" s="120"/>
      <c r="H820" s="121" t="str">
        <f t="shared" si="56"/>
        <v/>
      </c>
      <c r="I820" s="122"/>
      <c r="J820" s="123" t="s">
        <v>11</v>
      </c>
      <c r="L820" s="75">
        <f>G820*(1-'FORM-I'!$V$22/100)</f>
        <v>0</v>
      </c>
      <c r="AH820" s="353" t="s">
        <v>4063</v>
      </c>
      <c r="AI820" s="352" t="s">
        <v>4064</v>
      </c>
      <c r="AJ820" s="352" t="s">
        <v>4065</v>
      </c>
      <c r="AK820" s="354">
        <v>1.1582300000000001</v>
      </c>
      <c r="AL820" s="355">
        <v>4.7500000000000001E-2</v>
      </c>
      <c r="AM820" s="11">
        <f>IF(Verzie!$E$1="CZK",Ceny!AK820,IF(Verzie!$E$1="SK",Ceny!AL820,""))</f>
        <v>4.7500000000000001E-2</v>
      </c>
    </row>
    <row r="821" spans="2:39" ht="15" hidden="1">
      <c r="B821" s="115"/>
      <c r="C821" s="116"/>
      <c r="D821" s="117"/>
      <c r="E821" s="118"/>
      <c r="F821" s="119"/>
      <c r="G821" s="120"/>
      <c r="H821" s="121" t="str">
        <f t="shared" si="56"/>
        <v/>
      </c>
      <c r="I821" s="122"/>
      <c r="J821" s="123" t="s">
        <v>11</v>
      </c>
      <c r="L821" s="75">
        <f>G821*(1-'FORM-I'!$V$22/100)</f>
        <v>0</v>
      </c>
      <c r="AH821" s="353" t="s">
        <v>4066</v>
      </c>
      <c r="AI821" s="352" t="s">
        <v>4067</v>
      </c>
      <c r="AJ821" s="352" t="s">
        <v>4068</v>
      </c>
      <c r="AK821" s="354">
        <v>54.593969999999999</v>
      </c>
      <c r="AL821" s="355">
        <v>2.2391000000000001</v>
      </c>
      <c r="AM821" s="11">
        <f>IF(Verzie!$E$1="CZK",Ceny!AK821,IF(Verzie!$E$1="SK",Ceny!AL821,""))</f>
        <v>2.2391000000000001</v>
      </c>
    </row>
    <row r="822" spans="2:39" ht="15" hidden="1">
      <c r="B822" s="115"/>
      <c r="C822" s="116"/>
      <c r="D822" s="117"/>
      <c r="E822" s="118"/>
      <c r="F822" s="119"/>
      <c r="G822" s="120"/>
      <c r="H822" s="121" t="str">
        <f t="shared" si="56"/>
        <v/>
      </c>
      <c r="I822" s="122"/>
      <c r="J822" s="123" t="s">
        <v>11</v>
      </c>
      <c r="L822" s="75">
        <f>G822*(1-'FORM-I'!$V$22/100)</f>
        <v>0</v>
      </c>
      <c r="AH822" s="353" t="s">
        <v>4069</v>
      </c>
      <c r="AI822" s="352" t="s">
        <v>4070</v>
      </c>
      <c r="AJ822" s="352" t="s">
        <v>4071</v>
      </c>
      <c r="AK822" s="354">
        <v>2.58812</v>
      </c>
      <c r="AL822" s="355">
        <v>0.10614</v>
      </c>
      <c r="AM822" s="11">
        <f>IF(Verzie!$E$1="CZK",Ceny!AK822,IF(Verzie!$E$1="SK",Ceny!AL822,""))</f>
        <v>0.10614</v>
      </c>
    </row>
    <row r="823" spans="2:39" ht="15" hidden="1">
      <c r="B823" s="115"/>
      <c r="C823" s="116"/>
      <c r="D823" s="117"/>
      <c r="E823" s="118"/>
      <c r="F823" s="119"/>
      <c r="G823" s="120"/>
      <c r="H823" s="121" t="str">
        <f t="shared" si="56"/>
        <v/>
      </c>
      <c r="I823" s="122"/>
      <c r="J823" s="123" t="s">
        <v>11</v>
      </c>
      <c r="L823" s="75">
        <f>G823*(1-'FORM-I'!$V$22/100)</f>
        <v>0</v>
      </c>
      <c r="AH823" s="353" t="s">
        <v>4072</v>
      </c>
      <c r="AI823" s="352" t="s">
        <v>4073</v>
      </c>
      <c r="AJ823" s="352" t="s">
        <v>4074</v>
      </c>
      <c r="AK823" s="354">
        <v>5.2799699999999996</v>
      </c>
      <c r="AL823" s="355">
        <v>0.21654000000000001</v>
      </c>
      <c r="AM823" s="11">
        <f>IF(Verzie!$E$1="CZK",Ceny!AK823,IF(Verzie!$E$1="SK",Ceny!AL823,""))</f>
        <v>0.21654000000000001</v>
      </c>
    </row>
    <row r="824" spans="2:39" ht="15" hidden="1">
      <c r="B824" s="115"/>
      <c r="C824" s="116"/>
      <c r="D824" s="117"/>
      <c r="E824" s="118"/>
      <c r="F824" s="119"/>
      <c r="G824" s="120"/>
      <c r="H824" s="121" t="str">
        <f t="shared" si="56"/>
        <v/>
      </c>
      <c r="I824" s="122"/>
      <c r="J824" s="123" t="s">
        <v>11</v>
      </c>
      <c r="L824" s="75">
        <f>G824*(1-'FORM-I'!$V$22/100)</f>
        <v>0</v>
      </c>
      <c r="AH824" s="353" t="s">
        <v>4075</v>
      </c>
      <c r="AI824" s="352" t="s">
        <v>4076</v>
      </c>
      <c r="AJ824" s="352" t="s">
        <v>4077</v>
      </c>
      <c r="AK824" s="354">
        <v>4.3147399999999996</v>
      </c>
      <c r="AL824" s="355">
        <v>0.17696000000000001</v>
      </c>
      <c r="AM824" s="11">
        <f>IF(Verzie!$E$1="CZK",Ceny!AK824,IF(Verzie!$E$1="SK",Ceny!AL824,""))</f>
        <v>0.17696000000000001</v>
      </c>
    </row>
    <row r="825" spans="2:39" ht="15" hidden="1">
      <c r="B825" s="115"/>
      <c r="C825" s="116"/>
      <c r="D825" s="117"/>
      <c r="E825" s="118"/>
      <c r="F825" s="119"/>
      <c r="G825" s="120"/>
      <c r="H825" s="121" t="str">
        <f t="shared" si="56"/>
        <v/>
      </c>
      <c r="I825" s="122"/>
      <c r="J825" s="123" t="s">
        <v>11</v>
      </c>
      <c r="L825" s="75">
        <f>G825*(1-'FORM-I'!$V$22/100)</f>
        <v>0</v>
      </c>
      <c r="AH825" s="353" t="s">
        <v>4078</v>
      </c>
      <c r="AI825" s="352" t="s">
        <v>4079</v>
      </c>
      <c r="AJ825" s="352" t="s">
        <v>4080</v>
      </c>
      <c r="AK825" s="354">
        <v>8.9047099999999997</v>
      </c>
      <c r="AL825" s="355">
        <v>0.36520000000000002</v>
      </c>
      <c r="AM825" s="11">
        <f>IF(Verzie!$E$1="CZK",Ceny!AK825,IF(Verzie!$E$1="SK",Ceny!AL825,""))</f>
        <v>0.36520000000000002</v>
      </c>
    </row>
    <row r="826" spans="2:39" ht="15" hidden="1">
      <c r="B826" s="115"/>
      <c r="C826" s="116"/>
      <c r="D826" s="117"/>
      <c r="E826" s="118"/>
      <c r="F826" s="119"/>
      <c r="G826" s="120"/>
      <c r="H826" s="121" t="str">
        <f t="shared" si="56"/>
        <v/>
      </c>
      <c r="I826" s="122"/>
      <c r="J826" s="123" t="s">
        <v>11</v>
      </c>
      <c r="L826" s="75">
        <f>G826*(1-'FORM-I'!$V$22/100)</f>
        <v>0</v>
      </c>
      <c r="AH826" s="353" t="s">
        <v>4081</v>
      </c>
      <c r="AI826" s="352" t="s">
        <v>4082</v>
      </c>
      <c r="AJ826" s="352" t="s">
        <v>4083</v>
      </c>
      <c r="AK826" s="354">
        <v>16.522629999999999</v>
      </c>
      <c r="AL826" s="355">
        <v>0.67764000000000002</v>
      </c>
      <c r="AM826" s="11">
        <f>IF(Verzie!$E$1="CZK",Ceny!AK826,IF(Verzie!$E$1="SK",Ceny!AL826,""))</f>
        <v>0.67764000000000002</v>
      </c>
    </row>
    <row r="827" spans="2:39" ht="15" hidden="1">
      <c r="B827" s="115"/>
      <c r="C827" s="116"/>
      <c r="D827" s="117"/>
      <c r="E827" s="118"/>
      <c r="F827" s="119"/>
      <c r="G827" s="120"/>
      <c r="H827" s="121" t="str">
        <f t="shared" si="56"/>
        <v/>
      </c>
      <c r="I827" s="122"/>
      <c r="J827" s="123" t="s">
        <v>11</v>
      </c>
      <c r="L827" s="75">
        <f>G827*(1-'FORM-I'!$V$22/100)</f>
        <v>0</v>
      </c>
      <c r="AH827" s="353" t="s">
        <v>4084</v>
      </c>
      <c r="AI827" s="352" t="s">
        <v>4085</v>
      </c>
      <c r="AJ827" s="352" t="s">
        <v>4086</v>
      </c>
      <c r="AK827" s="354">
        <v>5.5373000000000001</v>
      </c>
      <c r="AL827" s="355">
        <v>0.22711999999999999</v>
      </c>
      <c r="AM827" s="11">
        <f>IF(Verzie!$E$1="CZK",Ceny!AK827,IF(Verzie!$E$1="SK",Ceny!AL827,""))</f>
        <v>0.22711999999999999</v>
      </c>
    </row>
    <row r="828" spans="2:39" ht="15" hidden="1">
      <c r="B828" s="115"/>
      <c r="C828" s="116"/>
      <c r="D828" s="117"/>
      <c r="E828" s="118"/>
      <c r="F828" s="119"/>
      <c r="G828" s="120"/>
      <c r="H828" s="121" t="str">
        <f t="shared" si="56"/>
        <v/>
      </c>
      <c r="I828" s="122"/>
      <c r="J828" s="123" t="s">
        <v>11</v>
      </c>
      <c r="L828" s="75">
        <f>G828*(1-'FORM-I'!$V$22/100)</f>
        <v>0</v>
      </c>
      <c r="AH828" s="353" t="s">
        <v>4087</v>
      </c>
      <c r="AI828" s="352" t="s">
        <v>4088</v>
      </c>
      <c r="AJ828" s="352" t="s">
        <v>4089</v>
      </c>
      <c r="AK828" s="354">
        <v>7.1388199999999999</v>
      </c>
      <c r="AL828" s="355">
        <v>0.29277999999999998</v>
      </c>
      <c r="AM828" s="11">
        <f>IF(Verzie!$E$1="CZK",Ceny!AK828,IF(Verzie!$E$1="SK",Ceny!AL828,""))</f>
        <v>0.29277999999999998</v>
      </c>
    </row>
    <row r="829" spans="2:39" ht="15" hidden="1">
      <c r="B829" s="115"/>
      <c r="C829" s="116"/>
      <c r="D829" s="117"/>
      <c r="E829" s="118"/>
      <c r="F829" s="119"/>
      <c r="G829" s="120"/>
      <c r="H829" s="121" t="str">
        <f t="shared" si="56"/>
        <v/>
      </c>
      <c r="I829" s="122"/>
      <c r="J829" s="123" t="s">
        <v>11</v>
      </c>
      <c r="L829" s="75">
        <f>G829*(1-'FORM-I'!$V$22/100)</f>
        <v>0</v>
      </c>
      <c r="AH829" s="353" t="s">
        <v>4090</v>
      </c>
      <c r="AI829" s="352" t="s">
        <v>4091</v>
      </c>
      <c r="AJ829" s="352" t="s">
        <v>4092</v>
      </c>
      <c r="AK829" s="354">
        <v>14.11318</v>
      </c>
      <c r="AL829" s="355">
        <v>0.57882</v>
      </c>
      <c r="AM829" s="11">
        <f>IF(Verzie!$E$1="CZK",Ceny!AK829,IF(Verzie!$E$1="SK",Ceny!AL829,""))</f>
        <v>0.57882</v>
      </c>
    </row>
    <row r="830" spans="2:39" ht="15" hidden="1">
      <c r="B830" s="115"/>
      <c r="C830" s="116"/>
      <c r="D830" s="117"/>
      <c r="E830" s="118"/>
      <c r="F830" s="119"/>
      <c r="G830" s="120"/>
      <c r="H830" s="121" t="str">
        <f t="shared" si="56"/>
        <v/>
      </c>
      <c r="I830" s="122"/>
      <c r="J830" s="123" t="s">
        <v>11</v>
      </c>
      <c r="L830" s="75">
        <f>G830*(1-'FORM-I'!$V$22/100)</f>
        <v>0</v>
      </c>
      <c r="AH830" s="353" t="s">
        <v>4093</v>
      </c>
      <c r="AI830" s="352" t="s">
        <v>4094</v>
      </c>
      <c r="AJ830" s="352" t="s">
        <v>4095</v>
      </c>
      <c r="AK830" s="354">
        <v>5.9162699999999999</v>
      </c>
      <c r="AL830" s="355">
        <v>0.24265999999999999</v>
      </c>
      <c r="AM830" s="11">
        <f>IF(Verzie!$E$1="CZK",Ceny!AK830,IF(Verzie!$E$1="SK",Ceny!AL830,""))</f>
        <v>0.24265999999999999</v>
      </c>
    </row>
    <row r="831" spans="2:39" ht="15" hidden="1">
      <c r="B831" s="115"/>
      <c r="C831" s="116"/>
      <c r="D831" s="117"/>
      <c r="E831" s="118"/>
      <c r="F831" s="119"/>
      <c r="G831" s="120"/>
      <c r="H831" s="121" t="str">
        <f t="shared" si="56"/>
        <v/>
      </c>
      <c r="I831" s="122"/>
      <c r="J831" s="123" t="s">
        <v>11</v>
      </c>
      <c r="L831" s="75">
        <f>G831*(1-'FORM-I'!$V$22/100)</f>
        <v>0</v>
      </c>
      <c r="AH831" s="353" t="s">
        <v>4096</v>
      </c>
      <c r="AI831" s="352" t="s">
        <v>4097</v>
      </c>
      <c r="AJ831" s="352" t="s">
        <v>4098</v>
      </c>
      <c r="AK831" s="354">
        <v>12.94421</v>
      </c>
      <c r="AL831" s="355">
        <v>0.53088000000000002</v>
      </c>
      <c r="AM831" s="11">
        <f>IF(Verzie!$E$1="CZK",Ceny!AK831,IF(Verzie!$E$1="SK",Ceny!AL831,""))</f>
        <v>0.53088000000000002</v>
      </c>
    </row>
    <row r="832" spans="2:39" ht="15" hidden="1">
      <c r="B832" s="115"/>
      <c r="C832" s="116"/>
      <c r="D832" s="117"/>
      <c r="E832" s="118"/>
      <c r="F832" s="119"/>
      <c r="G832" s="120"/>
      <c r="H832" s="121" t="str">
        <f t="shared" si="56"/>
        <v/>
      </c>
      <c r="I832" s="122"/>
      <c r="J832" s="123" t="s">
        <v>11</v>
      </c>
      <c r="L832" s="75">
        <f>G832*(1-'FORM-I'!$V$22/100)</f>
        <v>0</v>
      </c>
      <c r="AH832" s="353" t="s">
        <v>4099</v>
      </c>
      <c r="AI832" s="352" t="s">
        <v>4100</v>
      </c>
      <c r="AJ832" s="352" t="s">
        <v>4101</v>
      </c>
      <c r="AK832" s="354">
        <v>5.6802900000000003</v>
      </c>
      <c r="AL832" s="355">
        <v>0.23296</v>
      </c>
      <c r="AM832" s="11">
        <f>IF(Verzie!$E$1="CZK",Ceny!AK832,IF(Verzie!$E$1="SK",Ceny!AL832,""))</f>
        <v>0.23296</v>
      </c>
    </row>
    <row r="833" spans="2:39" ht="15" hidden="1">
      <c r="B833" s="115"/>
      <c r="C833" s="116"/>
      <c r="D833" s="117"/>
      <c r="E833" s="118"/>
      <c r="F833" s="119"/>
      <c r="G833" s="120"/>
      <c r="H833" s="121" t="str">
        <f t="shared" si="56"/>
        <v/>
      </c>
      <c r="I833" s="122"/>
      <c r="J833" s="123" t="s">
        <v>11</v>
      </c>
      <c r="L833" s="75">
        <f>G833*(1-'FORM-I'!$V$22/100)</f>
        <v>0</v>
      </c>
      <c r="AH833" s="353" t="s">
        <v>4102</v>
      </c>
      <c r="AI833" s="352" t="s">
        <v>4103</v>
      </c>
      <c r="AJ833" s="352" t="s">
        <v>4104</v>
      </c>
      <c r="AK833" s="354">
        <v>11.328469999999999</v>
      </c>
      <c r="AL833" s="355">
        <v>0.46464</v>
      </c>
      <c r="AM833" s="11">
        <f>IF(Verzie!$E$1="CZK",Ceny!AK833,IF(Verzie!$E$1="SK",Ceny!AL833,""))</f>
        <v>0.46464</v>
      </c>
    </row>
    <row r="834" spans="2:39" ht="15" hidden="1">
      <c r="B834" s="115"/>
      <c r="C834" s="116"/>
      <c r="D834" s="117"/>
      <c r="E834" s="118"/>
      <c r="F834" s="119"/>
      <c r="G834" s="120"/>
      <c r="H834" s="121" t="str">
        <f t="shared" si="56"/>
        <v/>
      </c>
      <c r="I834" s="122"/>
      <c r="J834" s="123" t="s">
        <v>11</v>
      </c>
      <c r="L834" s="75">
        <f>G834*(1-'FORM-I'!$V$22/100)</f>
        <v>0</v>
      </c>
      <c r="AH834" s="353" t="s">
        <v>4105</v>
      </c>
      <c r="AI834" s="352" t="s">
        <v>4106</v>
      </c>
      <c r="AJ834" s="352" t="s">
        <v>4107</v>
      </c>
      <c r="AK834" s="354">
        <v>5.8983499999999998</v>
      </c>
      <c r="AL834" s="355">
        <v>0.2419</v>
      </c>
      <c r="AM834" s="11">
        <f>IF(Verzie!$E$1="CZK",Ceny!AK834,IF(Verzie!$E$1="SK",Ceny!AL834,""))</f>
        <v>0.2419</v>
      </c>
    </row>
    <row r="835" spans="2:39" ht="15" hidden="1">
      <c r="B835" s="115"/>
      <c r="C835" s="116"/>
      <c r="D835" s="117"/>
      <c r="E835" s="118"/>
      <c r="F835" s="119"/>
      <c r="G835" s="120"/>
      <c r="H835" s="121" t="str">
        <f t="shared" si="56"/>
        <v/>
      </c>
      <c r="I835" s="122"/>
      <c r="J835" s="123" t="s">
        <v>11</v>
      </c>
      <c r="L835" s="75">
        <f>G835*(1-'FORM-I'!$V$22/100)</f>
        <v>0</v>
      </c>
      <c r="AH835" s="353" t="s">
        <v>4108</v>
      </c>
      <c r="AI835" s="352" t="s">
        <v>4109</v>
      </c>
      <c r="AJ835" s="352" t="s">
        <v>4110</v>
      </c>
      <c r="AK835" s="354">
        <v>5.9341600000000003</v>
      </c>
      <c r="AL835" s="355">
        <v>0.24338000000000001</v>
      </c>
      <c r="AM835" s="11">
        <f>IF(Verzie!$E$1="CZK",Ceny!AK835,IF(Verzie!$E$1="SK",Ceny!AL835,""))</f>
        <v>0.24338000000000001</v>
      </c>
    </row>
    <row r="836" spans="2:39" ht="15" hidden="1">
      <c r="B836" s="115"/>
      <c r="C836" s="116"/>
      <c r="D836" s="117"/>
      <c r="E836" s="118"/>
      <c r="F836" s="119"/>
      <c r="G836" s="120"/>
      <c r="H836" s="121" t="str">
        <f t="shared" si="56"/>
        <v/>
      </c>
      <c r="I836" s="122"/>
      <c r="J836" s="123" t="s">
        <v>11</v>
      </c>
      <c r="L836" s="75">
        <f>G836*(1-'FORM-I'!$V$22/100)</f>
        <v>0</v>
      </c>
      <c r="AH836" s="353" t="s">
        <v>4111</v>
      </c>
      <c r="AI836" s="352" t="s">
        <v>4112</v>
      </c>
      <c r="AJ836" s="352" t="s">
        <v>4113</v>
      </c>
      <c r="AK836" s="354">
        <v>8.0718300000000003</v>
      </c>
      <c r="AL836" s="355">
        <v>0.33106000000000002</v>
      </c>
      <c r="AM836" s="11">
        <f>IF(Verzie!$E$1="CZK",Ceny!AK836,IF(Verzie!$E$1="SK",Ceny!AL836,""))</f>
        <v>0.33106000000000002</v>
      </c>
    </row>
    <row r="837" spans="2:39" ht="15" hidden="1">
      <c r="B837" s="115"/>
      <c r="C837" s="116"/>
      <c r="D837" s="117"/>
      <c r="E837" s="118"/>
      <c r="F837" s="119"/>
      <c r="G837" s="120"/>
      <c r="H837" s="121" t="str">
        <f t="shared" si="56"/>
        <v/>
      </c>
      <c r="I837" s="122"/>
      <c r="J837" s="123" t="s">
        <v>11</v>
      </c>
      <c r="L837" s="75">
        <f>G837*(1-'FORM-I'!$V$22/100)</f>
        <v>0</v>
      </c>
      <c r="AH837" s="353" t="s">
        <v>4114</v>
      </c>
      <c r="AI837" s="352" t="s">
        <v>4115</v>
      </c>
      <c r="AJ837" s="352" t="s">
        <v>4116</v>
      </c>
      <c r="AK837" s="354">
        <v>16.111450000000001</v>
      </c>
      <c r="AL837" s="355">
        <v>0.66080000000000005</v>
      </c>
      <c r="AM837" s="11">
        <f>IF(Verzie!$E$1="CZK",Ceny!AK837,IF(Verzie!$E$1="SK",Ceny!AL837,""))</f>
        <v>0.66080000000000005</v>
      </c>
    </row>
    <row r="838" spans="2:39" ht="15" hidden="1">
      <c r="B838" s="115"/>
      <c r="C838" s="116"/>
      <c r="D838" s="117"/>
      <c r="E838" s="118"/>
      <c r="F838" s="119"/>
      <c r="G838" s="120"/>
      <c r="H838" s="121" t="str">
        <f t="shared" si="56"/>
        <v/>
      </c>
      <c r="I838" s="122"/>
      <c r="J838" s="123" t="s">
        <v>11</v>
      </c>
      <c r="L838" s="75">
        <f>G838*(1-'FORM-I'!$V$22/100)</f>
        <v>0</v>
      </c>
      <c r="AH838" s="353" t="s">
        <v>4117</v>
      </c>
      <c r="AI838" s="352" t="s">
        <v>4118</v>
      </c>
      <c r="AJ838" s="352" t="s">
        <v>4119</v>
      </c>
      <c r="AK838" s="354">
        <v>6.4382000000000001</v>
      </c>
      <c r="AL838" s="355">
        <v>0.26406000000000002</v>
      </c>
      <c r="AM838" s="11">
        <f>IF(Verzie!$E$1="CZK",Ceny!AK838,IF(Verzie!$E$1="SK",Ceny!AL838,""))</f>
        <v>0.26406000000000002</v>
      </c>
    </row>
    <row r="839" spans="2:39" ht="15" hidden="1">
      <c r="B839" s="115"/>
      <c r="C839" s="116"/>
      <c r="D839" s="117"/>
      <c r="E839" s="118"/>
      <c r="F839" s="119"/>
      <c r="G839" s="120"/>
      <c r="H839" s="121" t="str">
        <f t="shared" si="56"/>
        <v/>
      </c>
      <c r="I839" s="122"/>
      <c r="J839" s="123" t="s">
        <v>11</v>
      </c>
      <c r="L839" s="75">
        <f>G839*(1-'FORM-I'!$V$22/100)</f>
        <v>0</v>
      </c>
      <c r="AH839" s="353" t="s">
        <v>4120</v>
      </c>
      <c r="AI839" s="352" t="s">
        <v>4121</v>
      </c>
      <c r="AJ839" s="352" t="s">
        <v>4122</v>
      </c>
      <c r="AK839" s="354">
        <v>18.93196</v>
      </c>
      <c r="AL839" s="355">
        <v>0.77646000000000004</v>
      </c>
      <c r="AM839" s="11">
        <f>IF(Verzie!$E$1="CZK",Ceny!AK839,IF(Verzie!$E$1="SK",Ceny!AL839,""))</f>
        <v>0.77646000000000004</v>
      </c>
    </row>
    <row r="840" spans="2:39" ht="15" hidden="1">
      <c r="B840" s="115"/>
      <c r="C840" s="116"/>
      <c r="D840" s="117"/>
      <c r="E840" s="118"/>
      <c r="F840" s="119"/>
      <c r="G840" s="120"/>
      <c r="H840" s="121" t="str">
        <f t="shared" si="56"/>
        <v/>
      </c>
      <c r="I840" s="122"/>
      <c r="J840" s="123" t="s">
        <v>11</v>
      </c>
      <c r="L840" s="75">
        <f>G840*(1-'FORM-I'!$V$22/100)</f>
        <v>0</v>
      </c>
      <c r="AH840" s="353" t="s">
        <v>4123</v>
      </c>
      <c r="AI840" s="352" t="s">
        <v>4124</v>
      </c>
      <c r="AJ840" s="352" t="s">
        <v>4125</v>
      </c>
      <c r="AK840" s="354">
        <v>8.10764</v>
      </c>
      <c r="AL840" s="355">
        <v>0.33251999999999998</v>
      </c>
      <c r="AM840" s="11">
        <f>IF(Verzie!$E$1="CZK",Ceny!AK840,IF(Verzie!$E$1="SK",Ceny!AL840,""))</f>
        <v>0.33251999999999998</v>
      </c>
    </row>
    <row r="841" spans="2:39" ht="15" hidden="1">
      <c r="B841" s="115"/>
      <c r="C841" s="116"/>
      <c r="D841" s="117"/>
      <c r="E841" s="118"/>
      <c r="F841" s="119"/>
      <c r="G841" s="120"/>
      <c r="H841" s="121" t="str">
        <f t="shared" si="56"/>
        <v/>
      </c>
      <c r="I841" s="122"/>
      <c r="J841" s="123" t="s">
        <v>11</v>
      </c>
      <c r="L841" s="75">
        <f>G841*(1-'FORM-I'!$V$22/100)</f>
        <v>0</v>
      </c>
      <c r="AH841" s="353" t="s">
        <v>4126</v>
      </c>
      <c r="AI841" s="352" t="s">
        <v>4127</v>
      </c>
      <c r="AJ841" s="352" t="s">
        <v>4128</v>
      </c>
      <c r="AK841" s="354">
        <v>8.2720099999999999</v>
      </c>
      <c r="AL841" s="355">
        <v>0.33926000000000001</v>
      </c>
      <c r="AM841" s="11">
        <f>IF(Verzie!$E$1="CZK",Ceny!AK841,IF(Verzie!$E$1="SK",Ceny!AL841,""))</f>
        <v>0.33926000000000001</v>
      </c>
    </row>
    <row r="842" spans="2:39" ht="15" hidden="1">
      <c r="B842" s="115"/>
      <c r="C842" s="116"/>
      <c r="D842" s="117"/>
      <c r="E842" s="118"/>
      <c r="F842" s="119"/>
      <c r="G842" s="120"/>
      <c r="H842" s="121" t="str">
        <f t="shared" si="56"/>
        <v/>
      </c>
      <c r="I842" s="122"/>
      <c r="J842" s="123" t="s">
        <v>11</v>
      </c>
      <c r="L842" s="75">
        <f>G842*(1-'FORM-I'!$V$22/100)</f>
        <v>0</v>
      </c>
      <c r="AH842" s="353" t="s">
        <v>4129</v>
      </c>
      <c r="AI842" s="352" t="s">
        <v>4130</v>
      </c>
      <c r="AJ842" s="352" t="s">
        <v>4131</v>
      </c>
      <c r="AK842" s="354">
        <v>20.823029999999999</v>
      </c>
      <c r="AL842" s="355">
        <v>0.85402</v>
      </c>
      <c r="AM842" s="11">
        <f>IF(Verzie!$E$1="CZK",Ceny!AK842,IF(Verzie!$E$1="SK",Ceny!AL842,""))</f>
        <v>0.85402</v>
      </c>
    </row>
    <row r="843" spans="2:39" ht="15" hidden="1">
      <c r="B843" s="115"/>
      <c r="C843" s="116"/>
      <c r="D843" s="117"/>
      <c r="E843" s="118"/>
      <c r="F843" s="119"/>
      <c r="G843" s="120"/>
      <c r="H843" s="121" t="str">
        <f t="shared" si="56"/>
        <v/>
      </c>
      <c r="I843" s="122"/>
      <c r="J843" s="123" t="s">
        <v>11</v>
      </c>
      <c r="L843" s="75">
        <f>G843*(1-'FORM-I'!$V$22/100)</f>
        <v>0</v>
      </c>
      <c r="AH843" s="353" t="s">
        <v>4132</v>
      </c>
      <c r="AI843" s="352" t="s">
        <v>4133</v>
      </c>
      <c r="AJ843" s="352" t="s">
        <v>4134</v>
      </c>
      <c r="AK843" s="354">
        <v>6.4382000000000001</v>
      </c>
      <c r="AL843" s="355">
        <v>0.26406000000000002</v>
      </c>
      <c r="AM843" s="11">
        <f>IF(Verzie!$E$1="CZK",Ceny!AK843,IF(Verzie!$E$1="SK",Ceny!AL843,""))</f>
        <v>0.26406000000000002</v>
      </c>
    </row>
    <row r="844" spans="2:39" ht="15" hidden="1">
      <c r="B844" s="115"/>
      <c r="C844" s="116"/>
      <c r="D844" s="117"/>
      <c r="E844" s="118"/>
      <c r="F844" s="119"/>
      <c r="G844" s="120"/>
      <c r="H844" s="121" t="str">
        <f t="shared" si="56"/>
        <v/>
      </c>
      <c r="I844" s="122"/>
      <c r="J844" s="123" t="s">
        <v>11</v>
      </c>
      <c r="L844" s="75">
        <f>G844*(1-'FORM-I'!$V$22/100)</f>
        <v>0</v>
      </c>
      <c r="AH844" s="353" t="s">
        <v>4135</v>
      </c>
      <c r="AI844" s="352" t="s">
        <v>4136</v>
      </c>
      <c r="AJ844" s="352" t="s">
        <v>4137</v>
      </c>
      <c r="AK844" s="354">
        <v>6.4382000000000001</v>
      </c>
      <c r="AL844" s="355">
        <v>0.26406000000000002</v>
      </c>
      <c r="AM844" s="11">
        <f>IF(Verzie!$E$1="CZK",Ceny!AK844,IF(Verzie!$E$1="SK",Ceny!AL844,""))</f>
        <v>0.26406000000000002</v>
      </c>
    </row>
    <row r="845" spans="2:39" ht="15" hidden="1">
      <c r="B845" s="115"/>
      <c r="C845" s="116"/>
      <c r="D845" s="117"/>
      <c r="E845" s="118"/>
      <c r="F845" s="119"/>
      <c r="G845" s="120"/>
      <c r="H845" s="121" t="str">
        <f t="shared" si="56"/>
        <v/>
      </c>
      <c r="I845" s="122"/>
      <c r="J845" s="123" t="s">
        <v>11</v>
      </c>
      <c r="L845" s="75">
        <f>G845*(1-'FORM-I'!$V$22/100)</f>
        <v>0</v>
      </c>
      <c r="AH845" s="353" t="s">
        <v>4138</v>
      </c>
      <c r="AI845" s="352" t="s">
        <v>4139</v>
      </c>
      <c r="AJ845" s="352" t="s">
        <v>4140</v>
      </c>
      <c r="AK845" s="354">
        <v>4.2253499999999997</v>
      </c>
      <c r="AL845" s="355">
        <v>0.17330000000000001</v>
      </c>
      <c r="AM845" s="11">
        <f>IF(Verzie!$E$1="CZK",Ceny!AK845,IF(Verzie!$E$1="SK",Ceny!AL845,""))</f>
        <v>0.17330000000000001</v>
      </c>
    </row>
    <row r="846" spans="2:39" ht="15" hidden="1">
      <c r="B846" s="115"/>
      <c r="C846" s="116"/>
      <c r="D846" s="117"/>
      <c r="E846" s="118"/>
      <c r="F846" s="119"/>
      <c r="G846" s="120"/>
      <c r="H846" s="121" t="str">
        <f t="shared" si="56"/>
        <v/>
      </c>
      <c r="I846" s="122"/>
      <c r="J846" s="123" t="s">
        <v>11</v>
      </c>
      <c r="L846" s="75">
        <f>G846*(1-'FORM-I'!$V$22/100)</f>
        <v>0</v>
      </c>
      <c r="AH846" s="353" t="s">
        <v>4141</v>
      </c>
      <c r="AI846" s="352" t="s">
        <v>4142</v>
      </c>
      <c r="AJ846" s="352" t="s">
        <v>4143</v>
      </c>
      <c r="AK846" s="354">
        <v>16.558309999999999</v>
      </c>
      <c r="AL846" s="355">
        <v>0.67911999999999995</v>
      </c>
      <c r="AM846" s="11">
        <f>IF(Verzie!$E$1="CZK",Ceny!AK846,IF(Verzie!$E$1="SK",Ceny!AL846,""))</f>
        <v>0.67911999999999995</v>
      </c>
    </row>
    <row r="847" spans="2:39" ht="15" hidden="1">
      <c r="B847" s="115"/>
      <c r="C847" s="116"/>
      <c r="D847" s="117"/>
      <c r="E847" s="118"/>
      <c r="F847" s="119"/>
      <c r="G847" s="120"/>
      <c r="H847" s="121" t="str">
        <f t="shared" si="56"/>
        <v/>
      </c>
      <c r="I847" s="122"/>
      <c r="J847" s="123" t="s">
        <v>11</v>
      </c>
      <c r="L847" s="75">
        <f>G847*(1-'FORM-I'!$V$22/100)</f>
        <v>0</v>
      </c>
      <c r="AH847" s="353" t="s">
        <v>4144</v>
      </c>
      <c r="AI847" s="352" t="s">
        <v>4145</v>
      </c>
      <c r="AJ847" s="352" t="s">
        <v>4146</v>
      </c>
      <c r="AK847" s="354">
        <v>4.2611499999999998</v>
      </c>
      <c r="AL847" s="355">
        <v>0.17476</v>
      </c>
      <c r="AM847" s="11">
        <f>IF(Verzie!$E$1="CZK",Ceny!AK847,IF(Verzie!$E$1="SK",Ceny!AL847,""))</f>
        <v>0.17476</v>
      </c>
    </row>
    <row r="848" spans="2:39" ht="15" hidden="1">
      <c r="B848" s="115"/>
      <c r="C848" s="116"/>
      <c r="D848" s="117"/>
      <c r="E848" s="118"/>
      <c r="F848" s="119"/>
      <c r="G848" s="120"/>
      <c r="H848" s="121" t="str">
        <f t="shared" si="56"/>
        <v/>
      </c>
      <c r="I848" s="122"/>
      <c r="J848" s="123" t="s">
        <v>11</v>
      </c>
      <c r="L848" s="75">
        <f>G848*(1-'FORM-I'!$V$22/100)</f>
        <v>0</v>
      </c>
      <c r="AH848" s="353" t="s">
        <v>4147</v>
      </c>
      <c r="AI848" s="352" t="s">
        <v>4148</v>
      </c>
      <c r="AJ848" s="352" t="s">
        <v>4149</v>
      </c>
      <c r="AK848" s="354">
        <v>664.01694999999995</v>
      </c>
      <c r="AL848" s="355">
        <v>26.564</v>
      </c>
      <c r="AM848" s="11">
        <f>IF(Verzie!$E$1="CZK",Ceny!AK848,IF(Verzie!$E$1="SK",Ceny!AL848,""))</f>
        <v>26.564</v>
      </c>
    </row>
    <row r="849" spans="2:39" ht="15" hidden="1">
      <c r="B849" s="115"/>
      <c r="C849" s="116"/>
      <c r="D849" s="117"/>
      <c r="E849" s="118"/>
      <c r="F849" s="119"/>
      <c r="G849" s="120"/>
      <c r="H849" s="121" t="str">
        <f t="shared" si="56"/>
        <v/>
      </c>
      <c r="I849" s="122"/>
      <c r="J849" s="123" t="s">
        <v>11</v>
      </c>
      <c r="L849" s="75">
        <f>G849*(1-'FORM-I'!$V$22/100)</f>
        <v>0</v>
      </c>
      <c r="AH849" s="353" t="s">
        <v>4150</v>
      </c>
      <c r="AI849" s="352" t="s">
        <v>4151</v>
      </c>
      <c r="AJ849" s="352" t="s">
        <v>4152</v>
      </c>
      <c r="AK849" s="354">
        <v>664.01694999999995</v>
      </c>
      <c r="AL849" s="355">
        <v>26.564</v>
      </c>
      <c r="AM849" s="11">
        <f>IF(Verzie!$E$1="CZK",Ceny!AK849,IF(Verzie!$E$1="SK",Ceny!AL849,""))</f>
        <v>26.564</v>
      </c>
    </row>
    <row r="850" spans="2:39" ht="15" hidden="1">
      <c r="B850" s="115"/>
      <c r="C850" s="116"/>
      <c r="D850" s="117"/>
      <c r="E850" s="118"/>
      <c r="F850" s="119"/>
      <c r="G850" s="120"/>
      <c r="H850" s="121" t="str">
        <f t="shared" si="56"/>
        <v/>
      </c>
      <c r="I850" s="122"/>
      <c r="J850" s="123" t="s">
        <v>11</v>
      </c>
      <c r="L850" s="75">
        <f>G850*(1-'FORM-I'!$V$22/100)</f>
        <v>0</v>
      </c>
      <c r="AH850" s="353" t="s">
        <v>4153</v>
      </c>
      <c r="AI850" s="352" t="s">
        <v>4154</v>
      </c>
      <c r="AJ850" s="352" t="s">
        <v>4155</v>
      </c>
      <c r="AK850" s="354">
        <v>608.18329000000006</v>
      </c>
      <c r="AL850" s="355">
        <v>29.25581</v>
      </c>
      <c r="AM850" s="11">
        <f>IF(Verzie!$E$1="CZK",Ceny!AK850,IF(Verzie!$E$1="SK",Ceny!AL850,""))</f>
        <v>29.25581</v>
      </c>
    </row>
    <row r="851" spans="2:39" ht="15" hidden="1">
      <c r="B851" s="115"/>
      <c r="C851" s="116"/>
      <c r="D851" s="117"/>
      <c r="E851" s="118"/>
      <c r="F851" s="119"/>
      <c r="G851" s="120"/>
      <c r="H851" s="121" t="str">
        <f t="shared" si="56"/>
        <v/>
      </c>
      <c r="I851" s="122"/>
      <c r="J851" s="123" t="s">
        <v>11</v>
      </c>
      <c r="L851" s="75">
        <f>G851*(1-'FORM-I'!$V$22/100)</f>
        <v>0</v>
      </c>
      <c r="AH851" s="353" t="s">
        <v>4156</v>
      </c>
      <c r="AI851" s="352" t="s">
        <v>4157</v>
      </c>
      <c r="AJ851" s="352" t="s">
        <v>4158</v>
      </c>
      <c r="AK851" s="354">
        <v>505.75454000000002</v>
      </c>
      <c r="AL851" s="355">
        <v>24.32863</v>
      </c>
      <c r="AM851" s="11">
        <f>IF(Verzie!$E$1="CZK",Ceny!AK851,IF(Verzie!$E$1="SK",Ceny!AL851,""))</f>
        <v>24.32863</v>
      </c>
    </row>
    <row r="852" spans="2:39" ht="15" hidden="1">
      <c r="B852" s="115"/>
      <c r="C852" s="116"/>
      <c r="D852" s="117"/>
      <c r="E852" s="118"/>
      <c r="F852" s="119"/>
      <c r="G852" s="120"/>
      <c r="H852" s="121" t="str">
        <f t="shared" si="56"/>
        <v/>
      </c>
      <c r="I852" s="122"/>
      <c r="J852" s="123" t="s">
        <v>11</v>
      </c>
      <c r="L852" s="75">
        <f>G852*(1-'FORM-I'!$V$22/100)</f>
        <v>0</v>
      </c>
      <c r="AH852" s="353" t="s">
        <v>4159</v>
      </c>
      <c r="AI852" s="352" t="s">
        <v>4160</v>
      </c>
      <c r="AJ852" s="352" t="s">
        <v>4161</v>
      </c>
      <c r="AK852" s="354">
        <v>460.94107000000002</v>
      </c>
      <c r="AL852" s="355">
        <v>22.172930000000001</v>
      </c>
      <c r="AM852" s="11">
        <f>IF(Verzie!$E$1="CZK",Ceny!AK852,IF(Verzie!$E$1="SK",Ceny!AL852,""))</f>
        <v>22.172930000000001</v>
      </c>
    </row>
    <row r="853" spans="2:39" ht="15" hidden="1">
      <c r="B853" s="115"/>
      <c r="C853" s="116"/>
      <c r="D853" s="117"/>
      <c r="E853" s="118"/>
      <c r="F853" s="119"/>
      <c r="G853" s="120"/>
      <c r="H853" s="121" t="str">
        <f t="shared" si="56"/>
        <v/>
      </c>
      <c r="I853" s="122"/>
      <c r="J853" s="123" t="s">
        <v>11</v>
      </c>
      <c r="L853" s="75">
        <f>G853*(1-'FORM-I'!$V$22/100)</f>
        <v>0</v>
      </c>
      <c r="AH853" s="353" t="s">
        <v>4162</v>
      </c>
      <c r="AI853" s="352" t="s">
        <v>4163</v>
      </c>
      <c r="AJ853" s="352" t="s">
        <v>4164</v>
      </c>
      <c r="AK853" s="354">
        <v>98.108400000000003</v>
      </c>
      <c r="AL853" s="355">
        <v>3.9481999999999999</v>
      </c>
      <c r="AM853" s="11">
        <f>IF(Verzie!$E$1="CZK",Ceny!AK853,IF(Verzie!$E$1="SK",Ceny!AL853,""))</f>
        <v>3.9481999999999999</v>
      </c>
    </row>
    <row r="854" spans="2:39" ht="15" hidden="1">
      <c r="B854" s="115"/>
      <c r="C854" s="116"/>
      <c r="D854" s="117"/>
      <c r="E854" s="118"/>
      <c r="F854" s="119"/>
      <c r="G854" s="120"/>
      <c r="H854" s="121" t="str">
        <f t="shared" si="56"/>
        <v/>
      </c>
      <c r="I854" s="122"/>
      <c r="J854" s="123" t="s">
        <v>11</v>
      </c>
      <c r="L854" s="75">
        <f>G854*(1-'FORM-I'!$V$22/100)</f>
        <v>0</v>
      </c>
      <c r="AH854" s="353" t="s">
        <v>4165</v>
      </c>
      <c r="AI854" s="352" t="s">
        <v>4166</v>
      </c>
      <c r="AJ854" s="352" t="s">
        <v>4167</v>
      </c>
      <c r="AK854" s="354">
        <v>48.88008</v>
      </c>
      <c r="AL854" s="355">
        <v>2.3513099999999998</v>
      </c>
      <c r="AM854" s="11">
        <f>IF(Verzie!$E$1="CZK",Ceny!AK854,IF(Verzie!$E$1="SK",Ceny!AL854,""))</f>
        <v>2.3513099999999998</v>
      </c>
    </row>
    <row r="855" spans="2:39" ht="15" hidden="1">
      <c r="B855" s="115"/>
      <c r="C855" s="116"/>
      <c r="D855" s="117"/>
      <c r="E855" s="118"/>
      <c r="F855" s="119"/>
      <c r="G855" s="120"/>
      <c r="H855" s="121" t="str">
        <f t="shared" si="56"/>
        <v/>
      </c>
      <c r="I855" s="122"/>
      <c r="J855" s="123" t="s">
        <v>11</v>
      </c>
      <c r="L855" s="75">
        <f>G855*(1-'FORM-I'!$V$22/100)</f>
        <v>0</v>
      </c>
      <c r="AH855" s="353" t="s">
        <v>4168</v>
      </c>
      <c r="AI855" s="352" t="s">
        <v>4169</v>
      </c>
      <c r="AJ855" s="352" t="s">
        <v>4170</v>
      </c>
      <c r="AK855" s="354">
        <v>65.053399999999996</v>
      </c>
      <c r="AL855" s="355">
        <v>3.1292900000000001</v>
      </c>
      <c r="AM855" s="11">
        <f>IF(Verzie!$E$1="CZK",Ceny!AK855,IF(Verzie!$E$1="SK",Ceny!AL855,""))</f>
        <v>3.1292900000000001</v>
      </c>
    </row>
    <row r="856" spans="2:39" ht="15" hidden="1">
      <c r="B856" s="115"/>
      <c r="C856" s="116"/>
      <c r="D856" s="117"/>
      <c r="E856" s="118"/>
      <c r="F856" s="119"/>
      <c r="G856" s="120"/>
      <c r="H856" s="121" t="str">
        <f t="shared" si="56"/>
        <v/>
      </c>
      <c r="I856" s="122"/>
      <c r="J856" s="123" t="s">
        <v>11</v>
      </c>
      <c r="L856" s="75">
        <f>G856*(1-'FORM-I'!$V$22/100)</f>
        <v>0</v>
      </c>
      <c r="AH856" s="353" t="s">
        <v>4171</v>
      </c>
      <c r="AI856" s="352" t="s">
        <v>4172</v>
      </c>
      <c r="AJ856" s="352" t="s">
        <v>4173</v>
      </c>
      <c r="AK856" s="354">
        <v>1112.8996400000001</v>
      </c>
      <c r="AL856" s="355">
        <v>44.521520000000002</v>
      </c>
      <c r="AM856" s="11">
        <f>IF(Verzie!$E$1="CZK",Ceny!AK856,IF(Verzie!$E$1="SK",Ceny!AL856,""))</f>
        <v>44.521520000000002</v>
      </c>
    </row>
    <row r="857" spans="2:39" ht="15" hidden="1">
      <c r="B857" s="115"/>
      <c r="C857" s="116"/>
      <c r="D857" s="117"/>
      <c r="E857" s="118"/>
      <c r="F857" s="119"/>
      <c r="G857" s="120"/>
      <c r="H857" s="121" t="str">
        <f t="shared" si="56"/>
        <v/>
      </c>
      <c r="I857" s="122"/>
      <c r="J857" s="123" t="s">
        <v>11</v>
      </c>
      <c r="L857" s="75">
        <f>G857*(1-'FORM-I'!$V$22/100)</f>
        <v>0</v>
      </c>
      <c r="AH857" s="353" t="s">
        <v>4174</v>
      </c>
      <c r="AI857" s="352" t="s">
        <v>4175</v>
      </c>
      <c r="AJ857" s="352" t="s">
        <v>4176</v>
      </c>
      <c r="AK857" s="354">
        <v>137.02538000000001</v>
      </c>
      <c r="AL857" s="355">
        <v>6.5914200000000003</v>
      </c>
      <c r="AM857" s="11">
        <f>IF(Verzie!$E$1="CZK",Ceny!AK857,IF(Verzie!$E$1="SK",Ceny!AL857,""))</f>
        <v>6.5914200000000003</v>
      </c>
    </row>
    <row r="858" spans="2:39" ht="15" hidden="1">
      <c r="B858" s="115"/>
      <c r="C858" s="116"/>
      <c r="D858" s="117"/>
      <c r="E858" s="118"/>
      <c r="F858" s="119"/>
      <c r="G858" s="120"/>
      <c r="H858" s="121" t="str">
        <f t="shared" si="56"/>
        <v/>
      </c>
      <c r="I858" s="122"/>
      <c r="J858" s="123" t="s">
        <v>11</v>
      </c>
      <c r="L858" s="75">
        <f>G858*(1-'FORM-I'!$V$22/100)</f>
        <v>0</v>
      </c>
      <c r="AH858" s="353" t="s">
        <v>4177</v>
      </c>
      <c r="AI858" s="352" t="s">
        <v>4178</v>
      </c>
      <c r="AJ858" s="352" t="s">
        <v>4179</v>
      </c>
      <c r="AK858" s="354">
        <v>137.02538000000001</v>
      </c>
      <c r="AL858" s="355">
        <v>6.5914200000000003</v>
      </c>
      <c r="AM858" s="11">
        <f>IF(Verzie!$E$1="CZK",Ceny!AK858,IF(Verzie!$E$1="SK",Ceny!AL858,""))</f>
        <v>6.5914200000000003</v>
      </c>
    </row>
    <row r="859" spans="2:39" ht="15" hidden="1">
      <c r="B859" s="115"/>
      <c r="C859" s="116"/>
      <c r="D859" s="117"/>
      <c r="E859" s="118"/>
      <c r="F859" s="119"/>
      <c r="G859" s="120"/>
      <c r="H859" s="121" t="str">
        <f t="shared" si="56"/>
        <v/>
      </c>
      <c r="I859" s="122"/>
      <c r="J859" s="123" t="s">
        <v>11</v>
      </c>
      <c r="L859" s="75">
        <f>G859*(1-'FORM-I'!$V$22/100)</f>
        <v>0</v>
      </c>
      <c r="AH859" s="353" t="s">
        <v>4180</v>
      </c>
      <c r="AI859" s="352" t="s">
        <v>4181</v>
      </c>
      <c r="AJ859" s="352" t="s">
        <v>4182</v>
      </c>
      <c r="AK859" s="354">
        <v>152.98641000000001</v>
      </c>
      <c r="AL859" s="355">
        <v>7.3592000000000004</v>
      </c>
      <c r="AM859" s="11">
        <f>IF(Verzie!$E$1="CZK",Ceny!AK859,IF(Verzie!$E$1="SK",Ceny!AL859,""))</f>
        <v>7.3592000000000004</v>
      </c>
    </row>
    <row r="860" spans="2:39" ht="15" hidden="1">
      <c r="B860" s="115"/>
      <c r="C860" s="116"/>
      <c r="D860" s="117"/>
      <c r="E860" s="118"/>
      <c r="F860" s="119"/>
      <c r="G860" s="120"/>
      <c r="H860" s="121" t="str">
        <f t="shared" si="56"/>
        <v/>
      </c>
      <c r="I860" s="122"/>
      <c r="J860" s="123" t="s">
        <v>11</v>
      </c>
      <c r="L860" s="75">
        <f>G860*(1-'FORM-I'!$V$22/100)</f>
        <v>0</v>
      </c>
      <c r="AH860" s="353" t="s">
        <v>4183</v>
      </c>
      <c r="AI860" s="352" t="s">
        <v>4184</v>
      </c>
      <c r="AJ860" s="352" t="s">
        <v>4185</v>
      </c>
      <c r="AK860" s="354">
        <v>137.02538000000001</v>
      </c>
      <c r="AL860" s="355">
        <v>6.5914200000000003</v>
      </c>
      <c r="AM860" s="11">
        <f>IF(Verzie!$E$1="CZK",Ceny!AK860,IF(Verzie!$E$1="SK",Ceny!AL860,""))</f>
        <v>6.5914200000000003</v>
      </c>
    </row>
    <row r="861" spans="2:39" ht="15" hidden="1">
      <c r="B861" s="115"/>
      <c r="C861" s="116"/>
      <c r="D861" s="117"/>
      <c r="E861" s="118"/>
      <c r="F861" s="119"/>
      <c r="G861" s="120"/>
      <c r="H861" s="121" t="str">
        <f t="shared" si="56"/>
        <v/>
      </c>
      <c r="I861" s="122"/>
      <c r="J861" s="123" t="s">
        <v>11</v>
      </c>
      <c r="L861" s="75">
        <f>G861*(1-'FORM-I'!$V$22/100)</f>
        <v>0</v>
      </c>
      <c r="AH861" s="353" t="s">
        <v>4186</v>
      </c>
      <c r="AI861" s="352" t="s">
        <v>4187</v>
      </c>
      <c r="AJ861" s="352" t="s">
        <v>4188</v>
      </c>
      <c r="AK861" s="354">
        <v>137.02538000000001</v>
      </c>
      <c r="AL861" s="355">
        <v>6.5914200000000003</v>
      </c>
      <c r="AM861" s="11">
        <f>IF(Verzie!$E$1="CZK",Ceny!AK861,IF(Verzie!$E$1="SK",Ceny!AL861,""))</f>
        <v>6.5914200000000003</v>
      </c>
    </row>
    <row r="862" spans="2:39" ht="15" hidden="1">
      <c r="B862" s="115"/>
      <c r="C862" s="116"/>
      <c r="D862" s="117"/>
      <c r="E862" s="118"/>
      <c r="F862" s="119"/>
      <c r="G862" s="120"/>
      <c r="H862" s="121" t="str">
        <f t="shared" si="56"/>
        <v/>
      </c>
      <c r="I862" s="122"/>
      <c r="J862" s="123" t="s">
        <v>11</v>
      </c>
      <c r="L862" s="75">
        <f>G862*(1-'FORM-I'!$V$22/100)</f>
        <v>0</v>
      </c>
      <c r="AH862" s="353" t="s">
        <v>4189</v>
      </c>
      <c r="AI862" s="352" t="s">
        <v>4190</v>
      </c>
      <c r="AJ862" s="352" t="s">
        <v>4191</v>
      </c>
      <c r="AK862" s="354">
        <v>50.75318</v>
      </c>
      <c r="AL862" s="355">
        <v>0</v>
      </c>
      <c r="AM862" s="11">
        <f>IF(Verzie!$E$1="CZK",Ceny!AK862,IF(Verzie!$E$1="SK",Ceny!AL862,""))</f>
        <v>0</v>
      </c>
    </row>
    <row r="863" spans="2:39" ht="15" hidden="1">
      <c r="B863" s="115"/>
      <c r="C863" s="116"/>
      <c r="D863" s="117"/>
      <c r="E863" s="118"/>
      <c r="F863" s="119"/>
      <c r="G863" s="120"/>
      <c r="H863" s="121" t="str">
        <f t="shared" si="56"/>
        <v/>
      </c>
      <c r="I863" s="122"/>
      <c r="J863" s="123" t="s">
        <v>11</v>
      </c>
      <c r="L863" s="75">
        <f>G863*(1-'FORM-I'!$V$22/100)</f>
        <v>0</v>
      </c>
      <c r="AH863" s="353" t="s">
        <v>4192</v>
      </c>
      <c r="AI863" s="352" t="s">
        <v>4193</v>
      </c>
      <c r="AJ863" s="352" t="s">
        <v>4194</v>
      </c>
      <c r="AK863" s="354">
        <v>73.123649999999998</v>
      </c>
      <c r="AL863" s="355">
        <v>3.5175000000000001</v>
      </c>
      <c r="AM863" s="11">
        <f>IF(Verzie!$E$1="CZK",Ceny!AK863,IF(Verzie!$E$1="SK",Ceny!AL863,""))</f>
        <v>3.5175000000000001</v>
      </c>
    </row>
    <row r="864" spans="2:39" ht="15" hidden="1">
      <c r="B864" s="115"/>
      <c r="C864" s="116"/>
      <c r="D864" s="117"/>
      <c r="E864" s="118"/>
      <c r="F864" s="119"/>
      <c r="G864" s="120"/>
      <c r="H864" s="121" t="str">
        <f t="shared" si="56"/>
        <v/>
      </c>
      <c r="I864" s="122"/>
      <c r="J864" s="123" t="s">
        <v>11</v>
      </c>
      <c r="L864" s="75">
        <f>G864*(1-'FORM-I'!$V$22/100)</f>
        <v>0</v>
      </c>
      <c r="AH864" s="353" t="s">
        <v>4195</v>
      </c>
      <c r="AI864" s="352" t="s">
        <v>4196</v>
      </c>
      <c r="AJ864" s="352" t="s">
        <v>4197</v>
      </c>
      <c r="AK864" s="354">
        <v>360.56013999999999</v>
      </c>
      <c r="AL864" s="355">
        <v>17.344239999999999</v>
      </c>
      <c r="AM864" s="11">
        <f>IF(Verzie!$E$1="CZK",Ceny!AK864,IF(Verzie!$E$1="SK",Ceny!AL864,""))</f>
        <v>17.344239999999999</v>
      </c>
    </row>
    <row r="865" spans="2:39" ht="15" hidden="1">
      <c r="B865" s="115"/>
      <c r="C865" s="116"/>
      <c r="D865" s="117"/>
      <c r="E865" s="118"/>
      <c r="F865" s="119"/>
      <c r="G865" s="120"/>
      <c r="H865" s="121" t="str">
        <f t="shared" si="56"/>
        <v/>
      </c>
      <c r="I865" s="122"/>
      <c r="J865" s="123" t="s">
        <v>11</v>
      </c>
      <c r="L865" s="75">
        <f>G865*(1-'FORM-I'!$V$22/100)</f>
        <v>0</v>
      </c>
      <c r="AH865" s="353" t="s">
        <v>4198</v>
      </c>
      <c r="AI865" s="352" t="s">
        <v>4199</v>
      </c>
      <c r="AJ865" s="352" t="s">
        <v>4200</v>
      </c>
      <c r="AK865" s="354">
        <v>553.80529000000001</v>
      </c>
      <c r="AL865" s="355">
        <v>22.154959999999999</v>
      </c>
      <c r="AM865" s="11">
        <f>IF(Verzie!$E$1="CZK",Ceny!AK865,IF(Verzie!$E$1="SK",Ceny!AL865,""))</f>
        <v>22.154959999999999</v>
      </c>
    </row>
    <row r="866" spans="2:39" ht="15" hidden="1">
      <c r="B866" s="115"/>
      <c r="C866" s="116"/>
      <c r="D866" s="117"/>
      <c r="E866" s="118"/>
      <c r="F866" s="119"/>
      <c r="G866" s="120"/>
      <c r="H866" s="121" t="str">
        <f t="shared" si="56"/>
        <v/>
      </c>
      <c r="I866" s="122"/>
      <c r="J866" s="123" t="s">
        <v>11</v>
      </c>
      <c r="L866" s="75">
        <f>G866*(1-'FORM-I'!$V$22/100)</f>
        <v>0</v>
      </c>
      <c r="AH866" s="353" t="s">
        <v>4201</v>
      </c>
      <c r="AI866" s="352" t="s">
        <v>4202</v>
      </c>
      <c r="AJ866" s="352" t="s">
        <v>4203</v>
      </c>
      <c r="AK866" s="354">
        <v>553.80529000000001</v>
      </c>
      <c r="AL866" s="355">
        <v>22.154959999999999</v>
      </c>
      <c r="AM866" s="11">
        <f>IF(Verzie!$E$1="CZK",Ceny!AK866,IF(Verzie!$E$1="SK",Ceny!AL866,""))</f>
        <v>22.154959999999999</v>
      </c>
    </row>
    <row r="867" spans="2:39" ht="15" hidden="1">
      <c r="B867" s="115"/>
      <c r="C867" s="116"/>
      <c r="D867" s="117"/>
      <c r="E867" s="118"/>
      <c r="F867" s="119"/>
      <c r="G867" s="120"/>
      <c r="H867" s="121" t="str">
        <f t="shared" si="56"/>
        <v/>
      </c>
      <c r="I867" s="122"/>
      <c r="J867" s="123" t="s">
        <v>11</v>
      </c>
      <c r="L867" s="75">
        <f>G867*(1-'FORM-I'!$V$22/100)</f>
        <v>0</v>
      </c>
      <c r="AH867" s="353" t="s">
        <v>4204</v>
      </c>
      <c r="AI867" s="352" t="s">
        <v>4205</v>
      </c>
      <c r="AJ867" s="352" t="s">
        <v>4206</v>
      </c>
      <c r="AK867" s="354">
        <v>5556.4114300000001</v>
      </c>
      <c r="AL867" s="355">
        <v>222.28411</v>
      </c>
      <c r="AM867" s="11">
        <f>IF(Verzie!$E$1="CZK",Ceny!AK867,IF(Verzie!$E$1="SK",Ceny!AL867,""))</f>
        <v>222.28411</v>
      </c>
    </row>
    <row r="868" spans="2:39" ht="15" hidden="1">
      <c r="B868" s="115"/>
      <c r="C868" s="116"/>
      <c r="D868" s="117"/>
      <c r="E868" s="118"/>
      <c r="F868" s="119"/>
      <c r="G868" s="120"/>
      <c r="H868" s="121" t="str">
        <f t="shared" si="56"/>
        <v/>
      </c>
      <c r="I868" s="122"/>
      <c r="J868" s="123" t="s">
        <v>11</v>
      </c>
      <c r="L868" s="75">
        <f>G868*(1-'FORM-I'!$V$22/100)</f>
        <v>0</v>
      </c>
      <c r="AH868" s="353" t="s">
        <v>4207</v>
      </c>
      <c r="AI868" s="352" t="s">
        <v>4208</v>
      </c>
      <c r="AJ868" s="352" t="s">
        <v>4209</v>
      </c>
      <c r="AK868" s="354">
        <v>2262.9711200000002</v>
      </c>
      <c r="AL868" s="355">
        <v>90.530100000000004</v>
      </c>
      <c r="AM868" s="11">
        <f>IF(Verzie!$E$1="CZK",Ceny!AK868,IF(Verzie!$E$1="SK",Ceny!AL868,""))</f>
        <v>90.530100000000004</v>
      </c>
    </row>
    <row r="869" spans="2:39" ht="15" hidden="1">
      <c r="B869" s="115"/>
      <c r="C869" s="116"/>
      <c r="D869" s="117"/>
      <c r="E869" s="118"/>
      <c r="F869" s="119"/>
      <c r="G869" s="120"/>
      <c r="H869" s="121" t="str">
        <f t="shared" si="56"/>
        <v/>
      </c>
      <c r="I869" s="122"/>
      <c r="J869" s="123" t="s">
        <v>11</v>
      </c>
      <c r="L869" s="75">
        <f>G869*(1-'FORM-I'!$V$22/100)</f>
        <v>0</v>
      </c>
      <c r="AH869" s="353" t="s">
        <v>4210</v>
      </c>
      <c r="AI869" s="352" t="s">
        <v>4211</v>
      </c>
      <c r="AJ869" s="352" t="s">
        <v>4212</v>
      </c>
      <c r="AK869" s="354">
        <v>13.726459999999999</v>
      </c>
      <c r="AL869" s="355">
        <v>0.66027999999999998</v>
      </c>
      <c r="AM869" s="11">
        <f>IF(Verzie!$E$1="CZK",Ceny!AK869,IF(Verzie!$E$1="SK",Ceny!AL869,""))</f>
        <v>0.66027999999999998</v>
      </c>
    </row>
    <row r="870" spans="2:39" ht="15" hidden="1">
      <c r="B870" s="115"/>
      <c r="C870" s="116"/>
      <c r="D870" s="117"/>
      <c r="E870" s="118"/>
      <c r="F870" s="119"/>
      <c r="G870" s="120"/>
      <c r="H870" s="121" t="str">
        <f t="shared" si="56"/>
        <v/>
      </c>
      <c r="I870" s="122"/>
      <c r="J870" s="123" t="s">
        <v>11</v>
      </c>
      <c r="L870" s="75">
        <f>G870*(1-'FORM-I'!$V$22/100)</f>
        <v>0</v>
      </c>
      <c r="AH870" s="353" t="s">
        <v>4213</v>
      </c>
      <c r="AI870" s="352" t="s">
        <v>4214</v>
      </c>
      <c r="AJ870" s="352" t="s">
        <v>4215</v>
      </c>
      <c r="AK870" s="354">
        <v>16.01418</v>
      </c>
      <c r="AL870" s="355">
        <v>0.77034000000000002</v>
      </c>
      <c r="AM870" s="11">
        <f>IF(Verzie!$E$1="CZK",Ceny!AK870,IF(Verzie!$E$1="SK",Ceny!AL870,""))</f>
        <v>0.77034000000000002</v>
      </c>
    </row>
    <row r="871" spans="2:39" ht="15" hidden="1">
      <c r="B871" s="115"/>
      <c r="C871" s="116"/>
      <c r="D871" s="117"/>
      <c r="E871" s="118"/>
      <c r="F871" s="119"/>
      <c r="G871" s="120"/>
      <c r="H871" s="121" t="str">
        <f t="shared" si="56"/>
        <v/>
      </c>
      <c r="I871" s="122"/>
      <c r="J871" s="123" t="s">
        <v>11</v>
      </c>
      <c r="L871" s="75">
        <f>G871*(1-'FORM-I'!$V$22/100)</f>
        <v>0</v>
      </c>
      <c r="AH871" s="353" t="s">
        <v>4216</v>
      </c>
      <c r="AI871" s="352" t="s">
        <v>4217</v>
      </c>
      <c r="AJ871" s="352" t="s">
        <v>4218</v>
      </c>
      <c r="AK871" s="354">
        <v>1838.7686100000001</v>
      </c>
      <c r="AL871" s="355">
        <v>73.559899999999999</v>
      </c>
      <c r="AM871" s="11">
        <f>IF(Verzie!$E$1="CZK",Ceny!AK871,IF(Verzie!$E$1="SK",Ceny!AL871,""))</f>
        <v>73.559899999999999</v>
      </c>
    </row>
    <row r="872" spans="2:39" ht="15" hidden="1">
      <c r="B872" s="115"/>
      <c r="C872" s="116"/>
      <c r="D872" s="117"/>
      <c r="E872" s="118"/>
      <c r="F872" s="119"/>
      <c r="G872" s="120"/>
      <c r="H872" s="121" t="str">
        <f t="shared" si="56"/>
        <v/>
      </c>
      <c r="I872" s="122"/>
      <c r="J872" s="123" t="s">
        <v>11</v>
      </c>
      <c r="L872" s="75">
        <f>G872*(1-'FORM-I'!$V$22/100)</f>
        <v>0</v>
      </c>
      <c r="AH872" s="353" t="s">
        <v>4219</v>
      </c>
      <c r="AI872" s="352" t="s">
        <v>4220</v>
      </c>
      <c r="AJ872" s="352" t="s">
        <v>4221</v>
      </c>
      <c r="AK872" s="354">
        <v>1937.0674300000001</v>
      </c>
      <c r="AL872" s="355">
        <v>77.492339999999999</v>
      </c>
      <c r="AM872" s="11">
        <f>IF(Verzie!$E$1="CZK",Ceny!AK872,IF(Verzie!$E$1="SK",Ceny!AL872,""))</f>
        <v>77.492339999999999</v>
      </c>
    </row>
    <row r="873" spans="2:39" ht="15" hidden="1">
      <c r="B873" s="115"/>
      <c r="C873" s="116"/>
      <c r="D873" s="117"/>
      <c r="E873" s="118"/>
      <c r="F873" s="119"/>
      <c r="G873" s="120"/>
      <c r="H873" s="121" t="str">
        <f t="shared" si="56"/>
        <v/>
      </c>
      <c r="I873" s="122"/>
      <c r="J873" s="123" t="s">
        <v>11</v>
      </c>
      <c r="L873" s="75">
        <f>G873*(1-'FORM-I'!$V$22/100)</f>
        <v>0</v>
      </c>
      <c r="AH873" s="353" t="s">
        <v>4222</v>
      </c>
      <c r="AI873" s="352" t="s">
        <v>4223</v>
      </c>
      <c r="AJ873" s="352" t="s">
        <v>4224</v>
      </c>
      <c r="AK873" s="354">
        <v>1707.1531399999999</v>
      </c>
      <c r="AL873" s="355">
        <v>68.294629999999998</v>
      </c>
      <c r="AM873" s="11">
        <f>IF(Verzie!$E$1="CZK",Ceny!AK873,IF(Verzie!$E$1="SK",Ceny!AL873,""))</f>
        <v>68.294629999999998</v>
      </c>
    </row>
    <row r="874" spans="2:39" ht="15" hidden="1">
      <c r="B874" s="115"/>
      <c r="C874" s="116"/>
      <c r="D874" s="117"/>
      <c r="E874" s="118"/>
      <c r="F874" s="119"/>
      <c r="G874" s="120"/>
      <c r="H874" s="121" t="str">
        <f t="shared" si="56"/>
        <v/>
      </c>
      <c r="I874" s="122"/>
      <c r="J874" s="123" t="s">
        <v>11</v>
      </c>
      <c r="L874" s="75">
        <f>G874*(1-'FORM-I'!$V$22/100)</f>
        <v>0</v>
      </c>
      <c r="AH874" s="353" t="s">
        <v>4225</v>
      </c>
      <c r="AI874" s="352" t="s">
        <v>4226</v>
      </c>
      <c r="AJ874" s="352" t="s">
        <v>4227</v>
      </c>
      <c r="AK874" s="354">
        <v>2015.37464</v>
      </c>
      <c r="AL874" s="355">
        <v>80.625029999999995</v>
      </c>
      <c r="AM874" s="11">
        <f>IF(Verzie!$E$1="CZK",Ceny!AK874,IF(Verzie!$E$1="SK",Ceny!AL874,""))</f>
        <v>80.625029999999995</v>
      </c>
    </row>
    <row r="875" spans="2:39" ht="15" hidden="1">
      <c r="B875" s="115"/>
      <c r="C875" s="116"/>
      <c r="D875" s="117"/>
      <c r="E875" s="118"/>
      <c r="F875" s="119"/>
      <c r="G875" s="120"/>
      <c r="H875" s="121" t="str">
        <f t="shared" si="56"/>
        <v/>
      </c>
      <c r="I875" s="122"/>
      <c r="J875" s="123" t="s">
        <v>11</v>
      </c>
      <c r="L875" s="75">
        <f>G875*(1-'FORM-I'!$V$22/100)</f>
        <v>0</v>
      </c>
      <c r="AH875" s="353" t="s">
        <v>4228</v>
      </c>
      <c r="AI875" s="352" t="s">
        <v>4229</v>
      </c>
      <c r="AJ875" s="352" t="s">
        <v>4230</v>
      </c>
      <c r="AK875" s="354">
        <v>2015.37464</v>
      </c>
      <c r="AL875" s="355">
        <v>80.625029999999995</v>
      </c>
      <c r="AM875" s="11">
        <f>IF(Verzie!$E$1="CZK",Ceny!AK875,IF(Verzie!$E$1="SK",Ceny!AL875,""))</f>
        <v>80.625029999999995</v>
      </c>
    </row>
    <row r="876" spans="2:39" ht="15" hidden="1">
      <c r="B876" s="115"/>
      <c r="C876" s="116"/>
      <c r="D876" s="117"/>
      <c r="E876" s="118"/>
      <c r="F876" s="119"/>
      <c r="G876" s="120"/>
      <c r="H876" s="121" t="str">
        <f t="shared" si="56"/>
        <v/>
      </c>
      <c r="I876" s="122"/>
      <c r="J876" s="123" t="s">
        <v>11</v>
      </c>
      <c r="L876" s="75">
        <f>G876*(1-'FORM-I'!$V$22/100)</f>
        <v>0</v>
      </c>
      <c r="AH876" s="353" t="s">
        <v>4231</v>
      </c>
      <c r="AI876" s="352" t="s">
        <v>4232</v>
      </c>
      <c r="AJ876" s="352" t="s">
        <v>4233</v>
      </c>
      <c r="AK876" s="354">
        <v>1832.1021599999999</v>
      </c>
      <c r="AL876" s="355">
        <v>73.293210000000002</v>
      </c>
      <c r="AM876" s="11">
        <f>IF(Verzie!$E$1="CZK",Ceny!AK876,IF(Verzie!$E$1="SK",Ceny!AL876,""))</f>
        <v>73.293210000000002</v>
      </c>
    </row>
    <row r="877" spans="2:39" ht="15" hidden="1">
      <c r="B877" s="115"/>
      <c r="C877" s="116"/>
      <c r="D877" s="117"/>
      <c r="E877" s="118"/>
      <c r="F877" s="119"/>
      <c r="G877" s="120"/>
      <c r="H877" s="121" t="str">
        <f t="shared" si="56"/>
        <v/>
      </c>
      <c r="I877" s="122"/>
      <c r="J877" s="123" t="s">
        <v>11</v>
      </c>
      <c r="L877" s="75">
        <f>G877*(1-'FORM-I'!$V$22/100)</f>
        <v>0</v>
      </c>
      <c r="AH877" s="353" t="s">
        <v>4234</v>
      </c>
      <c r="AI877" s="352" t="s">
        <v>4235</v>
      </c>
      <c r="AJ877" s="352" t="s">
        <v>4236</v>
      </c>
      <c r="AK877" s="354">
        <v>1832.1021599999999</v>
      </c>
      <c r="AL877" s="355">
        <v>73.293210000000002</v>
      </c>
      <c r="AM877" s="11">
        <f>IF(Verzie!$E$1="CZK",Ceny!AK877,IF(Verzie!$E$1="SK",Ceny!AL877,""))</f>
        <v>73.293210000000002</v>
      </c>
    </row>
    <row r="878" spans="2:39" ht="15" hidden="1">
      <c r="B878" s="115"/>
      <c r="C878" s="116"/>
      <c r="D878" s="117"/>
      <c r="E878" s="118"/>
      <c r="F878" s="119"/>
      <c r="G878" s="120"/>
      <c r="H878" s="121" t="str">
        <f t="shared" si="56"/>
        <v/>
      </c>
      <c r="I878" s="122"/>
      <c r="J878" s="123" t="s">
        <v>11</v>
      </c>
      <c r="L878" s="75">
        <f>G878*(1-'FORM-I'!$V$22/100)</f>
        <v>0</v>
      </c>
      <c r="AH878" s="353" t="s">
        <v>4237</v>
      </c>
      <c r="AI878" s="352" t="s">
        <v>4238</v>
      </c>
      <c r="AJ878" s="352" t="s">
        <v>4239</v>
      </c>
      <c r="AK878" s="354">
        <v>3086.0907499999998</v>
      </c>
      <c r="AL878" s="355">
        <v>123.459</v>
      </c>
      <c r="AM878" s="11">
        <f>IF(Verzie!$E$1="CZK",Ceny!AK878,IF(Verzie!$E$1="SK",Ceny!AL878,""))</f>
        <v>123.459</v>
      </c>
    </row>
    <row r="879" spans="2:39" ht="15" hidden="1">
      <c r="B879" s="115"/>
      <c r="C879" s="116"/>
      <c r="D879" s="117"/>
      <c r="E879" s="118"/>
      <c r="F879" s="119"/>
      <c r="G879" s="120"/>
      <c r="H879" s="121" t="str">
        <f t="shared" si="56"/>
        <v/>
      </c>
      <c r="I879" s="122"/>
      <c r="J879" s="123" t="s">
        <v>11</v>
      </c>
      <c r="L879" s="75">
        <f>G879*(1-'FORM-I'!$V$22/100)</f>
        <v>0</v>
      </c>
      <c r="AH879" s="353" t="s">
        <v>4240</v>
      </c>
      <c r="AI879" s="352" t="s">
        <v>4241</v>
      </c>
      <c r="AJ879" s="352" t="s">
        <v>4242</v>
      </c>
      <c r="AK879" s="354">
        <v>3217.7035999999998</v>
      </c>
      <c r="AL879" s="355">
        <v>128.72415000000001</v>
      </c>
      <c r="AM879" s="11">
        <f>IF(Verzie!$E$1="CZK",Ceny!AK879,IF(Verzie!$E$1="SK",Ceny!AL879,""))</f>
        <v>128.72415000000001</v>
      </c>
    </row>
    <row r="880" spans="2:39" ht="15" hidden="1">
      <c r="B880" s="115"/>
      <c r="C880" s="116"/>
      <c r="D880" s="117"/>
      <c r="E880" s="118"/>
      <c r="F880" s="119"/>
      <c r="G880" s="120"/>
      <c r="H880" s="121" t="str">
        <f t="shared" si="56"/>
        <v/>
      </c>
      <c r="I880" s="122"/>
      <c r="J880" s="123" t="s">
        <v>11</v>
      </c>
      <c r="L880" s="75">
        <f>G880*(1-'FORM-I'!$V$22/100)</f>
        <v>0</v>
      </c>
      <c r="AH880" s="353" t="s">
        <v>4243</v>
      </c>
      <c r="AI880" s="352" t="s">
        <v>4244</v>
      </c>
      <c r="AJ880" s="352" t="s">
        <v>4245</v>
      </c>
      <c r="AK880" s="354">
        <v>2862.84301</v>
      </c>
      <c r="AL880" s="355">
        <v>114.52798</v>
      </c>
      <c r="AM880" s="11">
        <f>IF(Verzie!$E$1="CZK",Ceny!AK880,IF(Verzie!$E$1="SK",Ceny!AL880,""))</f>
        <v>114.52798</v>
      </c>
    </row>
    <row r="881" spans="2:39" ht="15" hidden="1">
      <c r="B881" s="115"/>
      <c r="C881" s="116"/>
      <c r="D881" s="117"/>
      <c r="E881" s="118"/>
      <c r="F881" s="119"/>
      <c r="G881" s="120"/>
      <c r="H881" s="121" t="str">
        <f t="shared" ref="H881:H944" si="57">IF(G881="","",$H$10)</f>
        <v/>
      </c>
      <c r="I881" s="122"/>
      <c r="J881" s="123" t="s">
        <v>11</v>
      </c>
      <c r="L881" s="75">
        <f>G881*(1-'FORM-I'!$V$22/100)</f>
        <v>0</v>
      </c>
      <c r="AH881" s="353" t="s">
        <v>4246</v>
      </c>
      <c r="AI881" s="352" t="s">
        <v>4247</v>
      </c>
      <c r="AJ881" s="352" t="s">
        <v>4248</v>
      </c>
      <c r="AK881" s="354">
        <v>3040.9391599999999</v>
      </c>
      <c r="AL881" s="355">
        <v>121.6527</v>
      </c>
      <c r="AM881" s="11">
        <f>IF(Verzie!$E$1="CZK",Ceny!AK881,IF(Verzie!$E$1="SK",Ceny!AL881,""))</f>
        <v>121.6527</v>
      </c>
    </row>
    <row r="882" spans="2:39" ht="15" hidden="1">
      <c r="B882" s="115"/>
      <c r="C882" s="116"/>
      <c r="D882" s="117"/>
      <c r="E882" s="118"/>
      <c r="F882" s="119"/>
      <c r="G882" s="120"/>
      <c r="H882" s="121" t="str">
        <f t="shared" si="57"/>
        <v/>
      </c>
      <c r="I882" s="122"/>
      <c r="J882" s="123" t="s">
        <v>11</v>
      </c>
      <c r="L882" s="75">
        <f>G882*(1-'FORM-I'!$V$22/100)</f>
        <v>0</v>
      </c>
      <c r="AH882" s="353" t="s">
        <v>4249</v>
      </c>
      <c r="AI882" s="352" t="s">
        <v>4250</v>
      </c>
      <c r="AJ882" s="352" t="s">
        <v>4251</v>
      </c>
      <c r="AK882" s="354">
        <v>14.010210000000001</v>
      </c>
      <c r="AL882" s="355">
        <v>0.5746</v>
      </c>
      <c r="AM882" s="11">
        <f>IF(Verzie!$E$1="CZK",Ceny!AK882,IF(Verzie!$E$1="SK",Ceny!AL882,""))</f>
        <v>0.5746</v>
      </c>
    </row>
    <row r="883" spans="2:39" ht="15" hidden="1">
      <c r="B883" s="115"/>
      <c r="C883" s="116"/>
      <c r="D883" s="117"/>
      <c r="E883" s="118"/>
      <c r="F883" s="119"/>
      <c r="G883" s="120"/>
      <c r="H883" s="121" t="str">
        <f t="shared" si="57"/>
        <v/>
      </c>
      <c r="I883" s="122"/>
      <c r="J883" s="123" t="s">
        <v>11</v>
      </c>
      <c r="L883" s="75">
        <f>G883*(1-'FORM-I'!$V$22/100)</f>
        <v>0</v>
      </c>
      <c r="AH883" s="353" t="s">
        <v>4252</v>
      </c>
      <c r="AI883" s="352" t="s">
        <v>4253</v>
      </c>
      <c r="AJ883" s="352" t="s">
        <v>4254</v>
      </c>
      <c r="AK883" s="354">
        <v>14.20908</v>
      </c>
      <c r="AL883" s="355">
        <v>0.58277999999999996</v>
      </c>
      <c r="AM883" s="11">
        <f>IF(Verzie!$E$1="CZK",Ceny!AK883,IF(Verzie!$E$1="SK",Ceny!AL883,""))</f>
        <v>0.58277999999999996</v>
      </c>
    </row>
    <row r="884" spans="2:39" ht="15" hidden="1">
      <c r="B884" s="115"/>
      <c r="C884" s="116"/>
      <c r="D884" s="117"/>
      <c r="E884" s="118"/>
      <c r="F884" s="119"/>
      <c r="G884" s="120"/>
      <c r="H884" s="121" t="str">
        <f t="shared" si="57"/>
        <v/>
      </c>
      <c r="I884" s="122"/>
      <c r="J884" s="123" t="s">
        <v>11</v>
      </c>
      <c r="L884" s="75">
        <f>G884*(1-'FORM-I'!$V$22/100)</f>
        <v>0</v>
      </c>
      <c r="AH884" s="353" t="s">
        <v>4255</v>
      </c>
      <c r="AI884" s="352" t="s">
        <v>4256</v>
      </c>
      <c r="AJ884" s="352" t="s">
        <v>4257</v>
      </c>
      <c r="AK884" s="354">
        <v>17.029910000000001</v>
      </c>
      <c r="AL884" s="355">
        <v>0.69845999999999997</v>
      </c>
      <c r="AM884" s="11">
        <f>IF(Verzie!$E$1="CZK",Ceny!AK884,IF(Verzie!$E$1="SK",Ceny!AL884,""))</f>
        <v>0.69845999999999997</v>
      </c>
    </row>
    <row r="885" spans="2:39" ht="15" hidden="1">
      <c r="B885" s="115"/>
      <c r="C885" s="116"/>
      <c r="D885" s="117"/>
      <c r="E885" s="118"/>
      <c r="F885" s="119"/>
      <c r="G885" s="120"/>
      <c r="H885" s="121" t="str">
        <f t="shared" si="57"/>
        <v/>
      </c>
      <c r="I885" s="122"/>
      <c r="J885" s="123" t="s">
        <v>11</v>
      </c>
      <c r="L885" s="75">
        <f>G885*(1-'FORM-I'!$V$22/100)</f>
        <v>0</v>
      </c>
      <c r="AH885" s="353" t="s">
        <v>4258</v>
      </c>
      <c r="AI885" s="352" t="s">
        <v>4259</v>
      </c>
      <c r="AJ885" s="352" t="s">
        <v>4260</v>
      </c>
      <c r="AK885" s="354">
        <v>3006.5010499999999</v>
      </c>
      <c r="AL885" s="355">
        <v>120.27500000000001</v>
      </c>
      <c r="AM885" s="11">
        <f>IF(Verzie!$E$1="CZK",Ceny!AK885,IF(Verzie!$E$1="SK",Ceny!AL885,""))</f>
        <v>120.27500000000001</v>
      </c>
    </row>
    <row r="886" spans="2:39" ht="15" hidden="1">
      <c r="B886" s="115"/>
      <c r="C886" s="116"/>
      <c r="D886" s="117"/>
      <c r="E886" s="118"/>
      <c r="F886" s="119"/>
      <c r="G886" s="120"/>
      <c r="H886" s="121" t="str">
        <f t="shared" si="57"/>
        <v/>
      </c>
      <c r="I886" s="122"/>
      <c r="J886" s="123" t="s">
        <v>11</v>
      </c>
      <c r="L886" s="75">
        <f>G886*(1-'FORM-I'!$V$22/100)</f>
        <v>0</v>
      </c>
      <c r="AH886" s="353" t="s">
        <v>4261</v>
      </c>
      <c r="AI886" s="352" t="s">
        <v>4262</v>
      </c>
      <c r="AJ886" s="352" t="s">
        <v>4263</v>
      </c>
      <c r="AK886" s="354">
        <v>1422.27197</v>
      </c>
      <c r="AL886" s="355">
        <v>56.897950000000002</v>
      </c>
      <c r="AM886" s="11">
        <f>IF(Verzie!$E$1="CZK",Ceny!AK886,IF(Verzie!$E$1="SK",Ceny!AL886,""))</f>
        <v>56.897950000000002</v>
      </c>
    </row>
    <row r="887" spans="2:39" ht="15" hidden="1">
      <c r="B887" s="115"/>
      <c r="C887" s="116"/>
      <c r="D887" s="117"/>
      <c r="E887" s="118"/>
      <c r="F887" s="119"/>
      <c r="G887" s="120"/>
      <c r="H887" s="121" t="str">
        <f t="shared" si="57"/>
        <v/>
      </c>
      <c r="I887" s="122"/>
      <c r="J887" s="123" t="s">
        <v>11</v>
      </c>
      <c r="L887" s="75">
        <f>G887*(1-'FORM-I'!$V$22/100)</f>
        <v>0</v>
      </c>
      <c r="AH887" s="353" t="s">
        <v>4264</v>
      </c>
      <c r="AI887" s="352" t="s">
        <v>4265</v>
      </c>
      <c r="AJ887" s="352" t="s">
        <v>4266</v>
      </c>
      <c r="AK887" s="354">
        <v>1478.69012</v>
      </c>
      <c r="AL887" s="355">
        <v>59.154969999999999</v>
      </c>
      <c r="AM887" s="11">
        <f>IF(Verzie!$E$1="CZK",Ceny!AK887,IF(Verzie!$E$1="SK",Ceny!AL887,""))</f>
        <v>59.154969999999999</v>
      </c>
    </row>
    <row r="888" spans="2:39" ht="15" hidden="1">
      <c r="B888" s="115"/>
      <c r="C888" s="116"/>
      <c r="D888" s="117"/>
      <c r="E888" s="118"/>
      <c r="F888" s="119"/>
      <c r="G888" s="120"/>
      <c r="H888" s="121" t="str">
        <f t="shared" si="57"/>
        <v/>
      </c>
      <c r="I888" s="122"/>
      <c r="J888" s="123" t="s">
        <v>11</v>
      </c>
      <c r="L888" s="75">
        <f>G888*(1-'FORM-I'!$V$22/100)</f>
        <v>0</v>
      </c>
      <c r="AH888" s="353" t="s">
        <v>4267</v>
      </c>
      <c r="AI888" s="352" t="s">
        <v>4268</v>
      </c>
      <c r="AJ888" s="352" t="s">
        <v>4269</v>
      </c>
      <c r="AK888" s="354">
        <v>1232.4992199999999</v>
      </c>
      <c r="AL888" s="355">
        <v>49.306100000000001</v>
      </c>
      <c r="AM888" s="11">
        <f>IF(Verzie!$E$1="CZK",Ceny!AK888,IF(Verzie!$E$1="SK",Ceny!AL888,""))</f>
        <v>49.306100000000001</v>
      </c>
    </row>
    <row r="889" spans="2:39" ht="15" hidden="1">
      <c r="B889" s="115"/>
      <c r="C889" s="116"/>
      <c r="D889" s="117"/>
      <c r="E889" s="118"/>
      <c r="F889" s="119"/>
      <c r="G889" s="120"/>
      <c r="H889" s="121" t="str">
        <f t="shared" si="57"/>
        <v/>
      </c>
      <c r="I889" s="122"/>
      <c r="J889" s="123" t="s">
        <v>11</v>
      </c>
      <c r="L889" s="75">
        <f>G889*(1-'FORM-I'!$V$22/100)</f>
        <v>0</v>
      </c>
      <c r="AH889" s="353" t="s">
        <v>4270</v>
      </c>
      <c r="AI889" s="352" t="s">
        <v>4271</v>
      </c>
      <c r="AJ889" s="352" t="s">
        <v>4272</v>
      </c>
      <c r="AK889" s="354">
        <v>618.20569999999998</v>
      </c>
      <c r="AL889" s="355">
        <v>24.731310000000001</v>
      </c>
      <c r="AM889" s="11">
        <f>IF(Verzie!$E$1="CZK",Ceny!AK889,IF(Verzie!$E$1="SK",Ceny!AL889,""))</f>
        <v>24.731310000000001</v>
      </c>
    </row>
    <row r="890" spans="2:39" ht="15" hidden="1">
      <c r="B890" s="115"/>
      <c r="C890" s="116"/>
      <c r="D890" s="117"/>
      <c r="E890" s="118"/>
      <c r="F890" s="119"/>
      <c r="G890" s="120"/>
      <c r="H890" s="121" t="str">
        <f t="shared" si="57"/>
        <v/>
      </c>
      <c r="I890" s="122"/>
      <c r="J890" s="123" t="s">
        <v>11</v>
      </c>
      <c r="L890" s="75">
        <f>G890*(1-'FORM-I'!$V$22/100)</f>
        <v>0</v>
      </c>
      <c r="AH890" s="353" t="s">
        <v>4273</v>
      </c>
      <c r="AI890" s="352" t="s">
        <v>4274</v>
      </c>
      <c r="AJ890" s="352" t="s">
        <v>4275</v>
      </c>
      <c r="AK890" s="354">
        <v>1154.33573</v>
      </c>
      <c r="AL890" s="355">
        <v>46.179169999999999</v>
      </c>
      <c r="AM890" s="11">
        <f>IF(Verzie!$E$1="CZK",Ceny!AK890,IF(Verzie!$E$1="SK",Ceny!AL890,""))</f>
        <v>46.179169999999999</v>
      </c>
    </row>
    <row r="891" spans="2:39" ht="15" hidden="1">
      <c r="B891" s="115"/>
      <c r="C891" s="116"/>
      <c r="D891" s="117"/>
      <c r="E891" s="118"/>
      <c r="F891" s="119"/>
      <c r="G891" s="120"/>
      <c r="H891" s="121" t="str">
        <f t="shared" si="57"/>
        <v/>
      </c>
      <c r="I891" s="122"/>
      <c r="J891" s="123" t="s">
        <v>11</v>
      </c>
      <c r="L891" s="75">
        <f>G891*(1-'FORM-I'!$V$22/100)</f>
        <v>0</v>
      </c>
      <c r="AH891" s="353" t="s">
        <v>4273</v>
      </c>
      <c r="AI891" s="352" t="s">
        <v>4276</v>
      </c>
      <c r="AJ891" s="352" t="s">
        <v>4277</v>
      </c>
      <c r="AK891" s="354">
        <v>436.42234999999999</v>
      </c>
      <c r="AL891" s="355">
        <v>17.506769999999999</v>
      </c>
      <c r="AM891" s="11">
        <f>IF(Verzie!$E$1="CZK",Ceny!AK891,IF(Verzie!$E$1="SK",Ceny!AL891,""))</f>
        <v>17.506769999999999</v>
      </c>
    </row>
    <row r="892" spans="2:39" ht="15" hidden="1">
      <c r="B892" s="115"/>
      <c r="C892" s="116"/>
      <c r="D892" s="117"/>
      <c r="E892" s="118"/>
      <c r="F892" s="119"/>
      <c r="G892" s="120"/>
      <c r="H892" s="121" t="str">
        <f t="shared" si="57"/>
        <v/>
      </c>
      <c r="I892" s="122"/>
      <c r="J892" s="123" t="s">
        <v>11</v>
      </c>
      <c r="L892" s="75">
        <f>G892*(1-'FORM-I'!$V$22/100)</f>
        <v>0</v>
      </c>
      <c r="AH892" s="353" t="s">
        <v>4273</v>
      </c>
      <c r="AI892" s="352" t="s">
        <v>4278</v>
      </c>
      <c r="AJ892" s="352" t="s">
        <v>4279</v>
      </c>
      <c r="AK892" s="354">
        <v>1074.3451</v>
      </c>
      <c r="AL892" s="355">
        <v>0</v>
      </c>
      <c r="AM892" s="11">
        <f>IF(Verzie!$E$1="CZK",Ceny!AK892,IF(Verzie!$E$1="SK",Ceny!AL892,""))</f>
        <v>0</v>
      </c>
    </row>
    <row r="893" spans="2:39" ht="15" hidden="1">
      <c r="B893" s="115"/>
      <c r="C893" s="116"/>
      <c r="D893" s="117"/>
      <c r="E893" s="118"/>
      <c r="F893" s="119"/>
      <c r="G893" s="120"/>
      <c r="H893" s="121" t="str">
        <f t="shared" si="57"/>
        <v/>
      </c>
      <c r="I893" s="122"/>
      <c r="J893" s="123" t="s">
        <v>11</v>
      </c>
      <c r="L893" s="75">
        <f>G893*(1-'FORM-I'!$V$22/100)</f>
        <v>0</v>
      </c>
      <c r="AH893" s="353" t="s">
        <v>4280</v>
      </c>
      <c r="AI893" s="352" t="s">
        <v>4281</v>
      </c>
      <c r="AJ893" s="352" t="s">
        <v>4282</v>
      </c>
      <c r="AK893" s="354">
        <v>1759.1220499999999</v>
      </c>
      <c r="AL893" s="355">
        <v>70.373630000000006</v>
      </c>
      <c r="AM893" s="11">
        <f>IF(Verzie!$E$1="CZK",Ceny!AK893,IF(Verzie!$E$1="SK",Ceny!AL893,""))</f>
        <v>70.373630000000006</v>
      </c>
    </row>
    <row r="894" spans="2:39" ht="15" hidden="1">
      <c r="B894" s="115"/>
      <c r="C894" s="116"/>
      <c r="D894" s="117"/>
      <c r="E894" s="118"/>
      <c r="F894" s="119"/>
      <c r="G894" s="120"/>
      <c r="H894" s="121" t="str">
        <f t="shared" si="57"/>
        <v/>
      </c>
      <c r="I894" s="122"/>
      <c r="J894" s="123" t="s">
        <v>11</v>
      </c>
      <c r="L894" s="75">
        <f>G894*(1-'FORM-I'!$V$22/100)</f>
        <v>0</v>
      </c>
      <c r="AH894" s="353" t="s">
        <v>4280</v>
      </c>
      <c r="AI894" s="352" t="s">
        <v>4283</v>
      </c>
      <c r="AJ894" s="352" t="s">
        <v>4284</v>
      </c>
      <c r="AK894" s="354">
        <v>665.07555000000002</v>
      </c>
      <c r="AL894" s="355">
        <v>26.679030000000001</v>
      </c>
      <c r="AM894" s="11">
        <f>IF(Verzie!$E$1="CZK",Ceny!AK894,IF(Verzie!$E$1="SK",Ceny!AL894,""))</f>
        <v>26.679030000000001</v>
      </c>
    </row>
    <row r="895" spans="2:39" ht="15" hidden="1">
      <c r="B895" s="115"/>
      <c r="C895" s="116"/>
      <c r="D895" s="117"/>
      <c r="E895" s="118"/>
      <c r="F895" s="119"/>
      <c r="G895" s="120"/>
      <c r="H895" s="121" t="str">
        <f t="shared" si="57"/>
        <v/>
      </c>
      <c r="I895" s="122"/>
      <c r="J895" s="123" t="s">
        <v>11</v>
      </c>
      <c r="L895" s="75">
        <f>G895*(1-'FORM-I'!$V$22/100)</f>
        <v>0</v>
      </c>
      <c r="AH895" s="353" t="s">
        <v>4285</v>
      </c>
      <c r="AI895" s="352" t="s">
        <v>4286</v>
      </c>
      <c r="AJ895" s="352" t="s">
        <v>4287</v>
      </c>
      <c r="AK895" s="354">
        <v>2462.00126</v>
      </c>
      <c r="AL895" s="355">
        <v>98.492310000000003</v>
      </c>
      <c r="AM895" s="11">
        <f>IF(Verzie!$E$1="CZK",Ceny!AK895,IF(Verzie!$E$1="SK",Ceny!AL895,""))</f>
        <v>98.492310000000003</v>
      </c>
    </row>
    <row r="896" spans="2:39" ht="15" hidden="1">
      <c r="B896" s="115"/>
      <c r="C896" s="116"/>
      <c r="D896" s="117"/>
      <c r="E896" s="118"/>
      <c r="F896" s="119"/>
      <c r="G896" s="120"/>
      <c r="H896" s="121" t="str">
        <f t="shared" si="57"/>
        <v/>
      </c>
      <c r="I896" s="122"/>
      <c r="J896" s="123" t="s">
        <v>11</v>
      </c>
      <c r="L896" s="75">
        <f>G896*(1-'FORM-I'!$V$22/100)</f>
        <v>0</v>
      </c>
      <c r="AH896" s="353" t="s">
        <v>4285</v>
      </c>
      <c r="AI896" s="352" t="s">
        <v>4288</v>
      </c>
      <c r="AJ896" s="352" t="s">
        <v>4289</v>
      </c>
      <c r="AK896" s="354">
        <v>930.81410000000005</v>
      </c>
      <c r="AL896" s="355">
        <v>37.338949999999997</v>
      </c>
      <c r="AM896" s="11">
        <f>IF(Verzie!$E$1="CZK",Ceny!AK896,IF(Verzie!$E$1="SK",Ceny!AL896,""))</f>
        <v>37.338949999999997</v>
      </c>
    </row>
    <row r="897" spans="2:39" ht="15" hidden="1">
      <c r="B897" s="115"/>
      <c r="C897" s="116"/>
      <c r="D897" s="117"/>
      <c r="E897" s="118"/>
      <c r="F897" s="119"/>
      <c r="G897" s="120"/>
      <c r="H897" s="121" t="str">
        <f t="shared" si="57"/>
        <v/>
      </c>
      <c r="I897" s="122"/>
      <c r="J897" s="123" t="s">
        <v>11</v>
      </c>
      <c r="L897" s="75">
        <f>G897*(1-'FORM-I'!$V$22/100)</f>
        <v>0</v>
      </c>
      <c r="AH897" s="353" t="s">
        <v>4285</v>
      </c>
      <c r="AI897" s="352" t="s">
        <v>4290</v>
      </c>
      <c r="AJ897" s="352" t="s">
        <v>4291</v>
      </c>
      <c r="AK897" s="354">
        <v>1446.0509199999999</v>
      </c>
      <c r="AL897" s="355">
        <v>0</v>
      </c>
      <c r="AM897" s="11">
        <f>IF(Verzie!$E$1="CZK",Ceny!AK897,IF(Verzie!$E$1="SK",Ceny!AL897,""))</f>
        <v>0</v>
      </c>
    </row>
    <row r="898" spans="2:39" ht="15" hidden="1">
      <c r="B898" s="115"/>
      <c r="C898" s="116"/>
      <c r="D898" s="117"/>
      <c r="E898" s="118"/>
      <c r="F898" s="119"/>
      <c r="G898" s="120"/>
      <c r="H898" s="121" t="str">
        <f t="shared" si="57"/>
        <v/>
      </c>
      <c r="I898" s="122"/>
      <c r="J898" s="123" t="s">
        <v>11</v>
      </c>
      <c r="L898" s="75">
        <f>G898*(1-'FORM-I'!$V$22/100)</f>
        <v>0</v>
      </c>
      <c r="AH898" s="353" t="s">
        <v>4292</v>
      </c>
      <c r="AI898" s="352" t="s">
        <v>4293</v>
      </c>
      <c r="AJ898" s="352" t="s">
        <v>4294</v>
      </c>
      <c r="AK898" s="354">
        <v>236.70061999999999</v>
      </c>
      <c r="AL898" s="355">
        <v>9.4692000000000007</v>
      </c>
      <c r="AM898" s="11">
        <f>IF(Verzie!$E$1="CZK",Ceny!AK898,IF(Verzie!$E$1="SK",Ceny!AL898,""))</f>
        <v>9.4692000000000007</v>
      </c>
    </row>
    <row r="899" spans="2:39" ht="15" hidden="1">
      <c r="B899" s="115"/>
      <c r="C899" s="116"/>
      <c r="D899" s="117"/>
      <c r="E899" s="118"/>
      <c r="F899" s="119"/>
      <c r="G899" s="120"/>
      <c r="H899" s="121" t="str">
        <f t="shared" si="57"/>
        <v/>
      </c>
      <c r="I899" s="122"/>
      <c r="J899" s="123" t="s">
        <v>11</v>
      </c>
      <c r="L899" s="75">
        <f>G899*(1-'FORM-I'!$V$22/100)</f>
        <v>0</v>
      </c>
      <c r="AH899" s="353" t="s">
        <v>4292</v>
      </c>
      <c r="AI899" s="352" t="s">
        <v>4295</v>
      </c>
      <c r="AJ899" s="352" t="s">
        <v>4296</v>
      </c>
      <c r="AK899" s="354">
        <v>89.489800000000002</v>
      </c>
      <c r="AL899" s="355">
        <v>3.58982</v>
      </c>
      <c r="AM899" s="11">
        <f>IF(Verzie!$E$1="CZK",Ceny!AK899,IF(Verzie!$E$1="SK",Ceny!AL899,""))</f>
        <v>3.58982</v>
      </c>
    </row>
    <row r="900" spans="2:39" ht="15" hidden="1">
      <c r="B900" s="115"/>
      <c r="C900" s="116"/>
      <c r="D900" s="117"/>
      <c r="E900" s="118"/>
      <c r="F900" s="119"/>
      <c r="G900" s="120"/>
      <c r="H900" s="121" t="str">
        <f t="shared" si="57"/>
        <v/>
      </c>
      <c r="I900" s="122"/>
      <c r="J900" s="123" t="s">
        <v>11</v>
      </c>
      <c r="L900" s="75">
        <f>G900*(1-'FORM-I'!$V$22/100)</f>
        <v>0</v>
      </c>
      <c r="AH900" s="353" t="s">
        <v>4292</v>
      </c>
      <c r="AI900" s="352" t="s">
        <v>4297</v>
      </c>
      <c r="AJ900" s="352" t="s">
        <v>4298</v>
      </c>
      <c r="AK900" s="354">
        <v>220.29857999999999</v>
      </c>
      <c r="AL900" s="355">
        <v>0</v>
      </c>
      <c r="AM900" s="11">
        <f>IF(Verzie!$E$1="CZK",Ceny!AK900,IF(Verzie!$E$1="SK",Ceny!AL900,""))</f>
        <v>0</v>
      </c>
    </row>
    <row r="901" spans="2:39" ht="15" hidden="1">
      <c r="B901" s="115"/>
      <c r="C901" s="116"/>
      <c r="D901" s="117"/>
      <c r="E901" s="118"/>
      <c r="F901" s="119"/>
      <c r="G901" s="120"/>
      <c r="H901" s="121" t="str">
        <f t="shared" si="57"/>
        <v/>
      </c>
      <c r="I901" s="122"/>
      <c r="J901" s="123" t="s">
        <v>11</v>
      </c>
      <c r="L901" s="75">
        <f>G901*(1-'FORM-I'!$V$22/100)</f>
        <v>0</v>
      </c>
      <c r="AH901" s="353" t="s">
        <v>4299</v>
      </c>
      <c r="AI901" s="352" t="s">
        <v>4300</v>
      </c>
      <c r="AJ901" s="352" t="s">
        <v>4301</v>
      </c>
      <c r="AK901" s="354">
        <v>236.70061999999999</v>
      </c>
      <c r="AL901" s="355">
        <v>9.4692000000000007</v>
      </c>
      <c r="AM901" s="11">
        <f>IF(Verzie!$E$1="CZK",Ceny!AK901,IF(Verzie!$E$1="SK",Ceny!AL901,""))</f>
        <v>9.4692000000000007</v>
      </c>
    </row>
    <row r="902" spans="2:39" ht="15" hidden="1">
      <c r="B902" s="115"/>
      <c r="C902" s="116"/>
      <c r="D902" s="117"/>
      <c r="E902" s="118"/>
      <c r="F902" s="119"/>
      <c r="G902" s="120"/>
      <c r="H902" s="121" t="str">
        <f t="shared" si="57"/>
        <v/>
      </c>
      <c r="I902" s="122"/>
      <c r="J902" s="123" t="s">
        <v>11</v>
      </c>
      <c r="L902" s="75">
        <f>G902*(1-'FORM-I'!$V$22/100)</f>
        <v>0</v>
      </c>
      <c r="AH902" s="353" t="s">
        <v>4299</v>
      </c>
      <c r="AI902" s="352" t="s">
        <v>4302</v>
      </c>
      <c r="AJ902" s="352" t="s">
        <v>4303</v>
      </c>
      <c r="AK902" s="354">
        <v>89.489800000000002</v>
      </c>
      <c r="AL902" s="355">
        <v>3.58982</v>
      </c>
      <c r="AM902" s="11">
        <f>IF(Verzie!$E$1="CZK",Ceny!AK902,IF(Verzie!$E$1="SK",Ceny!AL902,""))</f>
        <v>3.58982</v>
      </c>
    </row>
    <row r="903" spans="2:39" ht="15" hidden="1">
      <c r="B903" s="115"/>
      <c r="C903" s="116"/>
      <c r="D903" s="117"/>
      <c r="E903" s="118"/>
      <c r="F903" s="119"/>
      <c r="G903" s="120"/>
      <c r="H903" s="121" t="str">
        <f t="shared" si="57"/>
        <v/>
      </c>
      <c r="I903" s="122"/>
      <c r="J903" s="123" t="s">
        <v>11</v>
      </c>
      <c r="L903" s="75">
        <f>G903*(1-'FORM-I'!$V$22/100)</f>
        <v>0</v>
      </c>
      <c r="AH903" s="353" t="s">
        <v>4304</v>
      </c>
      <c r="AI903" s="352" t="s">
        <v>4305</v>
      </c>
      <c r="AJ903" s="352" t="s">
        <v>4306</v>
      </c>
      <c r="AK903" s="354">
        <v>1722.9434100000001</v>
      </c>
      <c r="AL903" s="355">
        <v>68.926310000000001</v>
      </c>
      <c r="AM903" s="11">
        <f>IF(Verzie!$E$1="CZK",Ceny!AK903,IF(Verzie!$E$1="SK",Ceny!AL903,""))</f>
        <v>68.926310000000001</v>
      </c>
    </row>
    <row r="904" spans="2:39" ht="15" hidden="1">
      <c r="B904" s="115"/>
      <c r="C904" s="116"/>
      <c r="D904" s="117"/>
      <c r="E904" s="118"/>
      <c r="F904" s="119"/>
      <c r="G904" s="120"/>
      <c r="H904" s="121" t="str">
        <f t="shared" si="57"/>
        <v/>
      </c>
      <c r="I904" s="122"/>
      <c r="J904" s="123" t="s">
        <v>11</v>
      </c>
      <c r="L904" s="75">
        <f>G904*(1-'FORM-I'!$V$22/100)</f>
        <v>0</v>
      </c>
      <c r="AH904" s="353" t="s">
        <v>4304</v>
      </c>
      <c r="AI904" s="352" t="s">
        <v>4307</v>
      </c>
      <c r="AJ904" s="352" t="s">
        <v>4308</v>
      </c>
      <c r="AK904" s="354">
        <v>651.39715000000001</v>
      </c>
      <c r="AL904" s="355">
        <v>26.13034</v>
      </c>
      <c r="AM904" s="11">
        <f>IF(Verzie!$E$1="CZK",Ceny!AK904,IF(Verzie!$E$1="SK",Ceny!AL904,""))</f>
        <v>26.13034</v>
      </c>
    </row>
    <row r="905" spans="2:39" ht="15" hidden="1">
      <c r="B905" s="115"/>
      <c r="C905" s="116"/>
      <c r="D905" s="117"/>
      <c r="E905" s="118"/>
      <c r="F905" s="119"/>
      <c r="G905" s="120"/>
      <c r="H905" s="121" t="str">
        <f t="shared" si="57"/>
        <v/>
      </c>
      <c r="I905" s="122"/>
      <c r="J905" s="123" t="s">
        <v>11</v>
      </c>
      <c r="L905" s="75">
        <f>G905*(1-'FORM-I'!$V$22/100)</f>
        <v>0</v>
      </c>
      <c r="AH905" s="353" t="s">
        <v>4304</v>
      </c>
      <c r="AI905" s="352" t="s">
        <v>4309</v>
      </c>
      <c r="AJ905" s="352" t="s">
        <v>4310</v>
      </c>
      <c r="AK905" s="354">
        <v>1603.5452600000001</v>
      </c>
      <c r="AL905" s="355">
        <v>0</v>
      </c>
      <c r="AM905" s="11">
        <f>IF(Verzie!$E$1="CZK",Ceny!AK905,IF(Verzie!$E$1="SK",Ceny!AL905,""))</f>
        <v>0</v>
      </c>
    </row>
    <row r="906" spans="2:39" ht="15" hidden="1">
      <c r="B906" s="115"/>
      <c r="C906" s="116"/>
      <c r="D906" s="117"/>
      <c r="E906" s="118"/>
      <c r="F906" s="119"/>
      <c r="G906" s="120"/>
      <c r="H906" s="121" t="str">
        <f t="shared" si="57"/>
        <v/>
      </c>
      <c r="I906" s="122"/>
      <c r="J906" s="123" t="s">
        <v>11</v>
      </c>
      <c r="L906" s="75">
        <f>G906*(1-'FORM-I'!$V$22/100)</f>
        <v>0</v>
      </c>
      <c r="AH906" s="353" t="s">
        <v>4311</v>
      </c>
      <c r="AI906" s="352" t="s">
        <v>4312</v>
      </c>
      <c r="AJ906" s="352" t="s">
        <v>4313</v>
      </c>
      <c r="AK906" s="354">
        <v>874.13458000000003</v>
      </c>
      <c r="AL906" s="355">
        <v>34.969729999999998</v>
      </c>
      <c r="AM906" s="11">
        <f>IF(Verzie!$E$1="CZK",Ceny!AK906,IF(Verzie!$E$1="SK",Ceny!AL906,""))</f>
        <v>34.969729999999998</v>
      </c>
    </row>
    <row r="907" spans="2:39" ht="15" hidden="1">
      <c r="B907" s="115"/>
      <c r="C907" s="116"/>
      <c r="D907" s="117"/>
      <c r="E907" s="118"/>
      <c r="F907" s="119"/>
      <c r="G907" s="120"/>
      <c r="H907" s="121" t="str">
        <f t="shared" si="57"/>
        <v/>
      </c>
      <c r="I907" s="122"/>
      <c r="J907" s="123" t="s">
        <v>11</v>
      </c>
      <c r="L907" s="75">
        <f>G907*(1-'FORM-I'!$V$22/100)</f>
        <v>0</v>
      </c>
      <c r="AH907" s="353" t="s">
        <v>4311</v>
      </c>
      <c r="AI907" s="352" t="s">
        <v>4314</v>
      </c>
      <c r="AJ907" s="352" t="s">
        <v>4315</v>
      </c>
      <c r="AK907" s="354">
        <v>330.48585000000003</v>
      </c>
      <c r="AL907" s="355">
        <v>13.257210000000001</v>
      </c>
      <c r="AM907" s="11">
        <f>IF(Verzie!$E$1="CZK",Ceny!AK907,IF(Verzie!$E$1="SK",Ceny!AL907,""))</f>
        <v>13.257210000000001</v>
      </c>
    </row>
    <row r="908" spans="2:39" ht="15" hidden="1">
      <c r="B908" s="115"/>
      <c r="C908" s="116"/>
      <c r="D908" s="117"/>
      <c r="E908" s="118"/>
      <c r="F908" s="119"/>
      <c r="G908" s="120"/>
      <c r="H908" s="121" t="str">
        <f t="shared" si="57"/>
        <v/>
      </c>
      <c r="I908" s="122"/>
      <c r="J908" s="123" t="s">
        <v>11</v>
      </c>
      <c r="L908" s="75">
        <f>G908*(1-'FORM-I'!$V$22/100)</f>
        <v>0</v>
      </c>
      <c r="AH908" s="353" t="s">
        <v>4316</v>
      </c>
      <c r="AI908" s="352" t="s">
        <v>4317</v>
      </c>
      <c r="AJ908" s="352" t="s">
        <v>4318</v>
      </c>
      <c r="AK908" s="354">
        <v>3078.5509499999998</v>
      </c>
      <c r="AL908" s="355">
        <v>123.15737</v>
      </c>
      <c r="AM908" s="11">
        <f>IF(Verzie!$E$1="CZK",Ceny!AK908,IF(Verzie!$E$1="SK",Ceny!AL908,""))</f>
        <v>123.15737</v>
      </c>
    </row>
    <row r="909" spans="2:39" ht="15" hidden="1">
      <c r="B909" s="115"/>
      <c r="C909" s="116"/>
      <c r="D909" s="117"/>
      <c r="E909" s="118"/>
      <c r="F909" s="119"/>
      <c r="G909" s="120"/>
      <c r="H909" s="121" t="str">
        <f t="shared" si="57"/>
        <v/>
      </c>
      <c r="I909" s="122"/>
      <c r="J909" s="123" t="s">
        <v>11</v>
      </c>
      <c r="L909" s="75">
        <f>G909*(1-'FORM-I'!$V$22/100)</f>
        <v>0</v>
      </c>
      <c r="AH909" s="353" t="s">
        <v>4319</v>
      </c>
      <c r="AI909" s="352" t="s">
        <v>4320</v>
      </c>
      <c r="AJ909" s="352" t="s">
        <v>4321</v>
      </c>
      <c r="AK909" s="354">
        <v>3078.5509499999998</v>
      </c>
      <c r="AL909" s="355">
        <v>123.15737</v>
      </c>
      <c r="AM909" s="11">
        <f>IF(Verzie!$E$1="CZK",Ceny!AK909,IF(Verzie!$E$1="SK",Ceny!AL909,""))</f>
        <v>123.15737</v>
      </c>
    </row>
    <row r="910" spans="2:39" ht="15" hidden="1">
      <c r="B910" s="115"/>
      <c r="C910" s="116"/>
      <c r="D910" s="117"/>
      <c r="E910" s="118"/>
      <c r="F910" s="119"/>
      <c r="G910" s="120"/>
      <c r="H910" s="121" t="str">
        <f t="shared" si="57"/>
        <v/>
      </c>
      <c r="I910" s="122"/>
      <c r="J910" s="123" t="s">
        <v>11</v>
      </c>
      <c r="L910" s="75">
        <f>G910*(1-'FORM-I'!$V$22/100)</f>
        <v>0</v>
      </c>
      <c r="AH910" s="353" t="s">
        <v>4322</v>
      </c>
      <c r="AI910" s="352" t="s">
        <v>4323</v>
      </c>
      <c r="AJ910" s="352" t="s">
        <v>4324</v>
      </c>
      <c r="AK910" s="354">
        <v>10.67787</v>
      </c>
      <c r="AL910" s="355">
        <v>0.43794</v>
      </c>
      <c r="AM910" s="11">
        <f>IF(Verzie!$E$1="CZK",Ceny!AK910,IF(Verzie!$E$1="SK",Ceny!AL910,""))</f>
        <v>0.43794</v>
      </c>
    </row>
    <row r="911" spans="2:39" ht="15" hidden="1">
      <c r="B911" s="115"/>
      <c r="C911" s="116"/>
      <c r="D911" s="117"/>
      <c r="E911" s="118"/>
      <c r="F911" s="119"/>
      <c r="G911" s="120"/>
      <c r="H911" s="121" t="str">
        <f t="shared" si="57"/>
        <v/>
      </c>
      <c r="I911" s="122"/>
      <c r="J911" s="123" t="s">
        <v>11</v>
      </c>
      <c r="L911" s="75">
        <f>G911*(1-'FORM-I'!$V$22/100)</f>
        <v>0</v>
      </c>
      <c r="AH911" s="353" t="s">
        <v>4325</v>
      </c>
      <c r="AI911" s="352" t="s">
        <v>4326</v>
      </c>
      <c r="AJ911" s="352" t="s">
        <v>4327</v>
      </c>
      <c r="AK911" s="354">
        <v>13484.88618</v>
      </c>
      <c r="AL911" s="355">
        <v>617.78254000000004</v>
      </c>
      <c r="AM911" s="11">
        <f>IF(Verzie!$E$1="CZK",Ceny!AK911,IF(Verzie!$E$1="SK",Ceny!AL911,""))</f>
        <v>617.78254000000004</v>
      </c>
    </row>
    <row r="912" spans="2:39" ht="15" hidden="1">
      <c r="B912" s="115"/>
      <c r="C912" s="116"/>
      <c r="D912" s="117"/>
      <c r="E912" s="118"/>
      <c r="F912" s="119"/>
      <c r="G912" s="120"/>
      <c r="H912" s="121" t="str">
        <f t="shared" si="57"/>
        <v/>
      </c>
      <c r="I912" s="122"/>
      <c r="J912" s="123" t="s">
        <v>11</v>
      </c>
      <c r="L912" s="75">
        <f>G912*(1-'FORM-I'!$V$22/100)</f>
        <v>0</v>
      </c>
      <c r="AH912" s="353" t="s">
        <v>4328</v>
      </c>
      <c r="AI912" s="352" t="s">
        <v>4329</v>
      </c>
      <c r="AJ912" s="352" t="s">
        <v>4330</v>
      </c>
      <c r="AK912" s="354">
        <v>9.3780800000000006</v>
      </c>
      <c r="AL912" s="355">
        <v>0.42964000000000002</v>
      </c>
      <c r="AM912" s="11">
        <f>IF(Verzie!$E$1="CZK",Ceny!AK912,IF(Verzie!$E$1="SK",Ceny!AL912,""))</f>
        <v>0.42964000000000002</v>
      </c>
    </row>
    <row r="913" spans="2:39" ht="15" hidden="1">
      <c r="B913" s="115"/>
      <c r="C913" s="116"/>
      <c r="D913" s="117"/>
      <c r="E913" s="118"/>
      <c r="F913" s="119"/>
      <c r="G913" s="120"/>
      <c r="H913" s="121" t="str">
        <f t="shared" si="57"/>
        <v/>
      </c>
      <c r="I913" s="122"/>
      <c r="J913" s="123" t="s">
        <v>11</v>
      </c>
      <c r="L913" s="75">
        <f>G913*(1-'FORM-I'!$V$22/100)</f>
        <v>0</v>
      </c>
      <c r="AH913" s="353" t="s">
        <v>4331</v>
      </c>
      <c r="AI913" s="352" t="s">
        <v>4332</v>
      </c>
      <c r="AJ913" s="352" t="s">
        <v>4333</v>
      </c>
      <c r="AK913" s="354">
        <v>11.03712</v>
      </c>
      <c r="AL913" s="355">
        <v>0.50563999999999998</v>
      </c>
      <c r="AM913" s="11">
        <f>IF(Verzie!$E$1="CZK",Ceny!AK913,IF(Verzie!$E$1="SK",Ceny!AL913,""))</f>
        <v>0.50563999999999998</v>
      </c>
    </row>
    <row r="914" spans="2:39" ht="15" hidden="1">
      <c r="B914" s="115"/>
      <c r="C914" s="116"/>
      <c r="D914" s="117"/>
      <c r="E914" s="118"/>
      <c r="F914" s="119"/>
      <c r="G914" s="120"/>
      <c r="H914" s="121" t="str">
        <f t="shared" si="57"/>
        <v/>
      </c>
      <c r="I914" s="122"/>
      <c r="J914" s="123" t="s">
        <v>11</v>
      </c>
      <c r="L914" s="75">
        <f>G914*(1-'FORM-I'!$V$22/100)</f>
        <v>0</v>
      </c>
      <c r="AH914" s="353" t="s">
        <v>4334</v>
      </c>
      <c r="AI914" s="352" t="s">
        <v>4335</v>
      </c>
      <c r="AJ914" s="352" t="s">
        <v>4336</v>
      </c>
      <c r="AK914" s="354">
        <v>19.224260000000001</v>
      </c>
      <c r="AL914" s="355">
        <v>0.72236</v>
      </c>
      <c r="AM914" s="11">
        <f>IF(Verzie!$E$1="CZK",Ceny!AK914,IF(Verzie!$E$1="SK",Ceny!AL914,""))</f>
        <v>0.72236</v>
      </c>
    </row>
    <row r="915" spans="2:39" ht="15" hidden="1">
      <c r="B915" s="115"/>
      <c r="C915" s="116"/>
      <c r="D915" s="117"/>
      <c r="E915" s="118"/>
      <c r="F915" s="119"/>
      <c r="G915" s="120"/>
      <c r="H915" s="121" t="str">
        <f t="shared" si="57"/>
        <v/>
      </c>
      <c r="I915" s="122"/>
      <c r="J915" s="123" t="s">
        <v>11</v>
      </c>
      <c r="L915" s="75">
        <f>G915*(1-'FORM-I'!$V$22/100)</f>
        <v>0</v>
      </c>
      <c r="AH915" s="353" t="s">
        <v>4334</v>
      </c>
      <c r="AI915" s="352" t="s">
        <v>4337</v>
      </c>
      <c r="AJ915" s="352" t="s">
        <v>4338</v>
      </c>
      <c r="AK915" s="354">
        <v>19.749510000000001</v>
      </c>
      <c r="AL915" s="355">
        <v>0.90478000000000003</v>
      </c>
      <c r="AM915" s="11">
        <f>IF(Verzie!$E$1="CZK",Ceny!AK915,IF(Verzie!$E$1="SK",Ceny!AL915,""))</f>
        <v>0.90478000000000003</v>
      </c>
    </row>
    <row r="916" spans="2:39" ht="15" hidden="1">
      <c r="B916" s="115"/>
      <c r="C916" s="116"/>
      <c r="D916" s="117"/>
      <c r="E916" s="118"/>
      <c r="F916" s="119"/>
      <c r="G916" s="120"/>
      <c r="H916" s="121" t="str">
        <f t="shared" si="57"/>
        <v/>
      </c>
      <c r="I916" s="122"/>
      <c r="J916" s="123" t="s">
        <v>11</v>
      </c>
      <c r="L916" s="75">
        <f>G916*(1-'FORM-I'!$V$22/100)</f>
        <v>0</v>
      </c>
      <c r="AH916" s="353" t="s">
        <v>4339</v>
      </c>
      <c r="AI916" s="352" t="s">
        <v>4340</v>
      </c>
      <c r="AJ916" s="352" t="s">
        <v>4341</v>
      </c>
      <c r="AK916" s="354">
        <v>30.415430000000001</v>
      </c>
      <c r="AL916" s="355">
        <v>1.3934200000000001</v>
      </c>
      <c r="AM916" s="11">
        <f>IF(Verzie!$E$1="CZK",Ceny!AK916,IF(Verzie!$E$1="SK",Ceny!AL916,""))</f>
        <v>1.3934200000000001</v>
      </c>
    </row>
    <row r="917" spans="2:39" ht="15" hidden="1">
      <c r="B917" s="115"/>
      <c r="C917" s="116"/>
      <c r="D917" s="117"/>
      <c r="E917" s="118"/>
      <c r="F917" s="119"/>
      <c r="G917" s="120"/>
      <c r="H917" s="121" t="str">
        <f t="shared" si="57"/>
        <v/>
      </c>
      <c r="I917" s="122"/>
      <c r="J917" s="123" t="s">
        <v>11</v>
      </c>
      <c r="L917" s="75">
        <f>G917*(1-'FORM-I'!$V$22/100)</f>
        <v>0</v>
      </c>
      <c r="AH917" s="353" t="s">
        <v>4342</v>
      </c>
      <c r="AI917" s="352" t="s">
        <v>4343</v>
      </c>
      <c r="AJ917" s="352" t="s">
        <v>4344</v>
      </c>
      <c r="AK917" s="354">
        <v>1757.10258</v>
      </c>
      <c r="AL917" s="355">
        <v>80.498080000000002</v>
      </c>
      <c r="AM917" s="11">
        <f>IF(Verzie!$E$1="CZK",Ceny!AK917,IF(Verzie!$E$1="SK",Ceny!AL917,""))</f>
        <v>80.498080000000002</v>
      </c>
    </row>
    <row r="918" spans="2:39" ht="15" hidden="1">
      <c r="B918" s="115"/>
      <c r="C918" s="116"/>
      <c r="D918" s="117"/>
      <c r="E918" s="118"/>
      <c r="F918" s="119"/>
      <c r="G918" s="120"/>
      <c r="H918" s="121" t="str">
        <f t="shared" si="57"/>
        <v/>
      </c>
      <c r="I918" s="122"/>
      <c r="J918" s="123" t="s">
        <v>11</v>
      </c>
      <c r="L918" s="75">
        <f>G918*(1-'FORM-I'!$V$22/100)</f>
        <v>0</v>
      </c>
      <c r="AH918" s="353" t="s">
        <v>4345</v>
      </c>
      <c r="AI918" s="352" t="s">
        <v>4346</v>
      </c>
      <c r="AJ918" s="352" t="s">
        <v>4347</v>
      </c>
      <c r="AK918" s="354">
        <v>1841.8713399999999</v>
      </c>
      <c r="AL918" s="355">
        <v>84.38158</v>
      </c>
      <c r="AM918" s="11">
        <f>IF(Verzie!$E$1="CZK",Ceny!AK918,IF(Verzie!$E$1="SK",Ceny!AL918,""))</f>
        <v>84.38158</v>
      </c>
    </row>
    <row r="919" spans="2:39" ht="15" hidden="1">
      <c r="B919" s="115"/>
      <c r="C919" s="116"/>
      <c r="D919" s="117"/>
      <c r="E919" s="118"/>
      <c r="F919" s="119"/>
      <c r="G919" s="120"/>
      <c r="H919" s="121" t="str">
        <f t="shared" si="57"/>
        <v/>
      </c>
      <c r="I919" s="122"/>
      <c r="J919" s="123" t="s">
        <v>11</v>
      </c>
      <c r="L919" s="75">
        <f>G919*(1-'FORM-I'!$V$22/100)</f>
        <v>0</v>
      </c>
      <c r="AH919" s="353" t="s">
        <v>4348</v>
      </c>
      <c r="AI919" s="352" t="s">
        <v>4349</v>
      </c>
      <c r="AJ919" s="352" t="s">
        <v>4350</v>
      </c>
      <c r="AK919" s="354">
        <v>1481.1214500000001</v>
      </c>
      <c r="AL919" s="355">
        <v>67.854560000000006</v>
      </c>
      <c r="AM919" s="11">
        <f>IF(Verzie!$E$1="CZK",Ceny!AK919,IF(Verzie!$E$1="SK",Ceny!AL919,""))</f>
        <v>67.854560000000006</v>
      </c>
    </row>
    <row r="920" spans="2:39" ht="15" hidden="1">
      <c r="B920" s="115"/>
      <c r="C920" s="116"/>
      <c r="D920" s="117"/>
      <c r="E920" s="118"/>
      <c r="F920" s="119"/>
      <c r="G920" s="120"/>
      <c r="H920" s="121" t="str">
        <f t="shared" si="57"/>
        <v/>
      </c>
      <c r="I920" s="122"/>
      <c r="J920" s="123" t="s">
        <v>11</v>
      </c>
      <c r="L920" s="75">
        <f>G920*(1-'FORM-I'!$V$22/100)</f>
        <v>0</v>
      </c>
      <c r="AH920" s="353" t="s">
        <v>4351</v>
      </c>
      <c r="AI920" s="352" t="s">
        <v>4352</v>
      </c>
      <c r="AJ920" s="352" t="s">
        <v>4353</v>
      </c>
      <c r="AK920" s="354">
        <v>1768.3445300000001</v>
      </c>
      <c r="AL920" s="355">
        <v>81.013080000000002</v>
      </c>
      <c r="AM920" s="11">
        <f>IF(Verzie!$E$1="CZK",Ceny!AK920,IF(Verzie!$E$1="SK",Ceny!AL920,""))</f>
        <v>81.013080000000002</v>
      </c>
    </row>
    <row r="921" spans="2:39" ht="15" hidden="1">
      <c r="B921" s="115"/>
      <c r="C921" s="116"/>
      <c r="D921" s="117"/>
      <c r="E921" s="118"/>
      <c r="F921" s="119"/>
      <c r="G921" s="120"/>
      <c r="H921" s="121" t="str">
        <f t="shared" si="57"/>
        <v/>
      </c>
      <c r="I921" s="122"/>
      <c r="J921" s="123" t="s">
        <v>11</v>
      </c>
      <c r="L921" s="75">
        <f>G921*(1-'FORM-I'!$V$22/100)</f>
        <v>0</v>
      </c>
      <c r="AH921" s="353" t="s">
        <v>4354</v>
      </c>
      <c r="AI921" s="352" t="s">
        <v>4355</v>
      </c>
      <c r="AJ921" s="352" t="s">
        <v>4356</v>
      </c>
      <c r="AK921" s="354">
        <v>3.6605500000000002</v>
      </c>
      <c r="AL921" s="355">
        <v>0.15014</v>
      </c>
      <c r="AM921" s="11">
        <f>IF(Verzie!$E$1="CZK",Ceny!AK921,IF(Verzie!$E$1="SK",Ceny!AL921,""))</f>
        <v>0.15014</v>
      </c>
    </row>
    <row r="922" spans="2:39" ht="15" hidden="1">
      <c r="B922" s="115"/>
      <c r="C922" s="116"/>
      <c r="D922" s="117"/>
      <c r="E922" s="118"/>
      <c r="F922" s="119"/>
      <c r="G922" s="120"/>
      <c r="H922" s="121" t="str">
        <f t="shared" si="57"/>
        <v/>
      </c>
      <c r="I922" s="122"/>
      <c r="J922" s="123" t="s">
        <v>11</v>
      </c>
      <c r="L922" s="75">
        <f>G922*(1-'FORM-I'!$V$22/100)</f>
        <v>0</v>
      </c>
      <c r="AH922" s="353" t="s">
        <v>4357</v>
      </c>
      <c r="AI922" s="352" t="s">
        <v>4358</v>
      </c>
      <c r="AJ922" s="352" t="s">
        <v>4359</v>
      </c>
      <c r="AK922" s="354">
        <v>38.888649999999998</v>
      </c>
      <c r="AL922" s="355">
        <v>1.8706799999999999</v>
      </c>
      <c r="AM922" s="11">
        <f>IF(Verzie!$E$1="CZK",Ceny!AK922,IF(Verzie!$E$1="SK",Ceny!AL922,""))</f>
        <v>1.8706799999999999</v>
      </c>
    </row>
    <row r="923" spans="2:39" ht="15" hidden="1">
      <c r="B923" s="115"/>
      <c r="C923" s="116"/>
      <c r="D923" s="117"/>
      <c r="E923" s="118"/>
      <c r="F923" s="119"/>
      <c r="G923" s="120"/>
      <c r="H923" s="121" t="str">
        <f t="shared" si="57"/>
        <v/>
      </c>
      <c r="I923" s="122"/>
      <c r="J923" s="123" t="s">
        <v>11</v>
      </c>
      <c r="L923" s="75">
        <f>G923*(1-'FORM-I'!$V$22/100)</f>
        <v>0</v>
      </c>
      <c r="AH923" s="353" t="s">
        <v>4360</v>
      </c>
      <c r="AI923" s="352" t="s">
        <v>4361</v>
      </c>
      <c r="AJ923" s="352" t="s">
        <v>4362</v>
      </c>
      <c r="AK923" s="354">
        <v>48.039639999999999</v>
      </c>
      <c r="AL923" s="355">
        <v>2.31088</v>
      </c>
      <c r="AM923" s="11">
        <f>IF(Verzie!$E$1="CZK",Ceny!AK923,IF(Verzie!$E$1="SK",Ceny!AL923,""))</f>
        <v>2.31088</v>
      </c>
    </row>
    <row r="924" spans="2:39" ht="15" hidden="1">
      <c r="B924" s="115"/>
      <c r="C924" s="116"/>
      <c r="D924" s="117"/>
      <c r="E924" s="118"/>
      <c r="F924" s="119"/>
      <c r="G924" s="120"/>
      <c r="H924" s="121" t="str">
        <f t="shared" si="57"/>
        <v/>
      </c>
      <c r="I924" s="122"/>
      <c r="J924" s="123" t="s">
        <v>11</v>
      </c>
      <c r="L924" s="75">
        <f>G924*(1-'FORM-I'!$V$22/100)</f>
        <v>0</v>
      </c>
      <c r="AH924" s="353" t="s">
        <v>4363</v>
      </c>
      <c r="AI924" s="352" t="s">
        <v>4364</v>
      </c>
      <c r="AJ924" s="352" t="s">
        <v>4365</v>
      </c>
      <c r="AK924" s="354">
        <v>34.858519999999999</v>
      </c>
      <c r="AL924" s="355">
        <v>1.3945099999999999</v>
      </c>
      <c r="AM924" s="11">
        <f>IF(Verzie!$E$1="CZK",Ceny!AK924,IF(Verzie!$E$1="SK",Ceny!AL924,""))</f>
        <v>1.3945099999999999</v>
      </c>
    </row>
    <row r="925" spans="2:39" ht="15" hidden="1">
      <c r="B925" s="115"/>
      <c r="C925" s="116"/>
      <c r="D925" s="117"/>
      <c r="E925" s="118"/>
      <c r="F925" s="119"/>
      <c r="G925" s="120"/>
      <c r="H925" s="121" t="str">
        <f t="shared" si="57"/>
        <v/>
      </c>
      <c r="I925" s="122"/>
      <c r="J925" s="123" t="s">
        <v>11</v>
      </c>
      <c r="L925" s="75">
        <f>G925*(1-'FORM-I'!$V$22/100)</f>
        <v>0</v>
      </c>
      <c r="AH925" s="353" t="s">
        <v>4366</v>
      </c>
      <c r="AI925" s="352" t="s">
        <v>4367</v>
      </c>
      <c r="AJ925" s="352" t="s">
        <v>4368</v>
      </c>
      <c r="AK925" s="354">
        <v>3733.8431500000002</v>
      </c>
      <c r="AL925" s="355">
        <v>149.3723</v>
      </c>
      <c r="AM925" s="11">
        <f>IF(Verzie!$E$1="CZK",Ceny!AK925,IF(Verzie!$E$1="SK",Ceny!AL925,""))</f>
        <v>149.3723</v>
      </c>
    </row>
    <row r="926" spans="2:39" ht="15" hidden="1">
      <c r="B926" s="115"/>
      <c r="C926" s="116"/>
      <c r="D926" s="117"/>
      <c r="E926" s="118"/>
      <c r="F926" s="119"/>
      <c r="G926" s="120"/>
      <c r="H926" s="121" t="str">
        <f t="shared" si="57"/>
        <v/>
      </c>
      <c r="I926" s="122"/>
      <c r="J926" s="123" t="s">
        <v>11</v>
      </c>
      <c r="L926" s="75">
        <f>G926*(1-'FORM-I'!$V$22/100)</f>
        <v>0</v>
      </c>
      <c r="AH926" s="353" t="s">
        <v>4369</v>
      </c>
      <c r="AI926" s="352" t="s">
        <v>4370</v>
      </c>
      <c r="AJ926" s="352" t="s">
        <v>4371</v>
      </c>
      <c r="AK926" s="354">
        <v>404.90489000000002</v>
      </c>
      <c r="AL926" s="355">
        <v>16.294699999999999</v>
      </c>
      <c r="AM926" s="11">
        <f>IF(Verzie!$E$1="CZK",Ceny!AK926,IF(Verzie!$E$1="SK",Ceny!AL926,""))</f>
        <v>16.294699999999999</v>
      </c>
    </row>
    <row r="927" spans="2:39" ht="15" hidden="1">
      <c r="B927" s="115"/>
      <c r="C927" s="116"/>
      <c r="D927" s="117"/>
      <c r="E927" s="118"/>
      <c r="F927" s="119"/>
      <c r="G927" s="120"/>
      <c r="H927" s="121" t="str">
        <f t="shared" si="57"/>
        <v/>
      </c>
      <c r="I927" s="122"/>
      <c r="J927" s="123" t="s">
        <v>11</v>
      </c>
      <c r="L927" s="75">
        <f>G927*(1-'FORM-I'!$V$22/100)</f>
        <v>0</v>
      </c>
      <c r="AH927" s="353" t="s">
        <v>4372</v>
      </c>
      <c r="AI927" s="352" t="s">
        <v>4373</v>
      </c>
      <c r="AJ927" s="352" t="s">
        <v>4374</v>
      </c>
      <c r="AK927" s="354">
        <v>21.036729999999999</v>
      </c>
      <c r="AL927" s="355">
        <v>0.84662000000000004</v>
      </c>
      <c r="AM927" s="11">
        <f>IF(Verzie!$E$1="CZK",Ceny!AK927,IF(Verzie!$E$1="SK",Ceny!AL927,""))</f>
        <v>0.84662000000000004</v>
      </c>
    </row>
    <row r="928" spans="2:39" ht="15" hidden="1">
      <c r="B928" s="115"/>
      <c r="C928" s="116"/>
      <c r="D928" s="117"/>
      <c r="E928" s="118"/>
      <c r="F928" s="119"/>
      <c r="G928" s="120"/>
      <c r="H928" s="121" t="str">
        <f t="shared" si="57"/>
        <v/>
      </c>
      <c r="I928" s="122"/>
      <c r="J928" s="123" t="s">
        <v>11</v>
      </c>
      <c r="L928" s="75">
        <f>G928*(1-'FORM-I'!$V$22/100)</f>
        <v>0</v>
      </c>
      <c r="AH928" s="353" t="s">
        <v>4375</v>
      </c>
      <c r="AI928" s="352" t="s">
        <v>4376</v>
      </c>
      <c r="AJ928" s="352" t="s">
        <v>4377</v>
      </c>
      <c r="AK928" s="354">
        <v>62.671469999999999</v>
      </c>
      <c r="AL928" s="355">
        <v>2.5220799999999999</v>
      </c>
      <c r="AM928" s="11">
        <f>IF(Verzie!$E$1="CZK",Ceny!AK928,IF(Verzie!$E$1="SK",Ceny!AL928,""))</f>
        <v>2.5220799999999999</v>
      </c>
    </row>
    <row r="929" spans="2:39" ht="15" hidden="1">
      <c r="B929" s="115"/>
      <c r="C929" s="116"/>
      <c r="D929" s="117"/>
      <c r="E929" s="118"/>
      <c r="F929" s="119"/>
      <c r="G929" s="120"/>
      <c r="H929" s="121" t="str">
        <f t="shared" si="57"/>
        <v/>
      </c>
      <c r="I929" s="122"/>
      <c r="J929" s="123" t="s">
        <v>11</v>
      </c>
      <c r="L929" s="75">
        <f>G929*(1-'FORM-I'!$V$22/100)</f>
        <v>0</v>
      </c>
      <c r="AH929" s="353" t="s">
        <v>4378</v>
      </c>
      <c r="AI929" s="352" t="s">
        <v>4379</v>
      </c>
      <c r="AJ929" s="352" t="s">
        <v>4380</v>
      </c>
      <c r="AK929" s="354">
        <v>918.41751999999997</v>
      </c>
      <c r="AL929" s="355">
        <v>37.093299999999999</v>
      </c>
      <c r="AM929" s="11">
        <f>IF(Verzie!$E$1="CZK",Ceny!AK929,IF(Verzie!$E$1="SK",Ceny!AL929,""))</f>
        <v>37.093299999999999</v>
      </c>
    </row>
    <row r="930" spans="2:39" ht="15" hidden="1">
      <c r="B930" s="115"/>
      <c r="C930" s="116"/>
      <c r="D930" s="117"/>
      <c r="E930" s="118"/>
      <c r="F930" s="119"/>
      <c r="G930" s="120"/>
      <c r="H930" s="121" t="str">
        <f t="shared" si="57"/>
        <v/>
      </c>
      <c r="I930" s="122"/>
      <c r="J930" s="123" t="s">
        <v>11</v>
      </c>
      <c r="L930" s="75">
        <f>G930*(1-'FORM-I'!$V$22/100)</f>
        <v>0</v>
      </c>
      <c r="AH930" s="353" t="s">
        <v>4381</v>
      </c>
      <c r="AI930" s="352" t="s">
        <v>4382</v>
      </c>
      <c r="AJ930" s="352" t="s">
        <v>4383</v>
      </c>
      <c r="AK930" s="354">
        <v>918.41751999999997</v>
      </c>
      <c r="AL930" s="355">
        <v>37.093299999999999</v>
      </c>
      <c r="AM930" s="11">
        <f>IF(Verzie!$E$1="CZK",Ceny!AK930,IF(Verzie!$E$1="SK",Ceny!AL930,""))</f>
        <v>37.093299999999999</v>
      </c>
    </row>
    <row r="931" spans="2:39" ht="15" hidden="1">
      <c r="B931" s="115"/>
      <c r="C931" s="116"/>
      <c r="D931" s="117"/>
      <c r="E931" s="118"/>
      <c r="F931" s="119"/>
      <c r="G931" s="120"/>
      <c r="H931" s="121" t="str">
        <f t="shared" si="57"/>
        <v/>
      </c>
      <c r="I931" s="122"/>
      <c r="J931" s="123" t="s">
        <v>11</v>
      </c>
      <c r="L931" s="75">
        <f>G931*(1-'FORM-I'!$V$22/100)</f>
        <v>0</v>
      </c>
      <c r="AH931" s="353" t="s">
        <v>4384</v>
      </c>
      <c r="AI931" s="352" t="s">
        <v>4385</v>
      </c>
      <c r="AJ931" s="352" t="s">
        <v>4386</v>
      </c>
      <c r="AK931" s="354">
        <v>1088.32222</v>
      </c>
      <c r="AL931" s="355">
        <v>43.955489999999998</v>
      </c>
      <c r="AM931" s="11">
        <f>IF(Verzie!$E$1="CZK",Ceny!AK931,IF(Verzie!$E$1="SK",Ceny!AL931,""))</f>
        <v>43.955489999999998</v>
      </c>
    </row>
    <row r="932" spans="2:39" ht="15" hidden="1">
      <c r="B932" s="115"/>
      <c r="C932" s="116"/>
      <c r="D932" s="117"/>
      <c r="E932" s="118"/>
      <c r="F932" s="119"/>
      <c r="G932" s="120"/>
      <c r="H932" s="121" t="str">
        <f t="shared" si="57"/>
        <v/>
      </c>
      <c r="I932" s="122"/>
      <c r="J932" s="123" t="s">
        <v>11</v>
      </c>
      <c r="L932" s="75">
        <f>G932*(1-'FORM-I'!$V$22/100)</f>
        <v>0</v>
      </c>
      <c r="AH932" s="353" t="s">
        <v>4387</v>
      </c>
      <c r="AI932" s="352" t="s">
        <v>4388</v>
      </c>
      <c r="AJ932" s="352" t="s">
        <v>4389</v>
      </c>
      <c r="AK932" s="354">
        <v>2037.7954099999999</v>
      </c>
      <c r="AL932" s="355">
        <v>82.302980000000005</v>
      </c>
      <c r="AM932" s="11">
        <f>IF(Verzie!$E$1="CZK",Ceny!AK932,IF(Verzie!$E$1="SK",Ceny!AL932,""))</f>
        <v>82.302980000000005</v>
      </c>
    </row>
    <row r="933" spans="2:39" ht="15" hidden="1">
      <c r="B933" s="115"/>
      <c r="C933" s="116"/>
      <c r="D933" s="117"/>
      <c r="E933" s="118"/>
      <c r="F933" s="119"/>
      <c r="G933" s="120"/>
      <c r="H933" s="121" t="str">
        <f t="shared" si="57"/>
        <v/>
      </c>
      <c r="I933" s="122"/>
      <c r="J933" s="123" t="s">
        <v>11</v>
      </c>
      <c r="L933" s="75">
        <f>G933*(1-'FORM-I'!$V$22/100)</f>
        <v>0</v>
      </c>
      <c r="AH933" s="353" t="s">
        <v>4390</v>
      </c>
      <c r="AI933" s="352" t="s">
        <v>4391</v>
      </c>
      <c r="AJ933" s="352" t="s">
        <v>4392</v>
      </c>
      <c r="AK933" s="354">
        <v>3793.6131399999999</v>
      </c>
      <c r="AL933" s="355">
        <v>153.21745999999999</v>
      </c>
      <c r="AM933" s="11">
        <f>IF(Verzie!$E$1="CZK",Ceny!AK933,IF(Verzie!$E$1="SK",Ceny!AL933,""))</f>
        <v>153.21745999999999</v>
      </c>
    </row>
    <row r="934" spans="2:39" ht="15" hidden="1">
      <c r="B934" s="115"/>
      <c r="C934" s="116"/>
      <c r="D934" s="117"/>
      <c r="E934" s="118"/>
      <c r="F934" s="119"/>
      <c r="G934" s="120"/>
      <c r="H934" s="121" t="str">
        <f t="shared" si="57"/>
        <v/>
      </c>
      <c r="I934" s="122"/>
      <c r="J934" s="123" t="s">
        <v>11</v>
      </c>
      <c r="L934" s="75">
        <f>G934*(1-'FORM-I'!$V$22/100)</f>
        <v>0</v>
      </c>
      <c r="AH934" s="353" t="s">
        <v>4393</v>
      </c>
      <c r="AI934" s="352" t="s">
        <v>4394</v>
      </c>
      <c r="AJ934" s="352" t="s">
        <v>4395</v>
      </c>
      <c r="AK934" s="354">
        <v>0.78286</v>
      </c>
      <c r="AL934" s="355">
        <v>3.2120000000000003E-2</v>
      </c>
      <c r="AM934" s="11">
        <f>IF(Verzie!$E$1="CZK",Ceny!AK934,IF(Verzie!$E$1="SK",Ceny!AL934,""))</f>
        <v>3.2120000000000003E-2</v>
      </c>
    </row>
    <row r="935" spans="2:39" ht="15" hidden="1">
      <c r="B935" s="115"/>
      <c r="C935" s="116"/>
      <c r="D935" s="117"/>
      <c r="E935" s="118"/>
      <c r="F935" s="119"/>
      <c r="G935" s="120"/>
      <c r="H935" s="121" t="str">
        <f t="shared" si="57"/>
        <v/>
      </c>
      <c r="I935" s="122"/>
      <c r="J935" s="123" t="s">
        <v>11</v>
      </c>
      <c r="L935" s="75">
        <f>G935*(1-'FORM-I'!$V$22/100)</f>
        <v>0</v>
      </c>
      <c r="AH935" s="353" t="s">
        <v>4396</v>
      </c>
      <c r="AI935" s="352" t="s">
        <v>4397</v>
      </c>
      <c r="AJ935" s="352" t="s">
        <v>4398</v>
      </c>
      <c r="AK935" s="354">
        <v>0.78286</v>
      </c>
      <c r="AL935" s="355">
        <v>3.2120000000000003E-2</v>
      </c>
      <c r="AM935" s="11">
        <f>IF(Verzie!$E$1="CZK",Ceny!AK935,IF(Verzie!$E$1="SK",Ceny!AL935,""))</f>
        <v>3.2120000000000003E-2</v>
      </c>
    </row>
    <row r="936" spans="2:39" ht="15" hidden="1">
      <c r="B936" s="115"/>
      <c r="C936" s="116"/>
      <c r="D936" s="117"/>
      <c r="E936" s="118"/>
      <c r="F936" s="119"/>
      <c r="G936" s="120"/>
      <c r="H936" s="121" t="str">
        <f t="shared" si="57"/>
        <v/>
      </c>
      <c r="I936" s="122"/>
      <c r="J936" s="123" t="s">
        <v>11</v>
      </c>
      <c r="L936" s="75">
        <f>G936*(1-'FORM-I'!$V$22/100)</f>
        <v>0</v>
      </c>
      <c r="AH936" s="353" t="s">
        <v>4399</v>
      </c>
      <c r="AI936" s="352" t="s">
        <v>4400</v>
      </c>
      <c r="AJ936" s="352" t="s">
        <v>4401</v>
      </c>
      <c r="AK936" s="354">
        <v>4532.0259299999998</v>
      </c>
      <c r="AL936" s="355">
        <v>181.30359000000001</v>
      </c>
      <c r="AM936" s="11">
        <f>IF(Verzie!$E$1="CZK",Ceny!AK936,IF(Verzie!$E$1="SK",Ceny!AL936,""))</f>
        <v>181.30359000000001</v>
      </c>
    </row>
    <row r="937" spans="2:39" ht="15" hidden="1">
      <c r="B937" s="115"/>
      <c r="C937" s="116"/>
      <c r="D937" s="117"/>
      <c r="E937" s="118"/>
      <c r="F937" s="119"/>
      <c r="G937" s="120"/>
      <c r="H937" s="121" t="str">
        <f t="shared" si="57"/>
        <v/>
      </c>
      <c r="I937" s="122"/>
      <c r="J937" s="123" t="s">
        <v>11</v>
      </c>
      <c r="L937" s="75">
        <f>G937*(1-'FORM-I'!$V$22/100)</f>
        <v>0</v>
      </c>
      <c r="AH937" s="353" t="s">
        <v>4402</v>
      </c>
      <c r="AI937" s="352" t="s">
        <v>4403</v>
      </c>
      <c r="AJ937" s="352" t="s">
        <v>4404</v>
      </c>
      <c r="AK937" s="354">
        <v>3285.0026200000002</v>
      </c>
      <c r="AL937" s="355">
        <v>131.41646</v>
      </c>
      <c r="AM937" s="11">
        <f>IF(Verzie!$E$1="CZK",Ceny!AK937,IF(Verzie!$E$1="SK",Ceny!AL937,""))</f>
        <v>131.41646</v>
      </c>
    </row>
    <row r="938" spans="2:39" ht="15" hidden="1">
      <c r="B938" s="115"/>
      <c r="C938" s="116"/>
      <c r="D938" s="117"/>
      <c r="E938" s="118"/>
      <c r="F938" s="119"/>
      <c r="G938" s="120"/>
      <c r="H938" s="121" t="str">
        <f t="shared" si="57"/>
        <v/>
      </c>
      <c r="I938" s="122"/>
      <c r="J938" s="123" t="s">
        <v>11</v>
      </c>
      <c r="L938" s="75">
        <f>G938*(1-'FORM-I'!$V$22/100)</f>
        <v>0</v>
      </c>
      <c r="AH938" s="353" t="s">
        <v>4405</v>
      </c>
      <c r="AI938" s="352" t="s">
        <v>4406</v>
      </c>
      <c r="AJ938" s="352" t="s">
        <v>4407</v>
      </c>
      <c r="AK938" s="354">
        <v>1457.9587300000001</v>
      </c>
      <c r="AL938" s="355">
        <v>58.325609999999998</v>
      </c>
      <c r="AM938" s="11">
        <f>IF(Verzie!$E$1="CZK",Ceny!AK938,IF(Verzie!$E$1="SK",Ceny!AL938,""))</f>
        <v>58.325609999999998</v>
      </c>
    </row>
    <row r="939" spans="2:39" ht="15" hidden="1">
      <c r="B939" s="115"/>
      <c r="C939" s="116"/>
      <c r="D939" s="117"/>
      <c r="E939" s="118"/>
      <c r="F939" s="119"/>
      <c r="G939" s="120"/>
      <c r="H939" s="121" t="str">
        <f t="shared" si="57"/>
        <v/>
      </c>
      <c r="I939" s="122"/>
      <c r="J939" s="123" t="s">
        <v>11</v>
      </c>
      <c r="L939" s="75">
        <f>G939*(1-'FORM-I'!$V$22/100)</f>
        <v>0</v>
      </c>
      <c r="AH939" s="353" t="s">
        <v>4408</v>
      </c>
      <c r="AI939" s="352" t="s">
        <v>4409</v>
      </c>
      <c r="AJ939" s="352" t="s">
        <v>4410</v>
      </c>
      <c r="AK939" s="354">
        <v>2136.1694299999999</v>
      </c>
      <c r="AL939" s="355">
        <v>85.457419999999999</v>
      </c>
      <c r="AM939" s="11">
        <f>IF(Verzie!$E$1="CZK",Ceny!AK939,IF(Verzie!$E$1="SK",Ceny!AL939,""))</f>
        <v>85.457419999999999</v>
      </c>
    </row>
    <row r="940" spans="2:39" ht="15" hidden="1">
      <c r="B940" s="115"/>
      <c r="C940" s="116"/>
      <c r="D940" s="117"/>
      <c r="E940" s="118"/>
      <c r="F940" s="119"/>
      <c r="G940" s="120"/>
      <c r="H940" s="121" t="str">
        <f t="shared" si="57"/>
        <v/>
      </c>
      <c r="I940" s="122"/>
      <c r="J940" s="123" t="s">
        <v>11</v>
      </c>
      <c r="L940" s="75">
        <f>G940*(1-'FORM-I'!$V$22/100)</f>
        <v>0</v>
      </c>
      <c r="AH940" s="353" t="s">
        <v>4411</v>
      </c>
      <c r="AI940" s="352" t="s">
        <v>4412</v>
      </c>
      <c r="AJ940" s="352" t="s">
        <v>4413</v>
      </c>
      <c r="AK940" s="354">
        <v>1794.10256</v>
      </c>
      <c r="AL940" s="355">
        <v>71.773030000000006</v>
      </c>
      <c r="AM940" s="11">
        <f>IF(Verzie!$E$1="CZK",Ceny!AK940,IF(Verzie!$E$1="SK",Ceny!AL940,""))</f>
        <v>71.773030000000006</v>
      </c>
    </row>
    <row r="941" spans="2:39" ht="15" hidden="1">
      <c r="B941" s="115"/>
      <c r="C941" s="116"/>
      <c r="D941" s="117"/>
      <c r="E941" s="118"/>
      <c r="F941" s="119"/>
      <c r="G941" s="120"/>
      <c r="H941" s="121" t="str">
        <f t="shared" si="57"/>
        <v/>
      </c>
      <c r="I941" s="122"/>
      <c r="J941" s="123" t="s">
        <v>11</v>
      </c>
      <c r="L941" s="75">
        <f>G941*(1-'FORM-I'!$V$22/100)</f>
        <v>0</v>
      </c>
      <c r="AH941" s="353" t="s">
        <v>4414</v>
      </c>
      <c r="AI941" s="352" t="s">
        <v>4415</v>
      </c>
      <c r="AJ941" s="352" t="s">
        <v>4416</v>
      </c>
      <c r="AK941" s="354">
        <v>515.41837999999996</v>
      </c>
      <c r="AL941" s="355">
        <v>20.619299999999999</v>
      </c>
      <c r="AM941" s="11">
        <f>IF(Verzie!$E$1="CZK",Ceny!AK941,IF(Verzie!$E$1="SK",Ceny!AL941,""))</f>
        <v>20.619299999999999</v>
      </c>
    </row>
    <row r="942" spans="2:39" ht="15" hidden="1">
      <c r="B942" s="115"/>
      <c r="C942" s="116"/>
      <c r="D942" s="117"/>
      <c r="E942" s="118"/>
      <c r="F942" s="119"/>
      <c r="G942" s="120"/>
      <c r="H942" s="121" t="str">
        <f t="shared" si="57"/>
        <v/>
      </c>
      <c r="I942" s="122"/>
      <c r="J942" s="123" t="s">
        <v>11</v>
      </c>
      <c r="L942" s="75">
        <f>G942*(1-'FORM-I'!$V$22/100)</f>
        <v>0</v>
      </c>
      <c r="AH942" s="353" t="s">
        <v>4417</v>
      </c>
      <c r="AI942" s="352" t="s">
        <v>4418</v>
      </c>
      <c r="AJ942" s="352" t="s">
        <v>4419</v>
      </c>
      <c r="AK942" s="354">
        <v>490.37797999999998</v>
      </c>
      <c r="AL942" s="355">
        <v>19.61758</v>
      </c>
      <c r="AM942" s="11">
        <f>IF(Verzie!$E$1="CZK",Ceny!AK942,IF(Verzie!$E$1="SK",Ceny!AL942,""))</f>
        <v>19.61758</v>
      </c>
    </row>
    <row r="943" spans="2:39" ht="15" hidden="1">
      <c r="B943" s="115"/>
      <c r="C943" s="116"/>
      <c r="D943" s="117"/>
      <c r="E943" s="118"/>
      <c r="F943" s="119"/>
      <c r="G943" s="120"/>
      <c r="H943" s="121" t="str">
        <f t="shared" si="57"/>
        <v/>
      </c>
      <c r="I943" s="122"/>
      <c r="J943" s="123" t="s">
        <v>11</v>
      </c>
      <c r="L943" s="75">
        <f>G943*(1-'FORM-I'!$V$22/100)</f>
        <v>0</v>
      </c>
      <c r="AH943" s="353" t="s">
        <v>4420</v>
      </c>
      <c r="AI943" s="352" t="s">
        <v>4421</v>
      </c>
      <c r="AJ943" s="352" t="s">
        <v>4422</v>
      </c>
      <c r="AK943" s="354">
        <v>438.91883999999999</v>
      </c>
      <c r="AL943" s="355">
        <v>17.663519999999998</v>
      </c>
      <c r="AM943" s="11">
        <f>IF(Verzie!$E$1="CZK",Ceny!AK943,IF(Verzie!$E$1="SK",Ceny!AL943,""))</f>
        <v>17.663519999999998</v>
      </c>
    </row>
    <row r="944" spans="2:39" ht="15" hidden="1">
      <c r="B944" s="115"/>
      <c r="C944" s="116"/>
      <c r="D944" s="117"/>
      <c r="E944" s="118"/>
      <c r="F944" s="119"/>
      <c r="G944" s="120"/>
      <c r="H944" s="121" t="str">
        <f t="shared" si="57"/>
        <v/>
      </c>
      <c r="I944" s="122"/>
      <c r="J944" s="123" t="s">
        <v>11</v>
      </c>
      <c r="L944" s="75">
        <f>G944*(1-'FORM-I'!$V$22/100)</f>
        <v>0</v>
      </c>
      <c r="AH944" s="353" t="s">
        <v>4423</v>
      </c>
      <c r="AI944" s="352" t="s">
        <v>4424</v>
      </c>
      <c r="AJ944" s="352" t="s">
        <v>4425</v>
      </c>
      <c r="AK944" s="354">
        <v>447.52616</v>
      </c>
      <c r="AL944" s="355">
        <v>18.009889999999999</v>
      </c>
      <c r="AM944" s="11">
        <f>IF(Verzie!$E$1="CZK",Ceny!AK944,IF(Verzie!$E$1="SK",Ceny!AL944,""))</f>
        <v>18.009889999999999</v>
      </c>
    </row>
    <row r="945" spans="2:39" ht="15" hidden="1">
      <c r="B945" s="115"/>
      <c r="C945" s="116"/>
      <c r="D945" s="117"/>
      <c r="E945" s="118"/>
      <c r="F945" s="119"/>
      <c r="G945" s="120"/>
      <c r="H945" s="121" t="str">
        <f t="shared" ref="H945:H1008" si="58">IF(G945="","",$H$10)</f>
        <v/>
      </c>
      <c r="I945" s="122"/>
      <c r="J945" s="123" t="s">
        <v>11</v>
      </c>
      <c r="L945" s="75">
        <f>G945*(1-'FORM-I'!$V$22/100)</f>
        <v>0</v>
      </c>
      <c r="AH945" s="353" t="s">
        <v>4426</v>
      </c>
      <c r="AI945" s="352" t="s">
        <v>4427</v>
      </c>
      <c r="AJ945" s="352" t="s">
        <v>4428</v>
      </c>
      <c r="AK945" s="354">
        <v>1361.7818400000001</v>
      </c>
      <c r="AL945" s="355">
        <v>54.830390000000001</v>
      </c>
      <c r="AM945" s="11">
        <f>IF(Verzie!$E$1="CZK",Ceny!AK945,IF(Verzie!$E$1="SK",Ceny!AL945,""))</f>
        <v>54.830390000000001</v>
      </c>
    </row>
    <row r="946" spans="2:39" ht="15" hidden="1">
      <c r="B946" s="115"/>
      <c r="C946" s="116"/>
      <c r="D946" s="117"/>
      <c r="E946" s="118"/>
      <c r="F946" s="119"/>
      <c r="G946" s="120"/>
      <c r="H946" s="121" t="str">
        <f t="shared" si="58"/>
        <v/>
      </c>
      <c r="I946" s="122"/>
      <c r="J946" s="123" t="s">
        <v>11</v>
      </c>
      <c r="L946" s="75">
        <f>G946*(1-'FORM-I'!$V$22/100)</f>
        <v>0</v>
      </c>
      <c r="AH946" s="353" t="s">
        <v>4429</v>
      </c>
      <c r="AI946" s="352" t="s">
        <v>4430</v>
      </c>
      <c r="AJ946" s="352" t="s">
        <v>4431</v>
      </c>
      <c r="AK946" s="354">
        <v>510.86135000000002</v>
      </c>
      <c r="AL946" s="355">
        <v>20.747299999999999</v>
      </c>
      <c r="AM946" s="11">
        <f>IF(Verzie!$E$1="CZK",Ceny!AK946,IF(Verzie!$E$1="SK",Ceny!AL946,""))</f>
        <v>20.747299999999999</v>
      </c>
    </row>
    <row r="947" spans="2:39" ht="15" hidden="1">
      <c r="B947" s="115"/>
      <c r="C947" s="116"/>
      <c r="D947" s="117"/>
      <c r="E947" s="118"/>
      <c r="F947" s="119"/>
      <c r="G947" s="120"/>
      <c r="H947" s="121" t="str">
        <f t="shared" si="58"/>
        <v/>
      </c>
      <c r="I947" s="122"/>
      <c r="J947" s="123" t="s">
        <v>11</v>
      </c>
      <c r="L947" s="75">
        <f>G947*(1-'FORM-I'!$V$22/100)</f>
        <v>0</v>
      </c>
      <c r="AH947" s="353" t="s">
        <v>4432</v>
      </c>
      <c r="AI947" s="352" t="s">
        <v>4433</v>
      </c>
      <c r="AJ947" s="352" t="s">
        <v>4434</v>
      </c>
      <c r="AK947" s="354">
        <v>663.16789000000006</v>
      </c>
      <c r="AL947" s="355">
        <v>26.932790000000001</v>
      </c>
      <c r="AM947" s="11">
        <f>IF(Verzie!$E$1="CZK",Ceny!AK947,IF(Verzie!$E$1="SK",Ceny!AL947,""))</f>
        <v>26.932790000000001</v>
      </c>
    </row>
    <row r="948" spans="2:39" ht="15" hidden="1">
      <c r="B948" s="115"/>
      <c r="C948" s="116"/>
      <c r="D948" s="117"/>
      <c r="E948" s="118"/>
      <c r="F948" s="119"/>
      <c r="G948" s="120"/>
      <c r="H948" s="121" t="str">
        <f t="shared" si="58"/>
        <v/>
      </c>
      <c r="I948" s="122"/>
      <c r="J948" s="123" t="s">
        <v>11</v>
      </c>
      <c r="L948" s="75">
        <f>G948*(1-'FORM-I'!$V$22/100)</f>
        <v>0</v>
      </c>
      <c r="AH948" s="353" t="s">
        <v>4435</v>
      </c>
      <c r="AI948" s="352" t="s">
        <v>4436</v>
      </c>
      <c r="AJ948" s="352" t="s">
        <v>4437</v>
      </c>
      <c r="AK948" s="354">
        <v>905.77955999999995</v>
      </c>
      <c r="AL948" s="355">
        <v>36.78586</v>
      </c>
      <c r="AM948" s="11">
        <f>IF(Verzie!$E$1="CZK",Ceny!AK948,IF(Verzie!$E$1="SK",Ceny!AL948,""))</f>
        <v>36.78586</v>
      </c>
    </row>
    <row r="949" spans="2:39" ht="15" hidden="1">
      <c r="B949" s="115"/>
      <c r="C949" s="116"/>
      <c r="D949" s="117"/>
      <c r="E949" s="118"/>
      <c r="F949" s="119"/>
      <c r="G949" s="120"/>
      <c r="H949" s="121" t="str">
        <f t="shared" si="58"/>
        <v/>
      </c>
      <c r="I949" s="122"/>
      <c r="J949" s="123" t="s">
        <v>11</v>
      </c>
      <c r="L949" s="75">
        <f>G949*(1-'FORM-I'!$V$22/100)</f>
        <v>0</v>
      </c>
      <c r="AH949" s="353" t="s">
        <v>4438</v>
      </c>
      <c r="AI949" s="352" t="s">
        <v>4439</v>
      </c>
      <c r="AJ949" s="352" t="s">
        <v>4440</v>
      </c>
      <c r="AK949" s="354">
        <v>1.08809</v>
      </c>
      <c r="AL949" s="355">
        <v>4.9860000000000002E-2</v>
      </c>
      <c r="AM949" s="11">
        <f>IF(Verzie!$E$1="CZK",Ceny!AK949,IF(Verzie!$E$1="SK",Ceny!AL949,""))</f>
        <v>4.9860000000000002E-2</v>
      </c>
    </row>
    <row r="950" spans="2:39" ht="15" hidden="1">
      <c r="B950" s="115"/>
      <c r="C950" s="116"/>
      <c r="D950" s="117"/>
      <c r="E950" s="118"/>
      <c r="F950" s="119"/>
      <c r="G950" s="120"/>
      <c r="H950" s="121" t="str">
        <f t="shared" si="58"/>
        <v/>
      </c>
      <c r="I950" s="122"/>
      <c r="J950" s="123" t="s">
        <v>11</v>
      </c>
      <c r="L950" s="75">
        <f>G950*(1-'FORM-I'!$V$22/100)</f>
        <v>0</v>
      </c>
      <c r="AH950" s="353" t="s">
        <v>4441</v>
      </c>
      <c r="AI950" s="352" t="s">
        <v>4442</v>
      </c>
      <c r="AJ950" s="352" t="s">
        <v>4443</v>
      </c>
      <c r="AK950" s="354">
        <v>1.6480999999999999</v>
      </c>
      <c r="AL950" s="355">
        <v>7.5499999999999998E-2</v>
      </c>
      <c r="AM950" s="11">
        <f>IF(Verzie!$E$1="CZK",Ceny!AK950,IF(Verzie!$E$1="SK",Ceny!AL950,""))</f>
        <v>7.5499999999999998E-2</v>
      </c>
    </row>
    <row r="951" spans="2:39" ht="15" hidden="1">
      <c r="B951" s="115"/>
      <c r="C951" s="116"/>
      <c r="D951" s="117"/>
      <c r="E951" s="118"/>
      <c r="F951" s="119"/>
      <c r="G951" s="120"/>
      <c r="H951" s="121" t="str">
        <f t="shared" si="58"/>
        <v/>
      </c>
      <c r="I951" s="122"/>
      <c r="J951" s="123" t="s">
        <v>11</v>
      </c>
      <c r="L951" s="75">
        <f>G951*(1-'FORM-I'!$V$22/100)</f>
        <v>0</v>
      </c>
      <c r="AH951" s="353" t="s">
        <v>4444</v>
      </c>
      <c r="AI951" s="352" t="s">
        <v>4445</v>
      </c>
      <c r="AJ951" s="352" t="s">
        <v>4446</v>
      </c>
      <c r="AK951" s="354">
        <v>1.69617</v>
      </c>
      <c r="AL951" s="355">
        <v>7.7700000000000005E-2</v>
      </c>
      <c r="AM951" s="11">
        <f>IF(Verzie!$E$1="CZK",Ceny!AK951,IF(Verzie!$E$1="SK",Ceny!AL951,""))</f>
        <v>7.7700000000000005E-2</v>
      </c>
    </row>
    <row r="952" spans="2:39" ht="15" hidden="1">
      <c r="B952" s="115"/>
      <c r="C952" s="116"/>
      <c r="D952" s="117"/>
      <c r="E952" s="118"/>
      <c r="F952" s="119"/>
      <c r="G952" s="120"/>
      <c r="H952" s="121" t="str">
        <f t="shared" si="58"/>
        <v/>
      </c>
      <c r="I952" s="122"/>
      <c r="J952" s="123" t="s">
        <v>11</v>
      </c>
      <c r="L952" s="75">
        <f>G952*(1-'FORM-I'!$V$22/100)</f>
        <v>0</v>
      </c>
      <c r="AH952" s="353" t="s">
        <v>4447</v>
      </c>
      <c r="AI952" s="352" t="s">
        <v>4448</v>
      </c>
      <c r="AJ952" s="352" t="s">
        <v>4449</v>
      </c>
      <c r="AK952" s="354">
        <v>1.8241799999999999</v>
      </c>
      <c r="AL952" s="355">
        <v>8.3580000000000002E-2</v>
      </c>
      <c r="AM952" s="11">
        <f>IF(Verzie!$E$1="CZK",Ceny!AK952,IF(Verzie!$E$1="SK",Ceny!AL952,""))</f>
        <v>8.3580000000000002E-2</v>
      </c>
    </row>
    <row r="953" spans="2:39" ht="15" hidden="1">
      <c r="B953" s="115"/>
      <c r="C953" s="116"/>
      <c r="D953" s="117"/>
      <c r="E953" s="118"/>
      <c r="F953" s="119"/>
      <c r="G953" s="120"/>
      <c r="H953" s="121" t="str">
        <f t="shared" si="58"/>
        <v/>
      </c>
      <c r="I953" s="122"/>
      <c r="J953" s="123" t="s">
        <v>11</v>
      </c>
      <c r="L953" s="75">
        <f>G953*(1-'FORM-I'!$V$22/100)</f>
        <v>0</v>
      </c>
      <c r="AH953" s="353" t="s">
        <v>4450</v>
      </c>
      <c r="AI953" s="352" t="s">
        <v>4451</v>
      </c>
      <c r="AJ953" s="352" t="s">
        <v>4452</v>
      </c>
      <c r="AK953" s="354">
        <v>1.8849800000000001</v>
      </c>
      <c r="AL953" s="355">
        <v>8.6360000000000006E-2</v>
      </c>
      <c r="AM953" s="11">
        <f>IF(Verzie!$E$1="CZK",Ceny!AK953,IF(Verzie!$E$1="SK",Ceny!AL953,""))</f>
        <v>8.6360000000000006E-2</v>
      </c>
    </row>
    <row r="954" spans="2:39" ht="15" hidden="1">
      <c r="B954" s="115"/>
      <c r="C954" s="116"/>
      <c r="D954" s="117"/>
      <c r="E954" s="118"/>
      <c r="F954" s="119"/>
      <c r="G954" s="120"/>
      <c r="H954" s="121" t="str">
        <f t="shared" si="58"/>
        <v/>
      </c>
      <c r="I954" s="122"/>
      <c r="J954" s="123" t="s">
        <v>11</v>
      </c>
      <c r="L954" s="75">
        <f>G954*(1-'FORM-I'!$V$22/100)</f>
        <v>0</v>
      </c>
      <c r="AH954" s="353" t="s">
        <v>4453</v>
      </c>
      <c r="AI954" s="352" t="s">
        <v>4454</v>
      </c>
      <c r="AJ954" s="352" t="s">
        <v>4455</v>
      </c>
      <c r="AK954" s="354">
        <v>1.92655</v>
      </c>
      <c r="AL954" s="355">
        <v>8.8260000000000005E-2</v>
      </c>
      <c r="AM954" s="11">
        <f>IF(Verzie!$E$1="CZK",Ceny!AK954,IF(Verzie!$E$1="SK",Ceny!AL954,""))</f>
        <v>8.8260000000000005E-2</v>
      </c>
    </row>
    <row r="955" spans="2:39" ht="15" hidden="1">
      <c r="B955" s="115"/>
      <c r="C955" s="116"/>
      <c r="D955" s="117"/>
      <c r="E955" s="118"/>
      <c r="F955" s="119"/>
      <c r="G955" s="120"/>
      <c r="H955" s="121" t="str">
        <f t="shared" si="58"/>
        <v/>
      </c>
      <c r="I955" s="122"/>
      <c r="J955" s="123" t="s">
        <v>11</v>
      </c>
      <c r="L955" s="75">
        <f>G955*(1-'FORM-I'!$V$22/100)</f>
        <v>0</v>
      </c>
      <c r="AH955" s="353" t="s">
        <v>4456</v>
      </c>
      <c r="AI955" s="352" t="s">
        <v>4457</v>
      </c>
      <c r="AJ955" s="352" t="s">
        <v>4458</v>
      </c>
      <c r="AK955" s="354">
        <v>2.0162100000000001</v>
      </c>
      <c r="AL955" s="355">
        <v>9.2380000000000004E-2</v>
      </c>
      <c r="AM955" s="11">
        <f>IF(Verzie!$E$1="CZK",Ceny!AK955,IF(Verzie!$E$1="SK",Ceny!AL955,""))</f>
        <v>9.2380000000000004E-2</v>
      </c>
    </row>
    <row r="956" spans="2:39" ht="15" hidden="1">
      <c r="B956" s="115"/>
      <c r="C956" s="116"/>
      <c r="D956" s="117"/>
      <c r="E956" s="118"/>
      <c r="F956" s="119"/>
      <c r="G956" s="120"/>
      <c r="H956" s="121" t="str">
        <f t="shared" si="58"/>
        <v/>
      </c>
      <c r="I956" s="122"/>
      <c r="J956" s="123" t="s">
        <v>11</v>
      </c>
      <c r="L956" s="75">
        <f>G956*(1-'FORM-I'!$V$22/100)</f>
        <v>0</v>
      </c>
      <c r="AH956" s="353" t="s">
        <v>4459</v>
      </c>
      <c r="AI956" s="352" t="s">
        <v>4460</v>
      </c>
      <c r="AJ956" s="352" t="s">
        <v>4461</v>
      </c>
      <c r="AK956" s="354">
        <v>2.1602299999999999</v>
      </c>
      <c r="AL956" s="355">
        <v>9.8960000000000006E-2</v>
      </c>
      <c r="AM956" s="11">
        <f>IF(Verzie!$E$1="CZK",Ceny!AK956,IF(Verzie!$E$1="SK",Ceny!AL956,""))</f>
        <v>9.8960000000000006E-2</v>
      </c>
    </row>
    <row r="957" spans="2:39" ht="15" hidden="1">
      <c r="B957" s="115"/>
      <c r="C957" s="116"/>
      <c r="D957" s="117"/>
      <c r="E957" s="118"/>
      <c r="F957" s="119"/>
      <c r="G957" s="120"/>
      <c r="H957" s="121" t="str">
        <f t="shared" si="58"/>
        <v/>
      </c>
      <c r="I957" s="122"/>
      <c r="J957" s="123" t="s">
        <v>11</v>
      </c>
      <c r="L957" s="75">
        <f>G957*(1-'FORM-I'!$V$22/100)</f>
        <v>0</v>
      </c>
      <c r="AH957" s="353" t="s">
        <v>4462</v>
      </c>
      <c r="AI957" s="352" t="s">
        <v>4463</v>
      </c>
      <c r="AJ957" s="352" t="s">
        <v>4464</v>
      </c>
      <c r="AK957" s="354">
        <v>2.24017</v>
      </c>
      <c r="AL957" s="355">
        <v>0.10262</v>
      </c>
      <c r="AM957" s="11">
        <f>IF(Verzie!$E$1="CZK",Ceny!AK957,IF(Verzie!$E$1="SK",Ceny!AL957,""))</f>
        <v>0.10262</v>
      </c>
    </row>
    <row r="958" spans="2:39" ht="15" hidden="1">
      <c r="B958" s="115"/>
      <c r="C958" s="116"/>
      <c r="D958" s="117"/>
      <c r="E958" s="118"/>
      <c r="F958" s="119"/>
      <c r="G958" s="120"/>
      <c r="H958" s="121" t="str">
        <f t="shared" si="58"/>
        <v/>
      </c>
      <c r="I958" s="122"/>
      <c r="J958" s="123" t="s">
        <v>11</v>
      </c>
      <c r="L958" s="75">
        <f>G958*(1-'FORM-I'!$V$22/100)</f>
        <v>0</v>
      </c>
      <c r="AH958" s="353" t="s">
        <v>4465</v>
      </c>
      <c r="AI958" s="352" t="s">
        <v>4466</v>
      </c>
      <c r="AJ958" s="352" t="s">
        <v>4467</v>
      </c>
      <c r="AK958" s="354">
        <v>2.3426300000000002</v>
      </c>
      <c r="AL958" s="355">
        <v>0.10732</v>
      </c>
      <c r="AM958" s="11">
        <f>IF(Verzie!$E$1="CZK",Ceny!AK958,IF(Verzie!$E$1="SK",Ceny!AL958,""))</f>
        <v>0.10732</v>
      </c>
    </row>
    <row r="959" spans="2:39" ht="15" hidden="1">
      <c r="B959" s="115"/>
      <c r="C959" s="116"/>
      <c r="D959" s="117"/>
      <c r="E959" s="118"/>
      <c r="F959" s="119"/>
      <c r="G959" s="120"/>
      <c r="H959" s="121" t="str">
        <f t="shared" si="58"/>
        <v/>
      </c>
      <c r="I959" s="122"/>
      <c r="J959" s="123" t="s">
        <v>11</v>
      </c>
      <c r="L959" s="75">
        <f>G959*(1-'FORM-I'!$V$22/100)</f>
        <v>0</v>
      </c>
      <c r="AH959" s="353" t="s">
        <v>4468</v>
      </c>
      <c r="AI959" s="352" t="s">
        <v>4469</v>
      </c>
      <c r="AJ959" s="352" t="s">
        <v>4470</v>
      </c>
      <c r="AK959" s="354">
        <v>2.57301</v>
      </c>
      <c r="AL959" s="355">
        <v>0.11788</v>
      </c>
      <c r="AM959" s="11">
        <f>IF(Verzie!$E$1="CZK",Ceny!AK959,IF(Verzie!$E$1="SK",Ceny!AL959,""))</f>
        <v>0.11788</v>
      </c>
    </row>
    <row r="960" spans="2:39" ht="15" hidden="1">
      <c r="B960" s="115"/>
      <c r="C960" s="116"/>
      <c r="D960" s="117"/>
      <c r="E960" s="118"/>
      <c r="F960" s="119"/>
      <c r="G960" s="120"/>
      <c r="H960" s="121" t="str">
        <f t="shared" si="58"/>
        <v/>
      </c>
      <c r="I960" s="122"/>
      <c r="J960" s="123" t="s">
        <v>11</v>
      </c>
      <c r="L960" s="75">
        <f>G960*(1-'FORM-I'!$V$22/100)</f>
        <v>0</v>
      </c>
      <c r="AH960" s="353" t="s">
        <v>4471</v>
      </c>
      <c r="AI960" s="352" t="s">
        <v>4472</v>
      </c>
      <c r="AJ960" s="352" t="s">
        <v>4473</v>
      </c>
      <c r="AK960" s="354">
        <v>2.57301</v>
      </c>
      <c r="AL960" s="355">
        <v>0.11788</v>
      </c>
      <c r="AM960" s="11">
        <f>IF(Verzie!$E$1="CZK",Ceny!AK960,IF(Verzie!$E$1="SK",Ceny!AL960,""))</f>
        <v>0.11788</v>
      </c>
    </row>
    <row r="961" spans="2:39" ht="15" hidden="1">
      <c r="B961" s="115"/>
      <c r="C961" s="116"/>
      <c r="D961" s="117"/>
      <c r="E961" s="118"/>
      <c r="F961" s="119"/>
      <c r="G961" s="120"/>
      <c r="H961" s="121" t="str">
        <f t="shared" si="58"/>
        <v/>
      </c>
      <c r="I961" s="122"/>
      <c r="J961" s="123" t="s">
        <v>11</v>
      </c>
      <c r="L961" s="75">
        <f>G961*(1-'FORM-I'!$V$22/100)</f>
        <v>0</v>
      </c>
      <c r="AH961" s="353" t="s">
        <v>4474</v>
      </c>
      <c r="AI961" s="352" t="s">
        <v>4475</v>
      </c>
      <c r="AJ961" s="352" t="s">
        <v>4476</v>
      </c>
      <c r="AK961" s="354">
        <v>2.80349</v>
      </c>
      <c r="AL961" s="355">
        <v>0.12844</v>
      </c>
      <c r="AM961" s="11">
        <f>IF(Verzie!$E$1="CZK",Ceny!AK961,IF(Verzie!$E$1="SK",Ceny!AL961,""))</f>
        <v>0.12844</v>
      </c>
    </row>
    <row r="962" spans="2:39" ht="15" hidden="1">
      <c r="B962" s="115"/>
      <c r="C962" s="116"/>
      <c r="D962" s="117"/>
      <c r="E962" s="118"/>
      <c r="F962" s="119"/>
      <c r="G962" s="120"/>
      <c r="H962" s="121" t="str">
        <f t="shared" si="58"/>
        <v/>
      </c>
      <c r="I962" s="122"/>
      <c r="J962" s="123" t="s">
        <v>11</v>
      </c>
      <c r="L962" s="75">
        <f>G962*(1-'FORM-I'!$V$22/100)</f>
        <v>0</v>
      </c>
      <c r="AH962" s="353" t="s">
        <v>4477</v>
      </c>
      <c r="AI962" s="352" t="s">
        <v>4478</v>
      </c>
      <c r="AJ962" s="352" t="s">
        <v>4479</v>
      </c>
      <c r="AK962" s="354">
        <v>2.7425799999999998</v>
      </c>
      <c r="AL962" s="355">
        <v>0.12565999999999999</v>
      </c>
      <c r="AM962" s="11">
        <f>IF(Verzie!$E$1="CZK",Ceny!AK962,IF(Verzie!$E$1="SK",Ceny!AL962,""))</f>
        <v>0.12565999999999999</v>
      </c>
    </row>
    <row r="963" spans="2:39" ht="15" hidden="1">
      <c r="B963" s="115"/>
      <c r="C963" s="116"/>
      <c r="D963" s="117"/>
      <c r="E963" s="118"/>
      <c r="F963" s="119"/>
      <c r="G963" s="120"/>
      <c r="H963" s="121" t="str">
        <f t="shared" si="58"/>
        <v/>
      </c>
      <c r="I963" s="122"/>
      <c r="J963" s="123" t="s">
        <v>11</v>
      </c>
      <c r="L963" s="75">
        <f>G963*(1-'FORM-I'!$V$22/100)</f>
        <v>0</v>
      </c>
      <c r="AH963" s="353" t="s">
        <v>4480</v>
      </c>
      <c r="AI963" s="352" t="s">
        <v>4481</v>
      </c>
      <c r="AJ963" s="352" t="s">
        <v>4482</v>
      </c>
      <c r="AK963" s="354">
        <v>61.601900000000001</v>
      </c>
      <c r="AL963" s="355">
        <v>2.9632700000000001</v>
      </c>
      <c r="AM963" s="11">
        <f>IF(Verzie!$E$1="CZK",Ceny!AK963,IF(Verzie!$E$1="SK",Ceny!AL963,""))</f>
        <v>2.9632700000000001</v>
      </c>
    </row>
    <row r="964" spans="2:39" ht="15" hidden="1">
      <c r="B964" s="115"/>
      <c r="C964" s="116"/>
      <c r="D964" s="117"/>
      <c r="E964" s="118"/>
      <c r="F964" s="119"/>
      <c r="G964" s="120"/>
      <c r="H964" s="121" t="str">
        <f t="shared" si="58"/>
        <v/>
      </c>
      <c r="I964" s="122"/>
      <c r="J964" s="123" t="s">
        <v>11</v>
      </c>
      <c r="L964" s="75">
        <f>G964*(1-'FORM-I'!$V$22/100)</f>
        <v>0</v>
      </c>
      <c r="AH964" s="353" t="s">
        <v>4483</v>
      </c>
      <c r="AI964" s="352" t="s">
        <v>4484</v>
      </c>
      <c r="AJ964" s="352" t="s">
        <v>4485</v>
      </c>
      <c r="AK964" s="354">
        <v>304.78832999999997</v>
      </c>
      <c r="AL964" s="355">
        <v>0</v>
      </c>
      <c r="AM964" s="11">
        <f>IF(Verzie!$E$1="CZK",Ceny!AK964,IF(Verzie!$E$1="SK",Ceny!AL964,""))</f>
        <v>0</v>
      </c>
    </row>
    <row r="965" spans="2:39" ht="15" hidden="1">
      <c r="B965" s="115"/>
      <c r="C965" s="116"/>
      <c r="D965" s="117"/>
      <c r="E965" s="118"/>
      <c r="F965" s="119"/>
      <c r="G965" s="120"/>
      <c r="H965" s="121" t="str">
        <f t="shared" si="58"/>
        <v/>
      </c>
      <c r="I965" s="122"/>
      <c r="J965" s="123" t="s">
        <v>11</v>
      </c>
      <c r="L965" s="75">
        <f>G965*(1-'FORM-I'!$V$22/100)</f>
        <v>0</v>
      </c>
      <c r="AH965" s="353" t="s">
        <v>4486</v>
      </c>
      <c r="AI965" s="352" t="s">
        <v>4487</v>
      </c>
      <c r="AJ965" s="352" t="s">
        <v>4488</v>
      </c>
      <c r="AK965" s="354">
        <v>750.52670000000001</v>
      </c>
      <c r="AL965" s="355">
        <v>0</v>
      </c>
      <c r="AM965" s="11">
        <f>IF(Verzie!$E$1="CZK",Ceny!AK965,IF(Verzie!$E$1="SK",Ceny!AL965,""))</f>
        <v>0</v>
      </c>
    </row>
    <row r="966" spans="2:39" ht="15" hidden="1">
      <c r="B966" s="115"/>
      <c r="C966" s="116"/>
      <c r="D966" s="117"/>
      <c r="E966" s="118"/>
      <c r="F966" s="119"/>
      <c r="G966" s="120"/>
      <c r="H966" s="121" t="str">
        <f t="shared" si="58"/>
        <v/>
      </c>
      <c r="I966" s="122"/>
      <c r="J966" s="123" t="s">
        <v>11</v>
      </c>
      <c r="L966" s="75">
        <f>G966*(1-'FORM-I'!$V$22/100)</f>
        <v>0</v>
      </c>
      <c r="AH966" s="353" t="s">
        <v>4489</v>
      </c>
      <c r="AI966" s="352" t="s">
        <v>4490</v>
      </c>
      <c r="AJ966" s="352" t="s">
        <v>4491</v>
      </c>
      <c r="AK966" s="354">
        <v>593.36275000000001</v>
      </c>
      <c r="AL966" s="355">
        <v>23.737469999999998</v>
      </c>
      <c r="AM966" s="11">
        <f>IF(Verzie!$E$1="CZK",Ceny!AK966,IF(Verzie!$E$1="SK",Ceny!AL966,""))</f>
        <v>23.737469999999998</v>
      </c>
    </row>
    <row r="967" spans="2:39" ht="15" hidden="1">
      <c r="B967" s="115"/>
      <c r="C967" s="116"/>
      <c r="D967" s="117"/>
      <c r="E967" s="118"/>
      <c r="F967" s="119"/>
      <c r="G967" s="120"/>
      <c r="H967" s="121" t="str">
        <f t="shared" si="58"/>
        <v/>
      </c>
      <c r="I967" s="122"/>
      <c r="J967" s="123" t="s">
        <v>11</v>
      </c>
      <c r="L967" s="75">
        <f>G967*(1-'FORM-I'!$V$22/100)</f>
        <v>0</v>
      </c>
      <c r="AH967" s="353" t="s">
        <v>4492</v>
      </c>
      <c r="AI967" s="352" t="s">
        <v>4493</v>
      </c>
      <c r="AJ967" s="352" t="s">
        <v>4494</v>
      </c>
      <c r="AK967" s="354">
        <v>12.03349</v>
      </c>
      <c r="AL967" s="355">
        <v>0.57884000000000002</v>
      </c>
      <c r="AM967" s="11">
        <f>IF(Verzie!$E$1="CZK",Ceny!AK967,IF(Verzie!$E$1="SK",Ceny!AL967,""))</f>
        <v>0.57884000000000002</v>
      </c>
    </row>
    <row r="968" spans="2:39" ht="15" hidden="1">
      <c r="B968" s="115"/>
      <c r="C968" s="116"/>
      <c r="D968" s="117"/>
      <c r="E968" s="118"/>
      <c r="F968" s="119"/>
      <c r="G968" s="120"/>
      <c r="H968" s="121" t="str">
        <f t="shared" si="58"/>
        <v/>
      </c>
      <c r="I968" s="122"/>
      <c r="J968" s="123" t="s">
        <v>11</v>
      </c>
      <c r="L968" s="75">
        <f>G968*(1-'FORM-I'!$V$22/100)</f>
        <v>0</v>
      </c>
      <c r="AH968" s="353" t="s">
        <v>4495</v>
      </c>
      <c r="AI968" s="352" t="s">
        <v>4496</v>
      </c>
      <c r="AJ968" s="352" t="s">
        <v>4497</v>
      </c>
      <c r="AK968" s="354">
        <v>50.355179999999997</v>
      </c>
      <c r="AL968" s="355">
        <v>2.4222700000000001</v>
      </c>
      <c r="AM968" s="11">
        <f>IF(Verzie!$E$1="CZK",Ceny!AK968,IF(Verzie!$E$1="SK",Ceny!AL968,""))</f>
        <v>2.4222700000000001</v>
      </c>
    </row>
    <row r="969" spans="2:39" ht="15" hidden="1">
      <c r="B969" s="115"/>
      <c r="C969" s="116"/>
      <c r="D969" s="117"/>
      <c r="E969" s="118"/>
      <c r="F969" s="119"/>
      <c r="G969" s="120"/>
      <c r="H969" s="121" t="str">
        <f t="shared" si="58"/>
        <v/>
      </c>
      <c r="I969" s="122"/>
      <c r="J969" s="123" t="s">
        <v>11</v>
      </c>
      <c r="L969" s="75">
        <f>G969*(1-'FORM-I'!$V$22/100)</f>
        <v>0</v>
      </c>
      <c r="AH969" s="353" t="s">
        <v>4498</v>
      </c>
      <c r="AI969" s="352" t="s">
        <v>4499</v>
      </c>
      <c r="AJ969" s="352" t="s">
        <v>4500</v>
      </c>
      <c r="AK969" s="354">
        <v>53.303019999999997</v>
      </c>
      <c r="AL969" s="355">
        <v>2.56406</v>
      </c>
      <c r="AM969" s="11">
        <f>IF(Verzie!$E$1="CZK",Ceny!AK969,IF(Verzie!$E$1="SK",Ceny!AL969,""))</f>
        <v>2.56406</v>
      </c>
    </row>
    <row r="970" spans="2:39" ht="15" hidden="1">
      <c r="B970" s="115"/>
      <c r="C970" s="116"/>
      <c r="D970" s="117"/>
      <c r="E970" s="118"/>
      <c r="F970" s="119"/>
      <c r="G970" s="120"/>
      <c r="H970" s="121" t="str">
        <f t="shared" si="58"/>
        <v/>
      </c>
      <c r="I970" s="122"/>
      <c r="J970" s="123" t="s">
        <v>11</v>
      </c>
      <c r="L970" s="75">
        <f>G970*(1-'FORM-I'!$V$22/100)</f>
        <v>0</v>
      </c>
      <c r="AH970" s="353" t="s">
        <v>4501</v>
      </c>
      <c r="AI970" s="352" t="s">
        <v>4502</v>
      </c>
      <c r="AJ970" s="352" t="s">
        <v>4503</v>
      </c>
      <c r="AK970" s="354">
        <v>22.40043</v>
      </c>
      <c r="AL970" s="355">
        <v>0.91871999999999998</v>
      </c>
      <c r="AM970" s="11">
        <f>IF(Verzie!$E$1="CZK",Ceny!AK970,IF(Verzie!$E$1="SK",Ceny!AL970,""))</f>
        <v>0.91871999999999998</v>
      </c>
    </row>
    <row r="971" spans="2:39" ht="15" hidden="1">
      <c r="B971" s="115"/>
      <c r="C971" s="116"/>
      <c r="D971" s="117"/>
      <c r="E971" s="118"/>
      <c r="F971" s="119"/>
      <c r="G971" s="120"/>
      <c r="H971" s="121" t="str">
        <f t="shared" si="58"/>
        <v/>
      </c>
      <c r="I971" s="122"/>
      <c r="J971" s="123" t="s">
        <v>11</v>
      </c>
      <c r="L971" s="75">
        <f>G971*(1-'FORM-I'!$V$22/100)</f>
        <v>0</v>
      </c>
      <c r="AH971" s="353" t="s">
        <v>4504</v>
      </c>
      <c r="AI971" s="352" t="s">
        <v>4505</v>
      </c>
      <c r="AJ971" s="352" t="s">
        <v>4506</v>
      </c>
      <c r="AK971" s="354">
        <v>24.50414</v>
      </c>
      <c r="AL971" s="355">
        <v>1.0049999999999999</v>
      </c>
      <c r="AM971" s="11">
        <f>IF(Verzie!$E$1="CZK",Ceny!AK971,IF(Verzie!$E$1="SK",Ceny!AL971,""))</f>
        <v>1.0049999999999999</v>
      </c>
    </row>
    <row r="972" spans="2:39" ht="15" hidden="1">
      <c r="B972" s="115"/>
      <c r="C972" s="116"/>
      <c r="D972" s="117"/>
      <c r="E972" s="118"/>
      <c r="F972" s="119"/>
      <c r="G972" s="120"/>
      <c r="H972" s="121" t="str">
        <f t="shared" si="58"/>
        <v/>
      </c>
      <c r="I972" s="122"/>
      <c r="J972" s="123" t="s">
        <v>11</v>
      </c>
      <c r="L972" s="75">
        <f>G972*(1-'FORM-I'!$V$22/100)</f>
        <v>0</v>
      </c>
      <c r="AH972" s="353" t="s">
        <v>4507</v>
      </c>
      <c r="AI972" s="352" t="s">
        <v>4508</v>
      </c>
      <c r="AJ972" s="352" t="s">
        <v>4509</v>
      </c>
      <c r="AK972" s="354">
        <v>25.69333</v>
      </c>
      <c r="AL972" s="355">
        <v>1.05376</v>
      </c>
      <c r="AM972" s="11">
        <f>IF(Verzie!$E$1="CZK",Ceny!AK972,IF(Verzie!$E$1="SK",Ceny!AL972,""))</f>
        <v>1.05376</v>
      </c>
    </row>
    <row r="973" spans="2:39" ht="15" hidden="1">
      <c r="B973" s="115"/>
      <c r="C973" s="116"/>
      <c r="D973" s="117"/>
      <c r="E973" s="118"/>
      <c r="F973" s="119"/>
      <c r="G973" s="120"/>
      <c r="H973" s="121" t="str">
        <f t="shared" si="58"/>
        <v/>
      </c>
      <c r="I973" s="122"/>
      <c r="J973" s="123" t="s">
        <v>11</v>
      </c>
      <c r="L973" s="75">
        <f>G973*(1-'FORM-I'!$V$22/100)</f>
        <v>0</v>
      </c>
      <c r="AH973" s="353" t="s">
        <v>4510</v>
      </c>
      <c r="AI973" s="352" t="s">
        <v>4511</v>
      </c>
      <c r="AJ973" s="352" t="s">
        <v>4512</v>
      </c>
      <c r="AK973" s="354">
        <v>27.507020000000001</v>
      </c>
      <c r="AL973" s="355">
        <v>1.1281600000000001</v>
      </c>
      <c r="AM973" s="11">
        <f>IF(Verzie!$E$1="CZK",Ceny!AK973,IF(Verzie!$E$1="SK",Ceny!AL973,""))</f>
        <v>1.1281600000000001</v>
      </c>
    </row>
    <row r="974" spans="2:39" ht="15" hidden="1">
      <c r="B974" s="115"/>
      <c r="C974" s="116"/>
      <c r="D974" s="117"/>
      <c r="E974" s="118"/>
      <c r="F974" s="119"/>
      <c r="G974" s="120"/>
      <c r="H974" s="121" t="str">
        <f t="shared" si="58"/>
        <v/>
      </c>
      <c r="I974" s="122"/>
      <c r="J974" s="123" t="s">
        <v>11</v>
      </c>
      <c r="L974" s="75">
        <f>G974*(1-'FORM-I'!$V$22/100)</f>
        <v>0</v>
      </c>
      <c r="AH974" s="353" t="s">
        <v>4513</v>
      </c>
      <c r="AI974" s="352" t="s">
        <v>4514</v>
      </c>
      <c r="AJ974" s="352" t="s">
        <v>4515</v>
      </c>
      <c r="AK974" s="354">
        <v>8.8481199999999998</v>
      </c>
      <c r="AL974" s="355">
        <v>0.3629</v>
      </c>
      <c r="AM974" s="11">
        <f>IF(Verzie!$E$1="CZK",Ceny!AK974,IF(Verzie!$E$1="SK",Ceny!AL974,""))</f>
        <v>0.3629</v>
      </c>
    </row>
    <row r="975" spans="2:39" ht="15" hidden="1">
      <c r="B975" s="115"/>
      <c r="C975" s="116"/>
      <c r="D975" s="117"/>
      <c r="E975" s="118"/>
      <c r="F975" s="119"/>
      <c r="G975" s="120"/>
      <c r="H975" s="121" t="str">
        <f t="shared" si="58"/>
        <v/>
      </c>
      <c r="I975" s="122"/>
      <c r="J975" s="123" t="s">
        <v>11</v>
      </c>
      <c r="L975" s="75">
        <f>G975*(1-'FORM-I'!$V$22/100)</f>
        <v>0</v>
      </c>
      <c r="AH975" s="353" t="s">
        <v>4513</v>
      </c>
      <c r="AI975" s="352" t="s">
        <v>4516</v>
      </c>
      <c r="AJ975" s="352" t="s">
        <v>4517</v>
      </c>
      <c r="AK975" s="354">
        <v>8.8481199999999998</v>
      </c>
      <c r="AL975" s="355">
        <v>0.3629</v>
      </c>
      <c r="AM975" s="11">
        <f>IF(Verzie!$E$1="CZK",Ceny!AK975,IF(Verzie!$E$1="SK",Ceny!AL975,""))</f>
        <v>0.3629</v>
      </c>
    </row>
    <row r="976" spans="2:39" ht="15" hidden="1">
      <c r="B976" s="115"/>
      <c r="C976" s="116"/>
      <c r="D976" s="117"/>
      <c r="E976" s="118"/>
      <c r="F976" s="119"/>
      <c r="G976" s="120"/>
      <c r="H976" s="121" t="str">
        <f t="shared" si="58"/>
        <v/>
      </c>
      <c r="I976" s="122"/>
      <c r="J976" s="123" t="s">
        <v>11</v>
      </c>
      <c r="L976" s="75">
        <f>G976*(1-'FORM-I'!$V$22/100)</f>
        <v>0</v>
      </c>
      <c r="AH976" s="353" t="s">
        <v>4518</v>
      </c>
      <c r="AI976" s="352" t="s">
        <v>4519</v>
      </c>
      <c r="AJ976" s="352" t="s">
        <v>4520</v>
      </c>
      <c r="AK976" s="354">
        <v>6.7463600000000001</v>
      </c>
      <c r="AL976" s="355">
        <v>0.2767</v>
      </c>
      <c r="AM976" s="11">
        <f>IF(Verzie!$E$1="CZK",Ceny!AK976,IF(Verzie!$E$1="SK",Ceny!AL976,""))</f>
        <v>0.2767</v>
      </c>
    </row>
    <row r="977" spans="2:39" ht="15" hidden="1">
      <c r="B977" s="115"/>
      <c r="C977" s="116"/>
      <c r="D977" s="117"/>
      <c r="E977" s="118"/>
      <c r="F977" s="119"/>
      <c r="G977" s="120"/>
      <c r="H977" s="121" t="str">
        <f t="shared" si="58"/>
        <v/>
      </c>
      <c r="I977" s="122"/>
      <c r="J977" s="123" t="s">
        <v>11</v>
      </c>
      <c r="L977" s="75">
        <f>G977*(1-'FORM-I'!$V$22/100)</f>
        <v>0</v>
      </c>
      <c r="AH977" s="353" t="s">
        <v>4521</v>
      </c>
      <c r="AI977" s="352" t="s">
        <v>4522</v>
      </c>
      <c r="AJ977" s="352" t="s">
        <v>4523</v>
      </c>
      <c r="AK977" s="354">
        <v>12.26322</v>
      </c>
      <c r="AL977" s="355">
        <v>0.50295999999999996</v>
      </c>
      <c r="AM977" s="11">
        <f>IF(Verzie!$E$1="CZK",Ceny!AK977,IF(Verzie!$E$1="SK",Ceny!AL977,""))</f>
        <v>0.50295999999999996</v>
      </c>
    </row>
    <row r="978" spans="2:39" ht="15" hidden="1">
      <c r="B978" s="115"/>
      <c r="C978" s="116"/>
      <c r="D978" s="117"/>
      <c r="E978" s="118"/>
      <c r="F978" s="119"/>
      <c r="G978" s="120"/>
      <c r="H978" s="121" t="str">
        <f t="shared" si="58"/>
        <v/>
      </c>
      <c r="I978" s="122"/>
      <c r="J978" s="123" t="s">
        <v>11</v>
      </c>
      <c r="L978" s="75">
        <f>G978*(1-'FORM-I'!$V$22/100)</f>
        <v>0</v>
      </c>
      <c r="AH978" s="353" t="s">
        <v>4524</v>
      </c>
      <c r="AI978" s="352" t="s">
        <v>4525</v>
      </c>
      <c r="AJ978" s="352" t="s">
        <v>4526</v>
      </c>
      <c r="AK978" s="354">
        <v>14.76182</v>
      </c>
      <c r="AL978" s="355">
        <v>0.60541999999999996</v>
      </c>
      <c r="AM978" s="11">
        <f>IF(Verzie!$E$1="CZK",Ceny!AK978,IF(Verzie!$E$1="SK",Ceny!AL978,""))</f>
        <v>0.60541999999999996</v>
      </c>
    </row>
    <row r="979" spans="2:39" ht="15" hidden="1">
      <c r="B979" s="115"/>
      <c r="C979" s="116"/>
      <c r="D979" s="117"/>
      <c r="E979" s="118"/>
      <c r="F979" s="119"/>
      <c r="G979" s="120"/>
      <c r="H979" s="121" t="str">
        <f t="shared" si="58"/>
        <v/>
      </c>
      <c r="I979" s="122"/>
      <c r="J979" s="123" t="s">
        <v>11</v>
      </c>
      <c r="L979" s="75">
        <f>G979*(1-'FORM-I'!$V$22/100)</f>
        <v>0</v>
      </c>
      <c r="AH979" s="353" t="s">
        <v>4527</v>
      </c>
      <c r="AI979" s="352" t="s">
        <v>4528</v>
      </c>
      <c r="AJ979" s="352" t="s">
        <v>4529</v>
      </c>
      <c r="AK979" s="354">
        <v>3.0722200000000002</v>
      </c>
      <c r="AL979" s="355">
        <v>0.14076</v>
      </c>
      <c r="AM979" s="11">
        <f>IF(Verzie!$E$1="CZK",Ceny!AK979,IF(Verzie!$E$1="SK",Ceny!AL979,""))</f>
        <v>0.14076</v>
      </c>
    </row>
    <row r="980" spans="2:39" ht="15" hidden="1">
      <c r="B980" s="115"/>
      <c r="C980" s="116"/>
      <c r="D980" s="117"/>
      <c r="E980" s="118"/>
      <c r="F980" s="119"/>
      <c r="G980" s="120"/>
      <c r="H980" s="121" t="str">
        <f t="shared" si="58"/>
        <v/>
      </c>
      <c r="I980" s="122"/>
      <c r="J980" s="123" t="s">
        <v>11</v>
      </c>
      <c r="L980" s="75">
        <f>G980*(1-'FORM-I'!$V$22/100)</f>
        <v>0</v>
      </c>
      <c r="AH980" s="353" t="s">
        <v>4530</v>
      </c>
      <c r="AI980" s="352" t="s">
        <v>4531</v>
      </c>
      <c r="AJ980" s="352" t="s">
        <v>4532</v>
      </c>
      <c r="AK980" s="354">
        <v>1.9873499999999999</v>
      </c>
      <c r="AL980" s="355">
        <v>9.1039999999999996E-2</v>
      </c>
      <c r="AM980" s="11">
        <f>IF(Verzie!$E$1="CZK",Ceny!AK980,IF(Verzie!$E$1="SK",Ceny!AL980,""))</f>
        <v>9.1039999999999996E-2</v>
      </c>
    </row>
    <row r="981" spans="2:39" ht="15" hidden="1">
      <c r="B981" s="115"/>
      <c r="C981" s="116"/>
      <c r="D981" s="117"/>
      <c r="E981" s="118"/>
      <c r="F981" s="119"/>
      <c r="G981" s="120"/>
      <c r="H981" s="121" t="str">
        <f t="shared" si="58"/>
        <v/>
      </c>
      <c r="I981" s="122"/>
      <c r="J981" s="123" t="s">
        <v>11</v>
      </c>
      <c r="L981" s="75">
        <f>G981*(1-'FORM-I'!$V$22/100)</f>
        <v>0</v>
      </c>
      <c r="AH981" s="353" t="s">
        <v>4533</v>
      </c>
      <c r="AI981" s="352" t="s">
        <v>4534</v>
      </c>
      <c r="AJ981" s="352" t="s">
        <v>4535</v>
      </c>
      <c r="AK981" s="354">
        <v>10.40044</v>
      </c>
      <c r="AL981" s="355">
        <v>0.42655999999999999</v>
      </c>
      <c r="AM981" s="11">
        <f>IF(Verzie!$E$1="CZK",Ceny!AK981,IF(Verzie!$E$1="SK",Ceny!AL981,""))</f>
        <v>0.42655999999999999</v>
      </c>
    </row>
    <row r="982" spans="2:39" ht="15" hidden="1">
      <c r="B982" s="115"/>
      <c r="C982" s="116"/>
      <c r="D982" s="117"/>
      <c r="E982" s="118"/>
      <c r="F982" s="119"/>
      <c r="G982" s="120"/>
      <c r="H982" s="121" t="str">
        <f t="shared" si="58"/>
        <v/>
      </c>
      <c r="I982" s="122"/>
      <c r="J982" s="123" t="s">
        <v>11</v>
      </c>
      <c r="L982" s="75">
        <f>G982*(1-'FORM-I'!$V$22/100)</f>
        <v>0</v>
      </c>
      <c r="AH982" s="353" t="s">
        <v>4536</v>
      </c>
      <c r="AI982" s="352" t="s">
        <v>4537</v>
      </c>
      <c r="AJ982" s="352" t="s">
        <v>4538</v>
      </c>
      <c r="AK982" s="354">
        <v>553.80529000000001</v>
      </c>
      <c r="AL982" s="355">
        <v>22.154959999999999</v>
      </c>
      <c r="AM982" s="11">
        <f>IF(Verzie!$E$1="CZK",Ceny!AK982,IF(Verzie!$E$1="SK",Ceny!AL982,""))</f>
        <v>22.154959999999999</v>
      </c>
    </row>
    <row r="983" spans="2:39" ht="15" hidden="1">
      <c r="B983" s="115"/>
      <c r="C983" s="116"/>
      <c r="D983" s="117"/>
      <c r="E983" s="118"/>
      <c r="F983" s="119"/>
      <c r="G983" s="120"/>
      <c r="H983" s="121" t="str">
        <f t="shared" si="58"/>
        <v/>
      </c>
      <c r="I983" s="122"/>
      <c r="J983" s="123" t="s">
        <v>11</v>
      </c>
      <c r="L983" s="75">
        <f>G983*(1-'FORM-I'!$V$22/100)</f>
        <v>0</v>
      </c>
      <c r="AH983" s="353" t="s">
        <v>4539</v>
      </c>
      <c r="AI983" s="352" t="s">
        <v>4540</v>
      </c>
      <c r="AJ983" s="352" t="s">
        <v>4541</v>
      </c>
      <c r="AK983" s="354">
        <v>553.80529000000001</v>
      </c>
      <c r="AL983" s="355">
        <v>22.154959999999999</v>
      </c>
      <c r="AM983" s="11">
        <f>IF(Verzie!$E$1="CZK",Ceny!AK983,IF(Verzie!$E$1="SK",Ceny!AL983,""))</f>
        <v>22.154959999999999</v>
      </c>
    </row>
    <row r="984" spans="2:39" ht="15" hidden="1">
      <c r="B984" s="115"/>
      <c r="C984" s="116"/>
      <c r="D984" s="117"/>
      <c r="E984" s="118"/>
      <c r="F984" s="119"/>
      <c r="G984" s="120"/>
      <c r="H984" s="121" t="str">
        <f t="shared" si="58"/>
        <v/>
      </c>
      <c r="I984" s="122"/>
      <c r="J984" s="123" t="s">
        <v>11</v>
      </c>
      <c r="L984" s="75">
        <f>G984*(1-'FORM-I'!$V$22/100)</f>
        <v>0</v>
      </c>
      <c r="AH984" s="353" t="s">
        <v>4542</v>
      </c>
      <c r="AI984" s="352" t="s">
        <v>4543</v>
      </c>
      <c r="AJ984" s="352" t="s">
        <v>4544</v>
      </c>
      <c r="AK984" s="354">
        <v>1.0368999999999999</v>
      </c>
      <c r="AL984" s="355">
        <v>4.9880000000000001E-2</v>
      </c>
      <c r="AM984" s="11">
        <f>IF(Verzie!$E$1="CZK",Ceny!AK984,IF(Verzie!$E$1="SK",Ceny!AL984,""))</f>
        <v>4.9880000000000001E-2</v>
      </c>
    </row>
    <row r="985" spans="2:39" ht="15" hidden="1">
      <c r="B985" s="115"/>
      <c r="C985" s="116"/>
      <c r="D985" s="117"/>
      <c r="E985" s="118"/>
      <c r="F985" s="119"/>
      <c r="G985" s="120"/>
      <c r="H985" s="121" t="str">
        <f t="shared" si="58"/>
        <v/>
      </c>
      <c r="I985" s="122"/>
      <c r="J985" s="123" t="s">
        <v>11</v>
      </c>
      <c r="L985" s="75">
        <f>G985*(1-'FORM-I'!$V$22/100)</f>
        <v>0</v>
      </c>
      <c r="AH985" s="353" t="s">
        <v>4545</v>
      </c>
      <c r="AI985" s="352" t="s">
        <v>4546</v>
      </c>
      <c r="AJ985" s="352" t="s">
        <v>4547</v>
      </c>
      <c r="AK985" s="354">
        <v>3.88578</v>
      </c>
      <c r="AL985" s="355">
        <v>0.15936</v>
      </c>
      <c r="AM985" s="11">
        <f>IF(Verzie!$E$1="CZK",Ceny!AK985,IF(Verzie!$E$1="SK",Ceny!AL985,""))</f>
        <v>0.15936</v>
      </c>
    </row>
    <row r="986" spans="2:39" ht="15" hidden="1">
      <c r="B986" s="115"/>
      <c r="C986" s="116"/>
      <c r="D986" s="117"/>
      <c r="E986" s="118"/>
      <c r="F986" s="119"/>
      <c r="G986" s="120"/>
      <c r="H986" s="121" t="str">
        <f t="shared" si="58"/>
        <v/>
      </c>
      <c r="I986" s="122"/>
      <c r="J986" s="123" t="s">
        <v>11</v>
      </c>
      <c r="L986" s="75">
        <f>G986*(1-'FORM-I'!$V$22/100)</f>
        <v>0</v>
      </c>
      <c r="AH986" s="353" t="s">
        <v>4548</v>
      </c>
      <c r="AI986" s="352" t="s">
        <v>4549</v>
      </c>
      <c r="AJ986" s="352" t="s">
        <v>4550</v>
      </c>
      <c r="AK986" s="354">
        <v>4.2504</v>
      </c>
      <c r="AL986" s="355">
        <v>0.17432</v>
      </c>
      <c r="AM986" s="11">
        <f>IF(Verzie!$E$1="CZK",Ceny!AK986,IF(Verzie!$E$1="SK",Ceny!AL986,""))</f>
        <v>0.17432</v>
      </c>
    </row>
    <row r="987" spans="2:39" ht="15" hidden="1">
      <c r="B987" s="115"/>
      <c r="C987" s="116"/>
      <c r="D987" s="117"/>
      <c r="E987" s="118"/>
      <c r="F987" s="119"/>
      <c r="G987" s="120"/>
      <c r="H987" s="121" t="str">
        <f t="shared" si="58"/>
        <v/>
      </c>
      <c r="I987" s="122"/>
      <c r="J987" s="123" t="s">
        <v>11</v>
      </c>
      <c r="L987" s="75">
        <f>G987*(1-'FORM-I'!$V$22/100)</f>
        <v>0</v>
      </c>
      <c r="AH987" s="353" t="s">
        <v>4551</v>
      </c>
      <c r="AI987" s="352" t="s">
        <v>4552</v>
      </c>
      <c r="AJ987" s="352" t="s">
        <v>4553</v>
      </c>
      <c r="AK987" s="354">
        <v>5.6731299999999996</v>
      </c>
      <c r="AL987" s="355">
        <v>0.23266000000000001</v>
      </c>
      <c r="AM987" s="11">
        <f>IF(Verzie!$E$1="CZK",Ceny!AK987,IF(Verzie!$E$1="SK",Ceny!AL987,""))</f>
        <v>0.23266000000000001</v>
      </c>
    </row>
    <row r="988" spans="2:39" ht="15" hidden="1">
      <c r="B988" s="115"/>
      <c r="C988" s="116"/>
      <c r="D988" s="117"/>
      <c r="E988" s="118"/>
      <c r="F988" s="119"/>
      <c r="G988" s="120"/>
      <c r="H988" s="121" t="str">
        <f t="shared" si="58"/>
        <v/>
      </c>
      <c r="I988" s="122"/>
      <c r="J988" s="123" t="s">
        <v>11</v>
      </c>
      <c r="L988" s="75">
        <f>G988*(1-'FORM-I'!$V$22/100)</f>
        <v>0</v>
      </c>
      <c r="AH988" s="353" t="s">
        <v>4554</v>
      </c>
      <c r="AI988" s="352" t="s">
        <v>4555</v>
      </c>
      <c r="AJ988" s="352" t="s">
        <v>4556</v>
      </c>
      <c r="AK988" s="354">
        <v>10.86013</v>
      </c>
      <c r="AL988" s="355">
        <v>0.44541999999999998</v>
      </c>
      <c r="AM988" s="11">
        <f>IF(Verzie!$E$1="CZK",Ceny!AK988,IF(Verzie!$E$1="SK",Ceny!AL988,""))</f>
        <v>0.44541999999999998</v>
      </c>
    </row>
    <row r="989" spans="2:39" ht="15" hidden="1">
      <c r="B989" s="115"/>
      <c r="C989" s="116"/>
      <c r="D989" s="117"/>
      <c r="E989" s="118"/>
      <c r="F989" s="119"/>
      <c r="G989" s="120"/>
      <c r="H989" s="121" t="str">
        <f t="shared" si="58"/>
        <v/>
      </c>
      <c r="I989" s="122"/>
      <c r="J989" s="123" t="s">
        <v>11</v>
      </c>
      <c r="L989" s="75">
        <f>G989*(1-'FORM-I'!$V$22/100)</f>
        <v>0</v>
      </c>
      <c r="AH989" s="353" t="s">
        <v>4557</v>
      </c>
      <c r="AI989" s="352" t="s">
        <v>4558</v>
      </c>
      <c r="AJ989" s="352" t="s">
        <v>4559</v>
      </c>
      <c r="AK989" s="354">
        <v>672.47788000000003</v>
      </c>
      <c r="AL989" s="355">
        <v>26.902470000000001</v>
      </c>
      <c r="AM989" s="11">
        <f>IF(Verzie!$E$1="CZK",Ceny!AK989,IF(Verzie!$E$1="SK",Ceny!AL989,""))</f>
        <v>26.902470000000001</v>
      </c>
    </row>
    <row r="990" spans="2:39" ht="15" hidden="1">
      <c r="B990" s="115"/>
      <c r="C990" s="116"/>
      <c r="D990" s="117"/>
      <c r="E990" s="118"/>
      <c r="F990" s="119"/>
      <c r="G990" s="120"/>
      <c r="H990" s="121" t="str">
        <f t="shared" si="58"/>
        <v/>
      </c>
      <c r="I990" s="122"/>
      <c r="J990" s="123" t="s">
        <v>11</v>
      </c>
      <c r="L990" s="75">
        <f>G990*(1-'FORM-I'!$V$22/100)</f>
        <v>0</v>
      </c>
      <c r="AH990" s="353" t="s">
        <v>4560</v>
      </c>
      <c r="AI990" s="352" t="s">
        <v>4561</v>
      </c>
      <c r="AJ990" s="352" t="s">
        <v>4562</v>
      </c>
      <c r="AK990" s="354">
        <v>672.47788000000003</v>
      </c>
      <c r="AL990" s="355">
        <v>26.902470000000001</v>
      </c>
      <c r="AM990" s="11">
        <f>IF(Verzie!$E$1="CZK",Ceny!AK990,IF(Verzie!$E$1="SK",Ceny!AL990,""))</f>
        <v>26.902470000000001</v>
      </c>
    </row>
    <row r="991" spans="2:39" ht="15" hidden="1">
      <c r="B991" s="115"/>
      <c r="C991" s="116"/>
      <c r="D991" s="117"/>
      <c r="E991" s="118"/>
      <c r="F991" s="119"/>
      <c r="G991" s="120"/>
      <c r="H991" s="121" t="str">
        <f t="shared" si="58"/>
        <v/>
      </c>
      <c r="I991" s="122"/>
      <c r="J991" s="123" t="s">
        <v>11</v>
      </c>
      <c r="L991" s="75">
        <f>G991*(1-'FORM-I'!$V$22/100)</f>
        <v>0</v>
      </c>
      <c r="AH991" s="353" t="s">
        <v>4563</v>
      </c>
      <c r="AI991" s="352" t="s">
        <v>4564</v>
      </c>
      <c r="AJ991" s="352" t="s">
        <v>4565</v>
      </c>
      <c r="AK991" s="354">
        <v>8.2791700000000006</v>
      </c>
      <c r="AL991" s="355">
        <v>0.33955999999999997</v>
      </c>
      <c r="AM991" s="11">
        <f>IF(Verzie!$E$1="CZK",Ceny!AK991,IF(Verzie!$E$1="SK",Ceny!AL991,""))</f>
        <v>0.33955999999999997</v>
      </c>
    </row>
    <row r="992" spans="2:39" ht="15" hidden="1">
      <c r="B992" s="115"/>
      <c r="C992" s="116"/>
      <c r="D992" s="117"/>
      <c r="E992" s="118"/>
      <c r="F992" s="119"/>
      <c r="G992" s="120"/>
      <c r="H992" s="121" t="str">
        <f t="shared" si="58"/>
        <v/>
      </c>
      <c r="I992" s="122"/>
      <c r="J992" s="123" t="s">
        <v>11</v>
      </c>
      <c r="L992" s="75">
        <f>G992*(1-'FORM-I'!$V$22/100)</f>
        <v>0</v>
      </c>
      <c r="AH992" s="353" t="s">
        <v>4566</v>
      </c>
      <c r="AI992" s="352" t="s">
        <v>4567</v>
      </c>
      <c r="AJ992" s="352" t="s">
        <v>4568</v>
      </c>
      <c r="AK992" s="354">
        <v>1.9137299999999999</v>
      </c>
      <c r="AL992" s="355">
        <v>9.2060000000000003E-2</v>
      </c>
      <c r="AM992" s="11">
        <f>IF(Verzie!$E$1="CZK",Ceny!AK992,IF(Verzie!$E$1="SK",Ceny!AL992,""))</f>
        <v>9.2060000000000003E-2</v>
      </c>
    </row>
    <row r="993" spans="2:39" ht="15" hidden="1">
      <c r="B993" s="115"/>
      <c r="C993" s="116"/>
      <c r="D993" s="117"/>
      <c r="E993" s="118"/>
      <c r="F993" s="119"/>
      <c r="G993" s="120"/>
      <c r="H993" s="121" t="str">
        <f t="shared" si="58"/>
        <v/>
      </c>
      <c r="I993" s="122"/>
      <c r="J993" s="123" t="s">
        <v>11</v>
      </c>
      <c r="L993" s="75">
        <f>G993*(1-'FORM-I'!$V$22/100)</f>
        <v>0</v>
      </c>
      <c r="AH993" s="353" t="s">
        <v>4569</v>
      </c>
      <c r="AI993" s="352" t="s">
        <v>4570</v>
      </c>
      <c r="AJ993" s="352" t="s">
        <v>4571</v>
      </c>
      <c r="AK993" s="354">
        <v>171.12049999999999</v>
      </c>
      <c r="AL993" s="355">
        <v>8.2315199999999997</v>
      </c>
      <c r="AM993" s="11">
        <f>IF(Verzie!$E$1="CZK",Ceny!AK993,IF(Verzie!$E$1="SK",Ceny!AL993,""))</f>
        <v>8.2315199999999997</v>
      </c>
    </row>
    <row r="994" spans="2:39" ht="15" hidden="1">
      <c r="B994" s="115"/>
      <c r="C994" s="116"/>
      <c r="D994" s="117"/>
      <c r="E994" s="118"/>
      <c r="F994" s="119"/>
      <c r="G994" s="120"/>
      <c r="H994" s="121" t="str">
        <f t="shared" si="58"/>
        <v/>
      </c>
      <c r="I994" s="122"/>
      <c r="J994" s="123" t="s">
        <v>11</v>
      </c>
      <c r="L994" s="75">
        <f>G994*(1-'FORM-I'!$V$22/100)</f>
        <v>0</v>
      </c>
      <c r="AH994" s="353" t="s">
        <v>4572</v>
      </c>
      <c r="AI994" s="352" t="s">
        <v>4573</v>
      </c>
      <c r="AJ994" s="352" t="s">
        <v>4574</v>
      </c>
      <c r="AK994" s="354">
        <v>1914.8649499999999</v>
      </c>
      <c r="AL994" s="355">
        <v>76.604140000000001</v>
      </c>
      <c r="AM994" s="11">
        <f>IF(Verzie!$E$1="CZK",Ceny!AK994,IF(Verzie!$E$1="SK",Ceny!AL994,""))</f>
        <v>76.604140000000001</v>
      </c>
    </row>
    <row r="995" spans="2:39" ht="15" hidden="1">
      <c r="B995" s="115"/>
      <c r="C995" s="116"/>
      <c r="D995" s="117"/>
      <c r="E995" s="118"/>
      <c r="F995" s="119"/>
      <c r="G995" s="120"/>
      <c r="H995" s="121" t="str">
        <f t="shared" si="58"/>
        <v/>
      </c>
      <c r="I995" s="122"/>
      <c r="J995" s="123" t="s">
        <v>11</v>
      </c>
      <c r="L995" s="75">
        <f>G995*(1-'FORM-I'!$V$22/100)</f>
        <v>0</v>
      </c>
      <c r="AH995" s="353" t="s">
        <v>4575</v>
      </c>
      <c r="AI995" s="352" t="s">
        <v>4576</v>
      </c>
      <c r="AJ995" s="352" t="s">
        <v>4577</v>
      </c>
      <c r="AK995" s="354">
        <v>16334.75985</v>
      </c>
      <c r="AL995" s="355">
        <v>653.47172</v>
      </c>
      <c r="AM995" s="11">
        <f>IF(Verzie!$E$1="CZK",Ceny!AK995,IF(Verzie!$E$1="SK",Ceny!AL995,""))</f>
        <v>653.47172</v>
      </c>
    </row>
    <row r="996" spans="2:39" ht="15" hidden="1">
      <c r="B996" s="115"/>
      <c r="C996" s="116"/>
      <c r="D996" s="117"/>
      <c r="E996" s="118"/>
      <c r="F996" s="119"/>
      <c r="G996" s="120"/>
      <c r="H996" s="121" t="str">
        <f t="shared" si="58"/>
        <v/>
      </c>
      <c r="I996" s="122"/>
      <c r="J996" s="123" t="s">
        <v>11</v>
      </c>
      <c r="L996" s="75">
        <f>G996*(1-'FORM-I'!$V$22/100)</f>
        <v>0</v>
      </c>
      <c r="AH996" s="353" t="s">
        <v>4578</v>
      </c>
      <c r="AI996" s="352" t="s">
        <v>4579</v>
      </c>
      <c r="AJ996" s="352" t="s">
        <v>4580</v>
      </c>
      <c r="AK996" s="354">
        <v>1112.8996400000001</v>
      </c>
      <c r="AL996" s="355">
        <v>44.521520000000002</v>
      </c>
      <c r="AM996" s="11">
        <f>IF(Verzie!$E$1="CZK",Ceny!AK996,IF(Verzie!$E$1="SK",Ceny!AL996,""))</f>
        <v>44.521520000000002</v>
      </c>
    </row>
    <row r="997" spans="2:39" ht="15" hidden="1">
      <c r="B997" s="115"/>
      <c r="C997" s="116"/>
      <c r="D997" s="117"/>
      <c r="E997" s="118"/>
      <c r="F997" s="119"/>
      <c r="G997" s="120"/>
      <c r="H997" s="121" t="str">
        <f t="shared" si="58"/>
        <v/>
      </c>
      <c r="I997" s="122"/>
      <c r="J997" s="123" t="s">
        <v>11</v>
      </c>
      <c r="L997" s="75">
        <f>G997*(1-'FORM-I'!$V$22/100)</f>
        <v>0</v>
      </c>
      <c r="AH997" s="353" t="s">
        <v>4581</v>
      </c>
      <c r="AI997" s="352" t="s">
        <v>4582</v>
      </c>
      <c r="AJ997" s="352" t="s">
        <v>4583</v>
      </c>
      <c r="AK997" s="354">
        <v>1112.8996400000001</v>
      </c>
      <c r="AL997" s="355">
        <v>44.521520000000002</v>
      </c>
      <c r="AM997" s="11">
        <f>IF(Verzie!$E$1="CZK",Ceny!AK997,IF(Verzie!$E$1="SK",Ceny!AL997,""))</f>
        <v>44.521520000000002</v>
      </c>
    </row>
    <row r="998" spans="2:39" ht="15" hidden="1">
      <c r="B998" s="115"/>
      <c r="C998" s="116"/>
      <c r="D998" s="117"/>
      <c r="E998" s="118"/>
      <c r="F998" s="119"/>
      <c r="G998" s="120"/>
      <c r="H998" s="121" t="str">
        <f t="shared" si="58"/>
        <v/>
      </c>
      <c r="I998" s="122"/>
      <c r="J998" s="123" t="s">
        <v>11</v>
      </c>
      <c r="L998" s="75">
        <f>G998*(1-'FORM-I'!$V$22/100)</f>
        <v>0</v>
      </c>
      <c r="AH998" s="353" t="s">
        <v>4584</v>
      </c>
      <c r="AI998" s="352" t="s">
        <v>4585</v>
      </c>
      <c r="AJ998" s="352" t="s">
        <v>4586</v>
      </c>
      <c r="AK998" s="354">
        <v>3408.6959499999998</v>
      </c>
      <c r="AL998" s="355">
        <v>136.36482000000001</v>
      </c>
      <c r="AM998" s="11">
        <f>IF(Verzie!$E$1="CZK",Ceny!AK998,IF(Verzie!$E$1="SK",Ceny!AL998,""))</f>
        <v>136.36482000000001</v>
      </c>
    </row>
    <row r="999" spans="2:39" ht="15" hidden="1">
      <c r="B999" s="115"/>
      <c r="C999" s="116"/>
      <c r="D999" s="117"/>
      <c r="E999" s="118"/>
      <c r="F999" s="119"/>
      <c r="G999" s="120"/>
      <c r="H999" s="121" t="str">
        <f t="shared" si="58"/>
        <v/>
      </c>
      <c r="I999" s="122"/>
      <c r="J999" s="123" t="s">
        <v>11</v>
      </c>
      <c r="L999" s="75">
        <f>G999*(1-'FORM-I'!$V$22/100)</f>
        <v>0</v>
      </c>
      <c r="AH999" s="353" t="s">
        <v>4587</v>
      </c>
      <c r="AI999" s="352" t="s">
        <v>4588</v>
      </c>
      <c r="AJ999" s="352" t="s">
        <v>4589</v>
      </c>
      <c r="AK999" s="354">
        <v>691.96290999999997</v>
      </c>
      <c r="AL999" s="355">
        <v>27.68197</v>
      </c>
      <c r="AM999" s="11">
        <f>IF(Verzie!$E$1="CZK",Ceny!AK999,IF(Verzie!$E$1="SK",Ceny!AL999,""))</f>
        <v>27.68197</v>
      </c>
    </row>
    <row r="1000" spans="2:39" ht="15" hidden="1">
      <c r="B1000" s="115"/>
      <c r="C1000" s="116"/>
      <c r="D1000" s="117"/>
      <c r="E1000" s="118"/>
      <c r="F1000" s="119"/>
      <c r="G1000" s="120"/>
      <c r="H1000" s="121" t="str">
        <f t="shared" si="58"/>
        <v/>
      </c>
      <c r="I1000" s="122"/>
      <c r="J1000" s="123" t="s">
        <v>11</v>
      </c>
      <c r="L1000" s="75">
        <f>G1000*(1-'FORM-I'!$V$22/100)</f>
        <v>0</v>
      </c>
      <c r="AH1000" s="353" t="s">
        <v>4590</v>
      </c>
      <c r="AI1000" s="352" t="s">
        <v>4591</v>
      </c>
      <c r="AJ1000" s="352" t="s">
        <v>4592</v>
      </c>
      <c r="AK1000" s="354">
        <v>1413.27899</v>
      </c>
      <c r="AL1000" s="355">
        <v>56.53819</v>
      </c>
      <c r="AM1000" s="11">
        <f>IF(Verzie!$E$1="CZK",Ceny!AK1000,IF(Verzie!$E$1="SK",Ceny!AL1000,""))</f>
        <v>56.53819</v>
      </c>
    </row>
    <row r="1001" spans="2:39" ht="15" hidden="1">
      <c r="B1001" s="115"/>
      <c r="C1001" s="116"/>
      <c r="D1001" s="117"/>
      <c r="E1001" s="118"/>
      <c r="F1001" s="119"/>
      <c r="G1001" s="120"/>
      <c r="H1001" s="121" t="str">
        <f t="shared" si="58"/>
        <v/>
      </c>
      <c r="I1001" s="122"/>
      <c r="J1001" s="123" t="s">
        <v>11</v>
      </c>
      <c r="L1001" s="75">
        <f>G1001*(1-'FORM-I'!$V$22/100)</f>
        <v>0</v>
      </c>
      <c r="AH1001" s="353" t="s">
        <v>4593</v>
      </c>
      <c r="AI1001" s="352" t="s">
        <v>4594</v>
      </c>
      <c r="AJ1001" s="352" t="s">
        <v>4595</v>
      </c>
      <c r="AK1001" s="354">
        <v>574.74370999999996</v>
      </c>
      <c r="AL1001" s="355">
        <v>0</v>
      </c>
      <c r="AM1001" s="11">
        <f>IF(Verzie!$E$1="CZK",Ceny!AK1001,IF(Verzie!$E$1="SK",Ceny!AL1001,""))</f>
        <v>0</v>
      </c>
    </row>
    <row r="1002" spans="2:39" ht="15" hidden="1">
      <c r="B1002" s="115"/>
      <c r="C1002" s="116"/>
      <c r="D1002" s="117"/>
      <c r="E1002" s="118"/>
      <c r="F1002" s="119"/>
      <c r="G1002" s="120"/>
      <c r="H1002" s="121" t="str">
        <f t="shared" si="58"/>
        <v/>
      </c>
      <c r="I1002" s="122"/>
      <c r="J1002" s="123" t="s">
        <v>11</v>
      </c>
      <c r="L1002" s="75">
        <f>G1002*(1-'FORM-I'!$V$22/100)</f>
        <v>0</v>
      </c>
      <c r="AH1002" s="353" t="s">
        <v>4596</v>
      </c>
      <c r="AI1002" s="352" t="s">
        <v>4597</v>
      </c>
      <c r="AJ1002" s="352" t="s">
        <v>4598</v>
      </c>
      <c r="AK1002" s="354">
        <v>116.38502</v>
      </c>
      <c r="AL1002" s="355">
        <v>4.6559799999999996</v>
      </c>
      <c r="AM1002" s="11">
        <f>IF(Verzie!$E$1="CZK",Ceny!AK1002,IF(Verzie!$E$1="SK",Ceny!AL1002,""))</f>
        <v>4.6559799999999996</v>
      </c>
    </row>
    <row r="1003" spans="2:39" ht="15" hidden="1">
      <c r="B1003" s="115"/>
      <c r="C1003" s="116"/>
      <c r="D1003" s="117"/>
      <c r="E1003" s="118"/>
      <c r="F1003" s="119"/>
      <c r="G1003" s="120"/>
      <c r="H1003" s="121" t="str">
        <f t="shared" si="58"/>
        <v/>
      </c>
      <c r="I1003" s="122"/>
      <c r="J1003" s="123" t="s">
        <v>11</v>
      </c>
      <c r="L1003" s="75">
        <f>G1003*(1-'FORM-I'!$V$22/100)</f>
        <v>0</v>
      </c>
      <c r="AH1003" s="353" t="s">
        <v>4599</v>
      </c>
      <c r="AI1003" s="352" t="s">
        <v>4600</v>
      </c>
      <c r="AJ1003" s="352" t="s">
        <v>4601</v>
      </c>
      <c r="AK1003" s="354">
        <v>116.38502</v>
      </c>
      <c r="AL1003" s="355">
        <v>4.6559799999999996</v>
      </c>
      <c r="AM1003" s="11">
        <f>IF(Verzie!$E$1="CZK",Ceny!AK1003,IF(Verzie!$E$1="SK",Ceny!AL1003,""))</f>
        <v>4.6559799999999996</v>
      </c>
    </row>
    <row r="1004" spans="2:39" ht="15" hidden="1">
      <c r="B1004" s="115"/>
      <c r="C1004" s="116"/>
      <c r="D1004" s="117"/>
      <c r="E1004" s="118"/>
      <c r="F1004" s="119"/>
      <c r="G1004" s="120"/>
      <c r="H1004" s="121" t="str">
        <f t="shared" si="58"/>
        <v/>
      </c>
      <c r="I1004" s="122"/>
      <c r="J1004" s="123" t="s">
        <v>11</v>
      </c>
      <c r="L1004" s="75">
        <f>G1004*(1-'FORM-I'!$V$22/100)</f>
        <v>0</v>
      </c>
      <c r="AH1004" s="353" t="s">
        <v>4602</v>
      </c>
      <c r="AI1004" s="352" t="s">
        <v>4603</v>
      </c>
      <c r="AJ1004" s="352" t="s">
        <v>4604</v>
      </c>
      <c r="AK1004" s="354">
        <v>49.120420000000003</v>
      </c>
      <c r="AL1004" s="355">
        <v>1.96506</v>
      </c>
      <c r="AM1004" s="11">
        <f>IF(Verzie!$E$1="CZK",Ceny!AK1004,IF(Verzie!$E$1="SK",Ceny!AL1004,""))</f>
        <v>1.96506</v>
      </c>
    </row>
    <row r="1005" spans="2:39" ht="15" hidden="1">
      <c r="B1005" s="115"/>
      <c r="C1005" s="116"/>
      <c r="D1005" s="117"/>
      <c r="E1005" s="118"/>
      <c r="F1005" s="119"/>
      <c r="G1005" s="120"/>
      <c r="H1005" s="121" t="str">
        <f t="shared" si="58"/>
        <v/>
      </c>
      <c r="I1005" s="122"/>
      <c r="J1005" s="123" t="s">
        <v>11</v>
      </c>
      <c r="L1005" s="75">
        <f>G1005*(1-'FORM-I'!$V$22/100)</f>
        <v>0</v>
      </c>
      <c r="AH1005" s="353" t="s">
        <v>4605</v>
      </c>
      <c r="AI1005" s="352" t="s">
        <v>4606</v>
      </c>
      <c r="AJ1005" s="352" t="s">
        <v>4607</v>
      </c>
      <c r="AK1005" s="354">
        <v>74.421009999999995</v>
      </c>
      <c r="AL1005" s="355">
        <v>2.9772099999999999</v>
      </c>
      <c r="AM1005" s="11">
        <f>IF(Verzie!$E$1="CZK",Ceny!AK1005,IF(Verzie!$E$1="SK",Ceny!AL1005,""))</f>
        <v>2.9772099999999999</v>
      </c>
    </row>
    <row r="1006" spans="2:39" ht="15" hidden="1">
      <c r="B1006" s="115"/>
      <c r="C1006" s="116"/>
      <c r="D1006" s="117"/>
      <c r="E1006" s="118"/>
      <c r="F1006" s="119"/>
      <c r="G1006" s="120"/>
      <c r="H1006" s="121" t="str">
        <f t="shared" si="58"/>
        <v/>
      </c>
      <c r="I1006" s="122"/>
      <c r="J1006" s="123" t="s">
        <v>11</v>
      </c>
      <c r="L1006" s="75">
        <f>G1006*(1-'FORM-I'!$V$22/100)</f>
        <v>0</v>
      </c>
      <c r="AH1006" s="353" t="s">
        <v>4608</v>
      </c>
      <c r="AI1006" s="352" t="s">
        <v>4609</v>
      </c>
      <c r="AJ1006" s="352" t="s">
        <v>4610</v>
      </c>
      <c r="AK1006" s="354">
        <v>33.103090000000002</v>
      </c>
      <c r="AL1006" s="355">
        <v>1.3242799999999999</v>
      </c>
      <c r="AM1006" s="11">
        <f>IF(Verzie!$E$1="CZK",Ceny!AK1006,IF(Verzie!$E$1="SK",Ceny!AL1006,""))</f>
        <v>1.3242799999999999</v>
      </c>
    </row>
    <row r="1007" spans="2:39" ht="15" hidden="1">
      <c r="B1007" s="115"/>
      <c r="C1007" s="116"/>
      <c r="D1007" s="117"/>
      <c r="E1007" s="118"/>
      <c r="F1007" s="119"/>
      <c r="G1007" s="120"/>
      <c r="H1007" s="121" t="str">
        <f t="shared" si="58"/>
        <v/>
      </c>
      <c r="I1007" s="122"/>
      <c r="J1007" s="123" t="s">
        <v>11</v>
      </c>
      <c r="L1007" s="75">
        <f>G1007*(1-'FORM-I'!$V$22/100)</f>
        <v>0</v>
      </c>
      <c r="AH1007" s="353" t="s">
        <v>4611</v>
      </c>
      <c r="AI1007" s="352" t="s">
        <v>4612</v>
      </c>
      <c r="AJ1007" s="352" t="s">
        <v>4613</v>
      </c>
      <c r="AK1007" s="354">
        <v>33.103090000000002</v>
      </c>
      <c r="AL1007" s="355">
        <v>1.3242799999999999</v>
      </c>
      <c r="AM1007" s="11">
        <f>IF(Verzie!$E$1="CZK",Ceny!AK1007,IF(Verzie!$E$1="SK",Ceny!AL1007,""))</f>
        <v>1.3242799999999999</v>
      </c>
    </row>
    <row r="1008" spans="2:39" ht="15" hidden="1">
      <c r="B1008" s="115"/>
      <c r="C1008" s="116"/>
      <c r="D1008" s="117"/>
      <c r="E1008" s="118"/>
      <c r="F1008" s="119"/>
      <c r="G1008" s="120"/>
      <c r="H1008" s="121" t="str">
        <f t="shared" si="58"/>
        <v/>
      </c>
      <c r="I1008" s="122"/>
      <c r="J1008" s="123" t="s">
        <v>11</v>
      </c>
      <c r="L1008" s="75">
        <f>G1008*(1-'FORM-I'!$V$22/100)</f>
        <v>0</v>
      </c>
      <c r="AH1008" s="353" t="s">
        <v>4614</v>
      </c>
      <c r="AI1008" s="352" t="s">
        <v>4615</v>
      </c>
      <c r="AJ1008" s="352" t="s">
        <v>4616</v>
      </c>
      <c r="AK1008" s="354">
        <v>16.330259999999999</v>
      </c>
      <c r="AL1008" s="355">
        <v>0.65329000000000004</v>
      </c>
      <c r="AM1008" s="11">
        <f>IF(Verzie!$E$1="CZK",Ceny!AK1008,IF(Verzie!$E$1="SK",Ceny!AL1008,""))</f>
        <v>0.65329000000000004</v>
      </c>
    </row>
    <row r="1009" spans="2:39" ht="15" hidden="1">
      <c r="B1009" s="115"/>
      <c r="C1009" s="116"/>
      <c r="D1009" s="117"/>
      <c r="E1009" s="118"/>
      <c r="F1009" s="119"/>
      <c r="G1009" s="120"/>
      <c r="H1009" s="121" t="str">
        <f t="shared" ref="H1009:H1020" si="59">IF(G1009="","",$H$10)</f>
        <v/>
      </c>
      <c r="I1009" s="122"/>
      <c r="J1009" s="123" t="s">
        <v>11</v>
      </c>
      <c r="L1009" s="75">
        <f>G1009*(1-'FORM-I'!$V$22/100)</f>
        <v>0</v>
      </c>
      <c r="AH1009" s="353" t="s">
        <v>4617</v>
      </c>
      <c r="AI1009" s="352" t="s">
        <v>4618</v>
      </c>
      <c r="AJ1009" s="352" t="s">
        <v>4619</v>
      </c>
      <c r="AK1009" s="354">
        <v>171.97239999999999</v>
      </c>
      <c r="AL1009" s="355">
        <v>6.8797499999999996</v>
      </c>
      <c r="AM1009" s="11">
        <f>IF(Verzie!$E$1="CZK",Ceny!AK1009,IF(Verzie!$E$1="SK",Ceny!AL1009,""))</f>
        <v>6.8797499999999996</v>
      </c>
    </row>
    <row r="1010" spans="2:39" ht="15" hidden="1">
      <c r="B1010" s="115"/>
      <c r="C1010" s="116"/>
      <c r="D1010" s="117"/>
      <c r="E1010" s="118"/>
      <c r="F1010" s="119"/>
      <c r="G1010" s="120"/>
      <c r="H1010" s="121" t="str">
        <f t="shared" si="59"/>
        <v/>
      </c>
      <c r="I1010" s="122"/>
      <c r="J1010" s="123" t="s">
        <v>11</v>
      </c>
      <c r="L1010" s="75">
        <f>G1010*(1-'FORM-I'!$V$22/100)</f>
        <v>0</v>
      </c>
      <c r="AH1010" s="353" t="s">
        <v>4620</v>
      </c>
      <c r="AI1010" s="352" t="s">
        <v>4621</v>
      </c>
      <c r="AJ1010" s="352" t="s">
        <v>4622</v>
      </c>
      <c r="AK1010" s="354">
        <v>281.9744</v>
      </c>
      <c r="AL1010" s="355">
        <v>11.280379999999999</v>
      </c>
      <c r="AM1010" s="11">
        <f>IF(Verzie!$E$1="CZK",Ceny!AK1010,IF(Verzie!$E$1="SK",Ceny!AL1010,""))</f>
        <v>11.280379999999999</v>
      </c>
    </row>
    <row r="1011" spans="2:39" ht="15" hidden="1">
      <c r="B1011" s="115"/>
      <c r="C1011" s="116"/>
      <c r="D1011" s="117"/>
      <c r="E1011" s="118"/>
      <c r="F1011" s="119"/>
      <c r="G1011" s="120"/>
      <c r="H1011" s="121" t="str">
        <f t="shared" si="59"/>
        <v/>
      </c>
      <c r="I1011" s="122"/>
      <c r="J1011" s="123" t="s">
        <v>11</v>
      </c>
      <c r="L1011" s="75">
        <f>G1011*(1-'FORM-I'!$V$22/100)</f>
        <v>0</v>
      </c>
      <c r="AH1011" s="353" t="s">
        <v>4623</v>
      </c>
      <c r="AI1011" s="352" t="s">
        <v>4624</v>
      </c>
      <c r="AJ1011" s="352" t="s">
        <v>4625</v>
      </c>
      <c r="AK1011" s="354">
        <v>162.30246</v>
      </c>
      <c r="AL1011" s="355">
        <v>6.4929100000000002</v>
      </c>
      <c r="AM1011" s="11">
        <f>IF(Verzie!$E$1="CZK",Ceny!AK1011,IF(Verzie!$E$1="SK",Ceny!AL1011,""))</f>
        <v>6.4929100000000002</v>
      </c>
    </row>
    <row r="1012" spans="2:39" ht="15" hidden="1">
      <c r="B1012" s="115"/>
      <c r="C1012" s="116"/>
      <c r="D1012" s="117"/>
      <c r="E1012" s="118"/>
      <c r="F1012" s="119"/>
      <c r="G1012" s="120"/>
      <c r="H1012" s="121" t="str">
        <f t="shared" si="59"/>
        <v/>
      </c>
      <c r="I1012" s="122"/>
      <c r="J1012" s="123" t="s">
        <v>11</v>
      </c>
      <c r="L1012" s="75">
        <f>G1012*(1-'FORM-I'!$V$22/100)</f>
        <v>0</v>
      </c>
      <c r="AH1012" s="353" t="s">
        <v>4626</v>
      </c>
      <c r="AI1012" s="352" t="s">
        <v>4627</v>
      </c>
      <c r="AJ1012" s="352" t="s">
        <v>4628</v>
      </c>
      <c r="AK1012" s="354">
        <v>152.71906000000001</v>
      </c>
      <c r="AL1012" s="355">
        <v>6.1095100000000002</v>
      </c>
      <c r="AM1012" s="11">
        <f>IF(Verzie!$E$1="CZK",Ceny!AK1012,IF(Verzie!$E$1="SK",Ceny!AL1012,""))</f>
        <v>6.1095100000000002</v>
      </c>
    </row>
    <row r="1013" spans="2:39" ht="15" hidden="1">
      <c r="B1013" s="115"/>
      <c r="C1013" s="116"/>
      <c r="D1013" s="117"/>
      <c r="E1013" s="118"/>
      <c r="F1013" s="119"/>
      <c r="G1013" s="120"/>
      <c r="H1013" s="121" t="str">
        <f t="shared" si="59"/>
        <v/>
      </c>
      <c r="I1013" s="122"/>
      <c r="J1013" s="123" t="s">
        <v>11</v>
      </c>
      <c r="L1013" s="75">
        <f>G1013*(1-'FORM-I'!$V$22/100)</f>
        <v>0</v>
      </c>
      <c r="AH1013" s="353" t="s">
        <v>4629</v>
      </c>
      <c r="AI1013" s="352" t="s">
        <v>4630</v>
      </c>
      <c r="AJ1013" s="352" t="s">
        <v>4631</v>
      </c>
      <c r="AK1013" s="354">
        <v>75.339340000000007</v>
      </c>
      <c r="AL1013" s="355">
        <v>3.0139499999999999</v>
      </c>
      <c r="AM1013" s="11">
        <f>IF(Verzie!$E$1="CZK",Ceny!AK1013,IF(Verzie!$E$1="SK",Ceny!AL1013,""))</f>
        <v>3.0139499999999999</v>
      </c>
    </row>
    <row r="1014" spans="2:39" ht="15" hidden="1">
      <c r="B1014" s="115"/>
      <c r="C1014" s="116"/>
      <c r="D1014" s="117"/>
      <c r="E1014" s="118"/>
      <c r="F1014" s="119"/>
      <c r="G1014" s="120"/>
      <c r="H1014" s="121" t="str">
        <f t="shared" si="59"/>
        <v/>
      </c>
      <c r="I1014" s="122"/>
      <c r="J1014" s="123" t="s">
        <v>11</v>
      </c>
      <c r="L1014" s="75">
        <f>G1014*(1-'FORM-I'!$V$22/100)</f>
        <v>0</v>
      </c>
      <c r="AH1014" s="353" t="s">
        <v>4632</v>
      </c>
      <c r="AI1014" s="352" t="s">
        <v>4633</v>
      </c>
      <c r="AJ1014" s="352" t="s">
        <v>4634</v>
      </c>
      <c r="AK1014" s="354">
        <v>79.31183</v>
      </c>
      <c r="AL1014" s="355">
        <v>0</v>
      </c>
      <c r="AM1014" s="11">
        <f>IF(Verzie!$E$1="CZK",Ceny!AK1014,IF(Verzie!$E$1="SK",Ceny!AL1014,""))</f>
        <v>0</v>
      </c>
    </row>
    <row r="1015" spans="2:39" ht="15" hidden="1">
      <c r="B1015" s="115"/>
      <c r="C1015" s="116"/>
      <c r="D1015" s="117"/>
      <c r="E1015" s="118"/>
      <c r="F1015" s="119"/>
      <c r="G1015" s="120"/>
      <c r="H1015" s="121" t="str">
        <f t="shared" si="59"/>
        <v/>
      </c>
      <c r="I1015" s="122"/>
      <c r="J1015" s="123" t="s">
        <v>11</v>
      </c>
      <c r="L1015" s="75">
        <f>G1015*(1-'FORM-I'!$V$22/100)</f>
        <v>0</v>
      </c>
      <c r="AH1015" s="353" t="s">
        <v>4635</v>
      </c>
      <c r="AI1015" s="352" t="s">
        <v>4636</v>
      </c>
      <c r="AJ1015" s="352" t="s">
        <v>4637</v>
      </c>
      <c r="AK1015" s="354">
        <v>457.16498000000001</v>
      </c>
      <c r="AL1015" s="355">
        <v>18.288889999999999</v>
      </c>
      <c r="AM1015" s="11">
        <f>IF(Verzie!$E$1="CZK",Ceny!AK1015,IF(Verzie!$E$1="SK",Ceny!AL1015,""))</f>
        <v>18.288889999999999</v>
      </c>
    </row>
    <row r="1016" spans="2:39" ht="15" hidden="1">
      <c r="B1016" s="115">
        <v>9099540</v>
      </c>
      <c r="C1016" s="116" t="s">
        <v>662</v>
      </c>
      <c r="D1016" s="117">
        <v>50</v>
      </c>
      <c r="E1016" s="118"/>
      <c r="F1016" s="119"/>
      <c r="G1016" s="120">
        <v>7.2138999999999998</v>
      </c>
      <c r="H1016" s="121" t="str">
        <f t="shared" si="59"/>
        <v>EUR</v>
      </c>
      <c r="I1016" s="122"/>
      <c r="J1016" s="123" t="s">
        <v>11</v>
      </c>
      <c r="L1016" s="75">
        <f>G1016*(1-'FORM-I'!$V$22/100)</f>
        <v>7.2138999999999998</v>
      </c>
      <c r="AH1016" s="353" t="s">
        <v>4638</v>
      </c>
      <c r="AI1016" s="352" t="s">
        <v>4639</v>
      </c>
      <c r="AJ1016" s="352" t="s">
        <v>4640</v>
      </c>
      <c r="AK1016" s="354">
        <v>468.41221999999999</v>
      </c>
      <c r="AL1016" s="355">
        <v>18.73883</v>
      </c>
      <c r="AM1016" s="11">
        <f>IF(Verzie!$E$1="CZK",Ceny!AK1016,IF(Verzie!$E$1="SK",Ceny!AL1016,""))</f>
        <v>18.73883</v>
      </c>
    </row>
    <row r="1017" spans="2:39" ht="15" hidden="1">
      <c r="B1017" s="115">
        <v>9099600</v>
      </c>
      <c r="C1017" s="116" t="s">
        <v>663</v>
      </c>
      <c r="D1017" s="117">
        <v>50</v>
      </c>
      <c r="E1017" s="118"/>
      <c r="F1017" s="119"/>
      <c r="G1017" s="120">
        <v>6.2830000000000004</v>
      </c>
      <c r="H1017" s="121" t="str">
        <f t="shared" si="59"/>
        <v>EUR</v>
      </c>
      <c r="I1017" s="122"/>
      <c r="J1017" s="123" t="s">
        <v>11</v>
      </c>
      <c r="L1017" s="75">
        <f>G1017*(1-'FORM-I'!$V$22/100)</f>
        <v>6.2830000000000004</v>
      </c>
      <c r="AH1017" s="353" t="s">
        <v>4641</v>
      </c>
      <c r="AI1017" s="352" t="s">
        <v>4642</v>
      </c>
      <c r="AJ1017" s="352" t="s">
        <v>4643</v>
      </c>
      <c r="AK1017" s="354">
        <v>9.7131299999999996</v>
      </c>
      <c r="AL1017" s="355">
        <v>0.38857000000000003</v>
      </c>
      <c r="AM1017" s="11">
        <f>IF(Verzie!$E$1="CZK",Ceny!AK1017,IF(Verzie!$E$1="SK",Ceny!AL1017,""))</f>
        <v>0.38857000000000003</v>
      </c>
    </row>
    <row r="1018" spans="2:39" ht="15" hidden="1">
      <c r="B1018" s="115">
        <v>9099660</v>
      </c>
      <c r="C1018" s="116" t="s">
        <v>664</v>
      </c>
      <c r="D1018" s="117">
        <v>50</v>
      </c>
      <c r="E1018" s="118"/>
      <c r="F1018" s="119"/>
      <c r="G1018" s="120">
        <v>6.5156999999999998</v>
      </c>
      <c r="H1018" s="121" t="str">
        <f t="shared" si="59"/>
        <v>EUR</v>
      </c>
      <c r="I1018" s="122"/>
      <c r="J1018" s="123" t="s">
        <v>11</v>
      </c>
      <c r="L1018" s="75">
        <f>G1018*(1-'FORM-I'!$V$22/100)</f>
        <v>6.5156999999999998</v>
      </c>
      <c r="AH1018" s="353" t="s">
        <v>4644</v>
      </c>
      <c r="AI1018" s="352" t="s">
        <v>4645</v>
      </c>
      <c r="AJ1018" s="352" t="s">
        <v>4646</v>
      </c>
      <c r="AK1018" s="354">
        <v>405.22063000000003</v>
      </c>
      <c r="AL1018" s="355">
        <v>16.210840000000001</v>
      </c>
      <c r="AM1018" s="11">
        <f>IF(Verzie!$E$1="CZK",Ceny!AK1018,IF(Verzie!$E$1="SK",Ceny!AL1018,""))</f>
        <v>16.210840000000001</v>
      </c>
    </row>
    <row r="1019" spans="2:39" ht="15" hidden="1">
      <c r="B1019" s="115">
        <v>9071576</v>
      </c>
      <c r="C1019" s="116" t="s">
        <v>665</v>
      </c>
      <c r="D1019" s="117">
        <v>200</v>
      </c>
      <c r="E1019" s="118"/>
      <c r="F1019" s="119"/>
      <c r="G1019" s="120">
        <v>0.40560000000000002</v>
      </c>
      <c r="H1019" s="121" t="str">
        <f t="shared" si="59"/>
        <v>EUR</v>
      </c>
      <c r="I1019" s="122"/>
      <c r="J1019" s="123" t="s">
        <v>11</v>
      </c>
      <c r="L1019" s="75">
        <f>G1019*(1-'FORM-I'!$V$22/100)</f>
        <v>0.40560000000000002</v>
      </c>
      <c r="AH1019" s="353" t="s">
        <v>4647</v>
      </c>
      <c r="AI1019" s="352" t="s">
        <v>4648</v>
      </c>
      <c r="AJ1019" s="352" t="s">
        <v>4649</v>
      </c>
      <c r="AK1019" s="354">
        <v>174.00251</v>
      </c>
      <c r="AL1019" s="355">
        <v>6.9609699999999997</v>
      </c>
      <c r="AM1019" s="11">
        <f>IF(Verzie!$E$1="CZK",Ceny!AK1019,IF(Verzie!$E$1="SK",Ceny!AL1019,""))</f>
        <v>6.9609699999999997</v>
      </c>
    </row>
    <row r="1020" spans="2:39" ht="15" hidden="1">
      <c r="B1020" s="115">
        <v>9071671</v>
      </c>
      <c r="C1020" s="116" t="s">
        <v>666</v>
      </c>
      <c r="D1020" s="117">
        <v>200</v>
      </c>
      <c r="E1020" s="118"/>
      <c r="F1020" s="119"/>
      <c r="G1020" s="120">
        <v>0.83120000000000005</v>
      </c>
      <c r="H1020" s="121" t="str">
        <f t="shared" si="59"/>
        <v>EUR</v>
      </c>
      <c r="I1020" s="122"/>
      <c r="J1020" s="123" t="s">
        <v>11</v>
      </c>
      <c r="L1020" s="75">
        <f>G1020*(1-'FORM-I'!$V$22/100)</f>
        <v>0.83120000000000005</v>
      </c>
      <c r="AH1020" s="353" t="s">
        <v>4650</v>
      </c>
      <c r="AI1020" s="352" t="s">
        <v>4651</v>
      </c>
      <c r="AJ1020" s="352" t="s">
        <v>4652</v>
      </c>
      <c r="AK1020" s="354">
        <v>218.85658000000001</v>
      </c>
      <c r="AL1020" s="355">
        <v>8.7553400000000003</v>
      </c>
      <c r="AM1020" s="11">
        <f>IF(Verzie!$E$1="CZK",Ceny!AK1020,IF(Verzie!$E$1="SK",Ceny!AL1020,""))</f>
        <v>8.7553400000000003</v>
      </c>
    </row>
    <row r="1021" spans="2:39" ht="15">
      <c r="B1021" s="115"/>
      <c r="C1021" s="116"/>
      <c r="D1021" s="117"/>
      <c r="E1021" s="118"/>
      <c r="F1021" s="119"/>
      <c r="G1021" s="120"/>
      <c r="H1021" s="121"/>
      <c r="I1021" s="122"/>
      <c r="J1021" s="123" t="s">
        <v>11</v>
      </c>
      <c r="AH1021" s="353" t="s">
        <v>4653</v>
      </c>
      <c r="AI1021" s="352" t="s">
        <v>4654</v>
      </c>
      <c r="AJ1021" s="352" t="s">
        <v>4655</v>
      </c>
      <c r="AK1021" s="354">
        <v>213.71136999999999</v>
      </c>
      <c r="AL1021" s="355">
        <v>8.6314299999999999</v>
      </c>
      <c r="AM1021" s="11">
        <f>IF(Verzie!$E$1="CZK",Ceny!AK1021,IF(Verzie!$E$1="SK",Ceny!AL1021,""))</f>
        <v>8.6314299999999999</v>
      </c>
    </row>
    <row r="1022" spans="2:39" ht="15">
      <c r="B1022" s="115"/>
      <c r="C1022" s="116"/>
      <c r="D1022" s="117"/>
      <c r="E1022" s="118"/>
      <c r="F1022" s="119"/>
      <c r="G1022" s="120"/>
      <c r="H1022" s="121"/>
      <c r="I1022" s="122"/>
      <c r="J1022" s="123" t="s">
        <v>11</v>
      </c>
      <c r="AH1022" s="353" t="s">
        <v>4656</v>
      </c>
      <c r="AI1022" s="352" t="s">
        <v>4657</v>
      </c>
      <c r="AJ1022" s="352" t="s">
        <v>4658</v>
      </c>
      <c r="AK1022" s="354">
        <v>50.275260000000003</v>
      </c>
      <c r="AL1022" s="355">
        <v>2.4184199999999998</v>
      </c>
      <c r="AM1022" s="11">
        <f>IF(Verzie!$E$1="CZK",Ceny!AK1022,IF(Verzie!$E$1="SK",Ceny!AL1022,""))</f>
        <v>2.4184199999999998</v>
      </c>
    </row>
    <row r="1023" spans="2:39" ht="15">
      <c r="B1023" s="187"/>
      <c r="C1023" s="92"/>
      <c r="D1023" s="188"/>
      <c r="E1023" s="94"/>
      <c r="F1023" s="95"/>
      <c r="G1023" s="189"/>
      <c r="H1023" s="96"/>
      <c r="I1023" s="97"/>
      <c r="J1023" s="98" t="s">
        <v>11</v>
      </c>
      <c r="AH1023" s="353" t="s">
        <v>4659</v>
      </c>
      <c r="AI1023" s="352" t="s">
        <v>4660</v>
      </c>
      <c r="AJ1023" s="352" t="s">
        <v>4661</v>
      </c>
      <c r="AK1023" s="354">
        <v>50.275260000000003</v>
      </c>
      <c r="AL1023" s="355">
        <v>2.4184199999999998</v>
      </c>
      <c r="AM1023" s="11">
        <f>IF(Verzie!$E$1="CZK",Ceny!AK1023,IF(Verzie!$E$1="SK",Ceny!AL1023,""))</f>
        <v>2.4184199999999998</v>
      </c>
    </row>
    <row r="1024" spans="2:39" ht="15">
      <c r="AH1024" s="353" t="s">
        <v>4662</v>
      </c>
      <c r="AI1024" s="352" t="s">
        <v>4663</v>
      </c>
      <c r="AJ1024" s="352" t="s">
        <v>4664</v>
      </c>
      <c r="AK1024" s="354">
        <v>53.463180000000001</v>
      </c>
      <c r="AL1024" s="355">
        <v>2.5717699999999999</v>
      </c>
      <c r="AM1024" s="11">
        <f>IF(Verzie!$E$1="CZK",Ceny!AK1024,IF(Verzie!$E$1="SK",Ceny!AL1024,""))</f>
        <v>2.5717699999999999</v>
      </c>
    </row>
    <row r="1025" spans="3:39" ht="15">
      <c r="AH1025" s="353" t="s">
        <v>4665</v>
      </c>
      <c r="AI1025" s="352" t="s">
        <v>4666</v>
      </c>
      <c r="AJ1025" s="352" t="s">
        <v>4667</v>
      </c>
      <c r="AK1025" s="354">
        <v>54.198970000000003</v>
      </c>
      <c r="AL1025" s="355">
        <v>2.60717</v>
      </c>
      <c r="AM1025" s="11">
        <f>IF(Verzie!$E$1="CZK",Ceny!AK1025,IF(Verzie!$E$1="SK",Ceny!AL1025,""))</f>
        <v>2.60717</v>
      </c>
    </row>
    <row r="1026" spans="3:39" ht="15">
      <c r="AH1026" s="353" t="s">
        <v>4668</v>
      </c>
      <c r="AI1026" s="352" t="s">
        <v>4669</v>
      </c>
      <c r="AJ1026" s="352" t="s">
        <v>4670</v>
      </c>
      <c r="AK1026" s="354">
        <v>53.463180000000001</v>
      </c>
      <c r="AL1026" s="355">
        <v>2.5717699999999999</v>
      </c>
      <c r="AM1026" s="11">
        <f>IF(Verzie!$E$1="CZK",Ceny!AK1026,IF(Verzie!$E$1="SK",Ceny!AL1026,""))</f>
        <v>2.5717699999999999</v>
      </c>
    </row>
    <row r="1027" spans="3:39" ht="15">
      <c r="AH1027" s="353" t="s">
        <v>4671</v>
      </c>
      <c r="AI1027" s="352" t="s">
        <v>4672</v>
      </c>
      <c r="AJ1027" s="352" t="s">
        <v>4673</v>
      </c>
      <c r="AK1027" s="354">
        <v>54.198970000000003</v>
      </c>
      <c r="AL1027" s="355">
        <v>2.60717</v>
      </c>
      <c r="AM1027" s="11">
        <f>IF(Verzie!$E$1="CZK",Ceny!AK1027,IF(Verzie!$E$1="SK",Ceny!AL1027,""))</f>
        <v>2.60717</v>
      </c>
    </row>
    <row r="1028" spans="3:39" ht="15">
      <c r="AH1028" s="353" t="s">
        <v>4674</v>
      </c>
      <c r="AI1028" s="352" t="s">
        <v>4675</v>
      </c>
      <c r="AJ1028" s="352" t="s">
        <v>4676</v>
      </c>
      <c r="AK1028" s="354">
        <v>732</v>
      </c>
      <c r="AL1028" s="355">
        <v>29.102900000000002</v>
      </c>
      <c r="AM1028" s="11">
        <f>IF(Verzie!$E$1="CZK",Ceny!AK1028,IF(Verzie!$E$1="SK",Ceny!AL1028,""))</f>
        <v>29.102900000000002</v>
      </c>
    </row>
    <row r="1029" spans="3:39" ht="15">
      <c r="AH1029" s="353" t="s">
        <v>4677</v>
      </c>
      <c r="AI1029" s="352" t="s">
        <v>4678</v>
      </c>
      <c r="AJ1029" s="352" t="s">
        <v>4679</v>
      </c>
      <c r="AK1029" s="354">
        <v>2552.6665800000001</v>
      </c>
      <c r="AL1029" s="355">
        <v>102.11937</v>
      </c>
      <c r="AM1029" s="11">
        <f>IF(Verzie!$E$1="CZK",Ceny!AK1029,IF(Verzie!$E$1="SK",Ceny!AL1029,""))</f>
        <v>102.11937</v>
      </c>
    </row>
    <row r="1030" spans="3:39" ht="15">
      <c r="C1030" s="190" t="s">
        <v>667</v>
      </c>
      <c r="D1030" s="190" t="s">
        <v>668</v>
      </c>
      <c r="G1030" s="190" t="s">
        <v>669</v>
      </c>
      <c r="AH1030" s="353" t="s">
        <v>4680</v>
      </c>
      <c r="AI1030" s="352" t="s">
        <v>4681</v>
      </c>
      <c r="AJ1030" s="352" t="s">
        <v>4682</v>
      </c>
      <c r="AK1030" s="354">
        <v>5.2484900000000003</v>
      </c>
      <c r="AL1030" s="355">
        <v>0.25246000000000002</v>
      </c>
      <c r="AM1030" s="11">
        <f>IF(Verzie!$E$1="CZK",Ceny!AK1030,IF(Verzie!$E$1="SK",Ceny!AL1030,""))</f>
        <v>0.25246000000000002</v>
      </c>
    </row>
    <row r="1031" spans="3:39" ht="15">
      <c r="C1031" s="190"/>
      <c r="D1031" s="191"/>
      <c r="E1031" s="192"/>
      <c r="F1031" s="193"/>
      <c r="G1031" s="194"/>
      <c r="AH1031" s="353" t="s">
        <v>4683</v>
      </c>
      <c r="AI1031" s="352" t="s">
        <v>4684</v>
      </c>
      <c r="AJ1031" s="352" t="s">
        <v>4685</v>
      </c>
      <c r="AK1031" s="354">
        <v>201.82182</v>
      </c>
      <c r="AL1031" s="355">
        <v>9.7083600000000008</v>
      </c>
      <c r="AM1031" s="11">
        <f>IF(Verzie!$E$1="CZK",Ceny!AK1031,IF(Verzie!$E$1="SK",Ceny!AL1031,""))</f>
        <v>9.7083600000000008</v>
      </c>
    </row>
    <row r="1032" spans="3:39" ht="15">
      <c r="AH1032" s="353" t="s">
        <v>4686</v>
      </c>
      <c r="AI1032" s="352" t="s">
        <v>4687</v>
      </c>
      <c r="AJ1032" s="352" t="s">
        <v>4688</v>
      </c>
      <c r="AK1032" s="354">
        <v>225.30322000000001</v>
      </c>
      <c r="AL1032" s="355">
        <v>10.837910000000001</v>
      </c>
      <c r="AM1032" s="11">
        <f>IF(Verzie!$E$1="CZK",Ceny!AK1032,IF(Verzie!$E$1="SK",Ceny!AL1032,""))</f>
        <v>10.837910000000001</v>
      </c>
    </row>
    <row r="1033" spans="3:39" ht="15">
      <c r="AH1033" s="353" t="s">
        <v>4689</v>
      </c>
      <c r="AI1033" s="352" t="s">
        <v>4690</v>
      </c>
      <c r="AJ1033" s="352" t="s">
        <v>4691</v>
      </c>
      <c r="AK1033" s="354">
        <v>250.58659</v>
      </c>
      <c r="AL1033" s="355">
        <v>12.054130000000001</v>
      </c>
      <c r="AM1033" s="11">
        <f>IF(Verzie!$E$1="CZK",Ceny!AK1033,IF(Verzie!$E$1="SK",Ceny!AL1033,""))</f>
        <v>12.054130000000001</v>
      </c>
    </row>
    <row r="1034" spans="3:39" ht="15">
      <c r="AH1034" s="353" t="s">
        <v>4692</v>
      </c>
      <c r="AI1034" s="352" t="s">
        <v>4693</v>
      </c>
      <c r="AJ1034" s="352" t="s">
        <v>4694</v>
      </c>
      <c r="AK1034" s="354">
        <v>274.30428000000001</v>
      </c>
      <c r="AL1034" s="355">
        <v>13.195040000000001</v>
      </c>
      <c r="AM1034" s="11">
        <f>IF(Verzie!$E$1="CZK",Ceny!AK1034,IF(Verzie!$E$1="SK",Ceny!AL1034,""))</f>
        <v>13.195040000000001</v>
      </c>
    </row>
    <row r="1035" spans="3:39" ht="15">
      <c r="AH1035" s="353" t="s">
        <v>4692</v>
      </c>
      <c r="AI1035" s="352" t="s">
        <v>4695</v>
      </c>
      <c r="AJ1035" s="352" t="s">
        <v>4696</v>
      </c>
      <c r="AK1035" s="354">
        <v>274.30428000000001</v>
      </c>
      <c r="AL1035" s="355">
        <v>13.195040000000001</v>
      </c>
      <c r="AM1035" s="11">
        <f>IF(Verzie!$E$1="CZK",Ceny!AK1035,IF(Verzie!$E$1="SK",Ceny!AL1035,""))</f>
        <v>13.195040000000001</v>
      </c>
    </row>
    <row r="1036" spans="3:39" ht="15">
      <c r="AH1036" s="353" t="s">
        <v>4697</v>
      </c>
      <c r="AI1036" s="352" t="s">
        <v>4698</v>
      </c>
      <c r="AJ1036" s="352" t="s">
        <v>4699</v>
      </c>
      <c r="AK1036" s="354">
        <v>299.20641999999998</v>
      </c>
      <c r="AL1036" s="355">
        <v>14.39292</v>
      </c>
      <c r="AM1036" s="11">
        <f>IF(Verzie!$E$1="CZK",Ceny!AK1036,IF(Verzie!$E$1="SK",Ceny!AL1036,""))</f>
        <v>14.39292</v>
      </c>
    </row>
    <row r="1037" spans="3:39" ht="15">
      <c r="AH1037" s="353" t="s">
        <v>4697</v>
      </c>
      <c r="AI1037" s="352" t="s">
        <v>4700</v>
      </c>
      <c r="AJ1037" s="352" t="s">
        <v>4701</v>
      </c>
      <c r="AK1037" s="354">
        <v>291.24880000000002</v>
      </c>
      <c r="AL1037" s="355">
        <v>10.82696</v>
      </c>
      <c r="AM1037" s="11">
        <f>IF(Verzie!$E$1="CZK",Ceny!AK1037,IF(Verzie!$E$1="SK",Ceny!AL1037,""))</f>
        <v>10.82696</v>
      </c>
    </row>
    <row r="1038" spans="3:39" ht="15">
      <c r="AH1038" s="353" t="s">
        <v>4702</v>
      </c>
      <c r="AI1038" s="352" t="s">
        <v>4703</v>
      </c>
      <c r="AJ1038" s="352" t="s">
        <v>4704</v>
      </c>
      <c r="AK1038" s="354">
        <v>322.82753000000002</v>
      </c>
      <c r="AL1038" s="355">
        <v>15.52919</v>
      </c>
      <c r="AM1038" s="11">
        <f>IF(Verzie!$E$1="CZK",Ceny!AK1038,IF(Verzie!$E$1="SK",Ceny!AL1038,""))</f>
        <v>15.52919</v>
      </c>
    </row>
    <row r="1039" spans="3:39" ht="15">
      <c r="AH1039" s="353" t="s">
        <v>4705</v>
      </c>
      <c r="AI1039" s="352" t="s">
        <v>4706</v>
      </c>
      <c r="AJ1039" s="352" t="s">
        <v>4707</v>
      </c>
      <c r="AK1039" s="354">
        <v>351.06668999999999</v>
      </c>
      <c r="AL1039" s="355">
        <v>16.887589999999999</v>
      </c>
      <c r="AM1039" s="11">
        <f>IF(Verzie!$E$1="CZK",Ceny!AK1039,IF(Verzie!$E$1="SK",Ceny!AL1039,""))</f>
        <v>16.887589999999999</v>
      </c>
    </row>
    <row r="1040" spans="3:39" ht="15">
      <c r="AH1040" s="353" t="s">
        <v>4708</v>
      </c>
      <c r="AI1040" s="352" t="s">
        <v>4709</v>
      </c>
      <c r="AJ1040" s="352" t="s">
        <v>4710</v>
      </c>
      <c r="AK1040" s="354">
        <v>427.95616999999999</v>
      </c>
      <c r="AL1040" s="355">
        <v>20.58624</v>
      </c>
      <c r="AM1040" s="11">
        <f>IF(Verzie!$E$1="CZK",Ceny!AK1040,IF(Verzie!$E$1="SK",Ceny!AL1040,""))</f>
        <v>20.58624</v>
      </c>
    </row>
    <row r="1041" spans="34:39" ht="15">
      <c r="AH1041" s="353" t="s">
        <v>1682</v>
      </c>
      <c r="AI1041" s="352" t="s">
        <v>4711</v>
      </c>
      <c r="AJ1041" s="352" t="s">
        <v>4712</v>
      </c>
      <c r="AK1041" s="354">
        <v>427.95616999999999</v>
      </c>
      <c r="AL1041" s="355">
        <v>20.58624</v>
      </c>
      <c r="AM1041" s="11">
        <f>IF(Verzie!$E$1="CZK",Ceny!AK1041,IF(Verzie!$E$1="SK",Ceny!AL1041,""))</f>
        <v>20.58624</v>
      </c>
    </row>
    <row r="1042" spans="34:39" ht="15">
      <c r="AH1042" s="353" t="s">
        <v>4708</v>
      </c>
      <c r="AI1042" s="352" t="s">
        <v>4713</v>
      </c>
      <c r="AJ1042" s="352" t="s">
        <v>4714</v>
      </c>
      <c r="AK1042" s="354">
        <v>427.95616999999999</v>
      </c>
      <c r="AL1042" s="355">
        <v>20.58624</v>
      </c>
      <c r="AM1042" s="11">
        <f>IF(Verzie!$E$1="CZK",Ceny!AK1042,IF(Verzie!$E$1="SK",Ceny!AL1042,""))</f>
        <v>20.58624</v>
      </c>
    </row>
    <row r="1043" spans="34:39" ht="15">
      <c r="AH1043" s="353" t="s">
        <v>4715</v>
      </c>
      <c r="AI1043" s="352" t="s">
        <v>4716</v>
      </c>
      <c r="AJ1043" s="352" t="s">
        <v>4717</v>
      </c>
      <c r="AK1043" s="354">
        <v>449.40431999999998</v>
      </c>
      <c r="AL1043" s="355">
        <v>21.61797</v>
      </c>
      <c r="AM1043" s="11">
        <f>IF(Verzie!$E$1="CZK",Ceny!AK1043,IF(Verzie!$E$1="SK",Ceny!AL1043,""))</f>
        <v>21.61797</v>
      </c>
    </row>
    <row r="1044" spans="34:39" ht="15">
      <c r="AH1044" s="353" t="s">
        <v>4718</v>
      </c>
      <c r="AI1044" s="352" t="s">
        <v>4719</v>
      </c>
      <c r="AJ1044" s="352" t="s">
        <v>4720</v>
      </c>
      <c r="AK1044" s="354">
        <v>29.85943</v>
      </c>
      <c r="AL1044" s="355">
        <v>1.1945399999999999</v>
      </c>
      <c r="AM1044" s="11">
        <f>IF(Verzie!$E$1="CZK",Ceny!AK1044,IF(Verzie!$E$1="SK",Ceny!AL1044,""))</f>
        <v>1.1945399999999999</v>
      </c>
    </row>
    <row r="1045" spans="34:39" ht="15">
      <c r="AH1045" s="353" t="s">
        <v>4721</v>
      </c>
      <c r="AI1045" s="352" t="s">
        <v>4722</v>
      </c>
      <c r="AJ1045" s="352" t="s">
        <v>4723</v>
      </c>
      <c r="AK1045" s="354">
        <v>302.86036999999999</v>
      </c>
      <c r="AL1045" s="355">
        <v>12.19772</v>
      </c>
      <c r="AM1045" s="11">
        <f>IF(Verzie!$E$1="CZK",Ceny!AK1045,IF(Verzie!$E$1="SK",Ceny!AL1045,""))</f>
        <v>12.19772</v>
      </c>
    </row>
    <row r="1046" spans="34:39" ht="15">
      <c r="AH1046" s="353" t="s">
        <v>4724</v>
      </c>
      <c r="AI1046" s="352" t="s">
        <v>4725</v>
      </c>
      <c r="AJ1046" s="352" t="s">
        <v>4726</v>
      </c>
      <c r="AK1046" s="354">
        <v>3.06006</v>
      </c>
      <c r="AL1046" s="355">
        <v>0.1255</v>
      </c>
      <c r="AM1046" s="11">
        <f>IF(Verzie!$E$1="CZK",Ceny!AK1046,IF(Verzie!$E$1="SK",Ceny!AL1046,""))</f>
        <v>0.1255</v>
      </c>
    </row>
    <row r="1047" spans="34:39" ht="15">
      <c r="AH1047" s="353" t="s">
        <v>4727</v>
      </c>
      <c r="AI1047" s="352" t="s">
        <v>4728</v>
      </c>
      <c r="AJ1047" s="352" t="s">
        <v>4729</v>
      </c>
      <c r="AK1047" s="354">
        <v>3.9536899999999999</v>
      </c>
      <c r="AL1047" s="355">
        <v>0.16216</v>
      </c>
      <c r="AM1047" s="11">
        <f>IF(Verzie!$E$1="CZK",Ceny!AK1047,IF(Verzie!$E$1="SK",Ceny!AL1047,""))</f>
        <v>0.16216</v>
      </c>
    </row>
    <row r="1048" spans="34:39" ht="15">
      <c r="AH1048" s="353" t="s">
        <v>4730</v>
      </c>
      <c r="AI1048" s="352" t="s">
        <v>4731</v>
      </c>
      <c r="AJ1048" s="352" t="s">
        <v>4732</v>
      </c>
      <c r="AK1048" s="354">
        <v>4.3719099999999997</v>
      </c>
      <c r="AL1048" s="355">
        <v>0.17932000000000001</v>
      </c>
      <c r="AM1048" s="11">
        <f>IF(Verzie!$E$1="CZK",Ceny!AK1048,IF(Verzie!$E$1="SK",Ceny!AL1048,""))</f>
        <v>0.17932000000000001</v>
      </c>
    </row>
    <row r="1049" spans="34:39" ht="15">
      <c r="AH1049" s="353" t="s">
        <v>4733</v>
      </c>
      <c r="AI1049" s="352" t="s">
        <v>4734</v>
      </c>
      <c r="AJ1049" s="352" t="s">
        <v>4735</v>
      </c>
      <c r="AK1049" s="354">
        <v>4.7428900000000001</v>
      </c>
      <c r="AL1049" s="355">
        <v>0.19452</v>
      </c>
      <c r="AM1049" s="11">
        <f>IF(Verzie!$E$1="CZK",Ceny!AK1049,IF(Verzie!$E$1="SK",Ceny!AL1049,""))</f>
        <v>0.19452</v>
      </c>
    </row>
    <row r="1050" spans="34:39" ht="15">
      <c r="AH1050" s="353" t="s">
        <v>4736</v>
      </c>
      <c r="AI1050" s="352" t="s">
        <v>4737</v>
      </c>
      <c r="AJ1050" s="352" t="s">
        <v>4738</v>
      </c>
      <c r="AK1050" s="354">
        <v>16818.153109999999</v>
      </c>
      <c r="AL1050" s="355">
        <v>770.48936000000003</v>
      </c>
      <c r="AM1050" s="11">
        <f>IF(Verzie!$E$1="CZK",Ceny!AK1050,IF(Verzie!$E$1="SK",Ceny!AL1050,""))</f>
        <v>770.48936000000003</v>
      </c>
    </row>
    <row r="1051" spans="34:39" ht="15">
      <c r="AH1051" s="353" t="s">
        <v>4739</v>
      </c>
      <c r="AI1051" s="352" t="s">
        <v>4740</v>
      </c>
      <c r="AJ1051" s="352" t="s">
        <v>4741</v>
      </c>
      <c r="AK1051" s="354">
        <v>16818.153109999999</v>
      </c>
      <c r="AL1051" s="355">
        <v>770.48936000000003</v>
      </c>
      <c r="AM1051" s="11">
        <f>IF(Verzie!$E$1="CZK",Ceny!AK1051,IF(Verzie!$E$1="SK",Ceny!AL1051,""))</f>
        <v>770.48936000000003</v>
      </c>
    </row>
    <row r="1052" spans="34:39" ht="15">
      <c r="AH1052" s="353" t="s">
        <v>4742</v>
      </c>
      <c r="AI1052" s="352" t="s">
        <v>4743</v>
      </c>
      <c r="AJ1052" s="352" t="s">
        <v>4744</v>
      </c>
      <c r="AK1052" s="354">
        <v>816.97807999999998</v>
      </c>
      <c r="AL1052" s="355">
        <v>37.428179999999998</v>
      </c>
      <c r="AM1052" s="11">
        <f>IF(Verzie!$E$1="CZK",Ceny!AK1052,IF(Verzie!$E$1="SK",Ceny!AL1052,""))</f>
        <v>37.428179999999998</v>
      </c>
    </row>
    <row r="1053" spans="34:39" ht="15">
      <c r="AH1053" s="353" t="s">
        <v>4745</v>
      </c>
      <c r="AI1053" s="352" t="s">
        <v>4746</v>
      </c>
      <c r="AJ1053" s="352" t="s">
        <v>4747</v>
      </c>
      <c r="AK1053" s="354">
        <v>973.50717999999995</v>
      </c>
      <c r="AL1053" s="355">
        <v>44.599260000000001</v>
      </c>
      <c r="AM1053" s="11">
        <f>IF(Verzie!$E$1="CZK",Ceny!AK1053,IF(Verzie!$E$1="SK",Ceny!AL1053,""))</f>
        <v>44.599260000000001</v>
      </c>
    </row>
    <row r="1054" spans="34:39" ht="15">
      <c r="AH1054" s="353" t="s">
        <v>4748</v>
      </c>
      <c r="AI1054" s="352" t="s">
        <v>4749</v>
      </c>
      <c r="AJ1054" s="352" t="s">
        <v>4750</v>
      </c>
      <c r="AK1054" s="354">
        <v>1.7301899999999999</v>
      </c>
      <c r="AL1054" s="355">
        <v>7.0959999999999995E-2</v>
      </c>
      <c r="AM1054" s="11">
        <f>IF(Verzie!$E$1="CZK",Ceny!AK1054,IF(Verzie!$E$1="SK",Ceny!AL1054,""))</f>
        <v>7.0959999999999995E-2</v>
      </c>
    </row>
    <row r="1055" spans="34:39" ht="15">
      <c r="AH1055" s="353" t="s">
        <v>4751</v>
      </c>
      <c r="AI1055" s="352" t="s">
        <v>4752</v>
      </c>
      <c r="AJ1055" s="352" t="s">
        <v>4753</v>
      </c>
      <c r="AK1055" s="354">
        <v>2.93486</v>
      </c>
      <c r="AL1055" s="355">
        <v>0.12035999999999999</v>
      </c>
      <c r="AM1055" s="11">
        <f>IF(Verzie!$E$1="CZK",Ceny!AK1055,IF(Verzie!$E$1="SK",Ceny!AL1055,""))</f>
        <v>0.12035999999999999</v>
      </c>
    </row>
    <row r="1056" spans="34:39" ht="15">
      <c r="AH1056" s="353" t="s">
        <v>4754</v>
      </c>
      <c r="AI1056" s="352" t="s">
        <v>4755</v>
      </c>
      <c r="AJ1056" s="352" t="s">
        <v>4756</v>
      </c>
      <c r="AK1056" s="354">
        <v>9.4945599999999999</v>
      </c>
      <c r="AL1056" s="355">
        <v>0.38940000000000002</v>
      </c>
      <c r="AM1056" s="11">
        <f>IF(Verzie!$E$1="CZK",Ceny!AK1056,IF(Verzie!$E$1="SK",Ceny!AL1056,""))</f>
        <v>0.38940000000000002</v>
      </c>
    </row>
    <row r="1057" spans="34:39" ht="15">
      <c r="AH1057" s="353" t="s">
        <v>4757</v>
      </c>
      <c r="AI1057" s="352" t="s">
        <v>4758</v>
      </c>
      <c r="AJ1057" s="352" t="s">
        <v>4759</v>
      </c>
      <c r="AK1057" s="354">
        <v>13.198079999999999</v>
      </c>
      <c r="AL1057" s="355">
        <v>0.5413</v>
      </c>
      <c r="AM1057" s="11">
        <f>IF(Verzie!$E$1="CZK",Ceny!AK1057,IF(Verzie!$E$1="SK",Ceny!AL1057,""))</f>
        <v>0.5413</v>
      </c>
    </row>
    <row r="1058" spans="34:39" ht="15">
      <c r="AH1058" s="353" t="s">
        <v>4760</v>
      </c>
      <c r="AI1058" s="352" t="s">
        <v>4761</v>
      </c>
      <c r="AJ1058" s="352" t="s">
        <v>4762</v>
      </c>
      <c r="AK1058" s="354">
        <v>40.593530000000001</v>
      </c>
      <c r="AL1058" s="355">
        <v>1.6648799999999999</v>
      </c>
      <c r="AM1058" s="11">
        <f>IF(Verzie!$E$1="CZK",Ceny!AK1058,IF(Verzie!$E$1="SK",Ceny!AL1058,""))</f>
        <v>1.6648799999999999</v>
      </c>
    </row>
    <row r="1059" spans="34:39" ht="15">
      <c r="AH1059" s="353" t="s">
        <v>4763</v>
      </c>
      <c r="AI1059" s="352" t="s">
        <v>4764</v>
      </c>
      <c r="AJ1059" s="352" t="s">
        <v>4765</v>
      </c>
      <c r="AK1059" s="354">
        <v>56.27966</v>
      </c>
      <c r="AL1059" s="355">
        <v>2.2514599999999998</v>
      </c>
      <c r="AM1059" s="11">
        <f>IF(Verzie!$E$1="CZK",Ceny!AK1059,IF(Verzie!$E$1="SK",Ceny!AL1059,""))</f>
        <v>2.2514599999999998</v>
      </c>
    </row>
    <row r="1060" spans="34:39" ht="15">
      <c r="AH1060" s="353" t="s">
        <v>4766</v>
      </c>
      <c r="AI1060" s="352" t="s">
        <v>4767</v>
      </c>
      <c r="AJ1060" s="352" t="s">
        <v>4768</v>
      </c>
      <c r="AK1060" s="354">
        <v>55.093389999999999</v>
      </c>
      <c r="AL1060" s="355">
        <v>2.2040000000000002</v>
      </c>
      <c r="AM1060" s="11">
        <f>IF(Verzie!$E$1="CZK",Ceny!AK1060,IF(Verzie!$E$1="SK",Ceny!AL1060,""))</f>
        <v>2.2040000000000002</v>
      </c>
    </row>
    <row r="1061" spans="34:39" ht="15">
      <c r="AH1061" s="353" t="s">
        <v>4769</v>
      </c>
      <c r="AI1061" s="352" t="s">
        <v>4770</v>
      </c>
      <c r="AJ1061" s="352" t="s">
        <v>4771</v>
      </c>
      <c r="AK1061" s="354">
        <v>3.8321900000000002</v>
      </c>
      <c r="AL1061" s="355">
        <v>0.15715999999999999</v>
      </c>
      <c r="AM1061" s="11">
        <f>IF(Verzie!$E$1="CZK",Ceny!AK1061,IF(Verzie!$E$1="SK",Ceny!AL1061,""))</f>
        <v>0.15715999999999999</v>
      </c>
    </row>
    <row r="1062" spans="34:39" ht="15">
      <c r="AH1062" s="353" t="s">
        <v>4772</v>
      </c>
      <c r="AI1062" s="352" t="s">
        <v>4773</v>
      </c>
      <c r="AJ1062" s="352" t="s">
        <v>4774</v>
      </c>
      <c r="AK1062" s="354">
        <v>1.09032</v>
      </c>
      <c r="AL1062" s="355">
        <v>4.4720000000000003E-2</v>
      </c>
      <c r="AM1062" s="11">
        <f>IF(Verzie!$E$1="CZK",Ceny!AK1062,IF(Verzie!$E$1="SK",Ceny!AL1062,""))</f>
        <v>4.4720000000000003E-2</v>
      </c>
    </row>
    <row r="1063" spans="34:39" ht="15">
      <c r="AH1063" s="353" t="s">
        <v>4775</v>
      </c>
      <c r="AI1063" s="352" t="s">
        <v>4776</v>
      </c>
      <c r="AJ1063" s="352" t="s">
        <v>4777</v>
      </c>
      <c r="AK1063" s="354">
        <v>596.88751000000002</v>
      </c>
      <c r="AL1063" s="355">
        <v>23.87847</v>
      </c>
      <c r="AM1063" s="11">
        <f>IF(Verzie!$E$1="CZK",Ceny!AK1063,IF(Verzie!$E$1="SK",Ceny!AL1063,""))</f>
        <v>23.87847</v>
      </c>
    </row>
    <row r="1064" spans="34:39" ht="15">
      <c r="AH1064" s="353" t="s">
        <v>4778</v>
      </c>
      <c r="AI1064" s="352" t="s">
        <v>4779</v>
      </c>
      <c r="AJ1064" s="352" t="s">
        <v>4780</v>
      </c>
      <c r="AK1064" s="354">
        <v>1.6766000000000001</v>
      </c>
      <c r="AL1064" s="355">
        <v>6.8760000000000002E-2</v>
      </c>
      <c r="AM1064" s="11">
        <f>IF(Verzie!$E$1="CZK",Ceny!AK1064,IF(Verzie!$E$1="SK",Ceny!AL1064,""))</f>
        <v>6.8760000000000002E-2</v>
      </c>
    </row>
    <row r="1065" spans="34:39" ht="15">
      <c r="AH1065" s="353" t="s">
        <v>4781</v>
      </c>
      <c r="AI1065" s="352" t="s">
        <v>4782</v>
      </c>
      <c r="AJ1065" s="352" t="s">
        <v>4783</v>
      </c>
      <c r="AK1065" s="354">
        <v>1.5085599999999999</v>
      </c>
      <c r="AL1065" s="355">
        <v>6.1879999999999998E-2</v>
      </c>
      <c r="AM1065" s="11">
        <f>IF(Verzie!$E$1="CZK",Ceny!AK1065,IF(Verzie!$E$1="SK",Ceny!AL1065,""))</f>
        <v>6.1879999999999998E-2</v>
      </c>
    </row>
    <row r="1066" spans="34:39" ht="15">
      <c r="AH1066" s="353" t="s">
        <v>4784</v>
      </c>
      <c r="AI1066" s="352" t="s">
        <v>4785</v>
      </c>
      <c r="AJ1066" s="352" t="s">
        <v>4786</v>
      </c>
      <c r="AK1066" s="354">
        <v>48.322539999999996</v>
      </c>
      <c r="AL1066" s="355">
        <v>2.3244899999999999</v>
      </c>
      <c r="AM1066" s="11">
        <f>IF(Verzie!$E$1="CZK",Ceny!AK1066,IF(Verzie!$E$1="SK",Ceny!AL1066,""))</f>
        <v>2.3244899999999999</v>
      </c>
    </row>
    <row r="1067" spans="34:39" ht="15">
      <c r="AH1067" s="353" t="s">
        <v>4787</v>
      </c>
      <c r="AI1067" s="352" t="s">
        <v>4788</v>
      </c>
      <c r="AJ1067" s="352" t="s">
        <v>4789</v>
      </c>
      <c r="AK1067" s="354">
        <v>51.692349999999998</v>
      </c>
      <c r="AL1067" s="355">
        <v>2.4865900000000001</v>
      </c>
      <c r="AM1067" s="11">
        <f>IF(Verzie!$E$1="CZK",Ceny!AK1067,IF(Verzie!$E$1="SK",Ceny!AL1067,""))</f>
        <v>2.4865900000000001</v>
      </c>
    </row>
    <row r="1068" spans="34:39" ht="15">
      <c r="AH1068" s="353" t="s">
        <v>4790</v>
      </c>
      <c r="AI1068" s="352" t="s">
        <v>4791</v>
      </c>
      <c r="AJ1068" s="352" t="s">
        <v>4792</v>
      </c>
      <c r="AK1068" s="354">
        <v>29.252479999999998</v>
      </c>
      <c r="AL1068" s="355">
        <v>1.4071499999999999</v>
      </c>
      <c r="AM1068" s="11">
        <f>IF(Verzie!$E$1="CZK",Ceny!AK1068,IF(Verzie!$E$1="SK",Ceny!AL1068,""))</f>
        <v>1.4071499999999999</v>
      </c>
    </row>
    <row r="1069" spans="34:39" ht="15">
      <c r="AH1069" s="353" t="s">
        <v>4793</v>
      </c>
      <c r="AI1069" s="352" t="s">
        <v>4794</v>
      </c>
      <c r="AJ1069" s="352" t="s">
        <v>4795</v>
      </c>
      <c r="AK1069" s="354">
        <v>32.648339999999997</v>
      </c>
      <c r="AL1069" s="355">
        <v>1.5705100000000001</v>
      </c>
      <c r="AM1069" s="11">
        <f>IF(Verzie!$E$1="CZK",Ceny!AK1069,IF(Verzie!$E$1="SK",Ceny!AL1069,""))</f>
        <v>1.5705100000000001</v>
      </c>
    </row>
    <row r="1070" spans="34:39" ht="15">
      <c r="AH1070" s="353" t="s">
        <v>4796</v>
      </c>
      <c r="AI1070" s="352" t="s">
        <v>4797</v>
      </c>
      <c r="AJ1070" s="352" t="s">
        <v>4798</v>
      </c>
      <c r="AK1070" s="354">
        <v>33.436250000000001</v>
      </c>
      <c r="AL1070" s="355">
        <v>1.6084099999999999</v>
      </c>
      <c r="AM1070" s="11">
        <f>IF(Verzie!$E$1="CZK",Ceny!AK1070,IF(Verzie!$E$1="SK",Ceny!AL1070,""))</f>
        <v>1.6084099999999999</v>
      </c>
    </row>
    <row r="1071" spans="34:39" ht="15">
      <c r="AH1071" s="353" t="s">
        <v>4799</v>
      </c>
      <c r="AI1071" s="352" t="s">
        <v>4800</v>
      </c>
      <c r="AJ1071" s="352" t="s">
        <v>4801</v>
      </c>
      <c r="AK1071" s="354">
        <v>36.806170000000002</v>
      </c>
      <c r="AL1071" s="355">
        <v>1.77051</v>
      </c>
      <c r="AM1071" s="11">
        <f>IF(Verzie!$E$1="CZK",Ceny!AK1071,IF(Verzie!$E$1="SK",Ceny!AL1071,""))</f>
        <v>1.77051</v>
      </c>
    </row>
    <row r="1072" spans="34:39" ht="15">
      <c r="AH1072" s="353" t="s">
        <v>4802</v>
      </c>
      <c r="AI1072" s="352" t="s">
        <v>4803</v>
      </c>
      <c r="AJ1072" s="352" t="s">
        <v>4804</v>
      </c>
      <c r="AK1072" s="354">
        <v>83.212299999999999</v>
      </c>
      <c r="AL1072" s="355">
        <v>4.0028100000000002</v>
      </c>
      <c r="AM1072" s="11">
        <f>IF(Verzie!$E$1="CZK",Ceny!AK1072,IF(Verzie!$E$1="SK",Ceny!AL1072,""))</f>
        <v>4.0028100000000002</v>
      </c>
    </row>
    <row r="1073" spans="34:39" ht="15">
      <c r="AH1073" s="353" t="s">
        <v>4805</v>
      </c>
      <c r="AI1073" s="352" t="s">
        <v>4806</v>
      </c>
      <c r="AJ1073" s="352" t="s">
        <v>4807</v>
      </c>
      <c r="AK1073" s="354">
        <v>83.212299999999999</v>
      </c>
      <c r="AL1073" s="355">
        <v>4.0028100000000002</v>
      </c>
      <c r="AM1073" s="11">
        <f>IF(Verzie!$E$1="CZK",Ceny!AK1073,IF(Verzie!$E$1="SK",Ceny!AL1073,""))</f>
        <v>4.0028100000000002</v>
      </c>
    </row>
    <row r="1074" spans="34:39" ht="15">
      <c r="AH1074" s="353" t="s">
        <v>4808</v>
      </c>
      <c r="AI1074" s="352" t="s">
        <v>4809</v>
      </c>
      <c r="AJ1074" s="352" t="s">
        <v>4810</v>
      </c>
      <c r="AK1074" s="354">
        <v>99.115719999999996</v>
      </c>
      <c r="AL1074" s="355">
        <v>4.7678200000000004</v>
      </c>
      <c r="AM1074" s="11">
        <f>IF(Verzie!$E$1="CZK",Ceny!AK1074,IF(Verzie!$E$1="SK",Ceny!AL1074,""))</f>
        <v>4.7678200000000004</v>
      </c>
    </row>
    <row r="1075" spans="34:39" ht="15">
      <c r="AH1075" s="353" t="s">
        <v>4811</v>
      </c>
      <c r="AI1075" s="352" t="s">
        <v>4812</v>
      </c>
      <c r="AJ1075" s="352" t="s">
        <v>4813</v>
      </c>
      <c r="AK1075" s="354">
        <v>167.59258</v>
      </c>
      <c r="AL1075" s="355">
        <v>7.6779000000000002</v>
      </c>
      <c r="AM1075" s="11">
        <f>IF(Verzie!$E$1="CZK",Ceny!AK1075,IF(Verzie!$E$1="SK",Ceny!AL1075,""))</f>
        <v>7.6779000000000002</v>
      </c>
    </row>
    <row r="1076" spans="34:39" ht="15">
      <c r="AH1076" s="353" t="s">
        <v>4814</v>
      </c>
      <c r="AI1076" s="352" t="s">
        <v>4815</v>
      </c>
      <c r="AJ1076" s="352" t="s">
        <v>4816</v>
      </c>
      <c r="AK1076" s="354">
        <v>1155.8675599999999</v>
      </c>
      <c r="AL1076" s="355">
        <v>55.601410000000001</v>
      </c>
      <c r="AM1076" s="11">
        <f>IF(Verzie!$E$1="CZK",Ceny!AK1076,IF(Verzie!$E$1="SK",Ceny!AL1076,""))</f>
        <v>55.601410000000001</v>
      </c>
    </row>
    <row r="1077" spans="34:39" ht="15">
      <c r="AH1077" s="353" t="s">
        <v>4817</v>
      </c>
      <c r="AI1077" s="352" t="s">
        <v>4818</v>
      </c>
      <c r="AJ1077" s="352" t="s">
        <v>4819</v>
      </c>
      <c r="AK1077" s="354">
        <v>22.777419999999999</v>
      </c>
      <c r="AL1077" s="355">
        <v>0.93420000000000003</v>
      </c>
      <c r="AM1077" s="11">
        <f>IF(Verzie!$E$1="CZK",Ceny!AK1077,IF(Verzie!$E$1="SK",Ceny!AL1077,""))</f>
        <v>0.93420000000000003</v>
      </c>
    </row>
    <row r="1078" spans="34:39" ht="15">
      <c r="AH1078" s="353" t="s">
        <v>4820</v>
      </c>
      <c r="AI1078" s="352" t="s">
        <v>4821</v>
      </c>
      <c r="AJ1078" s="352" t="s">
        <v>4822</v>
      </c>
      <c r="AK1078" s="354">
        <v>2.6596299999999999</v>
      </c>
      <c r="AL1078" s="355">
        <v>0.10908</v>
      </c>
      <c r="AM1078" s="11">
        <f>IF(Verzie!$E$1="CZK",Ceny!AK1078,IF(Verzie!$E$1="SK",Ceny!AL1078,""))</f>
        <v>0.10908</v>
      </c>
    </row>
    <row r="1079" spans="34:39" ht="15">
      <c r="AH1079" s="353" t="s">
        <v>4823</v>
      </c>
      <c r="AI1079" s="352" t="s">
        <v>4824</v>
      </c>
      <c r="AJ1079" s="352" t="s">
        <v>4825</v>
      </c>
      <c r="AK1079" s="354">
        <v>5.8268700000000004</v>
      </c>
      <c r="AL1079" s="355">
        <v>0.23898</v>
      </c>
      <c r="AM1079" s="11">
        <f>IF(Verzie!$E$1="CZK",Ceny!AK1079,IF(Verzie!$E$1="SK",Ceny!AL1079,""))</f>
        <v>0.23898</v>
      </c>
    </row>
    <row r="1080" spans="34:39" ht="15">
      <c r="AH1080" s="353" t="s">
        <v>4826</v>
      </c>
      <c r="AI1080" s="352" t="s">
        <v>4827</v>
      </c>
      <c r="AJ1080" s="352" t="s">
        <v>4828</v>
      </c>
      <c r="AK1080" s="354">
        <v>336.52811000000003</v>
      </c>
      <c r="AL1080" s="355">
        <v>13.462809999999999</v>
      </c>
      <c r="AM1080" s="11">
        <f>IF(Verzie!$E$1="CZK",Ceny!AK1080,IF(Verzie!$E$1="SK",Ceny!AL1080,""))</f>
        <v>13.462809999999999</v>
      </c>
    </row>
    <row r="1081" spans="34:39" ht="15">
      <c r="AH1081" s="353" t="s">
        <v>4829</v>
      </c>
      <c r="AI1081" s="352" t="s">
        <v>4830</v>
      </c>
      <c r="AJ1081" s="352" t="s">
        <v>4831</v>
      </c>
      <c r="AK1081" s="354">
        <v>285.32202000000001</v>
      </c>
      <c r="AL1081" s="355">
        <v>11.414289999999999</v>
      </c>
      <c r="AM1081" s="11">
        <f>IF(Verzie!$E$1="CZK",Ceny!AK1081,IF(Verzie!$E$1="SK",Ceny!AL1081,""))</f>
        <v>11.414289999999999</v>
      </c>
    </row>
    <row r="1082" spans="34:39" ht="15">
      <c r="AH1082" s="353" t="s">
        <v>4832</v>
      </c>
      <c r="AI1082" s="352" t="s">
        <v>4833</v>
      </c>
      <c r="AJ1082" s="352" t="s">
        <v>4834</v>
      </c>
      <c r="AK1082" s="354">
        <v>314.96737999999999</v>
      </c>
      <c r="AL1082" s="355">
        <v>12.60026</v>
      </c>
      <c r="AM1082" s="11">
        <f>IF(Verzie!$E$1="CZK",Ceny!AK1082,IF(Verzie!$E$1="SK",Ceny!AL1082,""))</f>
        <v>12.60026</v>
      </c>
    </row>
    <row r="1083" spans="34:39" ht="15">
      <c r="AH1083" s="353" t="s">
        <v>4835</v>
      </c>
      <c r="AI1083" s="352" t="s">
        <v>4836</v>
      </c>
      <c r="AJ1083" s="352" t="s">
        <v>4837</v>
      </c>
      <c r="AK1083" s="354">
        <v>925.54921999999999</v>
      </c>
      <c r="AL1083" s="355">
        <v>37.026580000000003</v>
      </c>
      <c r="AM1083" s="11">
        <f>IF(Verzie!$E$1="CZK",Ceny!AK1083,IF(Verzie!$E$1="SK",Ceny!AL1083,""))</f>
        <v>37.026580000000003</v>
      </c>
    </row>
    <row r="1084" spans="34:39" ht="15">
      <c r="AH1084" s="353" t="s">
        <v>4838</v>
      </c>
      <c r="AI1084" s="352" t="s">
        <v>4839</v>
      </c>
      <c r="AJ1084" s="352" t="s">
        <v>4840</v>
      </c>
      <c r="AK1084" s="354">
        <v>247.82316</v>
      </c>
      <c r="AL1084" s="355">
        <v>9.9141600000000007</v>
      </c>
      <c r="AM1084" s="11">
        <f>IF(Verzie!$E$1="CZK",Ceny!AK1084,IF(Verzie!$E$1="SK",Ceny!AL1084,""))</f>
        <v>9.9141600000000007</v>
      </c>
    </row>
    <row r="1085" spans="34:39" ht="15">
      <c r="AH1085" s="353" t="s">
        <v>4841</v>
      </c>
      <c r="AI1085" s="352" t="s">
        <v>4842</v>
      </c>
      <c r="AJ1085" s="352" t="s">
        <v>4843</v>
      </c>
      <c r="AK1085" s="354">
        <v>513.94538</v>
      </c>
      <c r="AL1085" s="355">
        <v>20.560379999999999</v>
      </c>
      <c r="AM1085" s="11">
        <f>IF(Verzie!$E$1="CZK",Ceny!AK1085,IF(Verzie!$E$1="SK",Ceny!AL1085,""))</f>
        <v>20.560379999999999</v>
      </c>
    </row>
    <row r="1086" spans="34:39" ht="15">
      <c r="AH1086" s="353" t="s">
        <v>4844</v>
      </c>
      <c r="AI1086" s="352" t="s">
        <v>4845</v>
      </c>
      <c r="AJ1086" s="352" t="s">
        <v>4846</v>
      </c>
      <c r="AK1086" s="354">
        <v>161.55875</v>
      </c>
      <c r="AL1086" s="355">
        <v>6.4631600000000002</v>
      </c>
      <c r="AM1086" s="11">
        <f>IF(Verzie!$E$1="CZK",Ceny!AK1086,IF(Verzie!$E$1="SK",Ceny!AL1086,""))</f>
        <v>6.4631600000000002</v>
      </c>
    </row>
    <row r="1087" spans="34:39" ht="15">
      <c r="AH1087" s="353" t="s">
        <v>4847</v>
      </c>
      <c r="AI1087" s="352" t="s">
        <v>4848</v>
      </c>
      <c r="AJ1087" s="352" t="s">
        <v>4849</v>
      </c>
      <c r="AK1087" s="354">
        <v>110.70686000000001</v>
      </c>
      <c r="AL1087" s="355">
        <v>4.42882</v>
      </c>
      <c r="AM1087" s="11">
        <f>IF(Verzie!$E$1="CZK",Ceny!AK1087,IF(Verzie!$E$1="SK",Ceny!AL1087,""))</f>
        <v>4.42882</v>
      </c>
    </row>
    <row r="1088" spans="34:39" ht="15">
      <c r="AH1088" s="353" t="s">
        <v>4850</v>
      </c>
      <c r="AI1088" s="352" t="s">
        <v>4851</v>
      </c>
      <c r="AJ1088" s="352" t="s">
        <v>4852</v>
      </c>
      <c r="AK1088" s="354">
        <v>111.28467999999999</v>
      </c>
      <c r="AL1088" s="355">
        <v>4.4519399999999996</v>
      </c>
      <c r="AM1088" s="11">
        <f>IF(Verzie!$E$1="CZK",Ceny!AK1088,IF(Verzie!$E$1="SK",Ceny!AL1088,""))</f>
        <v>4.4519399999999996</v>
      </c>
    </row>
    <row r="1089" spans="34:39" ht="15">
      <c r="AH1089" s="353" t="s">
        <v>4853</v>
      </c>
      <c r="AI1089" s="352" t="s">
        <v>4854</v>
      </c>
      <c r="AJ1089" s="352" t="s">
        <v>4855</v>
      </c>
      <c r="AK1089" s="354">
        <v>33.674869999999999</v>
      </c>
      <c r="AL1089" s="355">
        <v>1.25265</v>
      </c>
      <c r="AM1089" s="11">
        <f>IF(Verzie!$E$1="CZK",Ceny!AK1089,IF(Verzie!$E$1="SK",Ceny!AL1089,""))</f>
        <v>1.25265</v>
      </c>
    </row>
    <row r="1090" spans="34:39" ht="15">
      <c r="AH1090" s="353" t="s">
        <v>4853</v>
      </c>
      <c r="AI1090" s="352" t="s">
        <v>4856</v>
      </c>
      <c r="AJ1090" s="352" t="s">
        <v>4857</v>
      </c>
      <c r="AK1090" s="354">
        <v>34.594949999999997</v>
      </c>
      <c r="AL1090" s="355">
        <v>1.66415</v>
      </c>
      <c r="AM1090" s="11">
        <f>IF(Verzie!$E$1="CZK",Ceny!AK1090,IF(Verzie!$E$1="SK",Ceny!AL1090,""))</f>
        <v>1.66415</v>
      </c>
    </row>
    <row r="1091" spans="34:39" ht="15">
      <c r="AH1091" s="353" t="s">
        <v>4858</v>
      </c>
      <c r="AI1091" s="352" t="s">
        <v>4859</v>
      </c>
      <c r="AJ1091" s="352" t="s">
        <v>4860</v>
      </c>
      <c r="AK1091" s="354">
        <v>82.086320000000001</v>
      </c>
      <c r="AL1091" s="355">
        <v>3.2838699999999998</v>
      </c>
      <c r="AM1091" s="11">
        <f>IF(Verzie!$E$1="CZK",Ceny!AK1091,IF(Verzie!$E$1="SK",Ceny!AL1091,""))</f>
        <v>3.2838699999999998</v>
      </c>
    </row>
    <row r="1092" spans="34:39" ht="15">
      <c r="AH1092" s="353" t="s">
        <v>4861</v>
      </c>
      <c r="AI1092" s="352" t="s">
        <v>4862</v>
      </c>
      <c r="AJ1092" s="352" t="s">
        <v>4863</v>
      </c>
      <c r="AK1092" s="354">
        <v>99.416740000000004</v>
      </c>
      <c r="AL1092" s="355">
        <v>3.9771700000000001</v>
      </c>
      <c r="AM1092" s="11">
        <f>IF(Verzie!$E$1="CZK",Ceny!AK1092,IF(Verzie!$E$1="SK",Ceny!AL1092,""))</f>
        <v>3.9771700000000001</v>
      </c>
    </row>
    <row r="1093" spans="34:39" ht="15">
      <c r="AH1093" s="353" t="s">
        <v>4864</v>
      </c>
      <c r="AI1093" s="352" t="s">
        <v>4865</v>
      </c>
      <c r="AJ1093" s="352" t="s">
        <v>4866</v>
      </c>
      <c r="AK1093" s="354">
        <v>483.02429000000001</v>
      </c>
      <c r="AL1093" s="355">
        <v>19.323370000000001</v>
      </c>
      <c r="AM1093" s="11">
        <f>IF(Verzie!$E$1="CZK",Ceny!AK1093,IF(Verzie!$E$1="SK",Ceny!AL1093,""))</f>
        <v>19.323370000000001</v>
      </c>
    </row>
    <row r="1094" spans="34:39" ht="15">
      <c r="AH1094" s="353" t="s">
        <v>4867</v>
      </c>
      <c r="AI1094" s="352" t="s">
        <v>4868</v>
      </c>
      <c r="AJ1094" s="352" t="s">
        <v>4869</v>
      </c>
      <c r="AK1094" s="354">
        <v>612.37262999999996</v>
      </c>
      <c r="AL1094" s="355">
        <v>24.497949999999999</v>
      </c>
      <c r="AM1094" s="11">
        <f>IF(Verzie!$E$1="CZK",Ceny!AK1094,IF(Verzie!$E$1="SK",Ceny!AL1094,""))</f>
        <v>24.497949999999999</v>
      </c>
    </row>
    <row r="1095" spans="34:39" ht="15">
      <c r="AH1095" s="353" t="s">
        <v>4870</v>
      </c>
      <c r="AI1095" s="352" t="s">
        <v>4871</v>
      </c>
      <c r="AJ1095" s="352" t="s">
        <v>4872</v>
      </c>
      <c r="AK1095" s="354">
        <v>7483.5156200000001</v>
      </c>
      <c r="AL1095" s="355">
        <v>299.37788999999998</v>
      </c>
      <c r="AM1095" s="11">
        <f>IF(Verzie!$E$1="CZK",Ceny!AK1095,IF(Verzie!$E$1="SK",Ceny!AL1095,""))</f>
        <v>299.37788999999998</v>
      </c>
    </row>
    <row r="1096" spans="34:39" ht="15">
      <c r="AH1096" s="353" t="s">
        <v>4873</v>
      </c>
      <c r="AI1096" s="352" t="s">
        <v>4874</v>
      </c>
      <c r="AJ1096" s="352" t="s">
        <v>4875</v>
      </c>
      <c r="AK1096" s="354">
        <v>832.45542</v>
      </c>
      <c r="AL1096" s="355">
        <v>33.302370000000003</v>
      </c>
      <c r="AM1096" s="11">
        <f>IF(Verzie!$E$1="CZK",Ceny!AK1096,IF(Verzie!$E$1="SK",Ceny!AL1096,""))</f>
        <v>33.302370000000003</v>
      </c>
    </row>
    <row r="1097" spans="34:39" ht="15">
      <c r="AH1097" s="353" t="s">
        <v>4876</v>
      </c>
      <c r="AI1097" s="352" t="s">
        <v>4877</v>
      </c>
      <c r="AJ1097" s="352" t="s">
        <v>4878</v>
      </c>
      <c r="AK1097" s="354">
        <v>1.86907</v>
      </c>
      <c r="AL1097" s="355">
        <v>7.4770000000000003E-2</v>
      </c>
      <c r="AM1097" s="11">
        <f>IF(Verzie!$E$1="CZK",Ceny!AK1097,IF(Verzie!$E$1="SK",Ceny!AL1097,""))</f>
        <v>7.4770000000000003E-2</v>
      </c>
    </row>
    <row r="1098" spans="34:39" ht="15">
      <c r="AH1098" s="353" t="s">
        <v>4879</v>
      </c>
      <c r="AI1098" s="352" t="s">
        <v>4880</v>
      </c>
      <c r="AJ1098" s="352" t="s">
        <v>4881</v>
      </c>
      <c r="AK1098" s="354">
        <v>4422.2967200000003</v>
      </c>
      <c r="AL1098" s="355">
        <v>178.10775000000001</v>
      </c>
      <c r="AM1098" s="11">
        <f>IF(Verzie!$E$1="CZK",Ceny!AK1098,IF(Verzie!$E$1="SK",Ceny!AL1098,""))</f>
        <v>178.10775000000001</v>
      </c>
    </row>
    <row r="1099" spans="34:39" ht="15">
      <c r="AH1099" s="353" t="s">
        <v>4879</v>
      </c>
      <c r="AI1099" s="352" t="s">
        <v>4882</v>
      </c>
      <c r="AJ1099" s="352" t="s">
        <v>4883</v>
      </c>
      <c r="AK1099" s="354">
        <v>1768.9155000000001</v>
      </c>
      <c r="AL1099" s="355">
        <v>71.243099999999998</v>
      </c>
      <c r="AM1099" s="11">
        <f>IF(Verzie!$E$1="CZK",Ceny!AK1099,IF(Verzie!$E$1="SK",Ceny!AL1099,""))</f>
        <v>71.243099999999998</v>
      </c>
    </row>
    <row r="1100" spans="34:39" ht="15">
      <c r="AH1100" s="353" t="s">
        <v>4879</v>
      </c>
      <c r="AI1100" s="352" t="s">
        <v>4884</v>
      </c>
      <c r="AJ1100" s="352" t="s">
        <v>4885</v>
      </c>
      <c r="AK1100" s="354">
        <v>2653.37842</v>
      </c>
      <c r="AL1100" s="355">
        <v>106.86465</v>
      </c>
      <c r="AM1100" s="11">
        <f>IF(Verzie!$E$1="CZK",Ceny!AK1100,IF(Verzie!$E$1="SK",Ceny!AL1100,""))</f>
        <v>106.86465</v>
      </c>
    </row>
    <row r="1101" spans="34:39" ht="15">
      <c r="AH1101" s="353" t="s">
        <v>4886</v>
      </c>
      <c r="AI1101" s="352" t="s">
        <v>4887</v>
      </c>
      <c r="AJ1101" s="352" t="s">
        <v>4888</v>
      </c>
      <c r="AK1101" s="354">
        <v>3422.1236199999998</v>
      </c>
      <c r="AL1101" s="355">
        <v>137.82585</v>
      </c>
      <c r="AM1101" s="11">
        <f>IF(Verzie!$E$1="CZK",Ceny!AK1101,IF(Verzie!$E$1="SK",Ceny!AL1101,""))</f>
        <v>137.82585</v>
      </c>
    </row>
    <row r="1102" spans="34:39" ht="15">
      <c r="AH1102" s="353" t="s">
        <v>4889</v>
      </c>
      <c r="AI1102" s="352" t="s">
        <v>4890</v>
      </c>
      <c r="AJ1102" s="352" t="s">
        <v>4891</v>
      </c>
      <c r="AK1102" s="354">
        <v>992.39833999999996</v>
      </c>
      <c r="AL1102" s="355">
        <v>42.924860000000002</v>
      </c>
      <c r="AM1102" s="11">
        <f>IF(Verzie!$E$1="CZK",Ceny!AK1102,IF(Verzie!$E$1="SK",Ceny!AL1102,""))</f>
        <v>42.924860000000002</v>
      </c>
    </row>
    <row r="1103" spans="34:39" ht="15">
      <c r="AH1103" s="353" t="s">
        <v>4886</v>
      </c>
      <c r="AI1103" s="352" t="s">
        <v>4892</v>
      </c>
      <c r="AJ1103" s="352" t="s">
        <v>4893</v>
      </c>
      <c r="AK1103" s="354">
        <v>1368.8505600000001</v>
      </c>
      <c r="AL1103" s="355">
        <v>55.130339999999997</v>
      </c>
      <c r="AM1103" s="11">
        <f>IF(Verzie!$E$1="CZK",Ceny!AK1103,IF(Verzie!$E$1="SK",Ceny!AL1103,""))</f>
        <v>55.130339999999997</v>
      </c>
    </row>
    <row r="1104" spans="34:39" ht="15">
      <c r="AH1104" s="353" t="s">
        <v>4886</v>
      </c>
      <c r="AI1104" s="352" t="s">
        <v>4894</v>
      </c>
      <c r="AJ1104" s="352" t="s">
        <v>4895</v>
      </c>
      <c r="AK1104" s="354">
        <v>2053.2758399999998</v>
      </c>
      <c r="AL1104" s="355">
        <v>82.695509999999999</v>
      </c>
      <c r="AM1104" s="11">
        <f>IF(Verzie!$E$1="CZK",Ceny!AK1104,IF(Verzie!$E$1="SK",Ceny!AL1104,""))</f>
        <v>82.695509999999999</v>
      </c>
    </row>
    <row r="1105" spans="34:39" ht="15">
      <c r="AH1105" s="353" t="s">
        <v>4896</v>
      </c>
      <c r="AI1105" s="352" t="s">
        <v>4897</v>
      </c>
      <c r="AJ1105" s="352" t="s">
        <v>4898</v>
      </c>
      <c r="AK1105" s="354">
        <v>207.38524000000001</v>
      </c>
      <c r="AL1105" s="355">
        <v>8.3524600000000007</v>
      </c>
      <c r="AM1105" s="11">
        <f>IF(Verzie!$E$1="CZK",Ceny!AK1105,IF(Verzie!$E$1="SK",Ceny!AL1105,""))</f>
        <v>8.3524600000000007</v>
      </c>
    </row>
    <row r="1106" spans="34:39" ht="15">
      <c r="AH1106" s="353" t="s">
        <v>4899</v>
      </c>
      <c r="AI1106" s="352" t="s">
        <v>4900</v>
      </c>
      <c r="AJ1106" s="352" t="s">
        <v>4901</v>
      </c>
      <c r="AK1106" s="354">
        <v>717.78088000000002</v>
      </c>
      <c r="AL1106" s="355">
        <v>28.9086</v>
      </c>
      <c r="AM1106" s="11">
        <f>IF(Verzie!$E$1="CZK",Ceny!AK1106,IF(Verzie!$E$1="SK",Ceny!AL1106,""))</f>
        <v>28.9086</v>
      </c>
    </row>
    <row r="1107" spans="34:39" ht="15">
      <c r="AH1107" s="353" t="s">
        <v>4899</v>
      </c>
      <c r="AI1107" s="352" t="s">
        <v>4902</v>
      </c>
      <c r="AJ1107" s="352" t="s">
        <v>4903</v>
      </c>
      <c r="AK1107" s="354">
        <v>287.11077999999998</v>
      </c>
      <c r="AL1107" s="355">
        <v>11.56344</v>
      </c>
      <c r="AM1107" s="11">
        <f>IF(Verzie!$E$1="CZK",Ceny!AK1107,IF(Verzie!$E$1="SK",Ceny!AL1107,""))</f>
        <v>11.56344</v>
      </c>
    </row>
    <row r="1108" spans="34:39" ht="15">
      <c r="AH1108" s="353" t="s">
        <v>4899</v>
      </c>
      <c r="AI1108" s="352" t="s">
        <v>4904</v>
      </c>
      <c r="AJ1108" s="352" t="s">
        <v>4905</v>
      </c>
      <c r="AK1108" s="354">
        <v>430.67133999999999</v>
      </c>
      <c r="AL1108" s="355">
        <v>17.345179999999999</v>
      </c>
      <c r="AM1108" s="11">
        <f>IF(Verzie!$E$1="CZK",Ceny!AK1108,IF(Verzie!$E$1="SK",Ceny!AL1108,""))</f>
        <v>17.345179999999999</v>
      </c>
    </row>
    <row r="1109" spans="34:39" ht="15">
      <c r="AH1109" s="353" t="s">
        <v>4906</v>
      </c>
      <c r="AI1109" s="352" t="s">
        <v>4907</v>
      </c>
      <c r="AJ1109" s="352" t="s">
        <v>4908</v>
      </c>
      <c r="AK1109" s="354">
        <v>579.64396999999997</v>
      </c>
      <c r="AL1109" s="355">
        <v>23.345109999999998</v>
      </c>
      <c r="AM1109" s="11">
        <f>IF(Verzie!$E$1="CZK",Ceny!AK1109,IF(Verzie!$E$1="SK",Ceny!AL1109,""))</f>
        <v>23.345109999999998</v>
      </c>
    </row>
    <row r="1110" spans="34:39" ht="15">
      <c r="AH1110" s="353" t="s">
        <v>4906</v>
      </c>
      <c r="AI1110" s="352" t="s">
        <v>4909</v>
      </c>
      <c r="AJ1110" s="352" t="s">
        <v>4910</v>
      </c>
      <c r="AK1110" s="354">
        <v>231.85382000000001</v>
      </c>
      <c r="AL1110" s="355">
        <v>9.3380399999999995</v>
      </c>
      <c r="AM1110" s="11">
        <f>IF(Verzie!$E$1="CZK",Ceny!AK1110,IF(Verzie!$E$1="SK",Ceny!AL1110,""))</f>
        <v>9.3380399999999995</v>
      </c>
    </row>
    <row r="1111" spans="34:39" ht="15">
      <c r="AH1111" s="353" t="s">
        <v>4906</v>
      </c>
      <c r="AI1111" s="352" t="s">
        <v>4911</v>
      </c>
      <c r="AJ1111" s="352" t="s">
        <v>4912</v>
      </c>
      <c r="AK1111" s="354">
        <v>347.78590000000003</v>
      </c>
      <c r="AL1111" s="355">
        <v>14.007070000000001</v>
      </c>
      <c r="AM1111" s="11">
        <f>IF(Verzie!$E$1="CZK",Ceny!AK1111,IF(Verzie!$E$1="SK",Ceny!AL1111,""))</f>
        <v>14.007070000000001</v>
      </c>
    </row>
    <row r="1112" spans="34:39" ht="15">
      <c r="AH1112" s="353" t="s">
        <v>4913</v>
      </c>
      <c r="AI1112" s="352" t="s">
        <v>4914</v>
      </c>
      <c r="AJ1112" s="352" t="s">
        <v>4915</v>
      </c>
      <c r="AK1112" s="354">
        <v>76.156170000000003</v>
      </c>
      <c r="AL1112" s="355">
        <v>3.0671900000000001</v>
      </c>
      <c r="AM1112" s="11">
        <f>IF(Verzie!$E$1="CZK",Ceny!AK1112,IF(Verzie!$E$1="SK",Ceny!AL1112,""))</f>
        <v>3.0671900000000001</v>
      </c>
    </row>
    <row r="1113" spans="34:39" ht="15">
      <c r="AH1113" s="353" t="s">
        <v>4916</v>
      </c>
      <c r="AI1113" s="352" t="s">
        <v>4917</v>
      </c>
      <c r="AJ1113" s="352" t="s">
        <v>4918</v>
      </c>
      <c r="AK1113" s="354">
        <v>2963.6163799999999</v>
      </c>
      <c r="AL1113" s="355">
        <v>119.35946</v>
      </c>
      <c r="AM1113" s="11">
        <f>IF(Verzie!$E$1="CZK",Ceny!AK1113,IF(Verzie!$E$1="SK",Ceny!AL1113,""))</f>
        <v>119.35946</v>
      </c>
    </row>
    <row r="1114" spans="34:39" ht="15">
      <c r="AH1114" s="353" t="s">
        <v>4916</v>
      </c>
      <c r="AI1114" s="352" t="s">
        <v>4919</v>
      </c>
      <c r="AJ1114" s="352" t="s">
        <v>4920</v>
      </c>
      <c r="AK1114" s="354">
        <v>1185.4499800000001</v>
      </c>
      <c r="AL1114" s="355">
        <v>47.743789999999997</v>
      </c>
      <c r="AM1114" s="11">
        <f>IF(Verzie!$E$1="CZK",Ceny!AK1114,IF(Verzie!$E$1="SK",Ceny!AL1114,""))</f>
        <v>47.743789999999997</v>
      </c>
    </row>
    <row r="1115" spans="34:39" ht="15">
      <c r="AH1115" s="353" t="s">
        <v>4916</v>
      </c>
      <c r="AI1115" s="352" t="s">
        <v>4921</v>
      </c>
      <c r="AJ1115" s="352" t="s">
        <v>4922</v>
      </c>
      <c r="AK1115" s="354">
        <v>1778.1697999999999</v>
      </c>
      <c r="AL1115" s="355">
        <v>71.615669999999994</v>
      </c>
      <c r="AM1115" s="11">
        <f>IF(Verzie!$E$1="CZK",Ceny!AK1115,IF(Verzie!$E$1="SK",Ceny!AL1115,""))</f>
        <v>71.615669999999994</v>
      </c>
    </row>
    <row r="1116" spans="34:39" ht="15">
      <c r="AH1116" s="353" t="s">
        <v>4923</v>
      </c>
      <c r="AI1116" s="352" t="s">
        <v>4924</v>
      </c>
      <c r="AJ1116" s="352" t="s">
        <v>4925</v>
      </c>
      <c r="AK1116" s="354">
        <v>1938.87895</v>
      </c>
      <c r="AL1116" s="355">
        <v>78.088229999999996</v>
      </c>
      <c r="AM1116" s="11">
        <f>IF(Verzie!$E$1="CZK",Ceny!AK1116,IF(Verzie!$E$1="SK",Ceny!AL1116,""))</f>
        <v>78.088229999999996</v>
      </c>
    </row>
    <row r="1117" spans="34:39" ht="15">
      <c r="AH1117" s="353" t="s">
        <v>4923</v>
      </c>
      <c r="AI1117" s="352" t="s">
        <v>4926</v>
      </c>
      <c r="AJ1117" s="352" t="s">
        <v>4927</v>
      </c>
      <c r="AK1117" s="354">
        <v>775.55169999999998</v>
      </c>
      <c r="AL1117" s="355">
        <v>31.235299999999999</v>
      </c>
      <c r="AM1117" s="11">
        <f>IF(Verzie!$E$1="CZK",Ceny!AK1117,IF(Verzie!$E$1="SK",Ceny!AL1117,""))</f>
        <v>31.235299999999999</v>
      </c>
    </row>
    <row r="1118" spans="34:39" ht="15">
      <c r="AH1118" s="353" t="s">
        <v>4923</v>
      </c>
      <c r="AI1118" s="352" t="s">
        <v>4928</v>
      </c>
      <c r="AJ1118" s="352" t="s">
        <v>4929</v>
      </c>
      <c r="AK1118" s="354">
        <v>1163.3223800000001</v>
      </c>
      <c r="AL1118" s="355">
        <v>46.852939999999997</v>
      </c>
      <c r="AM1118" s="11">
        <f>IF(Verzie!$E$1="CZK",Ceny!AK1118,IF(Verzie!$E$1="SK",Ceny!AL1118,""))</f>
        <v>46.852939999999997</v>
      </c>
    </row>
    <row r="1119" spans="34:39" ht="15">
      <c r="AH1119" s="353" t="s">
        <v>4930</v>
      </c>
      <c r="AI1119" s="352" t="s">
        <v>4931</v>
      </c>
      <c r="AJ1119" s="352" t="s">
        <v>4932</v>
      </c>
      <c r="AK1119" s="354">
        <v>1898.4264800000001</v>
      </c>
      <c r="AL1119" s="355">
        <v>76.459059999999994</v>
      </c>
      <c r="AM1119" s="11">
        <f>IF(Verzie!$E$1="CZK",Ceny!AK1119,IF(Verzie!$E$1="SK",Ceny!AL1119,""))</f>
        <v>76.459059999999994</v>
      </c>
    </row>
    <row r="1120" spans="34:39" ht="15">
      <c r="AH1120" s="353" t="s">
        <v>4930</v>
      </c>
      <c r="AI1120" s="352" t="s">
        <v>4933</v>
      </c>
      <c r="AJ1120" s="352" t="s">
        <v>4934</v>
      </c>
      <c r="AK1120" s="354">
        <v>759.36959999999999</v>
      </c>
      <c r="AL1120" s="355">
        <v>30.58362</v>
      </c>
      <c r="AM1120" s="11">
        <f>IF(Verzie!$E$1="CZK",Ceny!AK1120,IF(Verzie!$E$1="SK",Ceny!AL1120,""))</f>
        <v>30.58362</v>
      </c>
    </row>
    <row r="1121" spans="34:39" ht="15">
      <c r="AH1121" s="353" t="s">
        <v>4930</v>
      </c>
      <c r="AI1121" s="352" t="s">
        <v>4935</v>
      </c>
      <c r="AJ1121" s="352" t="s">
        <v>4936</v>
      </c>
      <c r="AK1121" s="354">
        <v>1139.0558900000001</v>
      </c>
      <c r="AL1121" s="355">
        <v>45.875419999999998</v>
      </c>
      <c r="AM1121" s="11">
        <f>IF(Verzie!$E$1="CZK",Ceny!AK1121,IF(Verzie!$E$1="SK",Ceny!AL1121,""))</f>
        <v>45.875419999999998</v>
      </c>
    </row>
    <row r="1122" spans="34:39" ht="15">
      <c r="AH1122" s="353" t="s">
        <v>4937</v>
      </c>
      <c r="AI1122" s="352" t="s">
        <v>4938</v>
      </c>
      <c r="AJ1122" s="352" t="s">
        <v>4939</v>
      </c>
      <c r="AK1122" s="354">
        <v>4344.6039199999996</v>
      </c>
      <c r="AL1122" s="355">
        <v>174.97868</v>
      </c>
      <c r="AM1122" s="11">
        <f>IF(Verzie!$E$1="CZK",Ceny!AK1122,IF(Verzie!$E$1="SK",Ceny!AL1122,""))</f>
        <v>174.97868</v>
      </c>
    </row>
    <row r="1123" spans="34:39" ht="15">
      <c r="AH1123" s="353" t="s">
        <v>4937</v>
      </c>
      <c r="AI1123" s="352" t="s">
        <v>4940</v>
      </c>
      <c r="AJ1123" s="352" t="s">
        <v>4941</v>
      </c>
      <c r="AK1123" s="354">
        <v>1737.8438000000001</v>
      </c>
      <c r="AL1123" s="355">
        <v>104.9872</v>
      </c>
      <c r="AM1123" s="11">
        <f>IF(Verzie!$E$1="CZK",Ceny!AK1123,IF(Verzie!$E$1="SK",Ceny!AL1123,""))</f>
        <v>104.9872</v>
      </c>
    </row>
    <row r="1124" spans="34:39" ht="15">
      <c r="AH1124" s="353" t="s">
        <v>4937</v>
      </c>
      <c r="AI1124" s="352" t="s">
        <v>4942</v>
      </c>
      <c r="AJ1124" s="352" t="s">
        <v>4943</v>
      </c>
      <c r="AK1124" s="354">
        <v>2606.7656999999999</v>
      </c>
      <c r="AL1124" s="355">
        <v>104.9872</v>
      </c>
      <c r="AM1124" s="11">
        <f>IF(Verzie!$E$1="CZK",Ceny!AK1124,IF(Verzie!$E$1="SK",Ceny!AL1124,""))</f>
        <v>104.9872</v>
      </c>
    </row>
    <row r="1125" spans="34:39" ht="15">
      <c r="AH1125" s="353" t="s">
        <v>4944</v>
      </c>
      <c r="AI1125" s="352" t="s">
        <v>4945</v>
      </c>
      <c r="AJ1125" s="352" t="s">
        <v>4946</v>
      </c>
      <c r="AK1125" s="354">
        <v>74.013630000000006</v>
      </c>
      <c r="AL1125" s="355">
        <v>2.9809299999999999</v>
      </c>
      <c r="AM1125" s="11">
        <f>IF(Verzie!$E$1="CZK",Ceny!AK1125,IF(Verzie!$E$1="SK",Ceny!AL1125,""))</f>
        <v>2.9809299999999999</v>
      </c>
    </row>
    <row r="1126" spans="34:39" ht="15">
      <c r="AH1126" s="353" t="s">
        <v>4947</v>
      </c>
      <c r="AI1126" s="352" t="s">
        <v>4948</v>
      </c>
      <c r="AJ1126" s="352" t="s">
        <v>4949</v>
      </c>
      <c r="AK1126" s="354">
        <v>281.05961000000002</v>
      </c>
      <c r="AL1126" s="355">
        <v>11.319649999999999</v>
      </c>
      <c r="AM1126" s="11">
        <f>IF(Verzie!$E$1="CZK",Ceny!AK1126,IF(Verzie!$E$1="SK",Ceny!AL1126,""))</f>
        <v>11.319649999999999</v>
      </c>
    </row>
    <row r="1127" spans="34:39" ht="15">
      <c r="AH1127" s="353" t="s">
        <v>4950</v>
      </c>
      <c r="AI1127" s="352" t="s">
        <v>4951</v>
      </c>
      <c r="AJ1127" s="352" t="s">
        <v>4952</v>
      </c>
      <c r="AK1127" s="354">
        <v>432.81596999999999</v>
      </c>
      <c r="AL1127" s="355">
        <v>17.431650000000001</v>
      </c>
      <c r="AM1127" s="11">
        <f>IF(Verzie!$E$1="CZK",Ceny!AK1127,IF(Verzie!$E$1="SK",Ceny!AL1127,""))</f>
        <v>17.431650000000001</v>
      </c>
    </row>
    <row r="1128" spans="34:39" ht="15">
      <c r="AH1128" s="353" t="s">
        <v>4953</v>
      </c>
      <c r="AI1128" s="352" t="s">
        <v>4954</v>
      </c>
      <c r="AJ1128" s="352" t="s">
        <v>4955</v>
      </c>
      <c r="AK1128" s="354">
        <v>1131.2174299999999</v>
      </c>
      <c r="AL1128" s="355">
        <v>45.25432</v>
      </c>
      <c r="AM1128" s="11">
        <f>IF(Verzie!$E$1="CZK",Ceny!AK1128,IF(Verzie!$E$1="SK",Ceny!AL1128,""))</f>
        <v>45.25432</v>
      </c>
    </row>
    <row r="1129" spans="34:39" ht="15">
      <c r="AH1129" s="353" t="s">
        <v>4956</v>
      </c>
      <c r="AI1129" s="352" t="s">
        <v>4957</v>
      </c>
      <c r="AJ1129" s="352" t="s">
        <v>4958</v>
      </c>
      <c r="AK1129" s="354">
        <v>1207.73388</v>
      </c>
      <c r="AL1129" s="355">
        <v>48.315379999999998</v>
      </c>
      <c r="AM1129" s="11">
        <f>IF(Verzie!$E$1="CZK",Ceny!AK1129,IF(Verzie!$E$1="SK",Ceny!AL1129,""))</f>
        <v>48.315379999999998</v>
      </c>
    </row>
    <row r="1130" spans="34:39" ht="15">
      <c r="AH1130" s="353" t="s">
        <v>4959</v>
      </c>
      <c r="AI1130" s="352" t="s">
        <v>4960</v>
      </c>
      <c r="AJ1130" s="352" t="s">
        <v>4961</v>
      </c>
      <c r="AK1130" s="354">
        <v>3285.0026200000002</v>
      </c>
      <c r="AL1130" s="355">
        <v>131.41646</v>
      </c>
      <c r="AM1130" s="11">
        <f>IF(Verzie!$E$1="CZK",Ceny!AK1130,IF(Verzie!$E$1="SK",Ceny!AL1130,""))</f>
        <v>131.41646</v>
      </c>
    </row>
    <row r="1131" spans="34:39" ht="15">
      <c r="AH1131" s="353" t="s">
        <v>4962</v>
      </c>
      <c r="AI1131" s="352" t="s">
        <v>4963</v>
      </c>
      <c r="AJ1131" s="352" t="s">
        <v>4964</v>
      </c>
      <c r="AK1131" s="354">
        <v>2507.0719300000001</v>
      </c>
      <c r="AL1131" s="355">
        <v>100.29536</v>
      </c>
      <c r="AM1131" s="11">
        <f>IF(Verzie!$E$1="CZK",Ceny!AK1131,IF(Verzie!$E$1="SK",Ceny!AL1131,""))</f>
        <v>100.29536</v>
      </c>
    </row>
    <row r="1132" spans="34:39" ht="15">
      <c r="AH1132" s="353" t="s">
        <v>4965</v>
      </c>
      <c r="AI1132" s="352" t="s">
        <v>4966</v>
      </c>
      <c r="AJ1132" s="352" t="s">
        <v>4967</v>
      </c>
      <c r="AK1132" s="354">
        <v>1005.02518</v>
      </c>
      <c r="AL1132" s="355">
        <v>40.206020000000002</v>
      </c>
      <c r="AM1132" s="11">
        <f>IF(Verzie!$E$1="CZK",Ceny!AK1132,IF(Verzie!$E$1="SK",Ceny!AL1132,""))</f>
        <v>40.206020000000002</v>
      </c>
    </row>
    <row r="1133" spans="34:39" ht="15">
      <c r="AH1133" s="353" t="s">
        <v>4968</v>
      </c>
      <c r="AI1133" s="352" t="s">
        <v>4969</v>
      </c>
      <c r="AJ1133" s="352" t="s">
        <v>4970</v>
      </c>
      <c r="AK1133" s="354">
        <v>71.539510000000007</v>
      </c>
      <c r="AL1133" s="355">
        <v>2.8619300000000001</v>
      </c>
      <c r="AM1133" s="11">
        <f>IF(Verzie!$E$1="CZK",Ceny!AK1133,IF(Verzie!$E$1="SK",Ceny!AL1133,""))</f>
        <v>2.8619300000000001</v>
      </c>
    </row>
    <row r="1134" spans="34:39" ht="15">
      <c r="AH1134" s="353" t="s">
        <v>4971</v>
      </c>
      <c r="AI1134" s="352" t="s">
        <v>4972</v>
      </c>
      <c r="AJ1134" s="352" t="s">
        <v>4973</v>
      </c>
      <c r="AK1134" s="354">
        <v>71.539510000000007</v>
      </c>
      <c r="AL1134" s="355">
        <v>2.6672199999999999</v>
      </c>
      <c r="AM1134" s="11">
        <f>IF(Verzie!$E$1="CZK",Ceny!AK1134,IF(Verzie!$E$1="SK",Ceny!AL1134,""))</f>
        <v>2.6672199999999999</v>
      </c>
    </row>
    <row r="1135" spans="34:39" ht="15">
      <c r="AH1135" s="353" t="s">
        <v>4974</v>
      </c>
      <c r="AI1135" s="352" t="s">
        <v>4975</v>
      </c>
      <c r="AJ1135" s="352" t="s">
        <v>4976</v>
      </c>
      <c r="AK1135" s="354">
        <v>1044.93553</v>
      </c>
      <c r="AL1135" s="355">
        <v>41.802630000000001</v>
      </c>
      <c r="AM1135" s="11">
        <f>IF(Verzie!$E$1="CZK",Ceny!AK1135,IF(Verzie!$E$1="SK",Ceny!AL1135,""))</f>
        <v>41.802630000000001</v>
      </c>
    </row>
    <row r="1136" spans="34:39" ht="15">
      <c r="AH1136" s="353" t="s">
        <v>4977</v>
      </c>
      <c r="AI1136" s="352" t="s">
        <v>4978</v>
      </c>
      <c r="AJ1136" s="352" t="s">
        <v>4979</v>
      </c>
      <c r="AK1136" s="354">
        <v>1087.52431</v>
      </c>
      <c r="AL1136" s="355">
        <v>0</v>
      </c>
      <c r="AM1136" s="11">
        <f>IF(Verzie!$E$1="CZK",Ceny!AK1136,IF(Verzie!$E$1="SK",Ceny!AL1136,""))</f>
        <v>0</v>
      </c>
    </row>
    <row r="1137" spans="34:39" ht="15">
      <c r="AH1137" s="353" t="s">
        <v>4980</v>
      </c>
      <c r="AI1137" s="352" t="s">
        <v>4981</v>
      </c>
      <c r="AJ1137" s="352" t="s">
        <v>4982</v>
      </c>
      <c r="AK1137" s="354">
        <v>8394.2006500000007</v>
      </c>
      <c r="AL1137" s="355">
        <v>335.80982</v>
      </c>
      <c r="AM1137" s="11">
        <f>IF(Verzie!$E$1="CZK",Ceny!AK1137,IF(Verzie!$E$1="SK",Ceny!AL1137,""))</f>
        <v>335.80982</v>
      </c>
    </row>
    <row r="1138" spans="34:39" ht="15">
      <c r="AH1138" s="353" t="s">
        <v>4983</v>
      </c>
      <c r="AI1138" s="352" t="s">
        <v>4984</v>
      </c>
      <c r="AJ1138" s="352" t="s">
        <v>4985</v>
      </c>
      <c r="AK1138" s="354">
        <v>286.0609</v>
      </c>
      <c r="AL1138" s="355">
        <v>11.443860000000001</v>
      </c>
      <c r="AM1138" s="11">
        <f>IF(Verzie!$E$1="CZK",Ceny!AK1138,IF(Verzie!$E$1="SK",Ceny!AL1138,""))</f>
        <v>11.443860000000001</v>
      </c>
    </row>
    <row r="1139" spans="34:39" ht="15">
      <c r="AH1139" s="353" t="s">
        <v>4986</v>
      </c>
      <c r="AI1139" s="352" t="s">
        <v>4987</v>
      </c>
      <c r="AJ1139" s="352" t="s">
        <v>4988</v>
      </c>
      <c r="AK1139" s="354">
        <v>324.95274999999998</v>
      </c>
      <c r="AL1139" s="355">
        <v>12.99973</v>
      </c>
      <c r="AM1139" s="11">
        <f>IF(Verzie!$E$1="CZK",Ceny!AK1139,IF(Verzie!$E$1="SK",Ceny!AL1139,""))</f>
        <v>12.99973</v>
      </c>
    </row>
    <row r="1140" spans="34:39" ht="15">
      <c r="AH1140" s="353" t="s">
        <v>4989</v>
      </c>
      <c r="AI1140" s="352" t="s">
        <v>4990</v>
      </c>
      <c r="AJ1140" s="352" t="s">
        <v>4991</v>
      </c>
      <c r="AK1140" s="354">
        <v>5853.3887199999999</v>
      </c>
      <c r="AL1140" s="355">
        <v>234.16468</v>
      </c>
      <c r="AM1140" s="11">
        <f>IF(Verzie!$E$1="CZK",Ceny!AK1140,IF(Verzie!$E$1="SK",Ceny!AL1140,""))</f>
        <v>234.16468</v>
      </c>
    </row>
    <row r="1141" spans="34:39" ht="15">
      <c r="AH1141" s="353" t="s">
        <v>4992</v>
      </c>
      <c r="AI1141" s="352" t="s">
        <v>4993</v>
      </c>
      <c r="AJ1141" s="352" t="s">
        <v>4994</v>
      </c>
      <c r="AK1141" s="354">
        <v>143.10799</v>
      </c>
      <c r="AL1141" s="355">
        <v>5.7250399999999999</v>
      </c>
      <c r="AM1141" s="11">
        <f>IF(Verzie!$E$1="CZK",Ceny!AK1141,IF(Verzie!$E$1="SK",Ceny!AL1141,""))</f>
        <v>5.7250399999999999</v>
      </c>
    </row>
    <row r="1142" spans="34:39" ht="15">
      <c r="AH1142" s="353" t="s">
        <v>4995</v>
      </c>
      <c r="AI1142" s="352" t="s">
        <v>4996</v>
      </c>
      <c r="AJ1142" s="352" t="s">
        <v>4997</v>
      </c>
      <c r="AK1142" s="354">
        <v>64687.775240000003</v>
      </c>
      <c r="AL1142" s="355">
        <v>2587.83302</v>
      </c>
      <c r="AM1142" s="11">
        <f>IF(Verzie!$E$1="CZK",Ceny!AK1142,IF(Verzie!$E$1="SK",Ceny!AL1142,""))</f>
        <v>2587.83302</v>
      </c>
    </row>
    <row r="1143" spans="34:39" ht="15">
      <c r="AH1143" s="353" t="s">
        <v>4998</v>
      </c>
      <c r="AI1143" s="352" t="s">
        <v>4999</v>
      </c>
      <c r="AJ1143" s="352" t="s">
        <v>5000</v>
      </c>
      <c r="AK1143" s="354">
        <v>64729.279069999997</v>
      </c>
      <c r="AL1143" s="355">
        <v>0</v>
      </c>
      <c r="AM1143" s="11">
        <f>IF(Verzie!$E$1="CZK",Ceny!AK1143,IF(Verzie!$E$1="SK",Ceny!AL1143,""))</f>
        <v>0</v>
      </c>
    </row>
    <row r="1144" spans="34:39" ht="15">
      <c r="AH1144" s="353" t="s">
        <v>5001</v>
      </c>
      <c r="AI1144" s="352" t="s">
        <v>5002</v>
      </c>
      <c r="AJ1144" s="352" t="s">
        <v>5003</v>
      </c>
      <c r="AK1144" s="354">
        <v>4097.5682999999999</v>
      </c>
      <c r="AL1144" s="355">
        <v>163.92312999999999</v>
      </c>
      <c r="AM1144" s="11">
        <f>IF(Verzie!$E$1="CZK",Ceny!AK1144,IF(Verzie!$E$1="SK",Ceny!AL1144,""))</f>
        <v>163.92312999999999</v>
      </c>
    </row>
    <row r="1145" spans="34:39" ht="15">
      <c r="AH1145" s="353" t="s">
        <v>5004</v>
      </c>
      <c r="AI1145" s="352" t="s">
        <v>5005</v>
      </c>
      <c r="AJ1145" s="352" t="s">
        <v>5006</v>
      </c>
      <c r="AK1145" s="354">
        <v>93332.830960000007</v>
      </c>
      <c r="AL1145" s="355">
        <v>3733.7778499999999</v>
      </c>
      <c r="AM1145" s="11">
        <f>IF(Verzie!$E$1="CZK",Ceny!AK1145,IF(Verzie!$E$1="SK",Ceny!AL1145,""))</f>
        <v>3733.7778499999999</v>
      </c>
    </row>
    <row r="1146" spans="34:39" ht="15">
      <c r="AH1146" s="353" t="s">
        <v>5007</v>
      </c>
      <c r="AI1146" s="352" t="s">
        <v>5008</v>
      </c>
      <c r="AJ1146" s="352" t="s">
        <v>5009</v>
      </c>
      <c r="AK1146" s="354">
        <v>99.115719999999996</v>
      </c>
      <c r="AL1146" s="355">
        <v>4.7678200000000004</v>
      </c>
      <c r="AM1146" s="11">
        <f>IF(Verzie!$E$1="CZK",Ceny!AK1146,IF(Verzie!$E$1="SK",Ceny!AL1146,""))</f>
        <v>4.7678200000000004</v>
      </c>
    </row>
    <row r="1147" spans="34:39" ht="15">
      <c r="AH1147" s="353" t="s">
        <v>5010</v>
      </c>
      <c r="AI1147" s="352" t="s">
        <v>5011</v>
      </c>
      <c r="AJ1147" s="352" t="s">
        <v>5012</v>
      </c>
      <c r="AK1147" s="354">
        <v>83.212299999999999</v>
      </c>
      <c r="AL1147" s="355">
        <v>4.0028100000000002</v>
      </c>
      <c r="AM1147" s="11">
        <f>IF(Verzie!$E$1="CZK",Ceny!AK1147,IF(Verzie!$E$1="SK",Ceny!AL1147,""))</f>
        <v>4.0028100000000002</v>
      </c>
    </row>
    <row r="1148" spans="34:39" ht="15">
      <c r="AH1148" s="353" t="s">
        <v>5013</v>
      </c>
      <c r="AI1148" s="352" t="s">
        <v>5014</v>
      </c>
      <c r="AJ1148" s="352" t="s">
        <v>5015</v>
      </c>
      <c r="AK1148" s="354">
        <v>86.027670000000001</v>
      </c>
      <c r="AL1148" s="355">
        <v>4.1382399999999997</v>
      </c>
      <c r="AM1148" s="11">
        <f>IF(Verzie!$E$1="CZK",Ceny!AK1148,IF(Verzie!$E$1="SK",Ceny!AL1148,""))</f>
        <v>4.1382399999999997</v>
      </c>
    </row>
    <row r="1149" spans="34:39" ht="15">
      <c r="AH1149" s="353" t="s">
        <v>5016</v>
      </c>
      <c r="AI1149" s="352" t="s">
        <v>5017</v>
      </c>
      <c r="AJ1149" s="352" t="s">
        <v>5018</v>
      </c>
      <c r="AK1149" s="354">
        <v>83.212299999999999</v>
      </c>
      <c r="AL1149" s="355">
        <v>4.0028100000000002</v>
      </c>
      <c r="AM1149" s="11">
        <f>IF(Verzie!$E$1="CZK",Ceny!AK1149,IF(Verzie!$E$1="SK",Ceny!AL1149,""))</f>
        <v>4.0028100000000002</v>
      </c>
    </row>
    <row r="1150" spans="34:39" ht="15">
      <c r="AH1150" s="353" t="s">
        <v>5019</v>
      </c>
      <c r="AI1150" s="352" t="s">
        <v>5020</v>
      </c>
      <c r="AJ1150" s="352" t="s">
        <v>5021</v>
      </c>
      <c r="AK1150" s="354">
        <v>83.212299999999999</v>
      </c>
      <c r="AL1150" s="355">
        <v>4.0028100000000002</v>
      </c>
      <c r="AM1150" s="11">
        <f>IF(Verzie!$E$1="CZK",Ceny!AK1150,IF(Verzie!$E$1="SK",Ceny!AL1150,""))</f>
        <v>4.0028100000000002</v>
      </c>
    </row>
    <row r="1151" spans="34:39" ht="15">
      <c r="AH1151" s="353" t="s">
        <v>5022</v>
      </c>
      <c r="AI1151" s="352" t="s">
        <v>5023</v>
      </c>
      <c r="AJ1151" s="352" t="s">
        <v>5024</v>
      </c>
      <c r="AK1151" s="354">
        <v>83.212299999999999</v>
      </c>
      <c r="AL1151" s="355">
        <v>4.0028100000000002</v>
      </c>
      <c r="AM1151" s="11">
        <f>IF(Verzie!$E$1="CZK",Ceny!AK1151,IF(Verzie!$E$1="SK",Ceny!AL1151,""))</f>
        <v>4.0028100000000002</v>
      </c>
    </row>
    <row r="1152" spans="34:39" ht="15">
      <c r="AH1152" s="353" t="s">
        <v>5025</v>
      </c>
      <c r="AI1152" s="352" t="s">
        <v>5026</v>
      </c>
      <c r="AJ1152" s="352" t="s">
        <v>5027</v>
      </c>
      <c r="AK1152" s="354">
        <v>86.027670000000001</v>
      </c>
      <c r="AL1152" s="355">
        <v>4.1382399999999997</v>
      </c>
      <c r="AM1152" s="11">
        <f>IF(Verzie!$E$1="CZK",Ceny!AK1152,IF(Verzie!$E$1="SK",Ceny!AL1152,""))</f>
        <v>4.1382399999999997</v>
      </c>
    </row>
    <row r="1153" spans="34:39" ht="15">
      <c r="AH1153" s="353" t="s">
        <v>5028</v>
      </c>
      <c r="AI1153" s="352" t="s">
        <v>5029</v>
      </c>
      <c r="AJ1153" s="352" t="s">
        <v>5030</v>
      </c>
      <c r="AK1153" s="354">
        <v>86.896029999999996</v>
      </c>
      <c r="AL1153" s="355">
        <v>4.1800300000000004</v>
      </c>
      <c r="AM1153" s="11">
        <f>IF(Verzie!$E$1="CZK",Ceny!AK1153,IF(Verzie!$E$1="SK",Ceny!AL1153,""))</f>
        <v>4.1800300000000004</v>
      </c>
    </row>
    <row r="1154" spans="34:39" ht="15">
      <c r="AH1154" s="353" t="s">
        <v>5031</v>
      </c>
      <c r="AI1154" s="352" t="s">
        <v>5032</v>
      </c>
      <c r="AJ1154" s="352" t="s">
        <v>5033</v>
      </c>
      <c r="AK1154" s="354">
        <v>36.431240000000003</v>
      </c>
      <c r="AL1154" s="355">
        <v>1.7524900000000001</v>
      </c>
      <c r="AM1154" s="11">
        <f>IF(Verzie!$E$1="CZK",Ceny!AK1154,IF(Verzie!$E$1="SK",Ceny!AL1154,""))</f>
        <v>1.7524900000000001</v>
      </c>
    </row>
    <row r="1155" spans="34:39" ht="15">
      <c r="AH1155" s="353" t="s">
        <v>5034</v>
      </c>
      <c r="AI1155" s="352" t="s">
        <v>5035</v>
      </c>
      <c r="AJ1155" s="352" t="s">
        <v>5036</v>
      </c>
      <c r="AK1155" s="354">
        <v>40.394150000000003</v>
      </c>
      <c r="AL1155" s="355">
        <v>1.9431099999999999</v>
      </c>
      <c r="AM1155" s="11">
        <f>IF(Verzie!$E$1="CZK",Ceny!AK1155,IF(Verzie!$E$1="SK",Ceny!AL1155,""))</f>
        <v>1.9431099999999999</v>
      </c>
    </row>
    <row r="1156" spans="34:39" ht="15">
      <c r="AH1156" s="353" t="s">
        <v>5037</v>
      </c>
      <c r="AI1156" s="352" t="s">
        <v>5038</v>
      </c>
      <c r="AJ1156" s="352" t="s">
        <v>5039</v>
      </c>
      <c r="AK1156" s="354">
        <v>36.431240000000003</v>
      </c>
      <c r="AL1156" s="355">
        <v>1.7524900000000001</v>
      </c>
      <c r="AM1156" s="11">
        <f>IF(Verzie!$E$1="CZK",Ceny!AK1156,IF(Verzie!$E$1="SK",Ceny!AL1156,""))</f>
        <v>1.7524900000000001</v>
      </c>
    </row>
    <row r="1157" spans="34:39" ht="15">
      <c r="AH1157" s="353" t="s">
        <v>5037</v>
      </c>
      <c r="AI1157" s="352" t="s">
        <v>5040</v>
      </c>
      <c r="AJ1157" s="352" t="s">
        <v>5041</v>
      </c>
      <c r="AK1157" s="354">
        <v>36.431240000000003</v>
      </c>
      <c r="AL1157" s="355">
        <v>1.7524900000000001</v>
      </c>
      <c r="AM1157" s="11">
        <f>IF(Verzie!$E$1="CZK",Ceny!AK1157,IF(Verzie!$E$1="SK",Ceny!AL1157,""))</f>
        <v>1.7524900000000001</v>
      </c>
    </row>
    <row r="1158" spans="34:39" ht="15">
      <c r="AH1158" s="353" t="s">
        <v>5042</v>
      </c>
      <c r="AI1158" s="352" t="s">
        <v>5043</v>
      </c>
      <c r="AJ1158" s="352" t="s">
        <v>5044</v>
      </c>
      <c r="AK1158" s="354">
        <v>554.40774999999996</v>
      </c>
      <c r="AL1158" s="355">
        <v>26.66901</v>
      </c>
      <c r="AM1158" s="11">
        <f>IF(Verzie!$E$1="CZK",Ceny!AK1158,IF(Verzie!$E$1="SK",Ceny!AL1158,""))</f>
        <v>26.66901</v>
      </c>
    </row>
    <row r="1159" spans="34:39" ht="15">
      <c r="AH1159" s="353" t="s">
        <v>5045</v>
      </c>
      <c r="AI1159" s="352" t="s">
        <v>5046</v>
      </c>
      <c r="AJ1159" s="352" t="s">
        <v>5047</v>
      </c>
      <c r="AK1159" s="354">
        <v>585.79492000000005</v>
      </c>
      <c r="AL1159" s="355">
        <v>28.178850000000001</v>
      </c>
      <c r="AM1159" s="11">
        <f>IF(Verzie!$E$1="CZK",Ceny!AK1159,IF(Verzie!$E$1="SK",Ceny!AL1159,""))</f>
        <v>28.178850000000001</v>
      </c>
    </row>
    <row r="1160" spans="34:39" ht="15">
      <c r="AH1160" s="353" t="s">
        <v>5048</v>
      </c>
      <c r="AI1160" s="352" t="s">
        <v>5049</v>
      </c>
      <c r="AJ1160" s="352" t="s">
        <v>5050</v>
      </c>
      <c r="AK1160" s="354">
        <v>679.93854999999996</v>
      </c>
      <c r="AL1160" s="355">
        <v>32.707500000000003</v>
      </c>
      <c r="AM1160" s="11">
        <f>IF(Verzie!$E$1="CZK",Ceny!AK1160,IF(Verzie!$E$1="SK",Ceny!AL1160,""))</f>
        <v>32.707500000000003</v>
      </c>
    </row>
    <row r="1161" spans="34:39" ht="15">
      <c r="AH1161" s="353" t="s">
        <v>5051</v>
      </c>
      <c r="AI1161" s="352" t="s">
        <v>5052</v>
      </c>
      <c r="AJ1161" s="352" t="s">
        <v>5053</v>
      </c>
      <c r="AK1161" s="354">
        <v>821.15007000000003</v>
      </c>
      <c r="AL1161" s="355">
        <v>39.50029</v>
      </c>
      <c r="AM1161" s="11">
        <f>IF(Verzie!$E$1="CZK",Ceny!AK1161,IF(Verzie!$E$1="SK",Ceny!AL1161,""))</f>
        <v>39.50029</v>
      </c>
    </row>
    <row r="1162" spans="34:39" ht="15">
      <c r="AH1162" s="353" t="s">
        <v>5054</v>
      </c>
      <c r="AI1162" s="352" t="s">
        <v>5055</v>
      </c>
      <c r="AJ1162" s="352" t="s">
        <v>5056</v>
      </c>
      <c r="AK1162" s="354">
        <v>1004.21802</v>
      </c>
      <c r="AL1162" s="355">
        <v>48.306510000000003</v>
      </c>
      <c r="AM1162" s="11">
        <f>IF(Verzie!$E$1="CZK",Ceny!AK1162,IF(Verzie!$E$1="SK",Ceny!AL1162,""))</f>
        <v>48.306510000000003</v>
      </c>
    </row>
    <row r="1163" spans="34:39" ht="15">
      <c r="AH1163" s="353" t="s">
        <v>5057</v>
      </c>
      <c r="AI1163" s="352" t="s">
        <v>5058</v>
      </c>
      <c r="AJ1163" s="352" t="s">
        <v>5059</v>
      </c>
      <c r="AK1163" s="354">
        <v>1108.82314</v>
      </c>
      <c r="AL1163" s="355">
        <v>53.338380000000001</v>
      </c>
      <c r="AM1163" s="11">
        <f>IF(Verzie!$E$1="CZK",Ceny!AK1163,IF(Verzie!$E$1="SK",Ceny!AL1163,""))</f>
        <v>53.338380000000001</v>
      </c>
    </row>
    <row r="1164" spans="34:39" ht="15">
      <c r="AH1164" s="353" t="s">
        <v>5060</v>
      </c>
      <c r="AI1164" s="352" t="s">
        <v>5061</v>
      </c>
      <c r="AJ1164" s="352" t="s">
        <v>5062</v>
      </c>
      <c r="AK1164" s="354">
        <v>257.74230999999997</v>
      </c>
      <c r="AL1164" s="355">
        <v>10.310980000000001</v>
      </c>
      <c r="AM1164" s="11">
        <f>IF(Verzie!$E$1="CZK",Ceny!AK1164,IF(Verzie!$E$1="SK",Ceny!AL1164,""))</f>
        <v>10.310980000000001</v>
      </c>
    </row>
    <row r="1165" spans="34:39" ht="15">
      <c r="AH1165" s="353" t="s">
        <v>5063</v>
      </c>
      <c r="AI1165" s="352" t="s">
        <v>5064</v>
      </c>
      <c r="AJ1165" s="352" t="s">
        <v>5065</v>
      </c>
      <c r="AK1165" s="354">
        <v>409.83301999999998</v>
      </c>
      <c r="AL1165" s="355">
        <v>16.39536</v>
      </c>
      <c r="AM1165" s="11">
        <f>IF(Verzie!$E$1="CZK",Ceny!AK1165,IF(Verzie!$E$1="SK",Ceny!AL1165,""))</f>
        <v>16.39536</v>
      </c>
    </row>
    <row r="1166" spans="34:39" ht="15">
      <c r="AH1166" s="353" t="s">
        <v>5066</v>
      </c>
      <c r="AI1166" s="352" t="s">
        <v>5067</v>
      </c>
      <c r="AJ1166" s="352" t="s">
        <v>5068</v>
      </c>
      <c r="AK1166" s="354">
        <v>409.83301999999998</v>
      </c>
      <c r="AL1166" s="355">
        <v>16.39536</v>
      </c>
      <c r="AM1166" s="11">
        <f>IF(Verzie!$E$1="CZK",Ceny!AK1166,IF(Verzie!$E$1="SK",Ceny!AL1166,""))</f>
        <v>16.39536</v>
      </c>
    </row>
    <row r="1167" spans="34:39" ht="15">
      <c r="AH1167" s="353" t="s">
        <v>5069</v>
      </c>
      <c r="AI1167" s="352" t="s">
        <v>5070</v>
      </c>
      <c r="AJ1167" s="352" t="s">
        <v>5071</v>
      </c>
      <c r="AK1167" s="354">
        <v>188.14233999999999</v>
      </c>
      <c r="AL1167" s="355">
        <v>7.5266299999999999</v>
      </c>
      <c r="AM1167" s="11">
        <f>IF(Verzie!$E$1="CZK",Ceny!AK1167,IF(Verzie!$E$1="SK",Ceny!AL1167,""))</f>
        <v>7.5266299999999999</v>
      </c>
    </row>
    <row r="1168" spans="34:39" ht="15">
      <c r="AH1168" s="353" t="s">
        <v>5072</v>
      </c>
      <c r="AI1168" s="352" t="s">
        <v>5073</v>
      </c>
      <c r="AJ1168" s="352" t="s">
        <v>5074</v>
      </c>
      <c r="AK1168" s="354">
        <v>122.41195</v>
      </c>
      <c r="AL1168" s="355">
        <v>5.8884600000000002</v>
      </c>
      <c r="AM1168" s="11">
        <f>IF(Verzie!$E$1="CZK",Ceny!AK1168,IF(Verzie!$E$1="SK",Ceny!AL1168,""))</f>
        <v>5.8884600000000002</v>
      </c>
    </row>
    <row r="1169" spans="34:39" ht="15">
      <c r="AH1169" s="353" t="s">
        <v>5075</v>
      </c>
      <c r="AI1169" s="352" t="s">
        <v>5076</v>
      </c>
      <c r="AJ1169" s="352" t="s">
        <v>5077</v>
      </c>
      <c r="AK1169" s="354">
        <v>273.74579999999997</v>
      </c>
      <c r="AL1169" s="355">
        <v>10.981120000000001</v>
      </c>
      <c r="AM1169" s="11">
        <f>IF(Verzie!$E$1="CZK",Ceny!AK1169,IF(Verzie!$E$1="SK",Ceny!AL1169,""))</f>
        <v>10.981120000000001</v>
      </c>
    </row>
    <row r="1170" spans="34:39" ht="15">
      <c r="AH1170" s="353" t="s">
        <v>5078</v>
      </c>
      <c r="AI1170" s="352" t="s">
        <v>5079</v>
      </c>
      <c r="AJ1170" s="352" t="s">
        <v>5080</v>
      </c>
      <c r="AK1170" s="354">
        <v>2937.35079</v>
      </c>
      <c r="AL1170" s="355">
        <v>117.50866000000001</v>
      </c>
      <c r="AM1170" s="11">
        <f>IF(Verzie!$E$1="CZK",Ceny!AK1170,IF(Verzie!$E$1="SK",Ceny!AL1170,""))</f>
        <v>117.50866000000001</v>
      </c>
    </row>
    <row r="1171" spans="34:39" ht="15">
      <c r="AH1171" s="353" t="s">
        <v>5078</v>
      </c>
      <c r="AI1171" s="352" t="s">
        <v>5081</v>
      </c>
      <c r="AJ1171" s="352" t="s">
        <v>5082</v>
      </c>
      <c r="AK1171" s="354">
        <v>1110.5310500000001</v>
      </c>
      <c r="AL1171" s="355">
        <v>44.548160000000003</v>
      </c>
      <c r="AM1171" s="11">
        <f>IF(Verzie!$E$1="CZK",Ceny!AK1171,IF(Verzie!$E$1="SK",Ceny!AL1171,""))</f>
        <v>44.548160000000003</v>
      </c>
    </row>
    <row r="1172" spans="34:39" ht="15">
      <c r="AH1172" s="353" t="s">
        <v>5083</v>
      </c>
      <c r="AI1172" s="352" t="s">
        <v>5084</v>
      </c>
      <c r="AJ1172" s="352" t="s">
        <v>5085</v>
      </c>
      <c r="AK1172" s="354">
        <v>1606.2338999999999</v>
      </c>
      <c r="AL1172" s="355">
        <v>64.257369999999995</v>
      </c>
      <c r="AM1172" s="11">
        <f>IF(Verzie!$E$1="CZK",Ceny!AK1172,IF(Verzie!$E$1="SK",Ceny!AL1172,""))</f>
        <v>64.257369999999995</v>
      </c>
    </row>
    <row r="1173" spans="34:39" ht="15">
      <c r="AH1173" s="353" t="s">
        <v>5083</v>
      </c>
      <c r="AI1173" s="352" t="s">
        <v>5086</v>
      </c>
      <c r="AJ1173" s="352" t="s">
        <v>5087</v>
      </c>
      <c r="AK1173" s="354">
        <v>607.27215000000001</v>
      </c>
      <c r="AL1173" s="355">
        <v>24.360289999999999</v>
      </c>
      <c r="AM1173" s="11">
        <f>IF(Verzie!$E$1="CZK",Ceny!AK1173,IF(Verzie!$E$1="SK",Ceny!AL1173,""))</f>
        <v>24.360289999999999</v>
      </c>
    </row>
    <row r="1174" spans="34:39" ht="15">
      <c r="AH1174" s="353" t="s">
        <v>5088</v>
      </c>
      <c r="AI1174" s="352" t="s">
        <v>5089</v>
      </c>
      <c r="AJ1174" s="352" t="s">
        <v>5090</v>
      </c>
      <c r="AK1174" s="354">
        <v>1913.92256</v>
      </c>
      <c r="AL1174" s="355">
        <v>76.566419999999994</v>
      </c>
      <c r="AM1174" s="11">
        <f>IF(Verzie!$E$1="CZK",Ceny!AK1174,IF(Verzie!$E$1="SK",Ceny!AL1174,""))</f>
        <v>76.566419999999994</v>
      </c>
    </row>
    <row r="1175" spans="34:39" ht="15">
      <c r="AH1175" s="353" t="s">
        <v>5088</v>
      </c>
      <c r="AI1175" s="352" t="s">
        <v>5091</v>
      </c>
      <c r="AJ1175" s="352" t="s">
        <v>5092</v>
      </c>
      <c r="AK1175" s="354">
        <v>723.60130000000004</v>
      </c>
      <c r="AL1175" s="355">
        <v>29.02675</v>
      </c>
      <c r="AM1175" s="11">
        <f>IF(Verzie!$E$1="CZK",Ceny!AK1175,IF(Verzie!$E$1="SK",Ceny!AL1175,""))</f>
        <v>29.02675</v>
      </c>
    </row>
    <row r="1176" spans="34:39" ht="15">
      <c r="AH1176" s="353" t="s">
        <v>5093</v>
      </c>
      <c r="AI1176" s="352" t="s">
        <v>5094</v>
      </c>
      <c r="AJ1176" s="352" t="s">
        <v>5095</v>
      </c>
      <c r="AK1176" s="354">
        <v>1.4621299999999999</v>
      </c>
      <c r="AL1176" s="355">
        <v>5.9959999999999999E-2</v>
      </c>
      <c r="AM1176" s="11">
        <f>IF(Verzie!$E$1="CZK",Ceny!AK1176,IF(Verzie!$E$1="SK",Ceny!AL1176,""))</f>
        <v>5.9959999999999999E-2</v>
      </c>
    </row>
    <row r="1177" spans="34:39" ht="15">
      <c r="AH1177" s="353" t="s">
        <v>5096</v>
      </c>
      <c r="AI1177" s="352" t="s">
        <v>5097</v>
      </c>
      <c r="AJ1177" s="352" t="s">
        <v>5098</v>
      </c>
      <c r="AK1177" s="354">
        <v>757.42719</v>
      </c>
      <c r="AL1177" s="355">
        <v>30.300850000000001</v>
      </c>
      <c r="AM1177" s="11">
        <f>IF(Verzie!$E$1="CZK",Ceny!AK1177,IF(Verzie!$E$1="SK",Ceny!AL1177,""))</f>
        <v>30.300850000000001</v>
      </c>
    </row>
    <row r="1178" spans="34:39" ht="15">
      <c r="AH1178" s="353" t="s">
        <v>5096</v>
      </c>
      <c r="AI1178" s="352" t="s">
        <v>5099</v>
      </c>
      <c r="AJ1178" s="352" t="s">
        <v>5100</v>
      </c>
      <c r="AK1178" s="354">
        <v>286.36234999999999</v>
      </c>
      <c r="AL1178" s="355">
        <v>11.487220000000001</v>
      </c>
      <c r="AM1178" s="11">
        <f>IF(Verzie!$E$1="CZK",Ceny!AK1178,IF(Verzie!$E$1="SK",Ceny!AL1178,""))</f>
        <v>11.487220000000001</v>
      </c>
    </row>
    <row r="1179" spans="34:39" ht="15">
      <c r="AH1179" s="353" t="s">
        <v>5101</v>
      </c>
      <c r="AI1179" s="352" t="s">
        <v>5102</v>
      </c>
      <c r="AJ1179" s="352" t="s">
        <v>5103</v>
      </c>
      <c r="AK1179" s="354">
        <v>1065.1178600000001</v>
      </c>
      <c r="AL1179" s="355">
        <v>42.610019999999999</v>
      </c>
      <c r="AM1179" s="11">
        <f>IF(Verzie!$E$1="CZK",Ceny!AK1179,IF(Verzie!$E$1="SK",Ceny!AL1179,""))</f>
        <v>42.610019999999999</v>
      </c>
    </row>
    <row r="1180" spans="34:39" ht="15">
      <c r="AH1180" s="353" t="s">
        <v>5101</v>
      </c>
      <c r="AI1180" s="352" t="s">
        <v>5104</v>
      </c>
      <c r="AJ1180" s="352" t="s">
        <v>5105</v>
      </c>
      <c r="AK1180" s="354">
        <v>402.69150000000002</v>
      </c>
      <c r="AL1180" s="355">
        <v>16.153680000000001</v>
      </c>
      <c r="AM1180" s="11">
        <f>IF(Verzie!$E$1="CZK",Ceny!AK1180,IF(Verzie!$E$1="SK",Ceny!AL1180,""))</f>
        <v>16.153680000000001</v>
      </c>
    </row>
    <row r="1181" spans="34:39" ht="15">
      <c r="AH1181" s="353" t="s">
        <v>5106</v>
      </c>
      <c r="AI1181" s="352" t="s">
        <v>5107</v>
      </c>
      <c r="AJ1181" s="352" t="s">
        <v>5108</v>
      </c>
      <c r="AK1181" s="354">
        <v>1676.9959100000001</v>
      </c>
      <c r="AL1181" s="355">
        <v>67.730950000000007</v>
      </c>
      <c r="AM1181" s="11">
        <f>IF(Verzie!$E$1="CZK",Ceny!AK1181,IF(Verzie!$E$1="SK",Ceny!AL1181,""))</f>
        <v>67.730950000000007</v>
      </c>
    </row>
    <row r="1182" spans="34:39" ht="15">
      <c r="AH1182" s="353" t="s">
        <v>5109</v>
      </c>
      <c r="AI1182" s="352" t="s">
        <v>5110</v>
      </c>
      <c r="AJ1182" s="352" t="s">
        <v>5111</v>
      </c>
      <c r="AK1182" s="354">
        <v>1660.55944</v>
      </c>
      <c r="AL1182" s="355">
        <v>67.067089999999993</v>
      </c>
      <c r="AM1182" s="11">
        <f>IF(Verzie!$E$1="CZK",Ceny!AK1182,IF(Verzie!$E$1="SK",Ceny!AL1182,""))</f>
        <v>67.067089999999993</v>
      </c>
    </row>
    <row r="1183" spans="34:39" ht="15">
      <c r="AH1183" s="353" t="s">
        <v>5112</v>
      </c>
      <c r="AI1183" s="352" t="s">
        <v>5113</v>
      </c>
      <c r="AJ1183" s="352" t="s">
        <v>5114</v>
      </c>
      <c r="AK1183" s="354">
        <v>6578.9037900000003</v>
      </c>
      <c r="AL1183" s="355">
        <v>265.71055000000001</v>
      </c>
      <c r="AM1183" s="11">
        <f>IF(Verzie!$E$1="CZK",Ceny!AK1183,IF(Verzie!$E$1="SK",Ceny!AL1183,""))</f>
        <v>265.71055000000001</v>
      </c>
    </row>
    <row r="1184" spans="34:39" ht="15">
      <c r="AH1184" s="353" t="s">
        <v>5115</v>
      </c>
      <c r="AI1184" s="352" t="s">
        <v>5116</v>
      </c>
      <c r="AJ1184" s="352" t="s">
        <v>5117</v>
      </c>
      <c r="AK1184" s="354">
        <v>45.929659999999998</v>
      </c>
      <c r="AL1184" s="355">
        <v>2.2093699999999998</v>
      </c>
      <c r="AM1184" s="11">
        <f>IF(Verzie!$E$1="CZK",Ceny!AK1184,IF(Verzie!$E$1="SK",Ceny!AL1184,""))</f>
        <v>2.2093699999999998</v>
      </c>
    </row>
    <row r="1185" spans="34:39" ht="15">
      <c r="AH1185" s="353" t="s">
        <v>5118</v>
      </c>
      <c r="AI1185" s="352" t="s">
        <v>5119</v>
      </c>
      <c r="AJ1185" s="352" t="s">
        <v>5120</v>
      </c>
      <c r="AK1185" s="354">
        <v>47.402279999999998</v>
      </c>
      <c r="AL1185" s="355">
        <v>2.2802199999999999</v>
      </c>
      <c r="AM1185" s="11">
        <f>IF(Verzie!$E$1="CZK",Ceny!AK1185,IF(Verzie!$E$1="SK",Ceny!AL1185,""))</f>
        <v>2.2802199999999999</v>
      </c>
    </row>
    <row r="1186" spans="34:39" ht="15">
      <c r="AH1186" s="353" t="s">
        <v>5121</v>
      </c>
      <c r="AI1186" s="352" t="s">
        <v>5122</v>
      </c>
      <c r="AJ1186" s="352" t="s">
        <v>5123</v>
      </c>
      <c r="AK1186" s="354">
        <v>68.889420000000001</v>
      </c>
      <c r="AL1186" s="355">
        <v>3.3138200000000002</v>
      </c>
      <c r="AM1186" s="11">
        <f>IF(Verzie!$E$1="CZK",Ceny!AK1186,IF(Verzie!$E$1="SK",Ceny!AL1186,""))</f>
        <v>3.3138200000000002</v>
      </c>
    </row>
    <row r="1187" spans="34:39" ht="15">
      <c r="AH1187" s="353" t="s">
        <v>5124</v>
      </c>
      <c r="AI1187" s="352" t="s">
        <v>5125</v>
      </c>
      <c r="AJ1187" s="352" t="s">
        <v>5126</v>
      </c>
      <c r="AK1187" s="354">
        <v>81.528000000000006</v>
      </c>
      <c r="AL1187" s="355">
        <v>3.9217900000000001</v>
      </c>
      <c r="AM1187" s="11">
        <f>IF(Verzie!$E$1="CZK",Ceny!AK1187,IF(Verzie!$E$1="SK",Ceny!AL1187,""))</f>
        <v>3.9217900000000001</v>
      </c>
    </row>
    <row r="1188" spans="34:39" ht="15">
      <c r="AH1188" s="353" t="s">
        <v>5127</v>
      </c>
      <c r="AI1188" s="352" t="s">
        <v>5128</v>
      </c>
      <c r="AJ1188" s="352" t="s">
        <v>5129</v>
      </c>
      <c r="AK1188" s="354">
        <v>13.155110000000001</v>
      </c>
      <c r="AL1188" s="355">
        <v>0.53954000000000002</v>
      </c>
      <c r="AM1188" s="11">
        <f>IF(Verzie!$E$1="CZK",Ceny!AK1188,IF(Verzie!$E$1="SK",Ceny!AL1188,""))</f>
        <v>0.53954000000000002</v>
      </c>
    </row>
    <row r="1189" spans="34:39" ht="15">
      <c r="AH1189" s="353" t="s">
        <v>5130</v>
      </c>
      <c r="AI1189" s="352" t="s">
        <v>5131</v>
      </c>
      <c r="AJ1189" s="352" t="s">
        <v>5132</v>
      </c>
      <c r="AK1189" s="354">
        <v>106.66383</v>
      </c>
      <c r="AL1189" s="355">
        <v>5.1309100000000001</v>
      </c>
      <c r="AM1189" s="11">
        <f>IF(Verzie!$E$1="CZK",Ceny!AK1189,IF(Verzie!$E$1="SK",Ceny!AL1189,""))</f>
        <v>5.1309100000000001</v>
      </c>
    </row>
    <row r="1190" spans="34:39" ht="15">
      <c r="AH1190" s="353" t="s">
        <v>5133</v>
      </c>
      <c r="AI1190" s="352" t="s">
        <v>5134</v>
      </c>
      <c r="AJ1190" s="352" t="s">
        <v>5135</v>
      </c>
      <c r="AK1190" s="354">
        <v>7.0414500000000002</v>
      </c>
      <c r="AL1190" s="355">
        <v>0.33871000000000001</v>
      </c>
      <c r="AM1190" s="11">
        <f>IF(Verzie!$E$1="CZK",Ceny!AK1190,IF(Verzie!$E$1="SK",Ceny!AL1190,""))</f>
        <v>0.33871000000000001</v>
      </c>
    </row>
    <row r="1191" spans="34:39" ht="15">
      <c r="AH1191" s="353" t="s">
        <v>5136</v>
      </c>
      <c r="AI1191" s="352" t="s">
        <v>5137</v>
      </c>
      <c r="AJ1191" s="352" t="s">
        <v>5138</v>
      </c>
      <c r="AK1191" s="354">
        <v>22.676559999999998</v>
      </c>
      <c r="AL1191" s="355">
        <v>1.0908199999999999</v>
      </c>
      <c r="AM1191" s="11">
        <f>IF(Verzie!$E$1="CZK",Ceny!AK1191,IF(Verzie!$E$1="SK",Ceny!AL1191,""))</f>
        <v>1.0908199999999999</v>
      </c>
    </row>
    <row r="1192" spans="34:39" ht="15">
      <c r="AH1192" s="353" t="s">
        <v>5139</v>
      </c>
      <c r="AI1192" s="352" t="s">
        <v>5140</v>
      </c>
      <c r="AJ1192" s="352" t="s">
        <v>5141</v>
      </c>
      <c r="AK1192" s="354">
        <v>89.475229999999996</v>
      </c>
      <c r="AL1192" s="355">
        <v>4.3040799999999999</v>
      </c>
      <c r="AM1192" s="11">
        <f>IF(Verzie!$E$1="CZK",Ceny!AK1192,IF(Verzie!$E$1="SK",Ceny!AL1192,""))</f>
        <v>4.3040799999999999</v>
      </c>
    </row>
    <row r="1193" spans="34:39" ht="15">
      <c r="AH1193" s="353" t="s">
        <v>5142</v>
      </c>
      <c r="AI1193" s="352" t="s">
        <v>5143</v>
      </c>
      <c r="AJ1193" s="352" t="s">
        <v>5144</v>
      </c>
      <c r="AK1193" s="354">
        <v>24.083210000000001</v>
      </c>
      <c r="AL1193" s="355">
        <v>1.15849</v>
      </c>
      <c r="AM1193" s="11">
        <f>IF(Verzie!$E$1="CZK",Ceny!AK1193,IF(Verzie!$E$1="SK",Ceny!AL1193,""))</f>
        <v>1.15849</v>
      </c>
    </row>
    <row r="1194" spans="34:39" ht="15">
      <c r="AH1194" s="353" t="s">
        <v>5145</v>
      </c>
      <c r="AI1194" s="352" t="s">
        <v>5146</v>
      </c>
      <c r="AJ1194" s="352" t="s">
        <v>5147</v>
      </c>
      <c r="AK1194" s="354">
        <v>28.755469999999999</v>
      </c>
      <c r="AL1194" s="355">
        <v>1.17936</v>
      </c>
      <c r="AM1194" s="11">
        <f>IF(Verzie!$E$1="CZK",Ceny!AK1194,IF(Verzie!$E$1="SK",Ceny!AL1194,""))</f>
        <v>1.17936</v>
      </c>
    </row>
    <row r="1195" spans="34:39" ht="15">
      <c r="AH1195" s="353" t="s">
        <v>5148</v>
      </c>
      <c r="AI1195" s="352" t="s">
        <v>5149</v>
      </c>
      <c r="AJ1195" s="352" t="s">
        <v>5150</v>
      </c>
      <c r="AK1195" s="354">
        <v>313.87387999999999</v>
      </c>
      <c r="AL1195" s="355">
        <v>13.65326</v>
      </c>
      <c r="AM1195" s="11">
        <f>IF(Verzie!$E$1="CZK",Ceny!AK1195,IF(Verzie!$E$1="SK",Ceny!AL1195,""))</f>
        <v>13.65326</v>
      </c>
    </row>
    <row r="1196" spans="34:39" ht="15">
      <c r="AH1196" s="353" t="s">
        <v>5151</v>
      </c>
      <c r="AI1196" s="352" t="s">
        <v>5152</v>
      </c>
      <c r="AJ1196" s="352" t="s">
        <v>5153</v>
      </c>
      <c r="AK1196" s="354">
        <v>204.13</v>
      </c>
      <c r="AL1196" s="355">
        <v>8.8794799999999992</v>
      </c>
      <c r="AM1196" s="11">
        <f>IF(Verzie!$E$1="CZK",Ceny!AK1196,IF(Verzie!$E$1="SK",Ceny!AL1196,""))</f>
        <v>8.8794799999999992</v>
      </c>
    </row>
    <row r="1197" spans="34:39" ht="15">
      <c r="AH1197" s="353" t="s">
        <v>5154</v>
      </c>
      <c r="AI1197" s="352" t="s">
        <v>5155</v>
      </c>
      <c r="AJ1197" s="352" t="s">
        <v>5156</v>
      </c>
      <c r="AK1197" s="354">
        <v>1.9777400000000001</v>
      </c>
      <c r="AL1197" s="355">
        <v>9.5130000000000006E-2</v>
      </c>
      <c r="AM1197" s="11">
        <f>IF(Verzie!$E$1="CZK",Ceny!AK1197,IF(Verzie!$E$1="SK",Ceny!AL1197,""))</f>
        <v>9.5130000000000006E-2</v>
      </c>
    </row>
    <row r="1198" spans="34:39" ht="15">
      <c r="AH1198" s="353" t="s">
        <v>5157</v>
      </c>
      <c r="AI1198" s="352" t="s">
        <v>5158</v>
      </c>
      <c r="AJ1198" s="352" t="s">
        <v>5159</v>
      </c>
      <c r="AK1198" s="354">
        <v>3.3996300000000002</v>
      </c>
      <c r="AL1198" s="355">
        <v>0.13941999999999999</v>
      </c>
      <c r="AM1198" s="11">
        <f>IF(Verzie!$E$1="CZK",Ceny!AK1198,IF(Verzie!$E$1="SK",Ceny!AL1198,""))</f>
        <v>0.13941999999999999</v>
      </c>
    </row>
    <row r="1199" spans="34:39" ht="15">
      <c r="AH1199" s="353" t="s">
        <v>5160</v>
      </c>
      <c r="AI1199" s="352" t="s">
        <v>5161</v>
      </c>
      <c r="AJ1199" s="352" t="s">
        <v>5162</v>
      </c>
      <c r="AK1199" s="354">
        <v>3.0063599999999999</v>
      </c>
      <c r="AL1199" s="355">
        <v>0.12330000000000001</v>
      </c>
      <c r="AM1199" s="11">
        <f>IF(Verzie!$E$1="CZK",Ceny!AK1199,IF(Verzie!$E$1="SK",Ceny!AL1199,""))</f>
        <v>0.12330000000000001</v>
      </c>
    </row>
    <row r="1200" spans="34:39" ht="15">
      <c r="AH1200" s="353" t="s">
        <v>5163</v>
      </c>
      <c r="AI1200" s="352" t="s">
        <v>5164</v>
      </c>
      <c r="AJ1200" s="352" t="s">
        <v>5165</v>
      </c>
      <c r="AK1200" s="354">
        <v>2.0983999999999998</v>
      </c>
      <c r="AL1200" s="355">
        <v>8.6080000000000004E-2</v>
      </c>
      <c r="AM1200" s="11">
        <f>IF(Verzie!$E$1="CZK",Ceny!AK1200,IF(Verzie!$E$1="SK",Ceny!AL1200,""))</f>
        <v>8.6080000000000004E-2</v>
      </c>
    </row>
    <row r="1201" spans="34:39" ht="15">
      <c r="AH1201" s="353" t="s">
        <v>5166</v>
      </c>
      <c r="AI1201" s="352" t="s">
        <v>5167</v>
      </c>
      <c r="AJ1201" s="352" t="s">
        <v>5168</v>
      </c>
      <c r="AK1201" s="354">
        <v>2.54528</v>
      </c>
      <c r="AL1201" s="355">
        <v>0.10440000000000001</v>
      </c>
      <c r="AM1201" s="11">
        <f>IF(Verzie!$E$1="CZK",Ceny!AK1201,IF(Verzie!$E$1="SK",Ceny!AL1201,""))</f>
        <v>0.10440000000000001</v>
      </c>
    </row>
    <row r="1202" spans="34:39" ht="15">
      <c r="AH1202" s="353" t="s">
        <v>5169</v>
      </c>
      <c r="AI1202" s="352" t="s">
        <v>5170</v>
      </c>
      <c r="AJ1202" s="352" t="s">
        <v>5171</v>
      </c>
      <c r="AK1202" s="354">
        <v>2.9527700000000001</v>
      </c>
      <c r="AL1202" s="355">
        <v>0.1211</v>
      </c>
      <c r="AM1202" s="11">
        <f>IF(Verzie!$E$1="CZK",Ceny!AK1202,IF(Verzie!$E$1="SK",Ceny!AL1202,""))</f>
        <v>0.1211</v>
      </c>
    </row>
    <row r="1203" spans="34:39" ht="15">
      <c r="AH1203" s="353" t="s">
        <v>5172</v>
      </c>
      <c r="AI1203" s="352" t="s">
        <v>5173</v>
      </c>
      <c r="AJ1203" s="352" t="s">
        <v>5174</v>
      </c>
      <c r="AK1203" s="354">
        <v>3.5462099999999999</v>
      </c>
      <c r="AL1203" s="355">
        <v>0.14544000000000001</v>
      </c>
      <c r="AM1203" s="11">
        <f>IF(Verzie!$E$1="CZK",Ceny!AK1203,IF(Verzie!$E$1="SK",Ceny!AL1203,""))</f>
        <v>0.14544000000000001</v>
      </c>
    </row>
    <row r="1204" spans="34:39" ht="15">
      <c r="AH1204" s="353" t="s">
        <v>5175</v>
      </c>
      <c r="AI1204" s="352" t="s">
        <v>5176</v>
      </c>
      <c r="AJ1204" s="352" t="s">
        <v>5177</v>
      </c>
      <c r="AK1204" s="354">
        <v>6.6061399999999999</v>
      </c>
      <c r="AL1204" s="355">
        <v>0.27094000000000001</v>
      </c>
      <c r="AM1204" s="11">
        <f>IF(Verzie!$E$1="CZK",Ceny!AK1204,IF(Verzie!$E$1="SK",Ceny!AL1204,""))</f>
        <v>0.27094000000000001</v>
      </c>
    </row>
    <row r="1205" spans="34:39" ht="15">
      <c r="AH1205" s="353" t="s">
        <v>5178</v>
      </c>
      <c r="AI1205" s="352" t="s">
        <v>5179</v>
      </c>
      <c r="AJ1205" s="352" t="s">
        <v>5180</v>
      </c>
      <c r="AK1205" s="354">
        <v>6.6204599999999996</v>
      </c>
      <c r="AL1205" s="355">
        <v>0.27151999999999998</v>
      </c>
      <c r="AM1205" s="11">
        <f>IF(Verzie!$E$1="CZK",Ceny!AK1205,IF(Verzie!$E$1="SK",Ceny!AL1205,""))</f>
        <v>0.27151999999999998</v>
      </c>
    </row>
    <row r="1206" spans="34:39" ht="15">
      <c r="AH1206" s="353" t="s">
        <v>5181</v>
      </c>
      <c r="AI1206" s="352" t="s">
        <v>5182</v>
      </c>
      <c r="AJ1206" s="352" t="s">
        <v>5183</v>
      </c>
      <c r="AK1206" s="354">
        <v>5.4157999999999999</v>
      </c>
      <c r="AL1206" s="355">
        <v>0.22212000000000001</v>
      </c>
      <c r="AM1206" s="11">
        <f>IF(Verzie!$E$1="CZK",Ceny!AK1206,IF(Verzie!$E$1="SK",Ceny!AL1206,""))</f>
        <v>0.22212000000000001</v>
      </c>
    </row>
    <row r="1207" spans="34:39" ht="15">
      <c r="AH1207" s="353" t="s">
        <v>5184</v>
      </c>
      <c r="AI1207" s="352" t="s">
        <v>5185</v>
      </c>
      <c r="AJ1207" s="352" t="s">
        <v>5186</v>
      </c>
      <c r="AK1207" s="354">
        <v>4.6186100000000003</v>
      </c>
      <c r="AL1207" s="355">
        <v>0.18942000000000001</v>
      </c>
      <c r="AM1207" s="11">
        <f>IF(Verzie!$E$1="CZK",Ceny!AK1207,IF(Verzie!$E$1="SK",Ceny!AL1207,""))</f>
        <v>0.18942000000000001</v>
      </c>
    </row>
    <row r="1208" spans="34:39" ht="15">
      <c r="AH1208" s="353" t="s">
        <v>5187</v>
      </c>
      <c r="AI1208" s="352" t="s">
        <v>5188</v>
      </c>
      <c r="AJ1208" s="352" t="s">
        <v>5189</v>
      </c>
      <c r="AK1208" s="354">
        <v>0.75434000000000001</v>
      </c>
      <c r="AL1208" s="355">
        <v>3.092E-2</v>
      </c>
      <c r="AM1208" s="11">
        <f>IF(Verzie!$E$1="CZK",Ceny!AK1208,IF(Verzie!$E$1="SK",Ceny!AL1208,""))</f>
        <v>3.092E-2</v>
      </c>
    </row>
    <row r="1209" spans="34:39" ht="15">
      <c r="AH1209" s="353" t="s">
        <v>5190</v>
      </c>
      <c r="AI1209" s="352" t="s">
        <v>5191</v>
      </c>
      <c r="AJ1209" s="352" t="s">
        <v>5192</v>
      </c>
      <c r="AK1209" s="354">
        <v>0.75434000000000001</v>
      </c>
      <c r="AL1209" s="355">
        <v>3.092E-2</v>
      </c>
      <c r="AM1209" s="11">
        <f>IF(Verzie!$E$1="CZK",Ceny!AK1209,IF(Verzie!$E$1="SK",Ceny!AL1209,""))</f>
        <v>3.092E-2</v>
      </c>
    </row>
    <row r="1210" spans="34:39" ht="15">
      <c r="AH1210" s="353" t="s">
        <v>5193</v>
      </c>
      <c r="AI1210" s="352" t="s">
        <v>5194</v>
      </c>
      <c r="AJ1210" s="352" t="s">
        <v>5195</v>
      </c>
      <c r="AK1210" s="354">
        <v>4.1753299999999998</v>
      </c>
      <c r="AL1210" s="355">
        <v>0.17124</v>
      </c>
      <c r="AM1210" s="11">
        <f>IF(Verzie!$E$1="CZK",Ceny!AK1210,IF(Verzie!$E$1="SK",Ceny!AL1210,""))</f>
        <v>0.17124</v>
      </c>
    </row>
    <row r="1211" spans="34:39" ht="15">
      <c r="AH1211" s="353" t="s">
        <v>5196</v>
      </c>
      <c r="AI1211" s="352" t="s">
        <v>5197</v>
      </c>
      <c r="AJ1211" s="352" t="s">
        <v>5198</v>
      </c>
      <c r="AK1211" s="354">
        <v>4.1753299999999998</v>
      </c>
      <c r="AL1211" s="355">
        <v>0.17124</v>
      </c>
      <c r="AM1211" s="11">
        <f>IF(Verzie!$E$1="CZK",Ceny!AK1211,IF(Verzie!$E$1="SK",Ceny!AL1211,""))</f>
        <v>0.17124</v>
      </c>
    </row>
    <row r="1212" spans="34:39" ht="15">
      <c r="AH1212" s="353" t="s">
        <v>5199</v>
      </c>
      <c r="AI1212" s="352" t="s">
        <v>5200</v>
      </c>
      <c r="AJ1212" s="352" t="s">
        <v>5201</v>
      </c>
      <c r="AK1212" s="354">
        <v>1.0116799999999999</v>
      </c>
      <c r="AL1212" s="355">
        <v>4.1500000000000002E-2</v>
      </c>
      <c r="AM1212" s="11">
        <f>IF(Verzie!$E$1="CZK",Ceny!AK1212,IF(Verzie!$E$1="SK",Ceny!AL1212,""))</f>
        <v>4.1500000000000002E-2</v>
      </c>
    </row>
    <row r="1213" spans="34:39" ht="15">
      <c r="AH1213" s="353" t="s">
        <v>5202</v>
      </c>
      <c r="AI1213" s="352" t="s">
        <v>5203</v>
      </c>
      <c r="AJ1213" s="352" t="s">
        <v>5204</v>
      </c>
      <c r="AK1213" s="354">
        <v>1.2583800000000001</v>
      </c>
      <c r="AL1213" s="355">
        <v>5.16E-2</v>
      </c>
      <c r="AM1213" s="11">
        <f>IF(Verzie!$E$1="CZK",Ceny!AK1213,IF(Verzie!$E$1="SK",Ceny!AL1213,""))</f>
        <v>5.16E-2</v>
      </c>
    </row>
    <row r="1214" spans="34:39" ht="15">
      <c r="AH1214" s="353" t="s">
        <v>5205</v>
      </c>
      <c r="AI1214" s="352" t="s">
        <v>5206</v>
      </c>
      <c r="AJ1214" s="352" t="s">
        <v>5207</v>
      </c>
      <c r="AK1214" s="354">
        <v>1.5907899999999999</v>
      </c>
      <c r="AL1214" s="355">
        <v>6.5240000000000006E-2</v>
      </c>
      <c r="AM1214" s="11">
        <f>IF(Verzie!$E$1="CZK",Ceny!AK1214,IF(Verzie!$E$1="SK",Ceny!AL1214,""))</f>
        <v>6.5240000000000006E-2</v>
      </c>
    </row>
    <row r="1215" spans="34:39" ht="15">
      <c r="AH1215" s="353" t="s">
        <v>5208</v>
      </c>
      <c r="AI1215" s="352" t="s">
        <v>5209</v>
      </c>
      <c r="AJ1215" s="352" t="s">
        <v>5210</v>
      </c>
      <c r="AK1215" s="354">
        <v>0.80434000000000005</v>
      </c>
      <c r="AL1215" s="355">
        <v>3.2980000000000002E-2</v>
      </c>
      <c r="AM1215" s="11">
        <f>IF(Verzie!$E$1="CZK",Ceny!AK1215,IF(Verzie!$E$1="SK",Ceny!AL1215,""))</f>
        <v>3.2980000000000002E-2</v>
      </c>
    </row>
    <row r="1216" spans="34:39" ht="15">
      <c r="AH1216" s="353" t="s">
        <v>5211</v>
      </c>
      <c r="AI1216" s="352" t="s">
        <v>5212</v>
      </c>
      <c r="AJ1216" s="352" t="s">
        <v>5213</v>
      </c>
      <c r="AK1216" s="354">
        <v>1.1331800000000001</v>
      </c>
      <c r="AL1216" s="355">
        <v>4.6460000000000001E-2</v>
      </c>
      <c r="AM1216" s="11">
        <f>IF(Verzie!$E$1="CZK",Ceny!AK1216,IF(Verzie!$E$1="SK",Ceny!AL1216,""))</f>
        <v>4.6460000000000001E-2</v>
      </c>
    </row>
    <row r="1217" spans="34:39" ht="15">
      <c r="AH1217" s="353" t="s">
        <v>5214</v>
      </c>
      <c r="AI1217" s="352" t="s">
        <v>5215</v>
      </c>
      <c r="AJ1217" s="352" t="s">
        <v>5216</v>
      </c>
      <c r="AK1217" s="354">
        <v>14.309760000000001</v>
      </c>
      <c r="AL1217" s="355">
        <v>0.58689999999999998</v>
      </c>
      <c r="AM1217" s="11">
        <f>IF(Verzie!$E$1="CZK",Ceny!AK1217,IF(Verzie!$E$1="SK",Ceny!AL1217,""))</f>
        <v>0.58689999999999998</v>
      </c>
    </row>
    <row r="1218" spans="34:39" ht="15">
      <c r="AH1218" s="353" t="s">
        <v>5217</v>
      </c>
      <c r="AI1218" s="352" t="s">
        <v>5218</v>
      </c>
      <c r="AJ1218" s="352" t="s">
        <v>5219</v>
      </c>
      <c r="AK1218" s="354">
        <v>14.420640000000001</v>
      </c>
      <c r="AL1218" s="355">
        <v>0.59143999999999997</v>
      </c>
      <c r="AM1218" s="11">
        <f>IF(Verzie!$E$1="CZK",Ceny!AK1218,IF(Verzie!$E$1="SK",Ceny!AL1218,""))</f>
        <v>0.59143999999999997</v>
      </c>
    </row>
    <row r="1219" spans="34:39" ht="15">
      <c r="AH1219" s="353" t="s">
        <v>5220</v>
      </c>
      <c r="AI1219" s="352" t="s">
        <v>5221</v>
      </c>
      <c r="AJ1219" s="352" t="s">
        <v>5222</v>
      </c>
      <c r="AK1219" s="354">
        <v>15.63246</v>
      </c>
      <c r="AL1219" s="355">
        <v>0.64114000000000004</v>
      </c>
      <c r="AM1219" s="11">
        <f>IF(Verzie!$E$1="CZK",Ceny!AK1219,IF(Verzie!$E$1="SK",Ceny!AL1219,""))</f>
        <v>0.64114000000000004</v>
      </c>
    </row>
    <row r="1220" spans="34:39" ht="15">
      <c r="AH1220" s="353" t="s">
        <v>5223</v>
      </c>
      <c r="AI1220" s="352" t="s">
        <v>5224</v>
      </c>
      <c r="AJ1220" s="352" t="s">
        <v>5225</v>
      </c>
      <c r="AK1220" s="354">
        <v>21.913350000000001</v>
      </c>
      <c r="AL1220" s="355">
        <v>0.89873999999999998</v>
      </c>
      <c r="AM1220" s="11">
        <f>IF(Verzie!$E$1="CZK",Ceny!AK1220,IF(Verzie!$E$1="SK",Ceny!AL1220,""))</f>
        <v>0.89873999999999998</v>
      </c>
    </row>
    <row r="1221" spans="34:39" ht="15">
      <c r="AH1221" s="353" t="s">
        <v>5226</v>
      </c>
      <c r="AI1221" s="352" t="s">
        <v>5227</v>
      </c>
      <c r="AJ1221" s="352" t="s">
        <v>5228</v>
      </c>
      <c r="AK1221" s="354">
        <v>15.185600000000001</v>
      </c>
      <c r="AL1221" s="355">
        <v>0.62282000000000004</v>
      </c>
      <c r="AM1221" s="11">
        <f>IF(Verzie!$E$1="CZK",Ceny!AK1221,IF(Verzie!$E$1="SK",Ceny!AL1221,""))</f>
        <v>0.62282000000000004</v>
      </c>
    </row>
    <row r="1222" spans="34:39" ht="15">
      <c r="AH1222" s="353" t="s">
        <v>5229</v>
      </c>
      <c r="AI1222" s="352" t="s">
        <v>5230</v>
      </c>
      <c r="AJ1222" s="352" t="s">
        <v>5231</v>
      </c>
      <c r="AK1222" s="354">
        <v>7.4069099999999999</v>
      </c>
      <c r="AL1222" s="355">
        <v>0.30377999999999999</v>
      </c>
      <c r="AM1222" s="11">
        <f>IF(Verzie!$E$1="CZK",Ceny!AK1222,IF(Verzie!$E$1="SK",Ceny!AL1222,""))</f>
        <v>0.30377999999999999</v>
      </c>
    </row>
    <row r="1223" spans="34:39" ht="15">
      <c r="AH1223" s="353" t="s">
        <v>5232</v>
      </c>
      <c r="AI1223" s="352" t="s">
        <v>5233</v>
      </c>
      <c r="AJ1223" s="352" t="s">
        <v>5234</v>
      </c>
      <c r="AK1223" s="354">
        <v>6.1307400000000003</v>
      </c>
      <c r="AL1223" s="355">
        <v>0.25146000000000002</v>
      </c>
      <c r="AM1223" s="11">
        <f>IF(Verzie!$E$1="CZK",Ceny!AK1223,IF(Verzie!$E$1="SK",Ceny!AL1223,""))</f>
        <v>0.25146000000000002</v>
      </c>
    </row>
    <row r="1224" spans="34:39" ht="15">
      <c r="AH1224" s="353" t="s">
        <v>5235</v>
      </c>
      <c r="AI1224" s="352" t="s">
        <v>5236</v>
      </c>
      <c r="AJ1224" s="352" t="s">
        <v>5237</v>
      </c>
      <c r="AK1224" s="354">
        <v>5.9162699999999999</v>
      </c>
      <c r="AL1224" s="355">
        <v>0.24265999999999999</v>
      </c>
      <c r="AM1224" s="11">
        <f>IF(Verzie!$E$1="CZK",Ceny!AK1224,IF(Verzie!$E$1="SK",Ceny!AL1224,""))</f>
        <v>0.24265999999999999</v>
      </c>
    </row>
    <row r="1225" spans="34:39" ht="15">
      <c r="AH1225" s="353" t="s">
        <v>5238</v>
      </c>
      <c r="AI1225" s="352" t="s">
        <v>5239</v>
      </c>
      <c r="AJ1225" s="352" t="s">
        <v>5240</v>
      </c>
      <c r="AK1225" s="354">
        <v>7.1388199999999999</v>
      </c>
      <c r="AL1225" s="355">
        <v>0.29277999999999998</v>
      </c>
      <c r="AM1225" s="11">
        <f>IF(Verzie!$E$1="CZK",Ceny!AK1225,IF(Verzie!$E$1="SK",Ceny!AL1225,""))</f>
        <v>0.29277999999999998</v>
      </c>
    </row>
    <row r="1226" spans="34:39" ht="15">
      <c r="AH1226" s="353" t="s">
        <v>5241</v>
      </c>
      <c r="AI1226" s="352" t="s">
        <v>5242</v>
      </c>
      <c r="AJ1226" s="352" t="s">
        <v>5243</v>
      </c>
      <c r="AK1226" s="354">
        <v>8.3078099999999999</v>
      </c>
      <c r="AL1226" s="355">
        <v>0.34072000000000002</v>
      </c>
      <c r="AM1226" s="11">
        <f>IF(Verzie!$E$1="CZK",Ceny!AK1226,IF(Verzie!$E$1="SK",Ceny!AL1226,""))</f>
        <v>0.34072000000000002</v>
      </c>
    </row>
    <row r="1227" spans="34:39" ht="15">
      <c r="AH1227" s="353" t="s">
        <v>5244</v>
      </c>
      <c r="AI1227" s="352" t="s">
        <v>5245</v>
      </c>
      <c r="AJ1227" s="352" t="s">
        <v>5246</v>
      </c>
      <c r="AK1227" s="354">
        <v>7.0315399999999997</v>
      </c>
      <c r="AL1227" s="355">
        <v>0.28839999999999999</v>
      </c>
      <c r="AM1227" s="11">
        <f>IF(Verzie!$E$1="CZK",Ceny!AK1227,IF(Verzie!$E$1="SK",Ceny!AL1227,""))</f>
        <v>0.28839999999999999</v>
      </c>
    </row>
    <row r="1228" spans="34:39" ht="15">
      <c r="AH1228" s="353" t="s">
        <v>5247</v>
      </c>
      <c r="AI1228" s="352" t="s">
        <v>5248</v>
      </c>
      <c r="AJ1228" s="352" t="s">
        <v>5249</v>
      </c>
      <c r="AK1228" s="354">
        <v>8.7224599999999999</v>
      </c>
      <c r="AL1228" s="355">
        <v>0.35774</v>
      </c>
      <c r="AM1228" s="11">
        <f>IF(Verzie!$E$1="CZK",Ceny!AK1228,IF(Verzie!$E$1="SK",Ceny!AL1228,""))</f>
        <v>0.35774</v>
      </c>
    </row>
    <row r="1229" spans="34:39" ht="15">
      <c r="AH1229" s="353" t="s">
        <v>5250</v>
      </c>
      <c r="AI1229" s="352" t="s">
        <v>5251</v>
      </c>
      <c r="AJ1229" s="352" t="s">
        <v>5252</v>
      </c>
      <c r="AK1229" s="354">
        <v>7.0315399999999997</v>
      </c>
      <c r="AL1229" s="355">
        <v>0.28839999999999999</v>
      </c>
      <c r="AM1229" s="11">
        <f>IF(Verzie!$E$1="CZK",Ceny!AK1229,IF(Verzie!$E$1="SK",Ceny!AL1229,""))</f>
        <v>0.28839999999999999</v>
      </c>
    </row>
    <row r="1230" spans="34:39" ht="15">
      <c r="AH1230" s="353" t="s">
        <v>5253</v>
      </c>
      <c r="AI1230" s="352" t="s">
        <v>5254</v>
      </c>
      <c r="AJ1230" s="352" t="s">
        <v>5255</v>
      </c>
      <c r="AK1230" s="354">
        <v>3.1279699999999999</v>
      </c>
      <c r="AL1230" s="355">
        <v>0.1283</v>
      </c>
      <c r="AM1230" s="11">
        <f>IF(Verzie!$E$1="CZK",Ceny!AK1230,IF(Verzie!$E$1="SK",Ceny!AL1230,""))</f>
        <v>0.1283</v>
      </c>
    </row>
    <row r="1231" spans="34:39" ht="15">
      <c r="AH1231" s="353" t="s">
        <v>5256</v>
      </c>
      <c r="AI1231" s="352" t="s">
        <v>5257</v>
      </c>
      <c r="AJ1231" s="352" t="s">
        <v>5258</v>
      </c>
      <c r="AK1231" s="354">
        <v>4.5328099999999996</v>
      </c>
      <c r="AL1231" s="355">
        <v>0.18592</v>
      </c>
      <c r="AM1231" s="11">
        <f>IF(Verzie!$E$1="CZK",Ceny!AK1231,IF(Verzie!$E$1="SK",Ceny!AL1231,""))</f>
        <v>0.18592</v>
      </c>
    </row>
    <row r="1232" spans="34:39" ht="15">
      <c r="AH1232" s="353" t="s">
        <v>5259</v>
      </c>
      <c r="AI1232" s="352" t="s">
        <v>5260</v>
      </c>
      <c r="AJ1232" s="352" t="s">
        <v>5261</v>
      </c>
      <c r="AK1232" s="354">
        <v>5.2799699999999996</v>
      </c>
      <c r="AL1232" s="355">
        <v>0.21654000000000001</v>
      </c>
      <c r="AM1232" s="11">
        <f>IF(Verzie!$E$1="CZK",Ceny!AK1232,IF(Verzie!$E$1="SK",Ceny!AL1232,""))</f>
        <v>0.21654000000000001</v>
      </c>
    </row>
    <row r="1233" spans="34:39" ht="15">
      <c r="AH1233" s="353" t="s">
        <v>5262</v>
      </c>
      <c r="AI1233" s="352" t="s">
        <v>5263</v>
      </c>
      <c r="AJ1233" s="352" t="s">
        <v>5264</v>
      </c>
      <c r="AK1233" s="354">
        <v>4.7651899999999996</v>
      </c>
      <c r="AL1233" s="355">
        <v>0.19544</v>
      </c>
      <c r="AM1233" s="11">
        <f>IF(Verzie!$E$1="CZK",Ceny!AK1233,IF(Verzie!$E$1="SK",Ceny!AL1233,""))</f>
        <v>0.19544</v>
      </c>
    </row>
    <row r="1234" spans="34:39" ht="15">
      <c r="AH1234" s="353" t="s">
        <v>5265</v>
      </c>
      <c r="AI1234" s="352" t="s">
        <v>5266</v>
      </c>
      <c r="AJ1234" s="352" t="s">
        <v>5267</v>
      </c>
      <c r="AK1234" s="354">
        <v>8.9584100000000007</v>
      </c>
      <c r="AL1234" s="355">
        <v>0.36742000000000002</v>
      </c>
      <c r="AM1234" s="11">
        <f>IF(Verzie!$E$1="CZK",Ceny!AK1234,IF(Verzie!$E$1="SK",Ceny!AL1234,""))</f>
        <v>0.36742000000000002</v>
      </c>
    </row>
    <row r="1235" spans="34:39" ht="15">
      <c r="AH1235" s="353" t="s">
        <v>5268</v>
      </c>
      <c r="AI1235" s="352" t="s">
        <v>5269</v>
      </c>
      <c r="AJ1235" s="352" t="s">
        <v>5270</v>
      </c>
      <c r="AK1235" s="354">
        <v>9.3302200000000006</v>
      </c>
      <c r="AL1235" s="355">
        <v>0.38266</v>
      </c>
      <c r="AM1235" s="11">
        <f>IF(Verzie!$E$1="CZK",Ceny!AK1235,IF(Verzie!$E$1="SK",Ceny!AL1235,""))</f>
        <v>0.38266</v>
      </c>
    </row>
    <row r="1236" spans="34:39" ht="15">
      <c r="AH1236" s="353" t="s">
        <v>5271</v>
      </c>
      <c r="AI1236" s="352" t="s">
        <v>5272</v>
      </c>
      <c r="AJ1236" s="352" t="s">
        <v>5273</v>
      </c>
      <c r="AK1236" s="354">
        <v>7.3712099999999996</v>
      </c>
      <c r="AL1236" s="355">
        <v>0.30231999999999998</v>
      </c>
      <c r="AM1236" s="11">
        <f>IF(Verzie!$E$1="CZK",Ceny!AK1236,IF(Verzie!$E$1="SK",Ceny!AL1236,""))</f>
        <v>0.30231999999999998</v>
      </c>
    </row>
    <row r="1237" spans="34:39" ht="15">
      <c r="AH1237" s="353" t="s">
        <v>5274</v>
      </c>
      <c r="AI1237" s="352" t="s">
        <v>5275</v>
      </c>
      <c r="AJ1237" s="352" t="s">
        <v>5276</v>
      </c>
      <c r="AK1237" s="354">
        <v>14.132009999999999</v>
      </c>
      <c r="AL1237" s="355">
        <v>0.57962000000000002</v>
      </c>
      <c r="AM1237" s="11">
        <f>IF(Verzie!$E$1="CZK",Ceny!AK1237,IF(Verzie!$E$1="SK",Ceny!AL1237,""))</f>
        <v>0.57962000000000002</v>
      </c>
    </row>
    <row r="1238" spans="34:39" ht="15">
      <c r="AH1238" s="353" t="s">
        <v>5277</v>
      </c>
      <c r="AI1238" s="352" t="s">
        <v>5278</v>
      </c>
      <c r="AJ1238" s="352" t="s">
        <v>5279</v>
      </c>
      <c r="AK1238" s="354">
        <v>11.021599999999999</v>
      </c>
      <c r="AL1238" s="355">
        <v>0.45201999999999998</v>
      </c>
      <c r="AM1238" s="11">
        <f>IF(Verzie!$E$1="CZK",Ceny!AK1238,IF(Verzie!$E$1="SK",Ceny!AL1238,""))</f>
        <v>0.45201999999999998</v>
      </c>
    </row>
    <row r="1239" spans="34:39" ht="15">
      <c r="AH1239" s="353" t="s">
        <v>5280</v>
      </c>
      <c r="AI1239" s="352" t="s">
        <v>5281</v>
      </c>
      <c r="AJ1239" s="352" t="s">
        <v>5282</v>
      </c>
      <c r="AK1239" s="354">
        <v>7.4668400000000004</v>
      </c>
      <c r="AL1239" s="355">
        <v>0.6</v>
      </c>
      <c r="AM1239" s="11">
        <f>IF(Verzie!$E$1="CZK",Ceny!AK1239,IF(Verzie!$E$1="SK",Ceny!AL1239,""))</f>
        <v>0.6</v>
      </c>
    </row>
    <row r="1240" spans="34:39" ht="15">
      <c r="AH1240" s="353" t="s">
        <v>5283</v>
      </c>
      <c r="AI1240" s="352" t="s">
        <v>5284</v>
      </c>
      <c r="AJ1240" s="352" t="s">
        <v>5285</v>
      </c>
      <c r="AK1240" s="354">
        <v>43.087859999999999</v>
      </c>
      <c r="AL1240" s="355">
        <v>1.76718</v>
      </c>
      <c r="AM1240" s="11">
        <f>IF(Verzie!$E$1="CZK",Ceny!AK1240,IF(Verzie!$E$1="SK",Ceny!AL1240,""))</f>
        <v>1.76718</v>
      </c>
    </row>
    <row r="1241" spans="34:39" ht="15">
      <c r="AH1241" s="353" t="s">
        <v>5286</v>
      </c>
      <c r="AI1241" s="352" t="s">
        <v>5287</v>
      </c>
      <c r="AJ1241" s="352" t="s">
        <v>5288</v>
      </c>
      <c r="AK1241" s="354">
        <v>31.569510000000001</v>
      </c>
      <c r="AL1241" s="355">
        <v>1.29478</v>
      </c>
      <c r="AM1241" s="11">
        <f>IF(Verzie!$E$1="CZK",Ceny!AK1241,IF(Verzie!$E$1="SK",Ceny!AL1241,""))</f>
        <v>1.29478</v>
      </c>
    </row>
    <row r="1242" spans="34:39" ht="15">
      <c r="AH1242" s="353" t="s">
        <v>5289</v>
      </c>
      <c r="AI1242" s="352" t="s">
        <v>5290</v>
      </c>
      <c r="AJ1242" s="352" t="s">
        <v>5291</v>
      </c>
      <c r="AK1242" s="354">
        <v>9.7465799999999998</v>
      </c>
      <c r="AL1242" s="355">
        <v>0.39973999999999998</v>
      </c>
      <c r="AM1242" s="11">
        <f>IF(Verzie!$E$1="CZK",Ceny!AK1242,IF(Verzie!$E$1="SK",Ceny!AL1242,""))</f>
        <v>0.39973999999999998</v>
      </c>
    </row>
    <row r="1243" spans="34:39" ht="15">
      <c r="AH1243" s="353" t="s">
        <v>5292</v>
      </c>
      <c r="AI1243" s="352" t="s">
        <v>5293</v>
      </c>
      <c r="AJ1243" s="352" t="s">
        <v>5294</v>
      </c>
      <c r="AK1243" s="354">
        <v>1.37273</v>
      </c>
      <c r="AL1243" s="355">
        <v>5.6300000000000003E-2</v>
      </c>
      <c r="AM1243" s="11">
        <f>IF(Verzie!$E$1="CZK",Ceny!AK1243,IF(Verzie!$E$1="SK",Ceny!AL1243,""))</f>
        <v>5.6300000000000003E-2</v>
      </c>
    </row>
    <row r="1244" spans="34:39" ht="15">
      <c r="AH1244" s="353" t="s">
        <v>5295</v>
      </c>
      <c r="AI1244" s="352" t="s">
        <v>5296</v>
      </c>
      <c r="AJ1244" s="352" t="s">
        <v>5297</v>
      </c>
      <c r="AK1244" s="354">
        <v>1.8303400000000001</v>
      </c>
      <c r="AL1244" s="355">
        <v>7.5060000000000002E-2</v>
      </c>
      <c r="AM1244" s="11">
        <f>IF(Verzie!$E$1="CZK",Ceny!AK1244,IF(Verzie!$E$1="SK",Ceny!AL1244,""))</f>
        <v>7.5060000000000002E-2</v>
      </c>
    </row>
    <row r="1245" spans="34:39" ht="15">
      <c r="AH1245" s="353" t="s">
        <v>5298</v>
      </c>
      <c r="AI1245" s="352" t="s">
        <v>5299</v>
      </c>
      <c r="AJ1245" s="352" t="s">
        <v>5300</v>
      </c>
      <c r="AK1245" s="354">
        <v>5.7125300000000001</v>
      </c>
      <c r="AL1245" s="355">
        <v>0.23430000000000001</v>
      </c>
      <c r="AM1245" s="11">
        <f>IF(Verzie!$E$1="CZK",Ceny!AK1245,IF(Verzie!$E$1="SK",Ceny!AL1245,""))</f>
        <v>0.23430000000000001</v>
      </c>
    </row>
    <row r="1246" spans="34:39" ht="15">
      <c r="AH1246" s="353" t="s">
        <v>5301</v>
      </c>
      <c r="AI1246" s="352" t="s">
        <v>5302</v>
      </c>
      <c r="AJ1246" s="352" t="s">
        <v>5303</v>
      </c>
      <c r="AK1246" s="354">
        <v>54.357999999999997</v>
      </c>
      <c r="AL1246" s="355">
        <v>2.2294</v>
      </c>
      <c r="AM1246" s="11">
        <f>IF(Verzie!$E$1="CZK",Ceny!AK1246,IF(Verzie!$E$1="SK",Ceny!AL1246,""))</f>
        <v>2.2294</v>
      </c>
    </row>
    <row r="1247" spans="34:39" ht="15">
      <c r="AH1247" s="353" t="s">
        <v>5304</v>
      </c>
      <c r="AI1247" s="352" t="s">
        <v>5305</v>
      </c>
      <c r="AJ1247" s="352" t="s">
        <v>5306</v>
      </c>
      <c r="AK1247" s="354">
        <v>52.188110000000002</v>
      </c>
      <c r="AL1247" s="355">
        <v>2.1404200000000002</v>
      </c>
      <c r="AM1247" s="11">
        <f>IF(Verzie!$E$1="CZK",Ceny!AK1247,IF(Verzie!$E$1="SK",Ceny!AL1247,""))</f>
        <v>2.1404200000000002</v>
      </c>
    </row>
    <row r="1248" spans="34:39" ht="15">
      <c r="AH1248" s="353" t="s">
        <v>5307</v>
      </c>
      <c r="AI1248" s="352" t="s">
        <v>5308</v>
      </c>
      <c r="AJ1248" s="352" t="s">
        <v>5309</v>
      </c>
      <c r="AK1248" s="354">
        <v>163.4787</v>
      </c>
      <c r="AL1248" s="355">
        <v>6.7048399999999999</v>
      </c>
      <c r="AM1248" s="11">
        <f>IF(Verzie!$E$1="CZK",Ceny!AK1248,IF(Verzie!$E$1="SK",Ceny!AL1248,""))</f>
        <v>6.7048399999999999</v>
      </c>
    </row>
    <row r="1249" spans="34:39" ht="15">
      <c r="AH1249" s="353" t="s">
        <v>5310</v>
      </c>
      <c r="AI1249" s="352" t="s">
        <v>5311</v>
      </c>
      <c r="AJ1249" s="352" t="s">
        <v>5312</v>
      </c>
      <c r="AK1249" s="354">
        <v>200.93940000000001</v>
      </c>
      <c r="AL1249" s="355">
        <v>8.2412399999999995</v>
      </c>
      <c r="AM1249" s="11">
        <f>IF(Verzie!$E$1="CZK",Ceny!AK1249,IF(Verzie!$E$1="SK",Ceny!AL1249,""))</f>
        <v>8.2412399999999995</v>
      </c>
    </row>
    <row r="1250" spans="34:39" ht="15">
      <c r="AH1250" s="353" t="s">
        <v>5313</v>
      </c>
      <c r="AI1250" s="352" t="s">
        <v>5314</v>
      </c>
      <c r="AJ1250" s="352" t="s">
        <v>5315</v>
      </c>
      <c r="AK1250" s="354">
        <v>2.0480499999999999</v>
      </c>
      <c r="AL1250" s="355">
        <v>8.4000000000000005E-2</v>
      </c>
      <c r="AM1250" s="11">
        <f>IF(Verzie!$E$1="CZK",Ceny!AK1250,IF(Verzie!$E$1="SK",Ceny!AL1250,""))</f>
        <v>8.4000000000000005E-2</v>
      </c>
    </row>
    <row r="1251" spans="34:39" ht="15">
      <c r="AH1251" s="353" t="s">
        <v>5316</v>
      </c>
      <c r="AI1251" s="352" t="s">
        <v>5317</v>
      </c>
      <c r="AJ1251" s="352" t="s">
        <v>5318</v>
      </c>
      <c r="AK1251" s="354">
        <v>1.9884500000000001</v>
      </c>
      <c r="AL1251" s="355">
        <v>8.1559999999999994E-2</v>
      </c>
      <c r="AM1251" s="11">
        <f>IF(Verzie!$E$1="CZK",Ceny!AK1251,IF(Verzie!$E$1="SK",Ceny!AL1251,""))</f>
        <v>8.1559999999999994E-2</v>
      </c>
    </row>
    <row r="1252" spans="34:39" ht="15">
      <c r="AH1252" s="353" t="s">
        <v>5319</v>
      </c>
      <c r="AI1252" s="352" t="s">
        <v>5320</v>
      </c>
      <c r="AJ1252" s="352" t="s">
        <v>5321</v>
      </c>
      <c r="AK1252" s="354">
        <v>85.913650000000004</v>
      </c>
      <c r="AL1252" s="355">
        <v>3.5236200000000002</v>
      </c>
      <c r="AM1252" s="11">
        <f>IF(Verzie!$E$1="CZK",Ceny!AK1252,IF(Verzie!$E$1="SK",Ceny!AL1252,""))</f>
        <v>3.5236200000000002</v>
      </c>
    </row>
    <row r="1253" spans="34:39" ht="15">
      <c r="AH1253" s="353" t="s">
        <v>5322</v>
      </c>
      <c r="AI1253" s="352" t="s">
        <v>5323</v>
      </c>
      <c r="AJ1253" s="352" t="s">
        <v>5324</v>
      </c>
      <c r="AK1253" s="354">
        <v>10.780200000000001</v>
      </c>
      <c r="AL1253" s="355">
        <v>0.44212000000000001</v>
      </c>
      <c r="AM1253" s="11">
        <f>IF(Verzie!$E$1="CZK",Ceny!AK1253,IF(Verzie!$E$1="SK",Ceny!AL1253,""))</f>
        <v>0.44212000000000001</v>
      </c>
    </row>
    <row r="1254" spans="34:39" ht="15">
      <c r="AH1254" s="353" t="s">
        <v>5325</v>
      </c>
      <c r="AI1254" s="352" t="s">
        <v>5326</v>
      </c>
      <c r="AJ1254" s="352" t="s">
        <v>5327</v>
      </c>
      <c r="AK1254" s="354">
        <v>10.780200000000001</v>
      </c>
      <c r="AL1254" s="355">
        <v>0.44212000000000001</v>
      </c>
      <c r="AM1254" s="11">
        <f>IF(Verzie!$E$1="CZK",Ceny!AK1254,IF(Verzie!$E$1="SK",Ceny!AL1254,""))</f>
        <v>0.44212000000000001</v>
      </c>
    </row>
    <row r="1255" spans="34:39" ht="15">
      <c r="AH1255" s="353" t="s">
        <v>5328</v>
      </c>
      <c r="AI1255" s="352" t="s">
        <v>5329</v>
      </c>
      <c r="AJ1255" s="352" t="s">
        <v>5330</v>
      </c>
      <c r="AK1255" s="354">
        <v>272.61989</v>
      </c>
      <c r="AL1255" s="355">
        <v>10.90616</v>
      </c>
      <c r="AM1255" s="11">
        <f>IF(Verzie!$E$1="CZK",Ceny!AK1255,IF(Verzie!$E$1="SK",Ceny!AL1255,""))</f>
        <v>10.90616</v>
      </c>
    </row>
    <row r="1256" spans="34:39" ht="15">
      <c r="AH1256" s="353" t="s">
        <v>5331</v>
      </c>
      <c r="AI1256" s="352" t="s">
        <v>5332</v>
      </c>
      <c r="AJ1256" s="352" t="s">
        <v>5333</v>
      </c>
      <c r="AK1256" s="354">
        <v>28.813880000000001</v>
      </c>
      <c r="AL1256" s="355">
        <v>1.1527000000000001</v>
      </c>
      <c r="AM1256" s="11">
        <f>IF(Verzie!$E$1="CZK",Ceny!AK1256,IF(Verzie!$E$1="SK",Ceny!AL1256,""))</f>
        <v>1.1527000000000001</v>
      </c>
    </row>
    <row r="1257" spans="34:39" ht="15">
      <c r="AH1257" s="353" t="s">
        <v>5334</v>
      </c>
      <c r="AI1257" s="352" t="s">
        <v>5335</v>
      </c>
      <c r="AJ1257" s="352" t="s">
        <v>5336</v>
      </c>
      <c r="AK1257" s="354">
        <v>480.27107999999998</v>
      </c>
      <c r="AL1257" s="355">
        <v>22.00264</v>
      </c>
      <c r="AM1257" s="11">
        <f>IF(Verzie!$E$1="CZK",Ceny!AK1257,IF(Verzie!$E$1="SK",Ceny!AL1257,""))</f>
        <v>22.00264</v>
      </c>
    </row>
    <row r="1258" spans="34:39" ht="15">
      <c r="AH1258" s="353" t="s">
        <v>5334</v>
      </c>
      <c r="AI1258" s="352" t="s">
        <v>5337</v>
      </c>
      <c r="AJ1258" s="352" t="s">
        <v>5338</v>
      </c>
      <c r="AK1258" s="354">
        <v>467.49790999999999</v>
      </c>
      <c r="AL1258" s="355">
        <v>17.565860000000001</v>
      </c>
      <c r="AM1258" s="11">
        <f>IF(Verzie!$E$1="CZK",Ceny!AK1258,IF(Verzie!$E$1="SK",Ceny!AL1258,""))</f>
        <v>17.565860000000001</v>
      </c>
    </row>
    <row r="1259" spans="34:39" ht="15">
      <c r="AH1259" s="353" t="s">
        <v>5339</v>
      </c>
      <c r="AI1259" s="352" t="s">
        <v>5340</v>
      </c>
      <c r="AJ1259" s="352" t="s">
        <v>5341</v>
      </c>
      <c r="AK1259" s="354">
        <v>0</v>
      </c>
      <c r="AL1259" s="355">
        <v>0</v>
      </c>
      <c r="AM1259" s="11">
        <f>IF(Verzie!$E$1="CZK",Ceny!AK1259,IF(Verzie!$E$1="SK",Ceny!AL1259,""))</f>
        <v>0</v>
      </c>
    </row>
    <row r="1260" spans="34:39" ht="15">
      <c r="AH1260" s="353" t="s">
        <v>5339</v>
      </c>
      <c r="AI1260" s="352" t="s">
        <v>5342</v>
      </c>
      <c r="AJ1260" s="352" t="s">
        <v>5343</v>
      </c>
      <c r="AK1260" s="354">
        <v>1.7689699999999999</v>
      </c>
      <c r="AL1260" s="355">
        <v>8.5089999999999999E-2</v>
      </c>
      <c r="AM1260" s="11">
        <f>IF(Verzie!$E$1="CZK",Ceny!AK1260,IF(Verzie!$E$1="SK",Ceny!AL1260,""))</f>
        <v>8.5089999999999999E-2</v>
      </c>
    </row>
    <row r="1261" spans="34:39" ht="15">
      <c r="AH1261" s="353" t="s">
        <v>5344</v>
      </c>
      <c r="AI1261" s="352" t="s">
        <v>5345</v>
      </c>
      <c r="AJ1261" s="352" t="s">
        <v>5346</v>
      </c>
      <c r="AK1261" s="354">
        <v>55.00694</v>
      </c>
      <c r="AL1261" s="355">
        <v>2.64602</v>
      </c>
      <c r="AM1261" s="11">
        <f>IF(Verzie!$E$1="CZK",Ceny!AK1261,IF(Verzie!$E$1="SK",Ceny!AL1261,""))</f>
        <v>2.64602</v>
      </c>
    </row>
    <row r="1262" spans="34:39" ht="15">
      <c r="AH1262" s="353" t="s">
        <v>5347</v>
      </c>
      <c r="AI1262" s="352" t="s">
        <v>5348</v>
      </c>
      <c r="AJ1262" s="352" t="s">
        <v>5349</v>
      </c>
      <c r="AK1262" s="354">
        <v>55.00694</v>
      </c>
      <c r="AL1262" s="355">
        <v>2.64602</v>
      </c>
      <c r="AM1262" s="11">
        <f>IF(Verzie!$E$1="CZK",Ceny!AK1262,IF(Verzie!$E$1="SK",Ceny!AL1262,""))</f>
        <v>2.64602</v>
      </c>
    </row>
    <row r="1263" spans="34:39" ht="15">
      <c r="AH1263" s="353" t="s">
        <v>5350</v>
      </c>
      <c r="AI1263" s="352" t="s">
        <v>5351</v>
      </c>
      <c r="AJ1263" s="352" t="s">
        <v>5352</v>
      </c>
      <c r="AK1263" s="354">
        <v>98.891670000000005</v>
      </c>
      <c r="AL1263" s="355">
        <v>4.7570699999999997</v>
      </c>
      <c r="AM1263" s="11">
        <f>IF(Verzie!$E$1="CZK",Ceny!AK1263,IF(Verzie!$E$1="SK",Ceny!AL1263,""))</f>
        <v>4.7570699999999997</v>
      </c>
    </row>
    <row r="1264" spans="34:39" ht="15">
      <c r="AH1264" s="353" t="s">
        <v>5353</v>
      </c>
      <c r="AI1264" s="352" t="s">
        <v>5354</v>
      </c>
      <c r="AJ1264" s="352" t="s">
        <v>5355</v>
      </c>
      <c r="AK1264" s="354">
        <v>130.67775</v>
      </c>
      <c r="AL1264" s="355">
        <v>6.2860800000000001</v>
      </c>
      <c r="AM1264" s="11">
        <f>IF(Verzie!$E$1="CZK",Ceny!AK1264,IF(Verzie!$E$1="SK",Ceny!AL1264,""))</f>
        <v>6.2860800000000001</v>
      </c>
    </row>
    <row r="1265" spans="34:39" ht="15">
      <c r="AH1265" s="353" t="s">
        <v>5356</v>
      </c>
      <c r="AI1265" s="352" t="s">
        <v>5357</v>
      </c>
      <c r="AJ1265" s="352" t="s">
        <v>5358</v>
      </c>
      <c r="AK1265" s="354">
        <v>141.27314999999999</v>
      </c>
      <c r="AL1265" s="355">
        <v>6.79575</v>
      </c>
      <c r="AM1265" s="11">
        <f>IF(Verzie!$E$1="CZK",Ceny!AK1265,IF(Verzie!$E$1="SK",Ceny!AL1265,""))</f>
        <v>6.79575</v>
      </c>
    </row>
    <row r="1266" spans="34:39" ht="15">
      <c r="AH1266" s="353" t="s">
        <v>5359</v>
      </c>
      <c r="AI1266" s="352" t="s">
        <v>5360</v>
      </c>
      <c r="AJ1266" s="352" t="s">
        <v>5361</v>
      </c>
      <c r="AK1266" s="354">
        <v>49.693429999999999</v>
      </c>
      <c r="AL1266" s="355">
        <v>1.988</v>
      </c>
      <c r="AM1266" s="11">
        <f>IF(Verzie!$E$1="CZK",Ceny!AK1266,IF(Verzie!$E$1="SK",Ceny!AL1266,""))</f>
        <v>1.988</v>
      </c>
    </row>
    <row r="1267" spans="34:39" ht="15">
      <c r="AH1267" s="353" t="s">
        <v>5362</v>
      </c>
      <c r="AI1267" s="352" t="s">
        <v>5363</v>
      </c>
      <c r="AJ1267" s="352" t="s">
        <v>5364</v>
      </c>
      <c r="AK1267" s="354">
        <v>4.2647199999999996</v>
      </c>
      <c r="AL1267" s="355">
        <v>0.1749</v>
      </c>
      <c r="AM1267" s="11">
        <f>IF(Verzie!$E$1="CZK",Ceny!AK1267,IF(Verzie!$E$1="SK",Ceny!AL1267,""))</f>
        <v>0.1749</v>
      </c>
    </row>
    <row r="1268" spans="34:39" ht="15">
      <c r="AH1268" s="353" t="s">
        <v>5365</v>
      </c>
      <c r="AI1268" s="352" t="s">
        <v>5366</v>
      </c>
      <c r="AJ1268" s="352" t="s">
        <v>5367</v>
      </c>
      <c r="AK1268" s="354">
        <v>33.958829999999999</v>
      </c>
      <c r="AL1268" s="355">
        <v>1.6335500000000001</v>
      </c>
      <c r="AM1268" s="11">
        <f>IF(Verzie!$E$1="CZK",Ceny!AK1268,IF(Verzie!$E$1="SK",Ceny!AL1268,""))</f>
        <v>1.6335500000000001</v>
      </c>
    </row>
    <row r="1269" spans="34:39" ht="15">
      <c r="AH1269" s="353" t="s">
        <v>5368</v>
      </c>
      <c r="AI1269" s="352" t="s">
        <v>5369</v>
      </c>
      <c r="AJ1269" s="352" t="s">
        <v>5370</v>
      </c>
      <c r="AK1269" s="354">
        <v>11.32117</v>
      </c>
      <c r="AL1269" s="355">
        <v>0</v>
      </c>
      <c r="AM1269" s="11">
        <f>IF(Verzie!$E$1="CZK",Ceny!AK1269,IF(Verzie!$E$1="SK",Ceny!AL1269,""))</f>
        <v>0</v>
      </c>
    </row>
    <row r="1270" spans="34:39" ht="15">
      <c r="AH1270" s="353" t="s">
        <v>5371</v>
      </c>
      <c r="AI1270" s="352" t="s">
        <v>5372</v>
      </c>
      <c r="AJ1270" s="352" t="s">
        <v>5373</v>
      </c>
      <c r="AK1270" s="354">
        <v>21.10229</v>
      </c>
      <c r="AL1270" s="355">
        <v>1.0150999999999999</v>
      </c>
      <c r="AM1270" s="11">
        <f>IF(Verzie!$E$1="CZK",Ceny!AK1270,IF(Verzie!$E$1="SK",Ceny!AL1270,""))</f>
        <v>1.0150999999999999</v>
      </c>
    </row>
    <row r="1271" spans="34:39" ht="15">
      <c r="AH1271" s="353" t="s">
        <v>5374</v>
      </c>
      <c r="AI1271" s="352" t="s">
        <v>5375</v>
      </c>
      <c r="AJ1271" s="352" t="s">
        <v>5376</v>
      </c>
      <c r="AK1271" s="354">
        <v>168.48760999999999</v>
      </c>
      <c r="AL1271" s="355">
        <v>6.7403500000000003</v>
      </c>
      <c r="AM1271" s="11">
        <f>IF(Verzie!$E$1="CZK",Ceny!AK1271,IF(Verzie!$E$1="SK",Ceny!AL1271,""))</f>
        <v>6.7403500000000003</v>
      </c>
    </row>
    <row r="1272" spans="34:39" ht="15">
      <c r="AH1272" s="353" t="s">
        <v>5377</v>
      </c>
      <c r="AI1272" s="352" t="s">
        <v>5378</v>
      </c>
      <c r="AJ1272" s="352" t="s">
        <v>5379</v>
      </c>
      <c r="AK1272" s="354">
        <v>67.034710000000004</v>
      </c>
      <c r="AL1272" s="355">
        <v>2.6817199999999999</v>
      </c>
      <c r="AM1272" s="11">
        <f>IF(Verzie!$E$1="CZK",Ceny!AK1272,IF(Verzie!$E$1="SK",Ceny!AL1272,""))</f>
        <v>2.6817199999999999</v>
      </c>
    </row>
    <row r="1273" spans="34:39" ht="15">
      <c r="AH1273" s="353" t="s">
        <v>5380</v>
      </c>
      <c r="AI1273" s="352" t="s">
        <v>5381</v>
      </c>
      <c r="AJ1273" s="352" t="s">
        <v>5382</v>
      </c>
      <c r="AK1273" s="354">
        <v>71.8947</v>
      </c>
      <c r="AL1273" s="355">
        <v>2.87615</v>
      </c>
      <c r="AM1273" s="11">
        <f>IF(Verzie!$E$1="CZK",Ceny!AK1273,IF(Verzie!$E$1="SK",Ceny!AL1273,""))</f>
        <v>2.87615</v>
      </c>
    </row>
    <row r="1274" spans="34:39" ht="15">
      <c r="AH1274" s="353" t="s">
        <v>5383</v>
      </c>
      <c r="AI1274" s="352" t="s">
        <v>5384</v>
      </c>
      <c r="AJ1274" s="352" t="s">
        <v>5385</v>
      </c>
      <c r="AK1274" s="354">
        <v>48.626739999999998</v>
      </c>
      <c r="AL1274" s="355">
        <v>2.2886000000000002</v>
      </c>
      <c r="AM1274" s="11">
        <f>IF(Verzie!$E$1="CZK",Ceny!AK1274,IF(Verzie!$E$1="SK",Ceny!AL1274,""))</f>
        <v>2.2886000000000002</v>
      </c>
    </row>
    <row r="1275" spans="34:39" ht="15">
      <c r="AH1275" s="353" t="s">
        <v>5383</v>
      </c>
      <c r="AI1275" s="352" t="s">
        <v>5386</v>
      </c>
      <c r="AJ1275" s="352" t="s">
        <v>5387</v>
      </c>
      <c r="AK1275" s="354">
        <v>46.974339999999998</v>
      </c>
      <c r="AL1275" s="355">
        <v>2.8904800000000002</v>
      </c>
      <c r="AM1275" s="11">
        <f>IF(Verzie!$E$1="CZK",Ceny!AK1275,IF(Verzie!$E$1="SK",Ceny!AL1275,""))</f>
        <v>2.8904800000000002</v>
      </c>
    </row>
    <row r="1276" spans="34:39" ht="15">
      <c r="AH1276" s="353" t="s">
        <v>5388</v>
      </c>
      <c r="AI1276" s="352" t="s">
        <v>5389</v>
      </c>
      <c r="AJ1276" s="352" t="s">
        <v>5390</v>
      </c>
      <c r="AK1276" s="354">
        <v>48.626739999999998</v>
      </c>
      <c r="AL1276" s="355">
        <v>2.2886000000000002</v>
      </c>
      <c r="AM1276" s="11">
        <f>IF(Verzie!$E$1="CZK",Ceny!AK1276,IF(Verzie!$E$1="SK",Ceny!AL1276,""))</f>
        <v>2.2886000000000002</v>
      </c>
    </row>
    <row r="1277" spans="34:39" ht="15">
      <c r="AH1277" s="353" t="s">
        <v>5388</v>
      </c>
      <c r="AI1277" s="352" t="s">
        <v>5391</v>
      </c>
      <c r="AJ1277" s="352" t="s">
        <v>5392</v>
      </c>
      <c r="AK1277" s="354">
        <v>46.974339999999998</v>
      </c>
      <c r="AL1277" s="355">
        <v>2.8904800000000002</v>
      </c>
      <c r="AM1277" s="11">
        <f>IF(Verzie!$E$1="CZK",Ceny!AK1277,IF(Verzie!$E$1="SK",Ceny!AL1277,""))</f>
        <v>2.8904800000000002</v>
      </c>
    </row>
    <row r="1278" spans="34:39" ht="15">
      <c r="AH1278" s="353" t="s">
        <v>5393</v>
      </c>
      <c r="AI1278" s="352" t="s">
        <v>5394</v>
      </c>
      <c r="AJ1278" s="352" t="s">
        <v>5395</v>
      </c>
      <c r="AK1278" s="354">
        <v>411.53805</v>
      </c>
      <c r="AL1278" s="355">
        <v>16.878620000000002</v>
      </c>
      <c r="AM1278" s="11">
        <f>IF(Verzie!$E$1="CZK",Ceny!AK1278,IF(Verzie!$E$1="SK",Ceny!AL1278,""))</f>
        <v>16.878620000000002</v>
      </c>
    </row>
    <row r="1279" spans="34:39" ht="15">
      <c r="AH1279" s="353" t="s">
        <v>5396</v>
      </c>
      <c r="AI1279" s="352" t="s">
        <v>5397</v>
      </c>
      <c r="AJ1279" s="352" t="s">
        <v>5398</v>
      </c>
      <c r="AK1279" s="354">
        <v>3.0135200000000002</v>
      </c>
      <c r="AL1279" s="355">
        <v>0.1236</v>
      </c>
      <c r="AM1279" s="11">
        <f>IF(Verzie!$E$1="CZK",Ceny!AK1279,IF(Verzie!$E$1="SK",Ceny!AL1279,""))</f>
        <v>0.1236</v>
      </c>
    </row>
    <row r="1280" spans="34:39" ht="15">
      <c r="AH1280" s="353" t="s">
        <v>5396</v>
      </c>
      <c r="AI1280" s="352" t="s">
        <v>5399</v>
      </c>
      <c r="AJ1280" s="352" t="s">
        <v>5400</v>
      </c>
      <c r="AK1280" s="354">
        <v>2.6260699999999999</v>
      </c>
      <c r="AL1280" s="355">
        <v>8.7859999999999994E-2</v>
      </c>
      <c r="AM1280" s="11">
        <f>IF(Verzie!$E$1="CZK",Ceny!AK1280,IF(Verzie!$E$1="SK",Ceny!AL1280,""))</f>
        <v>8.7859999999999994E-2</v>
      </c>
    </row>
    <row r="1281" spans="34:39" ht="15">
      <c r="AH1281" s="353" t="s">
        <v>5401</v>
      </c>
      <c r="AI1281" s="352" t="s">
        <v>5402</v>
      </c>
      <c r="AJ1281" s="352" t="s">
        <v>5403</v>
      </c>
      <c r="AK1281" s="354">
        <v>175.84441000000001</v>
      </c>
      <c r="AL1281" s="355">
        <v>7.0346700000000002</v>
      </c>
      <c r="AM1281" s="11">
        <f>IF(Verzie!$E$1="CZK",Ceny!AK1281,IF(Verzie!$E$1="SK",Ceny!AL1281,""))</f>
        <v>7.0346700000000002</v>
      </c>
    </row>
    <row r="1282" spans="34:39" ht="15">
      <c r="AH1282" s="353" t="s">
        <v>5404</v>
      </c>
      <c r="AI1282" s="352" t="s">
        <v>5405</v>
      </c>
      <c r="AJ1282" s="352" t="s">
        <v>5406</v>
      </c>
      <c r="AK1282" s="354">
        <v>953.36838</v>
      </c>
      <c r="AL1282" s="355">
        <v>38.139479999999999</v>
      </c>
      <c r="AM1282" s="11">
        <f>IF(Verzie!$E$1="CZK",Ceny!AK1282,IF(Verzie!$E$1="SK",Ceny!AL1282,""))</f>
        <v>38.139479999999999</v>
      </c>
    </row>
    <row r="1283" spans="34:39" ht="15">
      <c r="AH1283" s="353" t="s">
        <v>5407</v>
      </c>
      <c r="AI1283" s="352" t="s">
        <v>5408</v>
      </c>
      <c r="AJ1283" s="352" t="s">
        <v>5409</v>
      </c>
      <c r="AK1283" s="354">
        <v>1084.1150399999999</v>
      </c>
      <c r="AL1283" s="355">
        <v>43.369990000000001</v>
      </c>
      <c r="AM1283" s="11">
        <f>IF(Verzie!$E$1="CZK",Ceny!AK1283,IF(Verzie!$E$1="SK",Ceny!AL1283,""))</f>
        <v>43.369990000000001</v>
      </c>
    </row>
    <row r="1284" spans="34:39" ht="15">
      <c r="AH1284" s="353" t="s">
        <v>5410</v>
      </c>
      <c r="AI1284" s="352" t="s">
        <v>5411</v>
      </c>
      <c r="AJ1284" s="352" t="s">
        <v>5412</v>
      </c>
      <c r="AK1284" s="354">
        <v>1096.2664199999999</v>
      </c>
      <c r="AL1284" s="355">
        <v>43.856110000000001</v>
      </c>
      <c r="AM1284" s="11">
        <f>IF(Verzie!$E$1="CZK",Ceny!AK1284,IF(Verzie!$E$1="SK",Ceny!AL1284,""))</f>
        <v>43.856110000000001</v>
      </c>
    </row>
    <row r="1285" spans="34:39" ht="15">
      <c r="AH1285" s="353" t="s">
        <v>5413</v>
      </c>
      <c r="AI1285" s="352" t="s">
        <v>5414</v>
      </c>
      <c r="AJ1285" s="352" t="s">
        <v>5415</v>
      </c>
      <c r="AK1285" s="354">
        <v>1129.21279</v>
      </c>
      <c r="AL1285" s="355">
        <v>45.174129999999998</v>
      </c>
      <c r="AM1285" s="11">
        <f>IF(Verzie!$E$1="CZK",Ceny!AK1285,IF(Verzie!$E$1="SK",Ceny!AL1285,""))</f>
        <v>45.174129999999998</v>
      </c>
    </row>
    <row r="1286" spans="34:39" ht="15">
      <c r="AH1286" s="353" t="s">
        <v>5416</v>
      </c>
      <c r="AI1286" s="352" t="s">
        <v>5417</v>
      </c>
      <c r="AJ1286" s="352" t="s">
        <v>5418</v>
      </c>
      <c r="AK1286" s="354">
        <v>1306.4987100000001</v>
      </c>
      <c r="AL1286" s="355">
        <v>0</v>
      </c>
      <c r="AM1286" s="11">
        <f>IF(Verzie!$E$1="CZK",Ceny!AK1286,IF(Verzie!$E$1="SK",Ceny!AL1286,""))</f>
        <v>0</v>
      </c>
    </row>
    <row r="1287" spans="34:39" ht="15">
      <c r="AH1287" s="353" t="s">
        <v>5419</v>
      </c>
      <c r="AI1287" s="352" t="s">
        <v>5420</v>
      </c>
      <c r="AJ1287" s="352" t="s">
        <v>5421</v>
      </c>
      <c r="AK1287" s="354">
        <v>1170.42353</v>
      </c>
      <c r="AL1287" s="355">
        <v>46.822780000000002</v>
      </c>
      <c r="AM1287" s="11">
        <f>IF(Verzie!$E$1="CZK",Ceny!AK1287,IF(Verzie!$E$1="SK",Ceny!AL1287,""))</f>
        <v>46.822780000000002</v>
      </c>
    </row>
    <row r="1288" spans="34:39" ht="15">
      <c r="AH1288" s="353" t="s">
        <v>5422</v>
      </c>
      <c r="AI1288" s="352" t="s">
        <v>5423</v>
      </c>
      <c r="AJ1288" s="352" t="s">
        <v>5424</v>
      </c>
      <c r="AK1288" s="354">
        <v>61.435639999999999</v>
      </c>
      <c r="AL1288" s="355">
        <v>2.9552900000000002</v>
      </c>
      <c r="AM1288" s="11">
        <f>IF(Verzie!$E$1="CZK",Ceny!AK1288,IF(Verzie!$E$1="SK",Ceny!AL1288,""))</f>
        <v>2.9552900000000002</v>
      </c>
    </row>
    <row r="1289" spans="34:39" ht="15">
      <c r="AH1289" s="353" t="s">
        <v>5425</v>
      </c>
      <c r="AI1289" s="352" t="s">
        <v>5426</v>
      </c>
      <c r="AJ1289" s="352" t="s">
        <v>5427</v>
      </c>
      <c r="AK1289" s="354">
        <v>204.84522999999999</v>
      </c>
      <c r="AL1289" s="355">
        <v>9.85379</v>
      </c>
      <c r="AM1289" s="11">
        <f>IF(Verzie!$E$1="CZK",Ceny!AK1289,IF(Verzie!$E$1="SK",Ceny!AL1289,""))</f>
        <v>9.85379</v>
      </c>
    </row>
    <row r="1290" spans="34:39" ht="15">
      <c r="AH1290" s="353" t="s">
        <v>5428</v>
      </c>
      <c r="AI1290" s="352" t="s">
        <v>5429</v>
      </c>
      <c r="AJ1290" s="352" t="s">
        <v>5430</v>
      </c>
      <c r="AK1290" s="354">
        <v>19.602889999999999</v>
      </c>
      <c r="AL1290" s="355">
        <v>0.80398000000000003</v>
      </c>
      <c r="AM1290" s="11">
        <f>IF(Verzie!$E$1="CZK",Ceny!AK1290,IF(Verzie!$E$1="SK",Ceny!AL1290,""))</f>
        <v>0.80398000000000003</v>
      </c>
    </row>
    <row r="1291" spans="34:39" ht="15">
      <c r="AH1291" s="353" t="s">
        <v>5431</v>
      </c>
      <c r="AI1291" s="352" t="s">
        <v>5432</v>
      </c>
      <c r="AJ1291" s="352" t="s">
        <v>5433</v>
      </c>
      <c r="AK1291" s="354">
        <v>1.43147</v>
      </c>
      <c r="AL1291" s="355">
        <v>6.8860000000000005E-2</v>
      </c>
      <c r="AM1291" s="11">
        <f>IF(Verzie!$E$1="CZK",Ceny!AK1291,IF(Verzie!$E$1="SK",Ceny!AL1291,""))</f>
        <v>6.8860000000000005E-2</v>
      </c>
    </row>
    <row r="1292" spans="34:39" ht="15">
      <c r="AH1292" s="353" t="s">
        <v>5434</v>
      </c>
      <c r="AI1292" s="352" t="s">
        <v>5435</v>
      </c>
      <c r="AJ1292" s="352" t="s">
        <v>5436</v>
      </c>
      <c r="AK1292" s="354">
        <v>81.407529999999994</v>
      </c>
      <c r="AL1292" s="355">
        <v>3.83142</v>
      </c>
      <c r="AM1292" s="11">
        <f>IF(Verzie!$E$1="CZK",Ceny!AK1292,IF(Verzie!$E$1="SK",Ceny!AL1292,""))</f>
        <v>3.83142</v>
      </c>
    </row>
    <row r="1293" spans="34:39" ht="15">
      <c r="AH1293" s="353" t="s">
        <v>5434</v>
      </c>
      <c r="AI1293" s="352" t="s">
        <v>5437</v>
      </c>
      <c r="AJ1293" s="352" t="s">
        <v>5438</v>
      </c>
      <c r="AK1293" s="354">
        <v>78.639690000000002</v>
      </c>
      <c r="AL1293" s="355">
        <v>3.6235499999999998</v>
      </c>
      <c r="AM1293" s="11">
        <f>IF(Verzie!$E$1="CZK",Ceny!AK1293,IF(Verzie!$E$1="SK",Ceny!AL1293,""))</f>
        <v>3.6235499999999998</v>
      </c>
    </row>
    <row r="1294" spans="34:39" ht="15">
      <c r="AH1294" s="353" t="s">
        <v>5439</v>
      </c>
      <c r="AI1294" s="352" t="s">
        <v>5440</v>
      </c>
      <c r="AJ1294" s="352" t="s">
        <v>5441</v>
      </c>
      <c r="AK1294" s="354">
        <v>81.407529999999994</v>
      </c>
      <c r="AL1294" s="355">
        <v>3.83142</v>
      </c>
      <c r="AM1294" s="11">
        <f>IF(Verzie!$E$1="CZK",Ceny!AK1294,IF(Verzie!$E$1="SK",Ceny!AL1294,""))</f>
        <v>3.83142</v>
      </c>
    </row>
    <row r="1295" spans="34:39" ht="15">
      <c r="AH1295" s="353" t="s">
        <v>5439</v>
      </c>
      <c r="AI1295" s="352" t="s">
        <v>5442</v>
      </c>
      <c r="AJ1295" s="352" t="s">
        <v>5443</v>
      </c>
      <c r="AK1295" s="354">
        <v>78.639690000000002</v>
      </c>
      <c r="AL1295" s="355">
        <v>3.6235499999999998</v>
      </c>
      <c r="AM1295" s="11">
        <f>IF(Verzie!$E$1="CZK",Ceny!AK1295,IF(Verzie!$E$1="SK",Ceny!AL1295,""))</f>
        <v>3.6235499999999998</v>
      </c>
    </row>
    <row r="1296" spans="34:39" ht="15">
      <c r="AH1296" s="353" t="s">
        <v>5444</v>
      </c>
      <c r="AI1296" s="352" t="s">
        <v>5445</v>
      </c>
      <c r="AJ1296" s="352" t="s">
        <v>5446</v>
      </c>
      <c r="AK1296" s="354">
        <v>164.89742000000001</v>
      </c>
      <c r="AL1296" s="355">
        <v>0</v>
      </c>
      <c r="AM1296" s="11">
        <f>IF(Verzie!$E$1="CZK",Ceny!AK1296,IF(Verzie!$E$1="SK",Ceny!AL1296,""))</f>
        <v>0</v>
      </c>
    </row>
    <row r="1297" spans="34:39" ht="15">
      <c r="AH1297" s="353" t="s">
        <v>5447</v>
      </c>
      <c r="AI1297" s="352" t="s">
        <v>5448</v>
      </c>
      <c r="AJ1297" s="352" t="s">
        <v>5449</v>
      </c>
      <c r="AK1297" s="354">
        <v>42.119390000000003</v>
      </c>
      <c r="AL1297" s="355">
        <v>1.72746</v>
      </c>
      <c r="AM1297" s="11">
        <f>IF(Verzie!$E$1="CZK",Ceny!AK1297,IF(Verzie!$E$1="SK",Ceny!AL1297,""))</f>
        <v>1.72746</v>
      </c>
    </row>
    <row r="1298" spans="34:39" ht="15">
      <c r="AH1298" s="353" t="s">
        <v>5450</v>
      </c>
      <c r="AI1298" s="352" t="s">
        <v>5451</v>
      </c>
      <c r="AJ1298" s="352" t="s">
        <v>5452</v>
      </c>
      <c r="AK1298" s="354">
        <v>190.74785</v>
      </c>
      <c r="AL1298" s="355">
        <v>7.1195700000000004</v>
      </c>
      <c r="AM1298" s="11">
        <f>IF(Verzie!$E$1="CZK",Ceny!AK1298,IF(Verzie!$E$1="SK",Ceny!AL1298,""))</f>
        <v>7.1195700000000004</v>
      </c>
    </row>
    <row r="1299" spans="34:39" ht="15">
      <c r="AH1299" s="353" t="s">
        <v>5453</v>
      </c>
      <c r="AI1299" s="352" t="s">
        <v>5454</v>
      </c>
      <c r="AJ1299" s="352" t="s">
        <v>5455</v>
      </c>
      <c r="AK1299" s="354">
        <v>17.713450000000002</v>
      </c>
      <c r="AL1299" s="355">
        <v>0.85209999999999997</v>
      </c>
      <c r="AM1299" s="11">
        <f>IF(Verzie!$E$1="CZK",Ceny!AK1299,IF(Verzie!$E$1="SK",Ceny!AL1299,""))</f>
        <v>0.85209999999999997</v>
      </c>
    </row>
    <row r="1300" spans="34:39" ht="15">
      <c r="AH1300" s="353" t="s">
        <v>5456</v>
      </c>
      <c r="AI1300" s="352" t="s">
        <v>5457</v>
      </c>
      <c r="AJ1300" s="352" t="s">
        <v>5458</v>
      </c>
      <c r="AK1300" s="354">
        <v>671.42084999999997</v>
      </c>
      <c r="AL1300" s="355">
        <v>26.860189999999999</v>
      </c>
      <c r="AM1300" s="11">
        <f>IF(Verzie!$E$1="CZK",Ceny!AK1300,IF(Verzie!$E$1="SK",Ceny!AL1300,""))</f>
        <v>26.860189999999999</v>
      </c>
    </row>
    <row r="1301" spans="34:39" ht="15">
      <c r="AH1301" s="353" t="s">
        <v>5459</v>
      </c>
      <c r="AI1301" s="352" t="s">
        <v>5460</v>
      </c>
      <c r="AJ1301" s="352" t="s">
        <v>5461</v>
      </c>
      <c r="AK1301" s="354">
        <v>651.86897999999997</v>
      </c>
      <c r="AL1301" s="355">
        <v>26.077999999999999</v>
      </c>
      <c r="AM1301" s="11">
        <f>IF(Verzie!$E$1="CZK",Ceny!AK1301,IF(Verzie!$E$1="SK",Ceny!AL1301,""))</f>
        <v>26.077999999999999</v>
      </c>
    </row>
    <row r="1302" spans="34:39" ht="15">
      <c r="AH1302" s="353" t="s">
        <v>5462</v>
      </c>
      <c r="AI1302" s="352" t="s">
        <v>5463</v>
      </c>
      <c r="AJ1302" s="352" t="s">
        <v>5464</v>
      </c>
      <c r="AK1302" s="354">
        <v>19.929729999999999</v>
      </c>
      <c r="AL1302" s="355">
        <v>0.95869000000000004</v>
      </c>
      <c r="AM1302" s="11">
        <f>IF(Verzie!$E$1="CZK",Ceny!AK1302,IF(Verzie!$E$1="SK",Ceny!AL1302,""))</f>
        <v>0.95869000000000004</v>
      </c>
    </row>
    <row r="1303" spans="34:39" ht="15">
      <c r="AH1303" s="353" t="s">
        <v>5465</v>
      </c>
      <c r="AI1303" s="352" t="s">
        <v>5466</v>
      </c>
      <c r="AJ1303" s="352" t="s">
        <v>5467</v>
      </c>
      <c r="AK1303" s="354">
        <v>20.441770000000002</v>
      </c>
      <c r="AL1303" s="355">
        <v>0.98333000000000004</v>
      </c>
      <c r="AM1303" s="11">
        <f>IF(Verzie!$E$1="CZK",Ceny!AK1303,IF(Verzie!$E$1="SK",Ceny!AL1303,""))</f>
        <v>0.98333000000000004</v>
      </c>
    </row>
    <row r="1304" spans="34:39" ht="15">
      <c r="AH1304" s="353" t="s">
        <v>5468</v>
      </c>
      <c r="AI1304" s="352" t="s">
        <v>5469</v>
      </c>
      <c r="AJ1304" s="352" t="s">
        <v>5470</v>
      </c>
      <c r="AK1304" s="354">
        <v>74.604100000000003</v>
      </c>
      <c r="AL1304" s="355">
        <v>2.98454</v>
      </c>
      <c r="AM1304" s="11">
        <f>IF(Verzie!$E$1="CZK",Ceny!AK1304,IF(Verzie!$E$1="SK",Ceny!AL1304,""))</f>
        <v>2.98454</v>
      </c>
    </row>
    <row r="1305" spans="34:39" ht="15">
      <c r="AH1305" s="353" t="s">
        <v>5471</v>
      </c>
      <c r="AI1305" s="352" t="s">
        <v>5472</v>
      </c>
      <c r="AJ1305" s="352" t="s">
        <v>5473</v>
      </c>
      <c r="AK1305" s="354">
        <v>76.844660000000005</v>
      </c>
      <c r="AL1305" s="355">
        <v>3.07416</v>
      </c>
      <c r="AM1305" s="11">
        <f>IF(Verzie!$E$1="CZK",Ceny!AK1305,IF(Verzie!$E$1="SK",Ceny!AL1305,""))</f>
        <v>3.07416</v>
      </c>
    </row>
    <row r="1306" spans="34:39" ht="15">
      <c r="AH1306" s="353" t="s">
        <v>5474</v>
      </c>
      <c r="AI1306" s="352" t="s">
        <v>5475</v>
      </c>
      <c r="AJ1306" s="352" t="s">
        <v>5476</v>
      </c>
      <c r="AK1306" s="354">
        <v>85.013819999999996</v>
      </c>
      <c r="AL1306" s="355">
        <v>3.4009900000000002</v>
      </c>
      <c r="AM1306" s="11">
        <f>IF(Verzie!$E$1="CZK",Ceny!AK1306,IF(Verzie!$E$1="SK",Ceny!AL1306,""))</f>
        <v>3.4009900000000002</v>
      </c>
    </row>
    <row r="1307" spans="34:39" ht="15">
      <c r="AH1307" s="353" t="s">
        <v>5477</v>
      </c>
      <c r="AI1307" s="352" t="s">
        <v>5478</v>
      </c>
      <c r="AJ1307" s="352" t="s">
        <v>5479</v>
      </c>
      <c r="AK1307" s="354">
        <v>293.09582</v>
      </c>
      <c r="AL1307" s="355">
        <v>11.725289999999999</v>
      </c>
      <c r="AM1307" s="11">
        <f>IF(Verzie!$E$1="CZK",Ceny!AK1307,IF(Verzie!$E$1="SK",Ceny!AL1307,""))</f>
        <v>11.725289999999999</v>
      </c>
    </row>
    <row r="1308" spans="34:39" ht="15">
      <c r="AH1308" s="353" t="s">
        <v>5480</v>
      </c>
      <c r="AI1308" s="352" t="s">
        <v>5481</v>
      </c>
      <c r="AJ1308" s="352" t="s">
        <v>5482</v>
      </c>
      <c r="AK1308" s="354">
        <v>294.07715999999999</v>
      </c>
      <c r="AL1308" s="355">
        <v>11.764559999999999</v>
      </c>
      <c r="AM1308" s="11">
        <f>IF(Verzie!$E$1="CZK",Ceny!AK1308,IF(Verzie!$E$1="SK",Ceny!AL1308,""))</f>
        <v>11.764559999999999</v>
      </c>
    </row>
    <row r="1309" spans="34:39" ht="15">
      <c r="AH1309" s="353" t="s">
        <v>5483</v>
      </c>
      <c r="AI1309" s="352" t="s">
        <v>5484</v>
      </c>
      <c r="AJ1309" s="352" t="s">
        <v>5485</v>
      </c>
      <c r="AK1309" s="354">
        <v>371.43151</v>
      </c>
      <c r="AL1309" s="355">
        <v>14.859109999999999</v>
      </c>
      <c r="AM1309" s="11">
        <f>IF(Verzie!$E$1="CZK",Ceny!AK1309,IF(Verzie!$E$1="SK",Ceny!AL1309,""))</f>
        <v>14.859109999999999</v>
      </c>
    </row>
    <row r="1310" spans="34:39" ht="15">
      <c r="AH1310" s="353" t="s">
        <v>5486</v>
      </c>
      <c r="AI1310" s="352" t="s">
        <v>5487</v>
      </c>
      <c r="AJ1310" s="352" t="s">
        <v>5488</v>
      </c>
      <c r="AK1310" s="354">
        <v>390.00214999999997</v>
      </c>
      <c r="AL1310" s="355">
        <v>15.602040000000001</v>
      </c>
      <c r="AM1310" s="11">
        <f>IF(Verzie!$E$1="CZK",Ceny!AK1310,IF(Verzie!$E$1="SK",Ceny!AL1310,""))</f>
        <v>15.602040000000001</v>
      </c>
    </row>
    <row r="1311" spans="34:39" ht="15">
      <c r="AH1311" s="353" t="s">
        <v>5489</v>
      </c>
      <c r="AI1311" s="352" t="s">
        <v>5490</v>
      </c>
      <c r="AJ1311" s="352" t="s">
        <v>5491</v>
      </c>
      <c r="AK1311" s="354">
        <v>568.93835000000001</v>
      </c>
      <c r="AL1311" s="355">
        <v>22.907540000000001</v>
      </c>
      <c r="AM1311" s="11">
        <f>IF(Verzie!$E$1="CZK",Ceny!AK1311,IF(Verzie!$E$1="SK",Ceny!AL1311,""))</f>
        <v>22.907540000000001</v>
      </c>
    </row>
    <row r="1312" spans="34:39" ht="15">
      <c r="AH1312" s="353" t="s">
        <v>5492</v>
      </c>
      <c r="AI1312" s="352" t="s">
        <v>5493</v>
      </c>
      <c r="AJ1312" s="352" t="s">
        <v>5494</v>
      </c>
      <c r="AK1312" s="354">
        <v>143.23588000000001</v>
      </c>
      <c r="AL1312" s="355">
        <v>6.8901599999999998</v>
      </c>
      <c r="AM1312" s="11">
        <f>IF(Verzie!$E$1="CZK",Ceny!AK1312,IF(Verzie!$E$1="SK",Ceny!AL1312,""))</f>
        <v>6.8901599999999998</v>
      </c>
    </row>
    <row r="1313" spans="34:39" ht="15">
      <c r="AH1313" s="353" t="s">
        <v>5495</v>
      </c>
      <c r="AI1313" s="352" t="s">
        <v>5496</v>
      </c>
      <c r="AJ1313" s="352" t="s">
        <v>5497</v>
      </c>
      <c r="AK1313" s="354">
        <v>37.328749999999999</v>
      </c>
      <c r="AL1313" s="355">
        <v>1.79565</v>
      </c>
      <c r="AM1313" s="11">
        <f>IF(Verzie!$E$1="CZK",Ceny!AK1313,IF(Verzie!$E$1="SK",Ceny!AL1313,""))</f>
        <v>1.79565</v>
      </c>
    </row>
    <row r="1314" spans="34:39" ht="15">
      <c r="AH1314" s="353" t="s">
        <v>5498</v>
      </c>
      <c r="AI1314" s="352" t="s">
        <v>5499</v>
      </c>
      <c r="AJ1314" s="352" t="s">
        <v>5500</v>
      </c>
      <c r="AK1314" s="354">
        <v>37.357390000000002</v>
      </c>
      <c r="AL1314" s="355">
        <v>1.79701</v>
      </c>
      <c r="AM1314" s="11">
        <f>IF(Verzie!$E$1="CZK",Ceny!AK1314,IF(Verzie!$E$1="SK",Ceny!AL1314,""))</f>
        <v>1.79701</v>
      </c>
    </row>
    <row r="1315" spans="34:39" ht="15">
      <c r="AH1315" s="353" t="s">
        <v>5501</v>
      </c>
      <c r="AI1315" s="352" t="s">
        <v>5502</v>
      </c>
      <c r="AJ1315" s="352" t="s">
        <v>5503</v>
      </c>
      <c r="AK1315" s="354">
        <v>99.988740000000007</v>
      </c>
      <c r="AL1315" s="355">
        <v>4.8098200000000002</v>
      </c>
      <c r="AM1315" s="11">
        <f>IF(Verzie!$E$1="CZK",Ceny!AK1315,IF(Verzie!$E$1="SK",Ceny!AL1315,""))</f>
        <v>4.8098200000000002</v>
      </c>
    </row>
    <row r="1316" spans="34:39" ht="15">
      <c r="AH1316" s="353" t="s">
        <v>5504</v>
      </c>
      <c r="AI1316" s="352" t="s">
        <v>5505</v>
      </c>
      <c r="AJ1316" s="352" t="s">
        <v>5506</v>
      </c>
      <c r="AK1316" s="354">
        <v>35.261580000000002</v>
      </c>
      <c r="AL1316" s="355">
        <v>1.69621</v>
      </c>
      <c r="AM1316" s="11">
        <f>IF(Verzie!$E$1="CZK",Ceny!AK1316,IF(Verzie!$E$1="SK",Ceny!AL1316,""))</f>
        <v>1.69621</v>
      </c>
    </row>
    <row r="1317" spans="34:39" ht="15">
      <c r="AH1317" s="353" t="s">
        <v>5507</v>
      </c>
      <c r="AI1317" s="352" t="s">
        <v>5508</v>
      </c>
      <c r="AJ1317" s="352" t="s">
        <v>5509</v>
      </c>
      <c r="AK1317" s="354">
        <v>39.440179999999998</v>
      </c>
      <c r="AL1317" s="355">
        <v>1.8972199999999999</v>
      </c>
      <c r="AM1317" s="11">
        <f>IF(Verzie!$E$1="CZK",Ceny!AK1317,IF(Verzie!$E$1="SK",Ceny!AL1317,""))</f>
        <v>1.8972199999999999</v>
      </c>
    </row>
    <row r="1318" spans="34:39" ht="15">
      <c r="AH1318" s="353" t="s">
        <v>5510</v>
      </c>
      <c r="AI1318" s="352" t="s">
        <v>5511</v>
      </c>
      <c r="AJ1318" s="352" t="s">
        <v>5512</v>
      </c>
      <c r="AK1318" s="354">
        <v>47.867579999999997</v>
      </c>
      <c r="AL1318" s="355">
        <v>0</v>
      </c>
      <c r="AM1318" s="11">
        <f>IF(Verzie!$E$1="CZK",Ceny!AK1318,IF(Verzie!$E$1="SK",Ceny!AL1318,""))</f>
        <v>0</v>
      </c>
    </row>
    <row r="1319" spans="34:39" ht="15">
      <c r="AH1319" s="353" t="s">
        <v>5513</v>
      </c>
      <c r="AI1319" s="352" t="s">
        <v>5514</v>
      </c>
      <c r="AJ1319" s="352" t="s">
        <v>5515</v>
      </c>
      <c r="AK1319" s="354">
        <v>89.752970000000005</v>
      </c>
      <c r="AL1319" s="355">
        <v>4.3174299999999999</v>
      </c>
      <c r="AM1319" s="11">
        <f>IF(Verzie!$E$1="CZK",Ceny!AK1319,IF(Verzie!$E$1="SK",Ceny!AL1319,""))</f>
        <v>4.3174299999999999</v>
      </c>
    </row>
    <row r="1320" spans="34:39" ht="15">
      <c r="AH1320" s="353" t="s">
        <v>5516</v>
      </c>
      <c r="AI1320" s="352" t="s">
        <v>5517</v>
      </c>
      <c r="AJ1320" s="352" t="s">
        <v>5518</v>
      </c>
      <c r="AK1320" s="354">
        <v>92.561310000000006</v>
      </c>
      <c r="AL1320" s="355">
        <v>4.4525499999999996</v>
      </c>
      <c r="AM1320" s="11">
        <f>IF(Verzie!$E$1="CZK",Ceny!AK1320,IF(Verzie!$E$1="SK",Ceny!AL1320,""))</f>
        <v>4.4525499999999996</v>
      </c>
    </row>
    <row r="1321" spans="34:39" ht="15">
      <c r="AH1321" s="353" t="s">
        <v>5519</v>
      </c>
      <c r="AI1321" s="352" t="s">
        <v>5520</v>
      </c>
      <c r="AJ1321" s="352" t="s">
        <v>5521</v>
      </c>
      <c r="AK1321" s="354">
        <v>89.004649999999998</v>
      </c>
      <c r="AL1321" s="355">
        <v>4.2814399999999999</v>
      </c>
      <c r="AM1321" s="11">
        <f>IF(Verzie!$E$1="CZK",Ceny!AK1321,IF(Verzie!$E$1="SK",Ceny!AL1321,""))</f>
        <v>4.2814399999999999</v>
      </c>
    </row>
    <row r="1322" spans="34:39" ht="15">
      <c r="AH1322" s="353" t="s">
        <v>5522</v>
      </c>
      <c r="AI1322" s="352" t="s">
        <v>5523</v>
      </c>
      <c r="AJ1322" s="352" t="s">
        <v>5524</v>
      </c>
      <c r="AK1322" s="354">
        <v>84.083020000000005</v>
      </c>
      <c r="AL1322" s="355">
        <v>4.0447100000000002</v>
      </c>
      <c r="AM1322" s="11">
        <f>IF(Verzie!$E$1="CZK",Ceny!AK1322,IF(Verzie!$E$1="SK",Ceny!AL1322,""))</f>
        <v>4.0447100000000002</v>
      </c>
    </row>
    <row r="1323" spans="34:39" ht="15">
      <c r="AH1323" s="353" t="s">
        <v>5525</v>
      </c>
      <c r="AI1323" s="352" t="s">
        <v>5526</v>
      </c>
      <c r="AJ1323" s="352" t="s">
        <v>5527</v>
      </c>
      <c r="AK1323" s="354">
        <v>84.083020000000005</v>
      </c>
      <c r="AL1323" s="355">
        <v>4.0447100000000002</v>
      </c>
      <c r="AM1323" s="11">
        <f>IF(Verzie!$E$1="CZK",Ceny!AK1323,IF(Verzie!$E$1="SK",Ceny!AL1323,""))</f>
        <v>4.0447100000000002</v>
      </c>
    </row>
    <row r="1324" spans="34:39" ht="15">
      <c r="AH1324" s="353" t="s">
        <v>5528</v>
      </c>
      <c r="AI1324" s="352" t="s">
        <v>5529</v>
      </c>
      <c r="AJ1324" s="352" t="s">
        <v>5530</v>
      </c>
      <c r="AK1324" s="354">
        <v>95.402119999999996</v>
      </c>
      <c r="AL1324" s="355">
        <v>4.5891900000000003</v>
      </c>
      <c r="AM1324" s="11">
        <f>IF(Verzie!$E$1="CZK",Ceny!AK1324,IF(Verzie!$E$1="SK",Ceny!AL1324,""))</f>
        <v>4.5891900000000003</v>
      </c>
    </row>
    <row r="1325" spans="34:39" ht="15">
      <c r="AH1325" s="353" t="s">
        <v>5531</v>
      </c>
      <c r="AI1325" s="352" t="s">
        <v>5532</v>
      </c>
      <c r="AJ1325" s="352" t="s">
        <v>5533</v>
      </c>
      <c r="AK1325" s="354">
        <v>99.962890000000002</v>
      </c>
      <c r="AL1325" s="355">
        <v>4.8085800000000001</v>
      </c>
      <c r="AM1325" s="11">
        <f>IF(Verzie!$E$1="CZK",Ceny!AK1325,IF(Verzie!$E$1="SK",Ceny!AL1325,""))</f>
        <v>4.8085800000000001</v>
      </c>
    </row>
    <row r="1326" spans="34:39" ht="15">
      <c r="AH1326" s="353" t="s">
        <v>5534</v>
      </c>
      <c r="AI1326" s="352" t="s">
        <v>5535</v>
      </c>
      <c r="AJ1326" s="352" t="s">
        <v>5536</v>
      </c>
      <c r="AK1326" s="354">
        <v>89.752970000000005</v>
      </c>
      <c r="AL1326" s="355">
        <v>4.3174299999999999</v>
      </c>
      <c r="AM1326" s="11">
        <f>IF(Verzie!$E$1="CZK",Ceny!AK1326,IF(Verzie!$E$1="SK",Ceny!AL1326,""))</f>
        <v>4.3174299999999999</v>
      </c>
    </row>
    <row r="1327" spans="34:39" ht="15">
      <c r="AH1327" s="353" t="s">
        <v>5537</v>
      </c>
      <c r="AI1327" s="352" t="s">
        <v>5538</v>
      </c>
      <c r="AJ1327" s="352" t="s">
        <v>5539</v>
      </c>
      <c r="AK1327" s="354">
        <v>83.212299999999999</v>
      </c>
      <c r="AL1327" s="355">
        <v>4.0028100000000002</v>
      </c>
      <c r="AM1327" s="11">
        <f>IF(Verzie!$E$1="CZK",Ceny!AK1327,IF(Verzie!$E$1="SK",Ceny!AL1327,""))</f>
        <v>4.0028100000000002</v>
      </c>
    </row>
    <row r="1328" spans="34:39" ht="15">
      <c r="AH1328" s="353" t="s">
        <v>5540</v>
      </c>
      <c r="AI1328" s="352" t="s">
        <v>5541</v>
      </c>
      <c r="AJ1328" s="352" t="s">
        <v>5542</v>
      </c>
      <c r="AK1328" s="354">
        <v>37.089579999999998</v>
      </c>
      <c r="AL1328" s="355">
        <v>1.78416</v>
      </c>
      <c r="AM1328" s="11">
        <f>IF(Verzie!$E$1="CZK",Ceny!AK1328,IF(Verzie!$E$1="SK",Ceny!AL1328,""))</f>
        <v>1.78416</v>
      </c>
    </row>
    <row r="1329" spans="34:39" ht="15">
      <c r="AH1329" s="353" t="s">
        <v>5543</v>
      </c>
      <c r="AI1329" s="352" t="s">
        <v>5544</v>
      </c>
      <c r="AJ1329" s="352" t="s">
        <v>5545</v>
      </c>
      <c r="AK1329" s="354">
        <v>36.974600000000002</v>
      </c>
      <c r="AL1329" s="355">
        <v>0</v>
      </c>
      <c r="AM1329" s="11">
        <f>IF(Verzie!$E$1="CZK",Ceny!AK1329,IF(Verzie!$E$1="SK",Ceny!AL1329,""))</f>
        <v>0</v>
      </c>
    </row>
    <row r="1330" spans="34:39" ht="15">
      <c r="AH1330" s="353" t="s">
        <v>5546</v>
      </c>
      <c r="AI1330" s="352" t="s">
        <v>5547</v>
      </c>
      <c r="AJ1330" s="352" t="s">
        <v>5548</v>
      </c>
      <c r="AK1330" s="354">
        <v>0</v>
      </c>
      <c r="AL1330" s="355">
        <v>0</v>
      </c>
      <c r="AM1330" s="11">
        <f>IF(Verzie!$E$1="CZK",Ceny!AK1330,IF(Verzie!$E$1="SK",Ceny!AL1330,""))</f>
        <v>0</v>
      </c>
    </row>
    <row r="1331" spans="34:39" ht="15">
      <c r="AH1331" s="353" t="s">
        <v>5549</v>
      </c>
      <c r="AI1331" s="352" t="s">
        <v>5550</v>
      </c>
      <c r="AJ1331" s="352" t="s">
        <v>5551</v>
      </c>
      <c r="AK1331" s="354">
        <v>0</v>
      </c>
      <c r="AL1331" s="355">
        <v>0</v>
      </c>
      <c r="AM1331" s="11">
        <f>IF(Verzie!$E$1="CZK",Ceny!AK1331,IF(Verzie!$E$1="SK",Ceny!AL1331,""))</f>
        <v>0</v>
      </c>
    </row>
    <row r="1332" spans="34:39" ht="15">
      <c r="AH1332" s="353" t="s">
        <v>5552</v>
      </c>
      <c r="AI1332" s="352" t="s">
        <v>5553</v>
      </c>
      <c r="AJ1332" s="352" t="s">
        <v>5554</v>
      </c>
      <c r="AK1332" s="354">
        <v>0</v>
      </c>
      <c r="AL1332" s="355">
        <v>0</v>
      </c>
      <c r="AM1332" s="11">
        <f>IF(Verzie!$E$1="CZK",Ceny!AK1332,IF(Verzie!$E$1="SK",Ceny!AL1332,""))</f>
        <v>0</v>
      </c>
    </row>
    <row r="1333" spans="34:39" ht="15">
      <c r="AH1333" s="353" t="s">
        <v>5555</v>
      </c>
      <c r="AI1333" s="352" t="s">
        <v>5556</v>
      </c>
      <c r="AJ1333" s="352" t="s">
        <v>5557</v>
      </c>
      <c r="AK1333" s="354">
        <v>0</v>
      </c>
      <c r="AL1333" s="355">
        <v>0</v>
      </c>
      <c r="AM1333" s="11">
        <f>IF(Verzie!$E$1="CZK",Ceny!AK1333,IF(Verzie!$E$1="SK",Ceny!AL1333,""))</f>
        <v>0</v>
      </c>
    </row>
    <row r="1334" spans="34:39" ht="15">
      <c r="AH1334" s="353" t="s">
        <v>5558</v>
      </c>
      <c r="AI1334" s="352" t="s">
        <v>5559</v>
      </c>
      <c r="AJ1334" s="352" t="s">
        <v>5560</v>
      </c>
      <c r="AK1334" s="354">
        <v>0</v>
      </c>
      <c r="AL1334" s="355">
        <v>0</v>
      </c>
      <c r="AM1334" s="11">
        <f>IF(Verzie!$E$1="CZK",Ceny!AK1334,IF(Verzie!$E$1="SK",Ceny!AL1334,""))</f>
        <v>0</v>
      </c>
    </row>
    <row r="1335" spans="34:39" ht="15">
      <c r="AH1335" s="353" t="s">
        <v>5561</v>
      </c>
      <c r="AI1335" s="352" t="s">
        <v>5562</v>
      </c>
      <c r="AJ1335" s="352" t="s">
        <v>5563</v>
      </c>
      <c r="AK1335" s="354">
        <v>0</v>
      </c>
      <c r="AL1335" s="355">
        <v>0</v>
      </c>
      <c r="AM1335" s="11">
        <f>IF(Verzie!$E$1="CZK",Ceny!AK1335,IF(Verzie!$E$1="SK",Ceny!AL1335,""))</f>
        <v>0</v>
      </c>
    </row>
    <row r="1336" spans="34:39" ht="15">
      <c r="AH1336" s="353" t="s">
        <v>5564</v>
      </c>
      <c r="AI1336" s="352" t="s">
        <v>5565</v>
      </c>
      <c r="AJ1336" s="352" t="s">
        <v>5566</v>
      </c>
      <c r="AK1336" s="354">
        <v>0</v>
      </c>
      <c r="AL1336" s="355">
        <v>0</v>
      </c>
      <c r="AM1336" s="11">
        <f>IF(Verzie!$E$1="CZK",Ceny!AK1336,IF(Verzie!$E$1="SK",Ceny!AL1336,""))</f>
        <v>0</v>
      </c>
    </row>
    <row r="1337" spans="34:39" ht="15">
      <c r="AH1337" s="353" t="s">
        <v>5567</v>
      </c>
      <c r="AI1337" s="352" t="s">
        <v>5568</v>
      </c>
      <c r="AJ1337" s="352" t="s">
        <v>5569</v>
      </c>
      <c r="AK1337" s="354">
        <v>197.90357</v>
      </c>
      <c r="AL1337" s="355">
        <v>0</v>
      </c>
      <c r="AM1337" s="11">
        <f>IF(Verzie!$E$1="CZK",Ceny!AK1337,IF(Verzie!$E$1="SK",Ceny!AL1337,""))</f>
        <v>0</v>
      </c>
    </row>
    <row r="1338" spans="34:39" ht="15">
      <c r="AH1338" s="353" t="s">
        <v>5570</v>
      </c>
      <c r="AI1338" s="352" t="s">
        <v>5571</v>
      </c>
      <c r="AJ1338" s="352" t="s">
        <v>5572</v>
      </c>
      <c r="AK1338" s="354">
        <v>283.98489999999998</v>
      </c>
      <c r="AL1338" s="355">
        <v>0</v>
      </c>
      <c r="AM1338" s="11">
        <f>IF(Verzie!$E$1="CZK",Ceny!AK1338,IF(Verzie!$E$1="SK",Ceny!AL1338,""))</f>
        <v>0</v>
      </c>
    </row>
    <row r="1339" spans="34:39" ht="15">
      <c r="AH1339" s="353" t="s">
        <v>5573</v>
      </c>
      <c r="AI1339" s="352" t="s">
        <v>5574</v>
      </c>
      <c r="AJ1339" s="352" t="s">
        <v>5575</v>
      </c>
      <c r="AK1339" s="354">
        <v>249.85856000000001</v>
      </c>
      <c r="AL1339" s="355">
        <v>12.0191</v>
      </c>
      <c r="AM1339" s="11">
        <f>IF(Verzie!$E$1="CZK",Ceny!AK1339,IF(Verzie!$E$1="SK",Ceny!AL1339,""))</f>
        <v>12.0191</v>
      </c>
    </row>
    <row r="1340" spans="34:39" ht="15">
      <c r="AH1340" s="353" t="s">
        <v>5576</v>
      </c>
      <c r="AI1340" s="352" t="s">
        <v>5577</v>
      </c>
      <c r="AJ1340" s="352" t="s">
        <v>5578</v>
      </c>
      <c r="AK1340" s="354">
        <v>249.85856000000001</v>
      </c>
      <c r="AL1340" s="355">
        <v>12.0191</v>
      </c>
      <c r="AM1340" s="11">
        <f>IF(Verzie!$E$1="CZK",Ceny!AK1340,IF(Verzie!$E$1="SK",Ceny!AL1340,""))</f>
        <v>12.0191</v>
      </c>
    </row>
    <row r="1341" spans="34:39" ht="15">
      <c r="AH1341" s="353" t="s">
        <v>5579</v>
      </c>
      <c r="AI1341" s="352" t="s">
        <v>5580</v>
      </c>
      <c r="AJ1341" s="352" t="s">
        <v>5581</v>
      </c>
      <c r="AK1341" s="354">
        <v>248.47799000000001</v>
      </c>
      <c r="AL1341" s="355">
        <v>9.2430000000000003</v>
      </c>
      <c r="AM1341" s="11">
        <f>IF(Verzie!$E$1="CZK",Ceny!AK1341,IF(Verzie!$E$1="SK",Ceny!AL1341,""))</f>
        <v>9.2430000000000003</v>
      </c>
    </row>
    <row r="1342" spans="34:39" ht="15">
      <c r="AH1342" s="353" t="s">
        <v>5579</v>
      </c>
      <c r="AI1342" s="352" t="s">
        <v>5582</v>
      </c>
      <c r="AJ1342" s="352" t="s">
        <v>5583</v>
      </c>
      <c r="AK1342" s="354">
        <v>255.267</v>
      </c>
      <c r="AL1342" s="355">
        <v>12.279249999999999</v>
      </c>
      <c r="AM1342" s="11">
        <f>IF(Verzie!$E$1="CZK",Ceny!AK1342,IF(Verzie!$E$1="SK",Ceny!AL1342,""))</f>
        <v>12.279249999999999</v>
      </c>
    </row>
    <row r="1343" spans="34:39" ht="15">
      <c r="AH1343" s="353" t="s">
        <v>5584</v>
      </c>
      <c r="AI1343" s="352" t="s">
        <v>5585</v>
      </c>
      <c r="AJ1343" s="352" t="s">
        <v>5586</v>
      </c>
      <c r="AK1343" s="354">
        <v>248.47799000000001</v>
      </c>
      <c r="AL1343" s="355">
        <v>9.2430000000000003</v>
      </c>
      <c r="AM1343" s="11">
        <f>IF(Verzie!$E$1="CZK",Ceny!AK1343,IF(Verzie!$E$1="SK",Ceny!AL1343,""))</f>
        <v>9.2430000000000003</v>
      </c>
    </row>
    <row r="1344" spans="34:39" ht="15">
      <c r="AH1344" s="353" t="s">
        <v>5587</v>
      </c>
      <c r="AI1344" s="352" t="s">
        <v>5588</v>
      </c>
      <c r="AJ1344" s="352" t="s">
        <v>5589</v>
      </c>
      <c r="AK1344" s="354">
        <v>260.67007000000001</v>
      </c>
      <c r="AL1344" s="355">
        <v>12.53918</v>
      </c>
      <c r="AM1344" s="11">
        <f>IF(Verzie!$E$1="CZK",Ceny!AK1344,IF(Verzie!$E$1="SK",Ceny!AL1344,""))</f>
        <v>12.53918</v>
      </c>
    </row>
    <row r="1345" spans="34:39" ht="15">
      <c r="AH1345" s="353" t="s">
        <v>5587</v>
      </c>
      <c r="AI1345" s="352" t="s">
        <v>5590</v>
      </c>
      <c r="AJ1345" s="352" t="s">
        <v>5591</v>
      </c>
      <c r="AK1345" s="354">
        <v>253.73734999999999</v>
      </c>
      <c r="AL1345" s="355">
        <v>9.4386399999999995</v>
      </c>
      <c r="AM1345" s="11">
        <f>IF(Verzie!$E$1="CZK",Ceny!AK1345,IF(Verzie!$E$1="SK",Ceny!AL1345,""))</f>
        <v>9.4386399999999995</v>
      </c>
    </row>
    <row r="1346" spans="34:39" ht="15">
      <c r="AH1346" s="353" t="s">
        <v>5592</v>
      </c>
      <c r="AI1346" s="352" t="s">
        <v>5593</v>
      </c>
      <c r="AJ1346" s="352" t="s">
        <v>5594</v>
      </c>
      <c r="AK1346" s="354">
        <v>260.67007000000001</v>
      </c>
      <c r="AL1346" s="355">
        <v>12.53918</v>
      </c>
      <c r="AM1346" s="11">
        <f>IF(Verzie!$E$1="CZK",Ceny!AK1346,IF(Verzie!$E$1="SK",Ceny!AL1346,""))</f>
        <v>12.53918</v>
      </c>
    </row>
    <row r="1347" spans="34:39" ht="15">
      <c r="AH1347" s="353" t="s">
        <v>5592</v>
      </c>
      <c r="AI1347" s="352" t="s">
        <v>5595</v>
      </c>
      <c r="AJ1347" s="352" t="s">
        <v>5596</v>
      </c>
      <c r="AK1347" s="354">
        <v>253.73734999999999</v>
      </c>
      <c r="AL1347" s="355">
        <v>9.4386399999999995</v>
      </c>
      <c r="AM1347" s="11">
        <f>IF(Verzie!$E$1="CZK",Ceny!AK1347,IF(Verzie!$E$1="SK",Ceny!AL1347,""))</f>
        <v>9.4386399999999995</v>
      </c>
    </row>
    <row r="1348" spans="34:39" ht="15">
      <c r="AH1348" s="353" t="s">
        <v>5597</v>
      </c>
      <c r="AI1348" s="352" t="s">
        <v>5598</v>
      </c>
      <c r="AJ1348" s="352" t="s">
        <v>5599</v>
      </c>
      <c r="AK1348" s="354">
        <v>258.99680999999998</v>
      </c>
      <c r="AL1348" s="355">
        <v>12.18962</v>
      </c>
      <c r="AM1348" s="11">
        <f>IF(Verzie!$E$1="CZK",Ceny!AK1348,IF(Verzie!$E$1="SK",Ceny!AL1348,""))</f>
        <v>12.18962</v>
      </c>
    </row>
    <row r="1349" spans="34:39" ht="15">
      <c r="AH1349" s="353" t="s">
        <v>5597</v>
      </c>
      <c r="AI1349" s="352" t="s">
        <v>5600</v>
      </c>
      <c r="AJ1349" s="352" t="s">
        <v>5601</v>
      </c>
      <c r="AK1349" s="354">
        <v>258.99680999999998</v>
      </c>
      <c r="AL1349" s="355">
        <v>9.63429</v>
      </c>
      <c r="AM1349" s="11">
        <f>IF(Verzie!$E$1="CZK",Ceny!AK1349,IF(Verzie!$E$1="SK",Ceny!AL1349,""))</f>
        <v>9.63429</v>
      </c>
    </row>
    <row r="1350" spans="34:39" ht="15">
      <c r="AH1350" s="353" t="s">
        <v>5597</v>
      </c>
      <c r="AI1350" s="352" t="s">
        <v>5602</v>
      </c>
      <c r="AJ1350" s="352" t="s">
        <v>5603</v>
      </c>
      <c r="AK1350" s="354">
        <v>258.99680999999998</v>
      </c>
      <c r="AL1350" s="355">
        <v>9.63429</v>
      </c>
      <c r="AM1350" s="11">
        <f>IF(Verzie!$E$1="CZK",Ceny!AK1350,IF(Verzie!$E$1="SK",Ceny!AL1350,""))</f>
        <v>9.63429</v>
      </c>
    </row>
    <row r="1351" spans="34:39" ht="15">
      <c r="AH1351" s="353" t="s">
        <v>5604</v>
      </c>
      <c r="AI1351" s="352" t="s">
        <v>5605</v>
      </c>
      <c r="AJ1351" s="352" t="s">
        <v>5606</v>
      </c>
      <c r="AK1351" s="354">
        <v>258.99680999999998</v>
      </c>
      <c r="AL1351" s="355">
        <v>12.18962</v>
      </c>
      <c r="AM1351" s="11">
        <f>IF(Verzie!$E$1="CZK",Ceny!AK1351,IF(Verzie!$E$1="SK",Ceny!AL1351,""))</f>
        <v>12.18962</v>
      </c>
    </row>
    <row r="1352" spans="34:39" ht="15">
      <c r="AH1352" s="353" t="s">
        <v>5604</v>
      </c>
      <c r="AI1352" s="352" t="s">
        <v>5607</v>
      </c>
      <c r="AJ1352" s="352" t="s">
        <v>5608</v>
      </c>
      <c r="AK1352" s="354">
        <v>258.99680999999998</v>
      </c>
      <c r="AL1352" s="355">
        <v>9.63429</v>
      </c>
      <c r="AM1352" s="11">
        <f>IF(Verzie!$E$1="CZK",Ceny!AK1352,IF(Verzie!$E$1="SK",Ceny!AL1352,""))</f>
        <v>9.63429</v>
      </c>
    </row>
    <row r="1353" spans="34:39" ht="15">
      <c r="AH1353" s="353" t="s">
        <v>5609</v>
      </c>
      <c r="AI1353" s="352" t="s">
        <v>5610</v>
      </c>
      <c r="AJ1353" s="352" t="s">
        <v>5611</v>
      </c>
      <c r="AK1353" s="354">
        <v>153.82202000000001</v>
      </c>
      <c r="AL1353" s="355">
        <v>5.9207400000000003</v>
      </c>
      <c r="AM1353" s="11">
        <f>IF(Verzie!$E$1="CZK",Ceny!AK1353,IF(Verzie!$E$1="SK",Ceny!AL1353,""))</f>
        <v>5.9207400000000003</v>
      </c>
    </row>
    <row r="1354" spans="34:39" ht="15">
      <c r="AH1354" s="353" t="s">
        <v>5604</v>
      </c>
      <c r="AI1354" s="352" t="s">
        <v>5612</v>
      </c>
      <c r="AJ1354" s="352" t="s">
        <v>5613</v>
      </c>
      <c r="AK1354" s="354">
        <v>258.99680999999998</v>
      </c>
      <c r="AL1354" s="355">
        <v>9.63429</v>
      </c>
      <c r="AM1354" s="11">
        <f>IF(Verzie!$E$1="CZK",Ceny!AK1354,IF(Verzie!$E$1="SK",Ceny!AL1354,""))</f>
        <v>9.63429</v>
      </c>
    </row>
    <row r="1355" spans="34:39" ht="15">
      <c r="AH1355" s="353" t="s">
        <v>5614</v>
      </c>
      <c r="AI1355" s="352" t="s">
        <v>5615</v>
      </c>
      <c r="AJ1355" s="352" t="s">
        <v>5616</v>
      </c>
      <c r="AK1355" s="354">
        <v>264.25628</v>
      </c>
      <c r="AL1355" s="355">
        <v>12.437139999999999</v>
      </c>
      <c r="AM1355" s="11">
        <f>IF(Verzie!$E$1="CZK",Ceny!AK1355,IF(Verzie!$E$1="SK",Ceny!AL1355,""))</f>
        <v>12.437139999999999</v>
      </c>
    </row>
    <row r="1356" spans="34:39" ht="15">
      <c r="AH1356" s="353" t="s">
        <v>5617</v>
      </c>
      <c r="AI1356" s="352" t="s">
        <v>5618</v>
      </c>
      <c r="AJ1356" s="352" t="s">
        <v>5619</v>
      </c>
      <c r="AK1356" s="354">
        <v>264.25628</v>
      </c>
      <c r="AL1356" s="355">
        <v>12.437139999999999</v>
      </c>
      <c r="AM1356" s="11">
        <f>IF(Verzie!$E$1="CZK",Ceny!AK1356,IF(Verzie!$E$1="SK",Ceny!AL1356,""))</f>
        <v>12.437139999999999</v>
      </c>
    </row>
    <row r="1357" spans="34:39" ht="15">
      <c r="AH1357" s="353" t="s">
        <v>5620</v>
      </c>
      <c r="AI1357" s="352" t="s">
        <v>5621</v>
      </c>
      <c r="AJ1357" s="352" t="s">
        <v>5622</v>
      </c>
      <c r="AK1357" s="354">
        <v>281.21048000000002</v>
      </c>
      <c r="AL1357" s="355">
        <v>13.527229999999999</v>
      </c>
      <c r="AM1357" s="11">
        <f>IF(Verzie!$E$1="CZK",Ceny!AK1357,IF(Verzie!$E$1="SK",Ceny!AL1357,""))</f>
        <v>13.527229999999999</v>
      </c>
    </row>
    <row r="1358" spans="34:39" ht="15">
      <c r="AH1358" s="353" t="s">
        <v>5620</v>
      </c>
      <c r="AI1358" s="352" t="s">
        <v>5623</v>
      </c>
      <c r="AJ1358" s="352" t="s">
        <v>5624</v>
      </c>
      <c r="AK1358" s="354">
        <v>273.73147</v>
      </c>
      <c r="AL1358" s="355">
        <v>10.18239</v>
      </c>
      <c r="AM1358" s="11">
        <f>IF(Verzie!$E$1="CZK",Ceny!AK1358,IF(Verzie!$E$1="SK",Ceny!AL1358,""))</f>
        <v>10.18239</v>
      </c>
    </row>
    <row r="1359" spans="34:39" ht="15">
      <c r="AH1359" s="353" t="s">
        <v>5625</v>
      </c>
      <c r="AI1359" s="352" t="s">
        <v>5626</v>
      </c>
      <c r="AJ1359" s="352" t="s">
        <v>5627</v>
      </c>
      <c r="AK1359" s="354">
        <v>281.21048000000002</v>
      </c>
      <c r="AL1359" s="355">
        <v>13.527229999999999</v>
      </c>
      <c r="AM1359" s="11">
        <f>IF(Verzie!$E$1="CZK",Ceny!AK1359,IF(Verzie!$E$1="SK",Ceny!AL1359,""))</f>
        <v>13.527229999999999</v>
      </c>
    </row>
    <row r="1360" spans="34:39" ht="15">
      <c r="AH1360" s="353" t="s">
        <v>5625</v>
      </c>
      <c r="AI1360" s="352" t="s">
        <v>5628</v>
      </c>
      <c r="AJ1360" s="352" t="s">
        <v>5629</v>
      </c>
      <c r="AK1360" s="354">
        <v>273.73147</v>
      </c>
      <c r="AL1360" s="355">
        <v>10.18239</v>
      </c>
      <c r="AM1360" s="11">
        <f>IF(Verzie!$E$1="CZK",Ceny!AK1360,IF(Verzie!$E$1="SK",Ceny!AL1360,""))</f>
        <v>10.18239</v>
      </c>
    </row>
    <row r="1361" spans="34:39" ht="15">
      <c r="AH1361" s="353" t="s">
        <v>5630</v>
      </c>
      <c r="AI1361" s="352" t="s">
        <v>5631</v>
      </c>
      <c r="AJ1361" s="352" t="s">
        <v>5632</v>
      </c>
      <c r="AK1361" s="354">
        <v>2.1055700000000002</v>
      </c>
      <c r="AL1361" s="355">
        <v>8.6360000000000006E-2</v>
      </c>
      <c r="AM1361" s="11">
        <f>IF(Verzie!$E$1="CZK",Ceny!AK1361,IF(Verzie!$E$1="SK",Ceny!AL1361,""))</f>
        <v>8.6360000000000006E-2</v>
      </c>
    </row>
    <row r="1362" spans="34:39" ht="15">
      <c r="AH1362" s="353" t="s">
        <v>5630</v>
      </c>
      <c r="AI1362" s="352" t="s">
        <v>5633</v>
      </c>
      <c r="AJ1362" s="352" t="s">
        <v>5634</v>
      </c>
      <c r="AK1362" s="354">
        <v>2.1055700000000002</v>
      </c>
      <c r="AL1362" s="355">
        <v>8.6360000000000006E-2</v>
      </c>
      <c r="AM1362" s="11">
        <f>IF(Verzie!$E$1="CZK",Ceny!AK1362,IF(Verzie!$E$1="SK",Ceny!AL1362,""))</f>
        <v>8.6360000000000006E-2</v>
      </c>
    </row>
    <row r="1363" spans="34:39" ht="15">
      <c r="AH1363" s="353" t="s">
        <v>5635</v>
      </c>
      <c r="AI1363" s="352" t="s">
        <v>5636</v>
      </c>
      <c r="AJ1363" s="352" t="s">
        <v>5637</v>
      </c>
      <c r="AK1363" s="354">
        <v>1.9804900000000001</v>
      </c>
      <c r="AL1363" s="355">
        <v>8.1220000000000001E-2</v>
      </c>
      <c r="AM1363" s="11">
        <f>IF(Verzie!$E$1="CZK",Ceny!AK1363,IF(Verzie!$E$1="SK",Ceny!AL1363,""))</f>
        <v>8.1220000000000001E-2</v>
      </c>
    </row>
    <row r="1364" spans="34:39" ht="15">
      <c r="AH1364" s="353" t="s">
        <v>5638</v>
      </c>
      <c r="AI1364" s="352" t="s">
        <v>5639</v>
      </c>
      <c r="AJ1364" s="352" t="s">
        <v>5640</v>
      </c>
      <c r="AK1364" s="354">
        <v>248.77575999999999</v>
      </c>
      <c r="AL1364" s="355">
        <v>11.96702</v>
      </c>
      <c r="AM1364" s="11">
        <f>IF(Verzie!$E$1="CZK",Ceny!AK1364,IF(Verzie!$E$1="SK",Ceny!AL1364,""))</f>
        <v>11.96702</v>
      </c>
    </row>
    <row r="1365" spans="34:39" ht="15">
      <c r="AH1365" s="353" t="s">
        <v>5641</v>
      </c>
      <c r="AI1365" s="352" t="s">
        <v>5642</v>
      </c>
      <c r="AJ1365" s="352" t="s">
        <v>5643</v>
      </c>
      <c r="AK1365" s="354">
        <v>248.77575999999999</v>
      </c>
      <c r="AL1365" s="355">
        <v>11.96702</v>
      </c>
      <c r="AM1365" s="11">
        <f>IF(Verzie!$E$1="CZK",Ceny!AK1365,IF(Verzie!$E$1="SK",Ceny!AL1365,""))</f>
        <v>11.96702</v>
      </c>
    </row>
    <row r="1366" spans="34:39" ht="15">
      <c r="AH1366" s="353" t="s">
        <v>5644</v>
      </c>
      <c r="AI1366" s="352" t="s">
        <v>5645</v>
      </c>
      <c r="AJ1366" s="352" t="s">
        <v>5646</v>
      </c>
      <c r="AK1366" s="354">
        <v>156.15083000000001</v>
      </c>
      <c r="AL1366" s="355">
        <v>6.2468000000000004</v>
      </c>
      <c r="AM1366" s="11">
        <f>IF(Verzie!$E$1="CZK",Ceny!AK1366,IF(Verzie!$E$1="SK",Ceny!AL1366,""))</f>
        <v>6.2468000000000004</v>
      </c>
    </row>
    <row r="1367" spans="34:39" ht="15">
      <c r="AH1367" s="353" t="s">
        <v>5647</v>
      </c>
      <c r="AI1367" s="352" t="s">
        <v>5648</v>
      </c>
      <c r="AJ1367" s="352" t="s">
        <v>5649</v>
      </c>
      <c r="AK1367" s="354">
        <v>223.93845999999999</v>
      </c>
      <c r="AL1367" s="355">
        <v>10.77224</v>
      </c>
      <c r="AM1367" s="11">
        <f>IF(Verzie!$E$1="CZK",Ceny!AK1367,IF(Verzie!$E$1="SK",Ceny!AL1367,""))</f>
        <v>10.77224</v>
      </c>
    </row>
    <row r="1368" spans="34:39" ht="15">
      <c r="AH1368" s="353" t="s">
        <v>5650</v>
      </c>
      <c r="AI1368" s="352" t="s">
        <v>5651</v>
      </c>
      <c r="AJ1368" s="352" t="s">
        <v>5652</v>
      </c>
      <c r="AK1368" s="354">
        <v>245.01799</v>
      </c>
      <c r="AL1368" s="355">
        <v>11.786250000000001</v>
      </c>
      <c r="AM1368" s="11">
        <f>IF(Verzie!$E$1="CZK",Ceny!AK1368,IF(Verzie!$E$1="SK",Ceny!AL1368,""))</f>
        <v>11.786250000000001</v>
      </c>
    </row>
    <row r="1369" spans="34:39" ht="15">
      <c r="AH1369" s="353" t="s">
        <v>5653</v>
      </c>
      <c r="AI1369" s="352" t="s">
        <v>5654</v>
      </c>
      <c r="AJ1369" s="352" t="s">
        <v>5655</v>
      </c>
      <c r="AK1369" s="354">
        <v>266.47379000000001</v>
      </c>
      <c r="AL1369" s="355">
        <v>12.81836</v>
      </c>
      <c r="AM1369" s="11">
        <f>IF(Verzie!$E$1="CZK",Ceny!AK1369,IF(Verzie!$E$1="SK",Ceny!AL1369,""))</f>
        <v>12.81836</v>
      </c>
    </row>
    <row r="1370" spans="34:39" ht="15">
      <c r="AH1370" s="353" t="s">
        <v>5656</v>
      </c>
      <c r="AI1370" s="352" t="s">
        <v>5657</v>
      </c>
      <c r="AJ1370" s="352" t="s">
        <v>5658</v>
      </c>
      <c r="AK1370" s="354">
        <v>287.17728</v>
      </c>
      <c r="AL1370" s="355">
        <v>13.814260000000001</v>
      </c>
      <c r="AM1370" s="11">
        <f>IF(Verzie!$E$1="CZK",Ceny!AK1370,IF(Verzie!$E$1="SK",Ceny!AL1370,""))</f>
        <v>13.814260000000001</v>
      </c>
    </row>
    <row r="1371" spans="34:39" ht="15">
      <c r="AH1371" s="353" t="s">
        <v>5659</v>
      </c>
      <c r="AI1371" s="352" t="s">
        <v>5660</v>
      </c>
      <c r="AJ1371" s="352" t="s">
        <v>5661</v>
      </c>
      <c r="AK1371" s="354">
        <v>312.02087</v>
      </c>
      <c r="AL1371" s="355">
        <v>15.00933</v>
      </c>
      <c r="AM1371" s="11">
        <f>IF(Verzie!$E$1="CZK",Ceny!AK1371,IF(Verzie!$E$1="SK",Ceny!AL1371,""))</f>
        <v>15.00933</v>
      </c>
    </row>
    <row r="1372" spans="34:39" ht="15">
      <c r="AH1372" s="353" t="s">
        <v>5662</v>
      </c>
      <c r="AI1372" s="352" t="s">
        <v>5663</v>
      </c>
      <c r="AJ1372" s="352" t="s">
        <v>5664</v>
      </c>
      <c r="AK1372" s="354">
        <v>560.74288999999999</v>
      </c>
      <c r="AL1372" s="355">
        <v>22.432500000000001</v>
      </c>
      <c r="AM1372" s="11">
        <f>IF(Verzie!$E$1="CZK",Ceny!AK1372,IF(Verzie!$E$1="SK",Ceny!AL1372,""))</f>
        <v>22.432500000000001</v>
      </c>
    </row>
    <row r="1373" spans="34:39" ht="15">
      <c r="AH1373" s="353" t="s">
        <v>5665</v>
      </c>
      <c r="AI1373" s="352" t="s">
        <v>5666</v>
      </c>
      <c r="AJ1373" s="352" t="s">
        <v>5667</v>
      </c>
      <c r="AK1373" s="354">
        <v>488.10892999999999</v>
      </c>
      <c r="AL1373" s="355">
        <v>19.526779999999999</v>
      </c>
      <c r="AM1373" s="11">
        <f>IF(Verzie!$E$1="CZK",Ceny!AK1373,IF(Verzie!$E$1="SK",Ceny!AL1373,""))</f>
        <v>19.526779999999999</v>
      </c>
    </row>
    <row r="1374" spans="34:39" ht="15">
      <c r="AH1374" s="353" t="s">
        <v>5665</v>
      </c>
      <c r="AI1374" s="352" t="s">
        <v>5668</v>
      </c>
      <c r="AJ1374" s="352" t="s">
        <v>5669</v>
      </c>
      <c r="AK1374" s="354">
        <v>488.10892999999999</v>
      </c>
      <c r="AL1374" s="355">
        <v>19.526779999999999</v>
      </c>
      <c r="AM1374" s="11">
        <f>IF(Verzie!$E$1="CZK",Ceny!AK1374,IF(Verzie!$E$1="SK",Ceny!AL1374,""))</f>
        <v>19.526779999999999</v>
      </c>
    </row>
    <row r="1375" spans="34:39" ht="15">
      <c r="AH1375" s="353" t="s">
        <v>5670</v>
      </c>
      <c r="AI1375" s="352" t="s">
        <v>5671</v>
      </c>
      <c r="AJ1375" s="352" t="s">
        <v>5672</v>
      </c>
      <c r="AK1375" s="354">
        <v>619.53288999999995</v>
      </c>
      <c r="AL1375" s="355">
        <v>28.382639999999999</v>
      </c>
      <c r="AM1375" s="11">
        <f>IF(Verzie!$E$1="CZK",Ceny!AK1375,IF(Verzie!$E$1="SK",Ceny!AL1375,""))</f>
        <v>28.382639999999999</v>
      </c>
    </row>
    <row r="1376" spans="34:39" ht="15">
      <c r="AH1376" s="353" t="s">
        <v>5673</v>
      </c>
      <c r="AI1376" s="352" t="s">
        <v>5674</v>
      </c>
      <c r="AJ1376" s="352" t="s">
        <v>5675</v>
      </c>
      <c r="AK1376" s="354">
        <v>666.42840000000001</v>
      </c>
      <c r="AL1376" s="355">
        <v>29.375499999999999</v>
      </c>
      <c r="AM1376" s="11">
        <f>IF(Verzie!$E$1="CZK",Ceny!AK1376,IF(Verzie!$E$1="SK",Ceny!AL1376,""))</f>
        <v>29.375499999999999</v>
      </c>
    </row>
    <row r="1377" spans="34:39" ht="15">
      <c r="AH1377" s="353" t="s">
        <v>5676</v>
      </c>
      <c r="AI1377" s="352" t="s">
        <v>5677</v>
      </c>
      <c r="AJ1377" s="352" t="s">
        <v>5678</v>
      </c>
      <c r="AK1377" s="354">
        <v>4.1717599999999999</v>
      </c>
      <c r="AL1377" s="355">
        <v>0.1711</v>
      </c>
      <c r="AM1377" s="11">
        <f>IF(Verzie!$E$1="CZK",Ceny!AK1377,IF(Verzie!$E$1="SK",Ceny!AL1377,""))</f>
        <v>0.1711</v>
      </c>
    </row>
    <row r="1378" spans="34:39" ht="15">
      <c r="AH1378" s="353" t="s">
        <v>5679</v>
      </c>
      <c r="AI1378" s="352" t="s">
        <v>5680</v>
      </c>
      <c r="AJ1378" s="352" t="s">
        <v>5681</v>
      </c>
      <c r="AK1378" s="354">
        <v>662.36334999999997</v>
      </c>
      <c r="AL1378" s="355">
        <v>30.344819999999999</v>
      </c>
      <c r="AM1378" s="11">
        <f>IF(Verzie!$E$1="CZK",Ceny!AK1378,IF(Verzie!$E$1="SK",Ceny!AL1378,""))</f>
        <v>30.344819999999999</v>
      </c>
    </row>
    <row r="1379" spans="34:39" ht="15">
      <c r="AH1379" s="353" t="s">
        <v>5682</v>
      </c>
      <c r="AI1379" s="352" t="s">
        <v>5683</v>
      </c>
      <c r="AJ1379" s="352" t="s">
        <v>5684</v>
      </c>
      <c r="AK1379" s="354">
        <v>662.36334999999997</v>
      </c>
      <c r="AL1379" s="355">
        <v>30.344819999999999</v>
      </c>
      <c r="AM1379" s="11">
        <f>IF(Verzie!$E$1="CZK",Ceny!AK1379,IF(Verzie!$E$1="SK",Ceny!AL1379,""))</f>
        <v>30.344819999999999</v>
      </c>
    </row>
    <row r="1380" spans="34:39" ht="15">
      <c r="AH1380" s="353" t="s">
        <v>5685</v>
      </c>
      <c r="AI1380" s="352" t="s">
        <v>5686</v>
      </c>
      <c r="AJ1380" s="352" t="s">
        <v>5687</v>
      </c>
      <c r="AK1380" s="354">
        <v>279.08373999999998</v>
      </c>
      <c r="AL1380" s="355">
        <v>12.78566</v>
      </c>
      <c r="AM1380" s="11">
        <f>IF(Verzie!$E$1="CZK",Ceny!AK1380,IF(Verzie!$E$1="SK",Ceny!AL1380,""))</f>
        <v>12.78566</v>
      </c>
    </row>
    <row r="1381" spans="34:39" ht="15">
      <c r="AH1381" s="353" t="s">
        <v>5688</v>
      </c>
      <c r="AI1381" s="352" t="s">
        <v>5689</v>
      </c>
      <c r="AJ1381" s="352" t="s">
        <v>5690</v>
      </c>
      <c r="AK1381" s="354">
        <v>266.95078999999998</v>
      </c>
      <c r="AL1381" s="355">
        <v>12.229799999999999</v>
      </c>
      <c r="AM1381" s="11">
        <f>IF(Verzie!$E$1="CZK",Ceny!AK1381,IF(Verzie!$E$1="SK",Ceny!AL1381,""))</f>
        <v>12.229799999999999</v>
      </c>
    </row>
    <row r="1382" spans="34:39" ht="15">
      <c r="AH1382" s="353" t="s">
        <v>5691</v>
      </c>
      <c r="AI1382" s="352" t="s">
        <v>5692</v>
      </c>
      <c r="AJ1382" s="352" t="s">
        <v>5693</v>
      </c>
      <c r="AK1382" s="354">
        <v>315.28242999999998</v>
      </c>
      <c r="AL1382" s="355">
        <v>14.44402</v>
      </c>
      <c r="AM1382" s="11">
        <f>IF(Verzie!$E$1="CZK",Ceny!AK1382,IF(Verzie!$E$1="SK",Ceny!AL1382,""))</f>
        <v>14.44402</v>
      </c>
    </row>
    <row r="1383" spans="34:39" ht="15">
      <c r="AH1383" s="353" t="s">
        <v>5694</v>
      </c>
      <c r="AI1383" s="352" t="s">
        <v>5695</v>
      </c>
      <c r="AJ1383" s="352" t="s">
        <v>5696</v>
      </c>
      <c r="AK1383" s="354">
        <v>278.90589999999997</v>
      </c>
      <c r="AL1383" s="355">
        <v>12.7775</v>
      </c>
      <c r="AM1383" s="11">
        <f>IF(Verzie!$E$1="CZK",Ceny!AK1383,IF(Verzie!$E$1="SK",Ceny!AL1383,""))</f>
        <v>12.7775</v>
      </c>
    </row>
    <row r="1384" spans="34:39" ht="15">
      <c r="AH1384" s="353" t="s">
        <v>5697</v>
      </c>
      <c r="AI1384" s="352" t="s">
        <v>5698</v>
      </c>
      <c r="AJ1384" s="352" t="s">
        <v>5699</v>
      </c>
      <c r="AK1384" s="354">
        <v>193.01140000000001</v>
      </c>
      <c r="AL1384" s="355">
        <v>8.8424399999999999</v>
      </c>
      <c r="AM1384" s="11">
        <f>IF(Verzie!$E$1="CZK",Ceny!AK1384,IF(Verzie!$E$1="SK",Ceny!AL1384,""))</f>
        <v>8.8424399999999999</v>
      </c>
    </row>
    <row r="1385" spans="34:39" ht="15">
      <c r="AH1385" s="353" t="s">
        <v>5700</v>
      </c>
      <c r="AI1385" s="352" t="s">
        <v>5701</v>
      </c>
      <c r="AJ1385" s="352" t="s">
        <v>5702</v>
      </c>
      <c r="AK1385" s="354">
        <v>224.82915</v>
      </c>
      <c r="AL1385" s="355">
        <v>8.9942899999999995</v>
      </c>
      <c r="AM1385" s="11">
        <f>IF(Verzie!$E$1="CZK",Ceny!AK1385,IF(Verzie!$E$1="SK",Ceny!AL1385,""))</f>
        <v>8.9942899999999995</v>
      </c>
    </row>
    <row r="1386" spans="34:39" ht="15">
      <c r="AH1386" s="353" t="s">
        <v>5703</v>
      </c>
      <c r="AI1386" s="352" t="s">
        <v>5704</v>
      </c>
      <c r="AJ1386" s="352" t="s">
        <v>5705</v>
      </c>
      <c r="AK1386" s="354">
        <v>2297.90236</v>
      </c>
      <c r="AL1386" s="355">
        <v>105.27370000000001</v>
      </c>
      <c r="AM1386" s="11">
        <f>IF(Verzie!$E$1="CZK",Ceny!AK1386,IF(Verzie!$E$1="SK",Ceny!AL1386,""))</f>
        <v>105.27370000000001</v>
      </c>
    </row>
    <row r="1387" spans="34:39" ht="15">
      <c r="AH1387" s="353" t="s">
        <v>5706</v>
      </c>
      <c r="AI1387" s="352" t="s">
        <v>5707</v>
      </c>
      <c r="AJ1387" s="352" t="s">
        <v>5708</v>
      </c>
      <c r="AK1387" s="354">
        <v>2490.1541900000002</v>
      </c>
      <c r="AL1387" s="355">
        <v>114.08134</v>
      </c>
      <c r="AM1387" s="11">
        <f>IF(Verzie!$E$1="CZK",Ceny!AK1387,IF(Verzie!$E$1="SK",Ceny!AL1387,""))</f>
        <v>114.08134</v>
      </c>
    </row>
    <row r="1388" spans="34:39" ht="15">
      <c r="AH1388" s="353" t="s">
        <v>5709</v>
      </c>
      <c r="AI1388" s="352" t="s">
        <v>5710</v>
      </c>
      <c r="AJ1388" s="352" t="s">
        <v>5711</v>
      </c>
      <c r="AK1388" s="354">
        <v>237.13756000000001</v>
      </c>
      <c r="AL1388" s="355">
        <v>10.863960000000001</v>
      </c>
      <c r="AM1388" s="11">
        <f>IF(Verzie!$E$1="CZK",Ceny!AK1388,IF(Verzie!$E$1="SK",Ceny!AL1388,""))</f>
        <v>10.863960000000001</v>
      </c>
    </row>
    <row r="1389" spans="34:39" ht="15">
      <c r="AH1389" s="353" t="s">
        <v>5712</v>
      </c>
      <c r="AI1389" s="352" t="s">
        <v>5713</v>
      </c>
      <c r="AJ1389" s="352" t="s">
        <v>5714</v>
      </c>
      <c r="AK1389" s="354">
        <v>306.60903000000002</v>
      </c>
      <c r="AL1389" s="355">
        <v>14.04668</v>
      </c>
      <c r="AM1389" s="11">
        <f>IF(Verzie!$E$1="CZK",Ceny!AK1389,IF(Verzie!$E$1="SK",Ceny!AL1389,""))</f>
        <v>14.04668</v>
      </c>
    </row>
    <row r="1390" spans="34:39" ht="15">
      <c r="AH1390" s="353" t="s">
        <v>5715</v>
      </c>
      <c r="AI1390" s="352" t="s">
        <v>5716</v>
      </c>
      <c r="AJ1390" s="352" t="s">
        <v>5717</v>
      </c>
      <c r="AK1390" s="354">
        <v>0</v>
      </c>
      <c r="AL1390" s="355">
        <v>0</v>
      </c>
      <c r="AM1390" s="11">
        <f>IF(Verzie!$E$1="CZK",Ceny!AK1390,IF(Verzie!$E$1="SK",Ceny!AL1390,""))</f>
        <v>0</v>
      </c>
    </row>
    <row r="1391" spans="34:39" ht="15">
      <c r="AH1391" s="353" t="s">
        <v>5718</v>
      </c>
      <c r="AI1391" s="352" t="s">
        <v>5719</v>
      </c>
      <c r="AJ1391" s="352" t="s">
        <v>5720</v>
      </c>
      <c r="AK1391" s="354">
        <v>0</v>
      </c>
      <c r="AL1391" s="355">
        <v>0</v>
      </c>
      <c r="AM1391" s="11">
        <f>IF(Verzie!$E$1="CZK",Ceny!AK1391,IF(Verzie!$E$1="SK",Ceny!AL1391,""))</f>
        <v>0</v>
      </c>
    </row>
    <row r="1392" spans="34:39" ht="15">
      <c r="AH1392" s="353" t="s">
        <v>5721</v>
      </c>
      <c r="AI1392" s="352" t="s">
        <v>5722</v>
      </c>
      <c r="AJ1392" s="352" t="s">
        <v>5723</v>
      </c>
      <c r="AK1392" s="354">
        <v>178.17825999999999</v>
      </c>
      <c r="AL1392" s="355">
        <v>8.5710200000000007</v>
      </c>
      <c r="AM1392" s="11">
        <f>IF(Verzie!$E$1="CZK",Ceny!AK1392,IF(Verzie!$E$1="SK",Ceny!AL1392,""))</f>
        <v>8.5710200000000007</v>
      </c>
    </row>
    <row r="1393" spans="34:39" ht="15">
      <c r="AH1393" s="353" t="s">
        <v>5724</v>
      </c>
      <c r="AI1393" s="352" t="s">
        <v>5725</v>
      </c>
      <c r="AJ1393" s="352" t="s">
        <v>5726</v>
      </c>
      <c r="AK1393" s="354">
        <v>178.17825999999999</v>
      </c>
      <c r="AL1393" s="355">
        <v>8.5710200000000007</v>
      </c>
      <c r="AM1393" s="11">
        <f>IF(Verzie!$E$1="CZK",Ceny!AK1393,IF(Verzie!$E$1="SK",Ceny!AL1393,""))</f>
        <v>8.5710200000000007</v>
      </c>
    </row>
    <row r="1394" spans="34:39" ht="15">
      <c r="AH1394" s="353" t="s">
        <v>5727</v>
      </c>
      <c r="AI1394" s="352" t="s">
        <v>5728</v>
      </c>
      <c r="AJ1394" s="352" t="s">
        <v>5729</v>
      </c>
      <c r="AK1394" s="354">
        <v>237.13756000000001</v>
      </c>
      <c r="AL1394" s="355">
        <v>10.863960000000001</v>
      </c>
      <c r="AM1394" s="11">
        <f>IF(Verzie!$E$1="CZK",Ceny!AK1394,IF(Verzie!$E$1="SK",Ceny!AL1394,""))</f>
        <v>10.863960000000001</v>
      </c>
    </row>
    <row r="1395" spans="34:39" ht="15">
      <c r="AH1395" s="353" t="s">
        <v>5730</v>
      </c>
      <c r="AI1395" s="352" t="s">
        <v>5731</v>
      </c>
      <c r="AJ1395" s="352" t="s">
        <v>5732</v>
      </c>
      <c r="AK1395" s="354">
        <v>1613.8533399999999</v>
      </c>
      <c r="AL1395" s="355">
        <v>73.935400000000001</v>
      </c>
      <c r="AM1395" s="11">
        <f>IF(Verzie!$E$1="CZK",Ceny!AK1395,IF(Verzie!$E$1="SK",Ceny!AL1395,""))</f>
        <v>73.935400000000001</v>
      </c>
    </row>
    <row r="1396" spans="34:39" ht="15">
      <c r="AH1396" s="353" t="s">
        <v>5733</v>
      </c>
      <c r="AI1396" s="352" t="s">
        <v>5734</v>
      </c>
      <c r="AJ1396" s="352" t="s">
        <v>5735</v>
      </c>
      <c r="AK1396" s="354">
        <v>415.50805000000003</v>
      </c>
      <c r="AL1396" s="355">
        <v>19.03566</v>
      </c>
      <c r="AM1396" s="11">
        <f>IF(Verzie!$E$1="CZK",Ceny!AK1396,IF(Verzie!$E$1="SK",Ceny!AL1396,""))</f>
        <v>19.03566</v>
      </c>
    </row>
    <row r="1397" spans="34:39" ht="15">
      <c r="AH1397" s="353" t="s">
        <v>5736</v>
      </c>
      <c r="AI1397" s="352" t="s">
        <v>5737</v>
      </c>
      <c r="AJ1397" s="352" t="s">
        <v>5738</v>
      </c>
      <c r="AK1397" s="354">
        <v>446.93585999999999</v>
      </c>
      <c r="AL1397" s="355">
        <v>20.475460000000002</v>
      </c>
      <c r="AM1397" s="11">
        <f>IF(Verzie!$E$1="CZK",Ceny!AK1397,IF(Verzie!$E$1="SK",Ceny!AL1397,""))</f>
        <v>20.475460000000002</v>
      </c>
    </row>
    <row r="1398" spans="34:39" ht="15">
      <c r="AH1398" s="353" t="s">
        <v>5739</v>
      </c>
      <c r="AI1398" s="352" t="s">
        <v>5740</v>
      </c>
      <c r="AJ1398" s="352" t="s">
        <v>5741</v>
      </c>
      <c r="AK1398" s="354">
        <v>478.43034999999998</v>
      </c>
      <c r="AL1398" s="355">
        <v>21.918320000000001</v>
      </c>
      <c r="AM1398" s="11">
        <f>IF(Verzie!$E$1="CZK",Ceny!AK1398,IF(Verzie!$E$1="SK",Ceny!AL1398,""))</f>
        <v>21.918320000000001</v>
      </c>
    </row>
    <row r="1399" spans="34:39" ht="15">
      <c r="AH1399" s="353" t="s">
        <v>5742</v>
      </c>
      <c r="AI1399" s="352" t="s">
        <v>5743</v>
      </c>
      <c r="AJ1399" s="352" t="s">
        <v>5744</v>
      </c>
      <c r="AK1399" s="354">
        <v>509.85816</v>
      </c>
      <c r="AL1399" s="355">
        <v>23.3581</v>
      </c>
      <c r="AM1399" s="11">
        <f>IF(Verzie!$E$1="CZK",Ceny!AK1399,IF(Verzie!$E$1="SK",Ceny!AL1399,""))</f>
        <v>23.3581</v>
      </c>
    </row>
    <row r="1400" spans="34:39" ht="15">
      <c r="AH1400" s="353" t="s">
        <v>5745</v>
      </c>
      <c r="AI1400" s="352" t="s">
        <v>5746</v>
      </c>
      <c r="AJ1400" s="352" t="s">
        <v>5747</v>
      </c>
      <c r="AK1400" s="354">
        <v>604.28242</v>
      </c>
      <c r="AL1400" s="355">
        <v>27.683959999999999</v>
      </c>
      <c r="AM1400" s="11">
        <f>IF(Verzie!$E$1="CZK",Ceny!AK1400,IF(Verzie!$E$1="SK",Ceny!AL1400,""))</f>
        <v>27.683959999999999</v>
      </c>
    </row>
    <row r="1401" spans="34:39" ht="15">
      <c r="AH1401" s="353" t="s">
        <v>5748</v>
      </c>
      <c r="AI1401" s="352" t="s">
        <v>5749</v>
      </c>
      <c r="AJ1401" s="352" t="s">
        <v>5750</v>
      </c>
      <c r="AK1401" s="354">
        <v>112.68481</v>
      </c>
      <c r="AL1401" s="355">
        <v>5.1624400000000001</v>
      </c>
      <c r="AM1401" s="11">
        <f>IF(Verzie!$E$1="CZK",Ceny!AK1401,IF(Verzie!$E$1="SK",Ceny!AL1401,""))</f>
        <v>5.1624400000000001</v>
      </c>
    </row>
    <row r="1402" spans="34:39" ht="15">
      <c r="AH1402" s="353" t="s">
        <v>5751</v>
      </c>
      <c r="AI1402" s="352" t="s">
        <v>5752</v>
      </c>
      <c r="AJ1402" s="352" t="s">
        <v>5753</v>
      </c>
      <c r="AK1402" s="354">
        <v>130.40043</v>
      </c>
      <c r="AL1402" s="355">
        <v>5.9740399999999996</v>
      </c>
      <c r="AM1402" s="11">
        <f>IF(Verzie!$E$1="CZK",Ceny!AK1402,IF(Verzie!$E$1="SK",Ceny!AL1402,""))</f>
        <v>5.9740399999999996</v>
      </c>
    </row>
    <row r="1403" spans="34:39" ht="15">
      <c r="AH1403" s="353" t="s">
        <v>5754</v>
      </c>
      <c r="AI1403" s="352" t="s">
        <v>5755</v>
      </c>
      <c r="AJ1403" s="352" t="s">
        <v>5756</v>
      </c>
      <c r="AK1403" s="354">
        <v>195.19108</v>
      </c>
      <c r="AL1403" s="355">
        <v>8.9422800000000002</v>
      </c>
      <c r="AM1403" s="11">
        <f>IF(Verzie!$E$1="CZK",Ceny!AK1403,IF(Verzie!$E$1="SK",Ceny!AL1403,""))</f>
        <v>8.9422800000000002</v>
      </c>
    </row>
    <row r="1404" spans="34:39" ht="15">
      <c r="AH1404" s="353" t="s">
        <v>5757</v>
      </c>
      <c r="AI1404" s="352" t="s">
        <v>5758</v>
      </c>
      <c r="AJ1404" s="352" t="s">
        <v>5759</v>
      </c>
      <c r="AK1404" s="354">
        <v>256.28951000000001</v>
      </c>
      <c r="AL1404" s="355">
        <v>11.741400000000001</v>
      </c>
      <c r="AM1404" s="11">
        <f>IF(Verzie!$E$1="CZK",Ceny!AK1404,IF(Verzie!$E$1="SK",Ceny!AL1404,""))</f>
        <v>11.741400000000001</v>
      </c>
    </row>
    <row r="1405" spans="34:39" ht="15">
      <c r="AH1405" s="353" t="s">
        <v>5760</v>
      </c>
      <c r="AI1405" s="352" t="s">
        <v>5761</v>
      </c>
      <c r="AJ1405" s="352" t="s">
        <v>5762</v>
      </c>
      <c r="AK1405" s="354">
        <v>150.155</v>
      </c>
      <c r="AL1405" s="355">
        <v>6.8790399999999998</v>
      </c>
      <c r="AM1405" s="11">
        <f>IF(Verzie!$E$1="CZK",Ceny!AK1405,IF(Verzie!$E$1="SK",Ceny!AL1405,""))</f>
        <v>6.8790399999999998</v>
      </c>
    </row>
    <row r="1406" spans="34:39" ht="15">
      <c r="AH1406" s="353" t="s">
        <v>5763</v>
      </c>
      <c r="AI1406" s="352" t="s">
        <v>5764</v>
      </c>
      <c r="AJ1406" s="352" t="s">
        <v>5765</v>
      </c>
      <c r="AK1406" s="354">
        <v>104.8112</v>
      </c>
      <c r="AL1406" s="355">
        <v>4.8017200000000004</v>
      </c>
      <c r="AM1406" s="11">
        <f>IF(Verzie!$E$1="CZK",Ceny!AK1406,IF(Verzie!$E$1="SK",Ceny!AL1406,""))</f>
        <v>4.8017200000000004</v>
      </c>
    </row>
    <row r="1407" spans="34:39" ht="15">
      <c r="AH1407" s="353" t="s">
        <v>5766</v>
      </c>
      <c r="AI1407" s="352" t="s">
        <v>5767</v>
      </c>
      <c r="AJ1407" s="352" t="s">
        <v>5768</v>
      </c>
      <c r="AK1407" s="354">
        <v>164.33414999999999</v>
      </c>
      <c r="AL1407" s="355">
        <v>7.5286400000000002</v>
      </c>
      <c r="AM1407" s="11">
        <f>IF(Verzie!$E$1="CZK",Ceny!AK1407,IF(Verzie!$E$1="SK",Ceny!AL1407,""))</f>
        <v>7.5286400000000002</v>
      </c>
    </row>
    <row r="1408" spans="34:39" ht="15">
      <c r="AH1408" s="353" t="s">
        <v>5769</v>
      </c>
      <c r="AI1408" s="352" t="s">
        <v>5770</v>
      </c>
      <c r="AJ1408" s="352" t="s">
        <v>5771</v>
      </c>
      <c r="AK1408" s="354">
        <v>150.155</v>
      </c>
      <c r="AL1408" s="355">
        <v>6.8790399999999998</v>
      </c>
      <c r="AM1408" s="11">
        <f>IF(Verzie!$E$1="CZK",Ceny!AK1408,IF(Verzie!$E$1="SK",Ceny!AL1408,""))</f>
        <v>6.8790399999999998</v>
      </c>
    </row>
    <row r="1409" spans="34:39" ht="15">
      <c r="AH1409" s="353" t="s">
        <v>5772</v>
      </c>
      <c r="AI1409" s="352" t="s">
        <v>5773</v>
      </c>
      <c r="AJ1409" s="352" t="s">
        <v>5774</v>
      </c>
      <c r="AK1409" s="354">
        <v>268.88218999999998</v>
      </c>
      <c r="AL1409" s="355">
        <v>12.31828</v>
      </c>
      <c r="AM1409" s="11">
        <f>IF(Verzie!$E$1="CZK",Ceny!AK1409,IF(Verzie!$E$1="SK",Ceny!AL1409,""))</f>
        <v>12.31828</v>
      </c>
    </row>
    <row r="1410" spans="34:39" ht="15">
      <c r="AH1410" s="353" t="s">
        <v>5775</v>
      </c>
      <c r="AI1410" s="352" t="s">
        <v>5776</v>
      </c>
      <c r="AJ1410" s="352" t="s">
        <v>5777</v>
      </c>
      <c r="AK1410" s="354">
        <v>164.33414999999999</v>
      </c>
      <c r="AL1410" s="355">
        <v>7.5286400000000002</v>
      </c>
      <c r="AM1410" s="11">
        <f>IF(Verzie!$E$1="CZK",Ceny!AK1410,IF(Verzie!$E$1="SK",Ceny!AL1410,""))</f>
        <v>7.5286400000000002</v>
      </c>
    </row>
    <row r="1411" spans="34:39" ht="15">
      <c r="AH1411" s="353" t="s">
        <v>5778</v>
      </c>
      <c r="AI1411" s="352" t="s">
        <v>5779</v>
      </c>
      <c r="AJ1411" s="352" t="s">
        <v>5780</v>
      </c>
      <c r="AK1411" s="354">
        <v>287.92495000000002</v>
      </c>
      <c r="AL1411" s="355">
        <v>13.1907</v>
      </c>
      <c r="AM1411" s="11">
        <f>IF(Verzie!$E$1="CZK",Ceny!AK1411,IF(Verzie!$E$1="SK",Ceny!AL1411,""))</f>
        <v>13.1907</v>
      </c>
    </row>
    <row r="1412" spans="34:39" ht="15">
      <c r="AH1412" s="353" t="s">
        <v>5781</v>
      </c>
      <c r="AI1412" s="352" t="s">
        <v>5782</v>
      </c>
      <c r="AJ1412" s="352" t="s">
        <v>5783</v>
      </c>
      <c r="AK1412" s="354">
        <v>171.80376000000001</v>
      </c>
      <c r="AL1412" s="355">
        <v>7.8708400000000003</v>
      </c>
      <c r="AM1412" s="11">
        <f>IF(Verzie!$E$1="CZK",Ceny!AK1412,IF(Verzie!$E$1="SK",Ceny!AL1412,""))</f>
        <v>7.8708400000000003</v>
      </c>
    </row>
    <row r="1413" spans="34:39" ht="15">
      <c r="AH1413" s="353" t="s">
        <v>5784</v>
      </c>
      <c r="AI1413" s="352" t="s">
        <v>5785</v>
      </c>
      <c r="AJ1413" s="352" t="s">
        <v>5786</v>
      </c>
      <c r="AK1413" s="354">
        <v>63.674869999999999</v>
      </c>
      <c r="AL1413" s="355">
        <v>2.9171399999999998</v>
      </c>
      <c r="AM1413" s="11">
        <f>IF(Verzie!$E$1="CZK",Ceny!AK1413,IF(Verzie!$E$1="SK",Ceny!AL1413,""))</f>
        <v>2.9171399999999998</v>
      </c>
    </row>
    <row r="1414" spans="34:39" ht="15">
      <c r="AH1414" s="353" t="s">
        <v>5787</v>
      </c>
      <c r="AI1414" s="352" t="s">
        <v>5788</v>
      </c>
      <c r="AJ1414" s="352" t="s">
        <v>5789</v>
      </c>
      <c r="AK1414" s="354">
        <v>91.062010000000001</v>
      </c>
      <c r="AL1414" s="355">
        <v>4.1718200000000003</v>
      </c>
      <c r="AM1414" s="11">
        <f>IF(Verzie!$E$1="CZK",Ceny!AK1414,IF(Verzie!$E$1="SK",Ceny!AL1414,""))</f>
        <v>4.1718200000000003</v>
      </c>
    </row>
    <row r="1415" spans="34:39" ht="15">
      <c r="AH1415" s="353" t="s">
        <v>5790</v>
      </c>
      <c r="AI1415" s="352" t="s">
        <v>5791</v>
      </c>
      <c r="AJ1415" s="352" t="s">
        <v>5792</v>
      </c>
      <c r="AK1415" s="354">
        <v>47.975740000000002</v>
      </c>
      <c r="AL1415" s="355">
        <v>2.1979199999999999</v>
      </c>
      <c r="AM1415" s="11">
        <f>IF(Verzie!$E$1="CZK",Ceny!AK1415,IF(Verzie!$E$1="SK",Ceny!AL1415,""))</f>
        <v>2.1979199999999999</v>
      </c>
    </row>
    <row r="1416" spans="34:39" ht="15">
      <c r="AH1416" s="353" t="s">
        <v>5793</v>
      </c>
      <c r="AI1416" s="352" t="s">
        <v>5794</v>
      </c>
      <c r="AJ1416" s="352" t="s">
        <v>5795</v>
      </c>
      <c r="AK1416" s="354">
        <v>150.155</v>
      </c>
      <c r="AL1416" s="355">
        <v>6.8790399999999998</v>
      </c>
      <c r="AM1416" s="11">
        <f>IF(Verzie!$E$1="CZK",Ceny!AK1416,IF(Verzie!$E$1="SK",Ceny!AL1416,""))</f>
        <v>6.8790399999999998</v>
      </c>
    </row>
    <row r="1417" spans="34:39" ht="15">
      <c r="AH1417" s="353" t="s">
        <v>5796</v>
      </c>
      <c r="AI1417" s="352" t="s">
        <v>5797</v>
      </c>
      <c r="AJ1417" s="352" t="s">
        <v>5798</v>
      </c>
      <c r="AK1417" s="354">
        <v>86.424520000000001</v>
      </c>
      <c r="AL1417" s="355">
        <v>3.9593600000000002</v>
      </c>
      <c r="AM1417" s="11">
        <f>IF(Verzie!$E$1="CZK",Ceny!AK1417,IF(Verzie!$E$1="SK",Ceny!AL1417,""))</f>
        <v>3.9593600000000002</v>
      </c>
    </row>
    <row r="1418" spans="34:39" ht="15">
      <c r="AH1418" s="353" t="s">
        <v>5799</v>
      </c>
      <c r="AI1418" s="352" t="s">
        <v>5800</v>
      </c>
      <c r="AJ1418" s="352" t="s">
        <v>5801</v>
      </c>
      <c r="AK1418" s="354">
        <v>47.975740000000002</v>
      </c>
      <c r="AL1418" s="355">
        <v>2.1979199999999999</v>
      </c>
      <c r="AM1418" s="11">
        <f>IF(Verzie!$E$1="CZK",Ceny!AK1418,IF(Verzie!$E$1="SK",Ceny!AL1418,""))</f>
        <v>2.1979199999999999</v>
      </c>
    </row>
    <row r="1419" spans="34:39" ht="15">
      <c r="AH1419" s="353" t="s">
        <v>5802</v>
      </c>
      <c r="AI1419" s="352" t="s">
        <v>5803</v>
      </c>
      <c r="AJ1419" s="352" t="s">
        <v>5804</v>
      </c>
      <c r="AK1419" s="354">
        <v>164.33414999999999</v>
      </c>
      <c r="AL1419" s="355">
        <v>7.5286400000000002</v>
      </c>
      <c r="AM1419" s="11">
        <f>IF(Verzie!$E$1="CZK",Ceny!AK1419,IF(Verzie!$E$1="SK",Ceny!AL1419,""))</f>
        <v>7.5286400000000002</v>
      </c>
    </row>
    <row r="1420" spans="34:39" ht="15">
      <c r="AH1420" s="353" t="s">
        <v>5805</v>
      </c>
      <c r="AI1420" s="352" t="s">
        <v>5806</v>
      </c>
      <c r="AJ1420" s="352" t="s">
        <v>5807</v>
      </c>
      <c r="AK1420" s="354">
        <v>55.085729999999998</v>
      </c>
      <c r="AL1420" s="355">
        <v>2.5236399999999999</v>
      </c>
      <c r="AM1420" s="11">
        <f>IF(Verzie!$E$1="CZK",Ceny!AK1420,IF(Verzie!$E$1="SK",Ceny!AL1420,""))</f>
        <v>2.5236399999999999</v>
      </c>
    </row>
    <row r="1421" spans="34:39" ht="15">
      <c r="AH1421" s="353" t="s">
        <v>5808</v>
      </c>
      <c r="AI1421" s="352" t="s">
        <v>5809</v>
      </c>
      <c r="AJ1421" s="352" t="s">
        <v>5810</v>
      </c>
      <c r="AK1421" s="354">
        <v>66.569950000000006</v>
      </c>
      <c r="AL1421" s="355">
        <v>3.04976</v>
      </c>
      <c r="AM1421" s="11">
        <f>IF(Verzie!$E$1="CZK",Ceny!AK1421,IF(Verzie!$E$1="SK",Ceny!AL1421,""))</f>
        <v>3.04976</v>
      </c>
    </row>
    <row r="1422" spans="34:39" ht="15">
      <c r="AH1422" s="353" t="s">
        <v>5811</v>
      </c>
      <c r="AI1422" s="352" t="s">
        <v>5812</v>
      </c>
      <c r="AJ1422" s="352" t="s">
        <v>5813</v>
      </c>
      <c r="AK1422" s="354">
        <v>90.290949999999995</v>
      </c>
      <c r="AL1422" s="355">
        <v>4.1364999999999998</v>
      </c>
      <c r="AM1422" s="11">
        <f>IF(Verzie!$E$1="CZK",Ceny!AK1422,IF(Verzie!$E$1="SK",Ceny!AL1422,""))</f>
        <v>4.1364999999999998</v>
      </c>
    </row>
    <row r="1423" spans="34:39" ht="15">
      <c r="AH1423" s="353" t="s">
        <v>5814</v>
      </c>
      <c r="AI1423" s="352" t="s">
        <v>5815</v>
      </c>
      <c r="AJ1423" s="352" t="s">
        <v>5816</v>
      </c>
      <c r="AK1423" s="354">
        <v>97.990319999999997</v>
      </c>
      <c r="AL1423" s="355">
        <v>4.4892200000000004</v>
      </c>
      <c r="AM1423" s="11">
        <f>IF(Verzie!$E$1="CZK",Ceny!AK1423,IF(Verzie!$E$1="SK",Ceny!AL1423,""))</f>
        <v>4.4892200000000004</v>
      </c>
    </row>
    <row r="1424" spans="34:39" ht="15">
      <c r="AH1424" s="353" t="s">
        <v>5817</v>
      </c>
      <c r="AI1424" s="352" t="s">
        <v>5818</v>
      </c>
      <c r="AJ1424" s="352" t="s">
        <v>5819</v>
      </c>
      <c r="AK1424" s="354">
        <v>163.66317000000001</v>
      </c>
      <c r="AL1424" s="355">
        <v>7.4978999999999996</v>
      </c>
      <c r="AM1424" s="11">
        <f>IF(Verzie!$E$1="CZK",Ceny!AK1424,IF(Verzie!$E$1="SK",Ceny!AL1424,""))</f>
        <v>7.4978999999999996</v>
      </c>
    </row>
    <row r="1425" spans="34:39" ht="15">
      <c r="AH1425" s="353" t="s">
        <v>5820</v>
      </c>
      <c r="AI1425" s="352" t="s">
        <v>5821</v>
      </c>
      <c r="AJ1425" s="352" t="s">
        <v>5822</v>
      </c>
      <c r="AK1425" s="354">
        <v>183.79217</v>
      </c>
      <c r="AL1425" s="355">
        <v>8.4200599999999994</v>
      </c>
      <c r="AM1425" s="11">
        <f>IF(Verzie!$E$1="CZK",Ceny!AK1425,IF(Verzie!$E$1="SK",Ceny!AL1425,""))</f>
        <v>8.4200599999999994</v>
      </c>
    </row>
    <row r="1426" spans="34:39" ht="15">
      <c r="AH1426" s="353" t="s">
        <v>5823</v>
      </c>
      <c r="AI1426" s="352" t="s">
        <v>5824</v>
      </c>
      <c r="AJ1426" s="352" t="s">
        <v>5825</v>
      </c>
      <c r="AK1426" s="354">
        <v>304.86952000000002</v>
      </c>
      <c r="AL1426" s="355">
        <v>13.96698</v>
      </c>
      <c r="AM1426" s="11">
        <f>IF(Verzie!$E$1="CZK",Ceny!AK1426,IF(Verzie!$E$1="SK",Ceny!AL1426,""))</f>
        <v>13.96698</v>
      </c>
    </row>
    <row r="1427" spans="34:39" ht="15">
      <c r="AH1427" s="353" t="s">
        <v>5826</v>
      </c>
      <c r="AI1427" s="352" t="s">
        <v>5827</v>
      </c>
      <c r="AJ1427" s="352" t="s">
        <v>5828</v>
      </c>
      <c r="AK1427" s="354">
        <v>233.90311</v>
      </c>
      <c r="AL1427" s="355">
        <v>10.715780000000001</v>
      </c>
      <c r="AM1427" s="11">
        <f>IF(Verzie!$E$1="CZK",Ceny!AK1427,IF(Verzie!$E$1="SK",Ceny!AL1427,""))</f>
        <v>10.715780000000001</v>
      </c>
    </row>
    <row r="1428" spans="34:39" ht="15">
      <c r="AH1428" s="353" t="s">
        <v>5829</v>
      </c>
      <c r="AI1428" s="352" t="s">
        <v>5830</v>
      </c>
      <c r="AJ1428" s="352" t="s">
        <v>5831</v>
      </c>
      <c r="AK1428" s="354">
        <v>317.56963999999999</v>
      </c>
      <c r="AL1428" s="355">
        <v>14.5488</v>
      </c>
      <c r="AM1428" s="11">
        <f>IF(Verzie!$E$1="CZK",Ceny!AK1428,IF(Verzie!$E$1="SK",Ceny!AL1428,""))</f>
        <v>14.5488</v>
      </c>
    </row>
    <row r="1429" spans="34:39" ht="15">
      <c r="AH1429" s="353" t="s">
        <v>5832</v>
      </c>
      <c r="AI1429" s="352" t="s">
        <v>5833</v>
      </c>
      <c r="AJ1429" s="352" t="s">
        <v>5834</v>
      </c>
      <c r="AK1429" s="354">
        <v>334.51429999999999</v>
      </c>
      <c r="AL1429" s="355">
        <v>15.32508</v>
      </c>
      <c r="AM1429" s="11">
        <f>IF(Verzie!$E$1="CZK",Ceny!AK1429,IF(Verzie!$E$1="SK",Ceny!AL1429,""))</f>
        <v>15.32508</v>
      </c>
    </row>
    <row r="1430" spans="34:39" ht="15">
      <c r="AH1430" s="353" t="s">
        <v>5835</v>
      </c>
      <c r="AI1430" s="352" t="s">
        <v>5836</v>
      </c>
      <c r="AJ1430" s="352" t="s">
        <v>5837</v>
      </c>
      <c r="AK1430" s="354">
        <v>351.45515</v>
      </c>
      <c r="AL1430" s="355">
        <v>16.101199999999999</v>
      </c>
      <c r="AM1430" s="11">
        <f>IF(Verzie!$E$1="CZK",Ceny!AK1430,IF(Verzie!$E$1="SK",Ceny!AL1430,""))</f>
        <v>16.101199999999999</v>
      </c>
    </row>
    <row r="1431" spans="34:39" ht="15">
      <c r="AH1431" s="353" t="s">
        <v>5838</v>
      </c>
      <c r="AI1431" s="352" t="s">
        <v>5839</v>
      </c>
      <c r="AJ1431" s="352" t="s">
        <v>5840</v>
      </c>
      <c r="AK1431" s="354">
        <v>381.08132000000001</v>
      </c>
      <c r="AL1431" s="355">
        <v>17.458459999999999</v>
      </c>
      <c r="AM1431" s="11">
        <f>IF(Verzie!$E$1="CZK",Ceny!AK1431,IF(Verzie!$E$1="SK",Ceny!AL1431,""))</f>
        <v>17.458459999999999</v>
      </c>
    </row>
    <row r="1432" spans="34:39" ht="15">
      <c r="AH1432" s="353" t="s">
        <v>5841</v>
      </c>
      <c r="AI1432" s="352" t="s">
        <v>5842</v>
      </c>
      <c r="AJ1432" s="352" t="s">
        <v>5843</v>
      </c>
      <c r="AK1432" s="354">
        <v>427.66694999999999</v>
      </c>
      <c r="AL1432" s="355">
        <v>19.592680000000001</v>
      </c>
      <c r="AM1432" s="11">
        <f>IF(Verzie!$E$1="CZK",Ceny!AK1432,IF(Verzie!$E$1="SK",Ceny!AL1432,""))</f>
        <v>19.592680000000001</v>
      </c>
    </row>
    <row r="1433" spans="34:39" ht="15">
      <c r="AH1433" s="353" t="s">
        <v>5844</v>
      </c>
      <c r="AI1433" s="352" t="s">
        <v>5845</v>
      </c>
      <c r="AJ1433" s="352" t="s">
        <v>5846</v>
      </c>
      <c r="AK1433" s="354">
        <v>379.99892999999997</v>
      </c>
      <c r="AL1433" s="355">
        <v>17.40888</v>
      </c>
      <c r="AM1433" s="11">
        <f>IF(Verzie!$E$1="CZK",Ceny!AK1433,IF(Verzie!$E$1="SK",Ceny!AL1433,""))</f>
        <v>17.40888</v>
      </c>
    </row>
    <row r="1434" spans="34:39" ht="15">
      <c r="AH1434" s="353" t="s">
        <v>5847</v>
      </c>
      <c r="AI1434" s="352" t="s">
        <v>5848</v>
      </c>
      <c r="AJ1434" s="352" t="s">
        <v>5849</v>
      </c>
      <c r="AK1434" s="354">
        <v>450.95056</v>
      </c>
      <c r="AL1434" s="355">
        <v>20.659379999999999</v>
      </c>
      <c r="AM1434" s="11">
        <f>IF(Verzie!$E$1="CZK",Ceny!AK1434,IF(Verzie!$E$1="SK",Ceny!AL1434,""))</f>
        <v>20.659379999999999</v>
      </c>
    </row>
    <row r="1435" spans="34:39" ht="15">
      <c r="AH1435" s="353" t="s">
        <v>5850</v>
      </c>
      <c r="AI1435" s="352" t="s">
        <v>5851</v>
      </c>
      <c r="AJ1435" s="352" t="s">
        <v>5852</v>
      </c>
      <c r="AK1435" s="354">
        <v>550.46810000000005</v>
      </c>
      <c r="AL1435" s="355">
        <v>25.21856</v>
      </c>
      <c r="AM1435" s="11">
        <f>IF(Verzie!$E$1="CZK",Ceny!AK1435,IF(Verzie!$E$1="SK",Ceny!AL1435,""))</f>
        <v>25.21856</v>
      </c>
    </row>
    <row r="1436" spans="34:39" ht="15">
      <c r="AH1436" s="353" t="s">
        <v>5853</v>
      </c>
      <c r="AI1436" s="352" t="s">
        <v>5854</v>
      </c>
      <c r="AJ1436" s="352" t="s">
        <v>5855</v>
      </c>
      <c r="AK1436" s="354">
        <v>209.60751999999999</v>
      </c>
      <c r="AL1436" s="355">
        <v>9.6027400000000007</v>
      </c>
      <c r="AM1436" s="11">
        <f>IF(Verzie!$E$1="CZK",Ceny!AK1436,IF(Verzie!$E$1="SK",Ceny!AL1436,""))</f>
        <v>9.6027400000000007</v>
      </c>
    </row>
    <row r="1437" spans="34:39" ht="15">
      <c r="AH1437" s="353" t="s">
        <v>5856</v>
      </c>
      <c r="AI1437" s="352" t="s">
        <v>5857</v>
      </c>
      <c r="AJ1437" s="352" t="s">
        <v>5858</v>
      </c>
      <c r="AK1437" s="354">
        <v>274.48336999999998</v>
      </c>
      <c r="AL1437" s="355">
        <v>12.57488</v>
      </c>
      <c r="AM1437" s="11">
        <f>IF(Verzie!$E$1="CZK",Ceny!AK1437,IF(Verzie!$E$1="SK",Ceny!AL1437,""))</f>
        <v>12.57488</v>
      </c>
    </row>
    <row r="1438" spans="34:39" ht="15">
      <c r="AH1438" s="353" t="s">
        <v>5859</v>
      </c>
      <c r="AI1438" s="352" t="s">
        <v>5860</v>
      </c>
      <c r="AJ1438" s="352" t="s">
        <v>5861</v>
      </c>
      <c r="AK1438" s="354">
        <v>355.31414999999998</v>
      </c>
      <c r="AL1438" s="355">
        <v>16.277999999999999</v>
      </c>
      <c r="AM1438" s="11">
        <f>IF(Verzie!$E$1="CZK",Ceny!AK1438,IF(Verzie!$E$1="SK",Ceny!AL1438,""))</f>
        <v>16.277999999999999</v>
      </c>
    </row>
    <row r="1439" spans="34:39" ht="15">
      <c r="AH1439" s="353" t="s">
        <v>5862</v>
      </c>
      <c r="AI1439" s="352" t="s">
        <v>5863</v>
      </c>
      <c r="AJ1439" s="352" t="s">
        <v>5864</v>
      </c>
      <c r="AK1439" s="354">
        <v>512.25291000000004</v>
      </c>
      <c r="AL1439" s="355">
        <v>23.46782</v>
      </c>
      <c r="AM1439" s="11">
        <f>IF(Verzie!$E$1="CZK",Ceny!AK1439,IF(Verzie!$E$1="SK",Ceny!AL1439,""))</f>
        <v>23.46782</v>
      </c>
    </row>
    <row r="1440" spans="34:39" ht="15">
      <c r="AH1440" s="353" t="s">
        <v>5865</v>
      </c>
      <c r="AI1440" s="352" t="s">
        <v>5866</v>
      </c>
      <c r="AJ1440" s="352" t="s">
        <v>5867</v>
      </c>
      <c r="AK1440" s="354">
        <v>86.365260000000006</v>
      </c>
      <c r="AL1440" s="355">
        <v>3.9566599999999998</v>
      </c>
      <c r="AM1440" s="11">
        <f>IF(Verzie!$E$1="CZK",Ceny!AK1440,IF(Verzie!$E$1="SK",Ceny!AL1440,""))</f>
        <v>3.9566599999999998</v>
      </c>
    </row>
    <row r="1441" spans="34:39" ht="15">
      <c r="AH1441" s="353" t="s">
        <v>5868</v>
      </c>
      <c r="AI1441" s="352" t="s">
        <v>5869</v>
      </c>
      <c r="AJ1441" s="352" t="s">
        <v>5870</v>
      </c>
      <c r="AK1441" s="354">
        <v>730.13067000000001</v>
      </c>
      <c r="AL1441" s="355">
        <v>33.449460000000002</v>
      </c>
      <c r="AM1441" s="11">
        <f>IF(Verzie!$E$1="CZK",Ceny!AK1441,IF(Verzie!$E$1="SK",Ceny!AL1441,""))</f>
        <v>33.449460000000002</v>
      </c>
    </row>
    <row r="1442" spans="34:39" ht="15">
      <c r="AH1442" s="353" t="s">
        <v>5871</v>
      </c>
      <c r="AI1442" s="352" t="s">
        <v>5872</v>
      </c>
      <c r="AJ1442" s="352" t="s">
        <v>5873</v>
      </c>
      <c r="AK1442" s="354">
        <v>148.83904000000001</v>
      </c>
      <c r="AL1442" s="355">
        <v>6.8187600000000002</v>
      </c>
      <c r="AM1442" s="11">
        <f>IF(Verzie!$E$1="CZK",Ceny!AK1442,IF(Verzie!$E$1="SK",Ceny!AL1442,""))</f>
        <v>6.8187600000000002</v>
      </c>
    </row>
    <row r="1443" spans="34:39" ht="15">
      <c r="AH1443" s="353" t="s">
        <v>5874</v>
      </c>
      <c r="AI1443" s="352" t="s">
        <v>5875</v>
      </c>
      <c r="AJ1443" s="352" t="s">
        <v>5876</v>
      </c>
      <c r="AK1443" s="354">
        <v>166.81046000000001</v>
      </c>
      <c r="AL1443" s="355">
        <v>7.64208</v>
      </c>
      <c r="AM1443" s="11">
        <f>IF(Verzie!$E$1="CZK",Ceny!AK1443,IF(Verzie!$E$1="SK",Ceny!AL1443,""))</f>
        <v>7.64208</v>
      </c>
    </row>
    <row r="1444" spans="34:39" ht="15">
      <c r="AH1444" s="353" t="s">
        <v>5877</v>
      </c>
      <c r="AI1444" s="352" t="s">
        <v>5878</v>
      </c>
      <c r="AJ1444" s="352" t="s">
        <v>5879</v>
      </c>
      <c r="AK1444" s="354">
        <v>217.19202000000001</v>
      </c>
      <c r="AL1444" s="355">
        <v>9.9502000000000006</v>
      </c>
      <c r="AM1444" s="11">
        <f>IF(Verzie!$E$1="CZK",Ceny!AK1444,IF(Verzie!$E$1="SK",Ceny!AL1444,""))</f>
        <v>9.9502000000000006</v>
      </c>
    </row>
    <row r="1445" spans="34:39" ht="15">
      <c r="AH1445" s="353" t="s">
        <v>5880</v>
      </c>
      <c r="AI1445" s="352" t="s">
        <v>5881</v>
      </c>
      <c r="AJ1445" s="352" t="s">
        <v>5882</v>
      </c>
      <c r="AK1445" s="354">
        <v>89.753469999999993</v>
      </c>
      <c r="AL1445" s="355">
        <v>4.1118600000000001</v>
      </c>
      <c r="AM1445" s="11">
        <f>IF(Verzie!$E$1="CZK",Ceny!AK1445,IF(Verzie!$E$1="SK",Ceny!AL1445,""))</f>
        <v>4.1118600000000001</v>
      </c>
    </row>
    <row r="1446" spans="34:39" ht="15">
      <c r="AH1446" s="353" t="s">
        <v>5883</v>
      </c>
      <c r="AI1446" s="352" t="s">
        <v>5884</v>
      </c>
      <c r="AJ1446" s="352" t="s">
        <v>5885</v>
      </c>
      <c r="AK1446" s="354">
        <v>129.42920000000001</v>
      </c>
      <c r="AL1446" s="355">
        <v>5.9295400000000003</v>
      </c>
      <c r="AM1446" s="11">
        <f>IF(Verzie!$E$1="CZK",Ceny!AK1446,IF(Verzie!$E$1="SK",Ceny!AL1446,""))</f>
        <v>5.9295400000000003</v>
      </c>
    </row>
    <row r="1447" spans="34:39" ht="15">
      <c r="AH1447" s="353" t="s">
        <v>5886</v>
      </c>
      <c r="AI1447" s="352" t="s">
        <v>5887</v>
      </c>
      <c r="AJ1447" s="352" t="s">
        <v>5888</v>
      </c>
      <c r="AK1447" s="354">
        <v>168.53414000000001</v>
      </c>
      <c r="AL1447" s="355">
        <v>7.7210400000000003</v>
      </c>
      <c r="AM1447" s="11">
        <f>IF(Verzie!$E$1="CZK",Ceny!AK1447,IF(Verzie!$E$1="SK",Ceny!AL1447,""))</f>
        <v>7.7210400000000003</v>
      </c>
    </row>
    <row r="1448" spans="34:39" ht="15">
      <c r="AH1448" s="353" t="s">
        <v>5889</v>
      </c>
      <c r="AI1448" s="352" t="s">
        <v>5890</v>
      </c>
      <c r="AJ1448" s="352" t="s">
        <v>5891</v>
      </c>
      <c r="AK1448" s="354">
        <v>274.23500000000001</v>
      </c>
      <c r="AL1448" s="355">
        <v>12.56352</v>
      </c>
      <c r="AM1448" s="11">
        <f>IF(Verzie!$E$1="CZK",Ceny!AK1448,IF(Verzie!$E$1="SK",Ceny!AL1448,""))</f>
        <v>12.56352</v>
      </c>
    </row>
    <row r="1449" spans="34:39" ht="15">
      <c r="AH1449" s="353" t="s">
        <v>5892</v>
      </c>
      <c r="AI1449" s="352" t="s">
        <v>5893</v>
      </c>
      <c r="AJ1449" s="352" t="s">
        <v>5894</v>
      </c>
      <c r="AK1449" s="354">
        <v>63.674869999999999</v>
      </c>
      <c r="AL1449" s="355">
        <v>2.9171399999999998</v>
      </c>
      <c r="AM1449" s="11">
        <f>IF(Verzie!$E$1="CZK",Ceny!AK1449,IF(Verzie!$E$1="SK",Ceny!AL1449,""))</f>
        <v>2.9171399999999998</v>
      </c>
    </row>
    <row r="1450" spans="34:39" ht="15">
      <c r="AH1450" s="353" t="s">
        <v>5895</v>
      </c>
      <c r="AI1450" s="352" t="s">
        <v>5896</v>
      </c>
      <c r="AJ1450" s="352" t="s">
        <v>5897</v>
      </c>
      <c r="AK1450" s="354">
        <v>55.085729999999998</v>
      </c>
      <c r="AL1450" s="355">
        <v>2.5236399999999999</v>
      </c>
      <c r="AM1450" s="11">
        <f>IF(Verzie!$E$1="CZK",Ceny!AK1450,IF(Verzie!$E$1="SK",Ceny!AL1450,""))</f>
        <v>2.5236399999999999</v>
      </c>
    </row>
    <row r="1451" spans="34:39" ht="15">
      <c r="AH1451" s="353" t="s">
        <v>5898</v>
      </c>
      <c r="AI1451" s="352" t="s">
        <v>5899</v>
      </c>
      <c r="AJ1451" s="352" t="s">
        <v>5900</v>
      </c>
      <c r="AK1451" s="354">
        <v>59.233840000000001</v>
      </c>
      <c r="AL1451" s="355">
        <v>2.7136800000000001</v>
      </c>
      <c r="AM1451" s="11">
        <f>IF(Verzie!$E$1="CZK",Ceny!AK1451,IF(Verzie!$E$1="SK",Ceny!AL1451,""))</f>
        <v>2.7136800000000001</v>
      </c>
    </row>
    <row r="1452" spans="34:39" ht="15">
      <c r="AH1452" s="353" t="s">
        <v>5901</v>
      </c>
      <c r="AI1452" s="352" t="s">
        <v>5902</v>
      </c>
      <c r="AJ1452" s="352" t="s">
        <v>5903</v>
      </c>
      <c r="AK1452" s="354">
        <v>108.25867</v>
      </c>
      <c r="AL1452" s="355">
        <v>4.9596600000000004</v>
      </c>
      <c r="AM1452" s="11">
        <f>IF(Verzie!$E$1="CZK",Ceny!AK1452,IF(Verzie!$E$1="SK",Ceny!AL1452,""))</f>
        <v>4.9596600000000004</v>
      </c>
    </row>
    <row r="1453" spans="34:39" ht="15">
      <c r="AH1453" s="353" t="s">
        <v>5904</v>
      </c>
      <c r="AI1453" s="352" t="s">
        <v>5905</v>
      </c>
      <c r="AJ1453" s="352" t="s">
        <v>5906</v>
      </c>
      <c r="AK1453" s="354">
        <v>78.521249999999995</v>
      </c>
      <c r="AL1453" s="355">
        <v>3.5973000000000002</v>
      </c>
      <c r="AM1453" s="11">
        <f>IF(Verzie!$E$1="CZK",Ceny!AK1453,IF(Verzie!$E$1="SK",Ceny!AL1453,""))</f>
        <v>3.5973000000000002</v>
      </c>
    </row>
    <row r="1454" spans="34:39" ht="15">
      <c r="AH1454" s="353" t="s">
        <v>5907</v>
      </c>
      <c r="AI1454" s="352" t="s">
        <v>5908</v>
      </c>
      <c r="AJ1454" s="352" t="s">
        <v>5909</v>
      </c>
      <c r="AK1454" s="354">
        <v>170.29504</v>
      </c>
      <c r="AL1454" s="355">
        <v>7.8017200000000004</v>
      </c>
      <c r="AM1454" s="11">
        <f>IF(Verzie!$E$1="CZK",Ceny!AK1454,IF(Verzie!$E$1="SK",Ceny!AL1454,""))</f>
        <v>7.8017200000000004</v>
      </c>
    </row>
    <row r="1455" spans="34:39" ht="15">
      <c r="AH1455" s="353" t="s">
        <v>5910</v>
      </c>
      <c r="AI1455" s="352" t="s">
        <v>5911</v>
      </c>
      <c r="AJ1455" s="352" t="s">
        <v>5912</v>
      </c>
      <c r="AK1455" s="354">
        <v>292.80327</v>
      </c>
      <c r="AL1455" s="355">
        <v>13.414199999999999</v>
      </c>
      <c r="AM1455" s="11">
        <f>IF(Verzie!$E$1="CZK",Ceny!AK1455,IF(Verzie!$E$1="SK",Ceny!AL1455,""))</f>
        <v>13.414199999999999</v>
      </c>
    </row>
    <row r="1456" spans="34:39" ht="15">
      <c r="AH1456" s="353" t="s">
        <v>5913</v>
      </c>
      <c r="AI1456" s="352" t="s">
        <v>5914</v>
      </c>
      <c r="AJ1456" s="352" t="s">
        <v>5915</v>
      </c>
      <c r="AK1456" s="354">
        <v>147.95820000000001</v>
      </c>
      <c r="AL1456" s="355">
        <v>6.5218600000000002</v>
      </c>
      <c r="AM1456" s="11">
        <f>IF(Verzie!$E$1="CZK",Ceny!AK1456,IF(Verzie!$E$1="SK",Ceny!AL1456,""))</f>
        <v>6.5218600000000002</v>
      </c>
    </row>
    <row r="1457" spans="34:39" ht="15">
      <c r="AH1457" s="353" t="s">
        <v>5916</v>
      </c>
      <c r="AI1457" s="352" t="s">
        <v>5917</v>
      </c>
      <c r="AJ1457" s="352" t="s">
        <v>5918</v>
      </c>
      <c r="AK1457" s="354">
        <v>161.78749999999999</v>
      </c>
      <c r="AL1457" s="355">
        <v>7.4119599999999997</v>
      </c>
      <c r="AM1457" s="11">
        <f>IF(Verzie!$E$1="CZK",Ceny!AK1457,IF(Verzie!$E$1="SK",Ceny!AL1457,""))</f>
        <v>7.4119599999999997</v>
      </c>
    </row>
    <row r="1458" spans="34:39" ht="15">
      <c r="AH1458" s="353" t="s">
        <v>5919</v>
      </c>
      <c r="AI1458" s="352" t="s">
        <v>5920</v>
      </c>
      <c r="AJ1458" s="352" t="s">
        <v>5921</v>
      </c>
      <c r="AK1458" s="354">
        <v>390.8974</v>
      </c>
      <c r="AL1458" s="355">
        <v>17.908180000000002</v>
      </c>
      <c r="AM1458" s="11">
        <f>IF(Verzie!$E$1="CZK",Ceny!AK1458,IF(Verzie!$E$1="SK",Ceny!AL1458,""))</f>
        <v>17.908180000000002</v>
      </c>
    </row>
    <row r="1459" spans="34:39" ht="15">
      <c r="AH1459" s="353" t="s">
        <v>5922</v>
      </c>
      <c r="AI1459" s="352" t="s">
        <v>5923</v>
      </c>
      <c r="AJ1459" s="352" t="s">
        <v>5924</v>
      </c>
      <c r="AK1459" s="354">
        <v>180.94814</v>
      </c>
      <c r="AL1459" s="355">
        <v>8.7042699999999993</v>
      </c>
      <c r="AM1459" s="11">
        <f>IF(Verzie!$E$1="CZK",Ceny!AK1459,IF(Verzie!$E$1="SK",Ceny!AL1459,""))</f>
        <v>8.7042699999999993</v>
      </c>
    </row>
    <row r="1460" spans="34:39" ht="15">
      <c r="AH1460" s="353" t="s">
        <v>5925</v>
      </c>
      <c r="AI1460" s="352" t="s">
        <v>5926</v>
      </c>
      <c r="AJ1460" s="352" t="s">
        <v>5927</v>
      </c>
      <c r="AK1460" s="354">
        <v>201.86256</v>
      </c>
      <c r="AL1460" s="355">
        <v>9.7103199999999994</v>
      </c>
      <c r="AM1460" s="11">
        <f>IF(Verzie!$E$1="CZK",Ceny!AK1460,IF(Verzie!$E$1="SK",Ceny!AL1460,""))</f>
        <v>9.7103199999999994</v>
      </c>
    </row>
    <row r="1461" spans="34:39" ht="15">
      <c r="AH1461" s="353" t="s">
        <v>5928</v>
      </c>
      <c r="AI1461" s="352" t="s">
        <v>5929</v>
      </c>
      <c r="AJ1461" s="352" t="s">
        <v>5930</v>
      </c>
      <c r="AK1461" s="354">
        <v>124.70650999999999</v>
      </c>
      <c r="AL1461" s="355">
        <v>5.7131800000000004</v>
      </c>
      <c r="AM1461" s="11">
        <f>IF(Verzie!$E$1="CZK",Ceny!AK1461,IF(Verzie!$E$1="SK",Ceny!AL1461,""))</f>
        <v>5.7131800000000004</v>
      </c>
    </row>
    <row r="1462" spans="34:39" ht="15">
      <c r="AH1462" s="353" t="s">
        <v>5931</v>
      </c>
      <c r="AI1462" s="352" t="s">
        <v>5932</v>
      </c>
      <c r="AJ1462" s="352" t="s">
        <v>5933</v>
      </c>
      <c r="AK1462" s="354">
        <v>173.01410999999999</v>
      </c>
      <c r="AL1462" s="355">
        <v>7.6262999999999996</v>
      </c>
      <c r="AM1462" s="11">
        <f>IF(Verzie!$E$1="CZK",Ceny!AK1462,IF(Verzie!$E$1="SK",Ceny!AL1462,""))</f>
        <v>7.6262999999999996</v>
      </c>
    </row>
    <row r="1463" spans="34:39" ht="15">
      <c r="AH1463" s="353" t="s">
        <v>5934</v>
      </c>
      <c r="AI1463" s="352" t="s">
        <v>5935</v>
      </c>
      <c r="AJ1463" s="352" t="s">
        <v>5936</v>
      </c>
      <c r="AK1463" s="354">
        <v>319.70857000000001</v>
      </c>
      <c r="AL1463" s="355">
        <v>14.646800000000001</v>
      </c>
      <c r="AM1463" s="11">
        <f>IF(Verzie!$E$1="CZK",Ceny!AK1463,IF(Verzie!$E$1="SK",Ceny!AL1463,""))</f>
        <v>14.646800000000001</v>
      </c>
    </row>
    <row r="1464" spans="34:39" ht="15">
      <c r="AH1464" s="353" t="s">
        <v>5937</v>
      </c>
      <c r="AI1464" s="352" t="s">
        <v>5938</v>
      </c>
      <c r="AJ1464" s="352" t="s">
        <v>5939</v>
      </c>
      <c r="AK1464" s="354">
        <v>223.92759000000001</v>
      </c>
      <c r="AL1464" s="355">
        <v>10.25878</v>
      </c>
      <c r="AM1464" s="11">
        <f>IF(Verzie!$E$1="CZK",Ceny!AK1464,IF(Verzie!$E$1="SK",Ceny!AL1464,""))</f>
        <v>10.25878</v>
      </c>
    </row>
    <row r="1465" spans="34:39" ht="15">
      <c r="AH1465" s="353" t="s">
        <v>5940</v>
      </c>
      <c r="AI1465" s="352" t="s">
        <v>5941</v>
      </c>
      <c r="AJ1465" s="352" t="s">
        <v>5942</v>
      </c>
      <c r="AK1465" s="354">
        <v>59.233840000000001</v>
      </c>
      <c r="AL1465" s="355">
        <v>2.7136800000000001</v>
      </c>
      <c r="AM1465" s="11">
        <f>IF(Verzie!$E$1="CZK",Ceny!AK1465,IF(Verzie!$E$1="SK",Ceny!AL1465,""))</f>
        <v>2.7136800000000001</v>
      </c>
    </row>
    <row r="1466" spans="34:39" ht="15">
      <c r="AH1466" s="353" t="s">
        <v>5943</v>
      </c>
      <c r="AI1466" s="352" t="s">
        <v>5944</v>
      </c>
      <c r="AJ1466" s="352" t="s">
        <v>5945</v>
      </c>
      <c r="AK1466" s="354">
        <v>59.233840000000001</v>
      </c>
      <c r="AL1466" s="355">
        <v>2.7136800000000001</v>
      </c>
      <c r="AM1466" s="11">
        <f>IF(Verzie!$E$1="CZK",Ceny!AK1466,IF(Verzie!$E$1="SK",Ceny!AL1466,""))</f>
        <v>2.7136800000000001</v>
      </c>
    </row>
    <row r="1467" spans="34:39" ht="15">
      <c r="AH1467" s="353" t="s">
        <v>5946</v>
      </c>
      <c r="AI1467" s="352" t="s">
        <v>5947</v>
      </c>
      <c r="AJ1467" s="352" t="s">
        <v>5948</v>
      </c>
      <c r="AK1467" s="354">
        <v>223.92759000000001</v>
      </c>
      <c r="AL1467" s="355">
        <v>10.25878</v>
      </c>
      <c r="AM1467" s="11">
        <f>IF(Verzie!$E$1="CZK",Ceny!AK1467,IF(Verzie!$E$1="SK",Ceny!AL1467,""))</f>
        <v>10.25878</v>
      </c>
    </row>
    <row r="1468" spans="34:39" ht="15">
      <c r="AH1468" s="353" t="s">
        <v>5949</v>
      </c>
      <c r="AI1468" s="352" t="s">
        <v>5950</v>
      </c>
      <c r="AJ1468" s="352" t="s">
        <v>5951</v>
      </c>
      <c r="AK1468" s="354">
        <v>189.97165000000001</v>
      </c>
      <c r="AL1468" s="355">
        <v>8.7031600000000005</v>
      </c>
      <c r="AM1468" s="11">
        <f>IF(Verzie!$E$1="CZK",Ceny!AK1468,IF(Verzie!$E$1="SK",Ceny!AL1468,""))</f>
        <v>8.7031600000000005</v>
      </c>
    </row>
    <row r="1469" spans="34:39" ht="15">
      <c r="AH1469" s="353" t="s">
        <v>5952</v>
      </c>
      <c r="AI1469" s="352" t="s">
        <v>5953</v>
      </c>
      <c r="AJ1469" s="352" t="s">
        <v>5954</v>
      </c>
      <c r="AK1469" s="354">
        <v>219.2568</v>
      </c>
      <c r="AL1469" s="355">
        <v>10.0448</v>
      </c>
      <c r="AM1469" s="11">
        <f>IF(Verzie!$E$1="CZK",Ceny!AK1469,IF(Verzie!$E$1="SK",Ceny!AL1469,""))</f>
        <v>10.0448</v>
      </c>
    </row>
    <row r="1470" spans="34:39" ht="15">
      <c r="AH1470" s="353" t="s">
        <v>5955</v>
      </c>
      <c r="AI1470" s="352" t="s">
        <v>5956</v>
      </c>
      <c r="AJ1470" s="352" t="s">
        <v>5957</v>
      </c>
      <c r="AK1470" s="354">
        <v>68.041659999999993</v>
      </c>
      <c r="AL1470" s="355">
        <v>3.1172</v>
      </c>
      <c r="AM1470" s="11">
        <f>IF(Verzie!$E$1="CZK",Ceny!AK1470,IF(Verzie!$E$1="SK",Ceny!AL1470,""))</f>
        <v>3.1172</v>
      </c>
    </row>
    <row r="1471" spans="34:39" ht="15">
      <c r="AH1471" s="353" t="s">
        <v>5958</v>
      </c>
      <c r="AI1471" s="352" t="s">
        <v>5959</v>
      </c>
      <c r="AJ1471" s="352" t="s">
        <v>5960</v>
      </c>
      <c r="AK1471" s="354">
        <v>68.041659999999993</v>
      </c>
      <c r="AL1471" s="355">
        <v>3.1172</v>
      </c>
      <c r="AM1471" s="11">
        <f>IF(Verzie!$E$1="CZK",Ceny!AK1471,IF(Verzie!$E$1="SK",Ceny!AL1471,""))</f>
        <v>3.1172</v>
      </c>
    </row>
    <row r="1472" spans="34:39" ht="15">
      <c r="AH1472" s="353" t="s">
        <v>5961</v>
      </c>
      <c r="AI1472" s="352" t="s">
        <v>5962</v>
      </c>
      <c r="AJ1472" s="352" t="s">
        <v>5963</v>
      </c>
      <c r="AK1472" s="354">
        <v>209.7225</v>
      </c>
      <c r="AL1472" s="355">
        <v>9.6080199999999998</v>
      </c>
      <c r="AM1472" s="11">
        <f>IF(Verzie!$E$1="CZK",Ceny!AK1472,IF(Verzie!$E$1="SK",Ceny!AL1472,""))</f>
        <v>9.6080199999999998</v>
      </c>
    </row>
    <row r="1473" spans="34:39" ht="15">
      <c r="AH1473" s="353" t="s">
        <v>5964</v>
      </c>
      <c r="AI1473" s="352" t="s">
        <v>5965</v>
      </c>
      <c r="AJ1473" s="352" t="s">
        <v>5966</v>
      </c>
      <c r="AK1473" s="354">
        <v>68.041659999999993</v>
      </c>
      <c r="AL1473" s="355">
        <v>3.1172</v>
      </c>
      <c r="AM1473" s="11">
        <f>IF(Verzie!$E$1="CZK",Ceny!AK1473,IF(Verzie!$E$1="SK",Ceny!AL1473,""))</f>
        <v>3.1172</v>
      </c>
    </row>
    <row r="1474" spans="34:39" ht="15">
      <c r="AH1474" s="353" t="s">
        <v>5967</v>
      </c>
      <c r="AI1474" s="352" t="s">
        <v>5968</v>
      </c>
      <c r="AJ1474" s="352" t="s">
        <v>5969</v>
      </c>
      <c r="AK1474" s="354">
        <v>78.521249999999995</v>
      </c>
      <c r="AL1474" s="355">
        <v>3.5973000000000002</v>
      </c>
      <c r="AM1474" s="11">
        <f>IF(Verzie!$E$1="CZK",Ceny!AK1474,IF(Verzie!$E$1="SK",Ceny!AL1474,""))</f>
        <v>3.5973000000000002</v>
      </c>
    </row>
    <row r="1475" spans="34:39" ht="15">
      <c r="AH1475" s="353" t="s">
        <v>5970</v>
      </c>
      <c r="AI1475" s="352" t="s">
        <v>5971</v>
      </c>
      <c r="AJ1475" s="352" t="s">
        <v>5972</v>
      </c>
      <c r="AK1475" s="354">
        <v>95.202650000000006</v>
      </c>
      <c r="AL1475" s="355">
        <v>4.3615199999999996</v>
      </c>
      <c r="AM1475" s="11">
        <f>IF(Verzie!$E$1="CZK",Ceny!AK1475,IF(Verzie!$E$1="SK",Ceny!AL1475,""))</f>
        <v>4.3615199999999996</v>
      </c>
    </row>
    <row r="1476" spans="34:39" ht="15">
      <c r="AH1476" s="353" t="s">
        <v>5973</v>
      </c>
      <c r="AI1476" s="352" t="s">
        <v>5974</v>
      </c>
      <c r="AJ1476" s="352" t="s">
        <v>5975</v>
      </c>
      <c r="AK1476" s="354">
        <v>91.062010000000001</v>
      </c>
      <c r="AL1476" s="355">
        <v>4.1718200000000003</v>
      </c>
      <c r="AM1476" s="11">
        <f>IF(Verzie!$E$1="CZK",Ceny!AK1476,IF(Verzie!$E$1="SK",Ceny!AL1476,""))</f>
        <v>4.1718200000000003</v>
      </c>
    </row>
    <row r="1477" spans="34:39" ht="15">
      <c r="AH1477" s="353" t="s">
        <v>5976</v>
      </c>
      <c r="AI1477" s="352" t="s">
        <v>5977</v>
      </c>
      <c r="AJ1477" s="352" t="s">
        <v>5978</v>
      </c>
      <c r="AK1477" s="354">
        <v>66.481030000000004</v>
      </c>
      <c r="AL1477" s="355">
        <v>3.0457000000000001</v>
      </c>
      <c r="AM1477" s="11">
        <f>IF(Verzie!$E$1="CZK",Ceny!AK1477,IF(Verzie!$E$1="SK",Ceny!AL1477,""))</f>
        <v>3.0457000000000001</v>
      </c>
    </row>
    <row r="1478" spans="34:39" ht="15">
      <c r="AH1478" s="353" t="s">
        <v>5979</v>
      </c>
      <c r="AI1478" s="352" t="s">
        <v>5980</v>
      </c>
      <c r="AJ1478" s="352" t="s">
        <v>5981</v>
      </c>
      <c r="AK1478" s="354">
        <v>91.062010000000001</v>
      </c>
      <c r="AL1478" s="355">
        <v>4.1718200000000003</v>
      </c>
      <c r="AM1478" s="11">
        <f>IF(Verzie!$E$1="CZK",Ceny!AK1478,IF(Verzie!$E$1="SK",Ceny!AL1478,""))</f>
        <v>4.1718200000000003</v>
      </c>
    </row>
    <row r="1479" spans="34:39" ht="15">
      <c r="AH1479" s="353" t="s">
        <v>5982</v>
      </c>
      <c r="AI1479" s="352" t="s">
        <v>5983</v>
      </c>
      <c r="AJ1479" s="352" t="s">
        <v>5984</v>
      </c>
      <c r="AK1479" s="354">
        <v>288.37722000000002</v>
      </c>
      <c r="AL1479" s="355">
        <v>13.21142</v>
      </c>
      <c r="AM1479" s="11">
        <f>IF(Verzie!$E$1="CZK",Ceny!AK1479,IF(Verzie!$E$1="SK",Ceny!AL1479,""))</f>
        <v>13.21142</v>
      </c>
    </row>
    <row r="1480" spans="34:39" ht="15">
      <c r="AH1480" s="353" t="s">
        <v>5985</v>
      </c>
      <c r="AI1480" s="352" t="s">
        <v>5986</v>
      </c>
      <c r="AJ1480" s="352" t="s">
        <v>5987</v>
      </c>
      <c r="AK1480" s="354">
        <v>66.481030000000004</v>
      </c>
      <c r="AL1480" s="355">
        <v>3.0457000000000001</v>
      </c>
      <c r="AM1480" s="11">
        <f>IF(Verzie!$E$1="CZK",Ceny!AK1480,IF(Verzie!$E$1="SK",Ceny!AL1480,""))</f>
        <v>3.0457000000000001</v>
      </c>
    </row>
    <row r="1481" spans="34:39" ht="15">
      <c r="AH1481" s="353" t="s">
        <v>5988</v>
      </c>
      <c r="AI1481" s="352" t="s">
        <v>5989</v>
      </c>
      <c r="AJ1481" s="352" t="s">
        <v>5990</v>
      </c>
      <c r="AK1481" s="354">
        <v>66.481030000000004</v>
      </c>
      <c r="AL1481" s="355">
        <v>3.0457000000000001</v>
      </c>
      <c r="AM1481" s="11">
        <f>IF(Verzie!$E$1="CZK",Ceny!AK1481,IF(Verzie!$E$1="SK",Ceny!AL1481,""))</f>
        <v>3.0457000000000001</v>
      </c>
    </row>
    <row r="1482" spans="34:39" ht="15">
      <c r="AH1482" s="353" t="s">
        <v>5991</v>
      </c>
      <c r="AI1482" s="352" t="s">
        <v>5992</v>
      </c>
      <c r="AJ1482" s="352" t="s">
        <v>5993</v>
      </c>
      <c r="AK1482" s="354">
        <v>227.18603999999999</v>
      </c>
      <c r="AL1482" s="355">
        <v>10.40808</v>
      </c>
      <c r="AM1482" s="11">
        <f>IF(Verzie!$E$1="CZK",Ceny!AK1482,IF(Verzie!$E$1="SK",Ceny!AL1482,""))</f>
        <v>10.40808</v>
      </c>
    </row>
    <row r="1483" spans="34:39" ht="15">
      <c r="AH1483" s="353" t="s">
        <v>5994</v>
      </c>
      <c r="AI1483" s="352" t="s">
        <v>5995</v>
      </c>
      <c r="AJ1483" s="352" t="s">
        <v>5996</v>
      </c>
      <c r="AK1483" s="354">
        <v>104.8112</v>
      </c>
      <c r="AL1483" s="355">
        <v>4.8017200000000004</v>
      </c>
      <c r="AM1483" s="11">
        <f>IF(Verzie!$E$1="CZK",Ceny!AK1483,IF(Verzie!$E$1="SK",Ceny!AL1483,""))</f>
        <v>4.8017200000000004</v>
      </c>
    </row>
    <row r="1484" spans="34:39" ht="15">
      <c r="AH1484" s="353" t="s">
        <v>5997</v>
      </c>
      <c r="AI1484" s="352" t="s">
        <v>5998</v>
      </c>
      <c r="AJ1484" s="352" t="s">
        <v>5999</v>
      </c>
      <c r="AK1484" s="354">
        <v>69.505889999999994</v>
      </c>
      <c r="AL1484" s="355">
        <v>3.1842800000000002</v>
      </c>
      <c r="AM1484" s="11">
        <f>IF(Verzie!$E$1="CZK",Ceny!AK1484,IF(Verzie!$E$1="SK",Ceny!AL1484,""))</f>
        <v>3.1842800000000002</v>
      </c>
    </row>
    <row r="1485" spans="34:39" ht="15">
      <c r="AH1485" s="353" t="s">
        <v>6000</v>
      </c>
      <c r="AI1485" s="352" t="s">
        <v>6001</v>
      </c>
      <c r="AJ1485" s="352" t="s">
        <v>6002</v>
      </c>
      <c r="AK1485" s="354">
        <v>98.283150000000006</v>
      </c>
      <c r="AL1485" s="355">
        <v>4.5026400000000004</v>
      </c>
      <c r="AM1485" s="11">
        <f>IF(Verzie!$E$1="CZK",Ceny!AK1485,IF(Verzie!$E$1="SK",Ceny!AL1485,""))</f>
        <v>4.5026400000000004</v>
      </c>
    </row>
    <row r="1486" spans="34:39" ht="15">
      <c r="AH1486" s="353" t="s">
        <v>6003</v>
      </c>
      <c r="AI1486" s="352" t="s">
        <v>6004</v>
      </c>
      <c r="AJ1486" s="352" t="s">
        <v>6005</v>
      </c>
      <c r="AK1486" s="354">
        <v>104.8112</v>
      </c>
      <c r="AL1486" s="355">
        <v>4.8017200000000004</v>
      </c>
      <c r="AM1486" s="11">
        <f>IF(Verzie!$E$1="CZK",Ceny!AK1486,IF(Verzie!$E$1="SK",Ceny!AL1486,""))</f>
        <v>4.8017200000000004</v>
      </c>
    </row>
    <row r="1487" spans="34:39" ht="15">
      <c r="AH1487" s="353" t="s">
        <v>6006</v>
      </c>
      <c r="AI1487" s="352" t="s">
        <v>6007</v>
      </c>
      <c r="AJ1487" s="352" t="s">
        <v>6008</v>
      </c>
      <c r="AK1487" s="354">
        <v>326.62954999999999</v>
      </c>
      <c r="AL1487" s="355">
        <v>14.96388</v>
      </c>
      <c r="AM1487" s="11">
        <f>IF(Verzie!$E$1="CZK",Ceny!AK1487,IF(Verzie!$E$1="SK",Ceny!AL1487,""))</f>
        <v>14.96388</v>
      </c>
    </row>
    <row r="1488" spans="34:39" ht="15">
      <c r="AH1488" s="353" t="s">
        <v>6009</v>
      </c>
      <c r="AI1488" s="352" t="s">
        <v>6010</v>
      </c>
      <c r="AJ1488" s="352" t="s">
        <v>6011</v>
      </c>
      <c r="AK1488" s="354">
        <v>116.28798</v>
      </c>
      <c r="AL1488" s="355">
        <v>5.3274999999999997</v>
      </c>
      <c r="AM1488" s="11">
        <f>IF(Verzie!$E$1="CZK",Ceny!AK1488,IF(Verzie!$E$1="SK",Ceny!AL1488,""))</f>
        <v>5.3274999999999997</v>
      </c>
    </row>
    <row r="1489" spans="34:39" ht="15">
      <c r="AH1489" s="353" t="s">
        <v>6012</v>
      </c>
      <c r="AI1489" s="352" t="s">
        <v>6013</v>
      </c>
      <c r="AJ1489" s="352" t="s">
        <v>6014</v>
      </c>
      <c r="AK1489" s="354">
        <v>86.643320000000003</v>
      </c>
      <c r="AL1489" s="355">
        <v>3.9693800000000001</v>
      </c>
      <c r="AM1489" s="11">
        <f>IF(Verzie!$E$1="CZK",Ceny!AK1489,IF(Verzie!$E$1="SK",Ceny!AL1489,""))</f>
        <v>3.9693800000000001</v>
      </c>
    </row>
    <row r="1490" spans="34:39" ht="15">
      <c r="AH1490" s="353" t="s">
        <v>6015</v>
      </c>
      <c r="AI1490" s="352" t="s">
        <v>6016</v>
      </c>
      <c r="AJ1490" s="352" t="s">
        <v>6017</v>
      </c>
      <c r="AK1490" s="354">
        <v>121.57411</v>
      </c>
      <c r="AL1490" s="355">
        <v>5.56968</v>
      </c>
      <c r="AM1490" s="11">
        <f>IF(Verzie!$E$1="CZK",Ceny!AK1490,IF(Verzie!$E$1="SK",Ceny!AL1490,""))</f>
        <v>5.56968</v>
      </c>
    </row>
    <row r="1491" spans="34:39" ht="15">
      <c r="AH1491" s="353" t="s">
        <v>6018</v>
      </c>
      <c r="AI1491" s="352" t="s">
        <v>6019</v>
      </c>
      <c r="AJ1491" s="352" t="s">
        <v>6020</v>
      </c>
      <c r="AK1491" s="354">
        <v>116.28798</v>
      </c>
      <c r="AL1491" s="355">
        <v>5.3274999999999997</v>
      </c>
      <c r="AM1491" s="11">
        <f>IF(Verzie!$E$1="CZK",Ceny!AK1491,IF(Verzie!$E$1="SK",Ceny!AL1491,""))</f>
        <v>5.3274999999999997</v>
      </c>
    </row>
    <row r="1492" spans="34:39" ht="15">
      <c r="AH1492" s="353" t="s">
        <v>6021</v>
      </c>
      <c r="AI1492" s="352" t="s">
        <v>6022</v>
      </c>
      <c r="AJ1492" s="352" t="s">
        <v>6023</v>
      </c>
      <c r="AK1492" s="354">
        <v>106.63497</v>
      </c>
      <c r="AL1492" s="355">
        <v>4.8852599999999997</v>
      </c>
      <c r="AM1492" s="11">
        <f>IF(Verzie!$E$1="CZK",Ceny!AK1492,IF(Verzie!$E$1="SK",Ceny!AL1492,""))</f>
        <v>4.8852599999999997</v>
      </c>
    </row>
    <row r="1493" spans="34:39" ht="15">
      <c r="AH1493" s="353" t="s">
        <v>6024</v>
      </c>
      <c r="AI1493" s="352" t="s">
        <v>6025</v>
      </c>
      <c r="AJ1493" s="352" t="s">
        <v>6026</v>
      </c>
      <c r="AK1493" s="354">
        <v>105.71565</v>
      </c>
      <c r="AL1493" s="355">
        <v>4.8431600000000001</v>
      </c>
      <c r="AM1493" s="11">
        <f>IF(Verzie!$E$1="CZK",Ceny!AK1493,IF(Verzie!$E$1="SK",Ceny!AL1493,""))</f>
        <v>4.8431600000000001</v>
      </c>
    </row>
    <row r="1494" spans="34:39" ht="15">
      <c r="AH1494" s="353" t="s">
        <v>6027</v>
      </c>
      <c r="AI1494" s="352" t="s">
        <v>6028</v>
      </c>
      <c r="AJ1494" s="352" t="s">
        <v>6029</v>
      </c>
      <c r="AK1494" s="354">
        <v>126.77502</v>
      </c>
      <c r="AL1494" s="355">
        <v>5.8079400000000003</v>
      </c>
      <c r="AM1494" s="11">
        <f>IF(Verzie!$E$1="CZK",Ceny!AK1494,IF(Verzie!$E$1="SK",Ceny!AL1494,""))</f>
        <v>5.8079400000000003</v>
      </c>
    </row>
    <row r="1495" spans="34:39" ht="15">
      <c r="AH1495" s="353" t="s">
        <v>6030</v>
      </c>
      <c r="AI1495" s="352" t="s">
        <v>6031</v>
      </c>
      <c r="AJ1495" s="352" t="s">
        <v>6032</v>
      </c>
      <c r="AK1495" s="354">
        <v>57.587919999999997</v>
      </c>
      <c r="AL1495" s="355">
        <v>2.63828</v>
      </c>
      <c r="AM1495" s="11">
        <f>IF(Verzie!$E$1="CZK",Ceny!AK1495,IF(Verzie!$E$1="SK",Ceny!AL1495,""))</f>
        <v>2.63828</v>
      </c>
    </row>
    <row r="1496" spans="34:39" ht="15">
      <c r="AH1496" s="353" t="s">
        <v>6033</v>
      </c>
      <c r="AI1496" s="352" t="s">
        <v>6034</v>
      </c>
      <c r="AJ1496" s="352" t="s">
        <v>6035</v>
      </c>
      <c r="AK1496" s="354">
        <v>50.155410000000003</v>
      </c>
      <c r="AL1496" s="355">
        <v>2.2977799999999999</v>
      </c>
      <c r="AM1496" s="11">
        <f>IF(Verzie!$E$1="CZK",Ceny!AK1496,IF(Verzie!$E$1="SK",Ceny!AL1496,""))</f>
        <v>2.2977799999999999</v>
      </c>
    </row>
    <row r="1497" spans="34:39" ht="15">
      <c r="AH1497" s="353" t="s">
        <v>6036</v>
      </c>
      <c r="AI1497" s="352" t="s">
        <v>6037</v>
      </c>
      <c r="AJ1497" s="352" t="s">
        <v>6038</v>
      </c>
      <c r="AK1497" s="354">
        <v>78.521249999999995</v>
      </c>
      <c r="AL1497" s="355">
        <v>3.5973000000000002</v>
      </c>
      <c r="AM1497" s="11">
        <f>IF(Verzie!$E$1="CZK",Ceny!AK1497,IF(Verzie!$E$1="SK",Ceny!AL1497,""))</f>
        <v>3.5973000000000002</v>
      </c>
    </row>
    <row r="1498" spans="34:39" ht="15">
      <c r="AH1498" s="353" t="s">
        <v>6039</v>
      </c>
      <c r="AI1498" s="352" t="s">
        <v>6040</v>
      </c>
      <c r="AJ1498" s="352" t="s">
        <v>6041</v>
      </c>
      <c r="AK1498" s="354">
        <v>216.10963000000001</v>
      </c>
      <c r="AL1498" s="355">
        <v>9.90062</v>
      </c>
      <c r="AM1498" s="11">
        <f>IF(Verzie!$E$1="CZK",Ceny!AK1498,IF(Verzie!$E$1="SK",Ceny!AL1498,""))</f>
        <v>9.90062</v>
      </c>
    </row>
    <row r="1499" spans="34:39" ht="15">
      <c r="AH1499" s="353" t="s">
        <v>6042</v>
      </c>
      <c r="AI1499" s="352" t="s">
        <v>6043</v>
      </c>
      <c r="AJ1499" s="352" t="s">
        <v>6044</v>
      </c>
      <c r="AK1499" s="354">
        <v>82.091120000000004</v>
      </c>
      <c r="AL1499" s="355">
        <v>3.76084</v>
      </c>
      <c r="AM1499" s="11">
        <f>IF(Verzie!$E$1="CZK",Ceny!AK1499,IF(Verzie!$E$1="SK",Ceny!AL1499,""))</f>
        <v>3.76084</v>
      </c>
    </row>
    <row r="1500" spans="34:39" ht="15">
      <c r="AH1500" s="353" t="s">
        <v>6045</v>
      </c>
      <c r="AI1500" s="352" t="s">
        <v>6046</v>
      </c>
      <c r="AJ1500" s="352" t="s">
        <v>6047</v>
      </c>
      <c r="AK1500" s="354">
        <v>86.413449999999997</v>
      </c>
      <c r="AL1500" s="355">
        <v>3.95886</v>
      </c>
      <c r="AM1500" s="11">
        <f>IF(Verzie!$E$1="CZK",Ceny!AK1500,IF(Verzie!$E$1="SK",Ceny!AL1500,""))</f>
        <v>3.95886</v>
      </c>
    </row>
    <row r="1501" spans="34:39" ht="15">
      <c r="AH1501" s="353" t="s">
        <v>6048</v>
      </c>
      <c r="AI1501" s="352" t="s">
        <v>6049</v>
      </c>
      <c r="AJ1501" s="352" t="s">
        <v>6050</v>
      </c>
      <c r="AK1501" s="354">
        <v>158.1472</v>
      </c>
      <c r="AL1501" s="355">
        <v>7.2451999999999996</v>
      </c>
      <c r="AM1501" s="11">
        <f>IF(Verzie!$E$1="CZK",Ceny!AK1501,IF(Verzie!$E$1="SK",Ceny!AL1501,""))</f>
        <v>7.2451999999999996</v>
      </c>
    </row>
    <row r="1502" spans="34:39" ht="15">
      <c r="AH1502" s="353" t="s">
        <v>6051</v>
      </c>
      <c r="AI1502" s="352" t="s">
        <v>6052</v>
      </c>
      <c r="AJ1502" s="352" t="s">
        <v>6053</v>
      </c>
      <c r="AK1502" s="354">
        <v>215.17912000000001</v>
      </c>
      <c r="AL1502" s="355">
        <v>9.8580000000000005</v>
      </c>
      <c r="AM1502" s="11">
        <f>IF(Verzie!$E$1="CZK",Ceny!AK1502,IF(Verzie!$E$1="SK",Ceny!AL1502,""))</f>
        <v>9.8580000000000005</v>
      </c>
    </row>
    <row r="1503" spans="34:39" ht="15">
      <c r="AH1503" s="353" t="s">
        <v>6054</v>
      </c>
      <c r="AI1503" s="352" t="s">
        <v>6055</v>
      </c>
      <c r="AJ1503" s="352" t="s">
        <v>6056</v>
      </c>
      <c r="AK1503" s="354">
        <v>237.42471</v>
      </c>
      <c r="AL1503" s="355">
        <v>10.877140000000001</v>
      </c>
      <c r="AM1503" s="11">
        <f>IF(Verzie!$E$1="CZK",Ceny!AK1503,IF(Verzie!$E$1="SK",Ceny!AL1503,""))</f>
        <v>10.877140000000001</v>
      </c>
    </row>
    <row r="1504" spans="34:39" ht="15">
      <c r="AH1504" s="353" t="s">
        <v>6057</v>
      </c>
      <c r="AI1504" s="352" t="s">
        <v>6058</v>
      </c>
      <c r="AJ1504" s="352" t="s">
        <v>6059</v>
      </c>
      <c r="AK1504" s="354">
        <v>67.23348</v>
      </c>
      <c r="AL1504" s="355">
        <v>3.0801599999999998</v>
      </c>
      <c r="AM1504" s="11">
        <f>IF(Verzie!$E$1="CZK",Ceny!AK1504,IF(Verzie!$E$1="SK",Ceny!AL1504,""))</f>
        <v>3.0801599999999998</v>
      </c>
    </row>
    <row r="1505" spans="34:39" ht="15">
      <c r="AH1505" s="353" t="s">
        <v>6060</v>
      </c>
      <c r="AI1505" s="352" t="s">
        <v>6061</v>
      </c>
      <c r="AJ1505" s="352" t="s">
        <v>6062</v>
      </c>
      <c r="AK1505" s="354">
        <v>75.585310000000007</v>
      </c>
      <c r="AL1505" s="355">
        <v>3.46278</v>
      </c>
      <c r="AM1505" s="11">
        <f>IF(Verzie!$E$1="CZK",Ceny!AK1505,IF(Verzie!$E$1="SK",Ceny!AL1505,""))</f>
        <v>3.46278</v>
      </c>
    </row>
    <row r="1506" spans="34:39" ht="15">
      <c r="AH1506" s="353" t="s">
        <v>6063</v>
      </c>
      <c r="AI1506" s="352" t="s">
        <v>6064</v>
      </c>
      <c r="AJ1506" s="352" t="s">
        <v>6065</v>
      </c>
      <c r="AK1506" s="354">
        <v>188.12926999999999</v>
      </c>
      <c r="AL1506" s="355">
        <v>8.61876</v>
      </c>
      <c r="AM1506" s="11">
        <f>IF(Verzie!$E$1="CZK",Ceny!AK1506,IF(Verzie!$E$1="SK",Ceny!AL1506,""))</f>
        <v>8.61876</v>
      </c>
    </row>
    <row r="1507" spans="34:39" ht="15">
      <c r="AH1507" s="353" t="s">
        <v>6066</v>
      </c>
      <c r="AI1507" s="352" t="s">
        <v>6067</v>
      </c>
      <c r="AJ1507" s="352" t="s">
        <v>6068</v>
      </c>
      <c r="AK1507" s="354">
        <v>167.67789999999999</v>
      </c>
      <c r="AL1507" s="355">
        <v>7.6818200000000001</v>
      </c>
      <c r="AM1507" s="11">
        <f>IF(Verzie!$E$1="CZK",Ceny!AK1507,IF(Verzie!$E$1="SK",Ceny!AL1507,""))</f>
        <v>7.6818200000000001</v>
      </c>
    </row>
    <row r="1508" spans="34:39" ht="15">
      <c r="AH1508" s="353" t="s">
        <v>6069</v>
      </c>
      <c r="AI1508" s="352" t="s">
        <v>6070</v>
      </c>
      <c r="AJ1508" s="352" t="s">
        <v>6071</v>
      </c>
      <c r="AK1508" s="354">
        <v>148.63513</v>
      </c>
      <c r="AL1508" s="355">
        <v>6.8094200000000003</v>
      </c>
      <c r="AM1508" s="11">
        <f>IF(Verzie!$E$1="CZK",Ceny!AK1508,IF(Verzie!$E$1="SK",Ceny!AL1508,""))</f>
        <v>6.8094200000000003</v>
      </c>
    </row>
    <row r="1509" spans="34:39" ht="15">
      <c r="AH1509" s="353" t="s">
        <v>6072</v>
      </c>
      <c r="AI1509" s="352" t="s">
        <v>6073</v>
      </c>
      <c r="AJ1509" s="352" t="s">
        <v>6074</v>
      </c>
      <c r="AK1509" s="354">
        <v>280.20325000000003</v>
      </c>
      <c r="AL1509" s="355">
        <v>12.83694</v>
      </c>
      <c r="AM1509" s="11">
        <f>IF(Verzie!$E$1="CZK",Ceny!AK1509,IF(Verzie!$E$1="SK",Ceny!AL1509,""))</f>
        <v>12.83694</v>
      </c>
    </row>
    <row r="1510" spans="34:39" ht="15">
      <c r="AH1510" s="353" t="s">
        <v>6075</v>
      </c>
      <c r="AI1510" s="352" t="s">
        <v>6076</v>
      </c>
      <c r="AJ1510" s="352" t="s">
        <v>6077</v>
      </c>
      <c r="AK1510" s="354">
        <v>215.05681000000001</v>
      </c>
      <c r="AL1510" s="355">
        <v>9.8523999999999994</v>
      </c>
      <c r="AM1510" s="11">
        <f>IF(Verzie!$E$1="CZK",Ceny!AK1510,IF(Verzie!$E$1="SK",Ceny!AL1510,""))</f>
        <v>9.8523999999999994</v>
      </c>
    </row>
    <row r="1511" spans="34:39" ht="15">
      <c r="AH1511" s="353" t="s">
        <v>6078</v>
      </c>
      <c r="AI1511" s="352" t="s">
        <v>6079</v>
      </c>
      <c r="AJ1511" s="352" t="s">
        <v>6080</v>
      </c>
      <c r="AK1511" s="354">
        <v>230.34066000000001</v>
      </c>
      <c r="AL1511" s="355">
        <v>10.552580000000001</v>
      </c>
      <c r="AM1511" s="11">
        <f>IF(Verzie!$E$1="CZK",Ceny!AK1511,IF(Verzie!$E$1="SK",Ceny!AL1511,""))</f>
        <v>10.552580000000001</v>
      </c>
    </row>
    <row r="1512" spans="34:39" ht="15">
      <c r="AH1512" s="353" t="s">
        <v>6081</v>
      </c>
      <c r="AI1512" s="352" t="s">
        <v>6082</v>
      </c>
      <c r="AJ1512" s="352" t="s">
        <v>6083</v>
      </c>
      <c r="AK1512" s="354">
        <v>175.66274000000001</v>
      </c>
      <c r="AL1512" s="355">
        <v>8.0476200000000002</v>
      </c>
      <c r="AM1512" s="11">
        <f>IF(Verzie!$E$1="CZK",Ceny!AK1512,IF(Verzie!$E$1="SK",Ceny!AL1512,""))</f>
        <v>8.0476200000000002</v>
      </c>
    </row>
    <row r="1513" spans="34:39" ht="15">
      <c r="AH1513" s="353" t="s">
        <v>6084</v>
      </c>
      <c r="AI1513" s="352" t="s">
        <v>6085</v>
      </c>
      <c r="AJ1513" s="352" t="s">
        <v>6086</v>
      </c>
      <c r="AK1513" s="354">
        <v>133.99627000000001</v>
      </c>
      <c r="AL1513" s="355">
        <v>6.1387600000000004</v>
      </c>
      <c r="AM1513" s="11">
        <f>IF(Verzie!$E$1="CZK",Ceny!AK1513,IF(Verzie!$E$1="SK",Ceny!AL1513,""))</f>
        <v>6.1387600000000004</v>
      </c>
    </row>
    <row r="1514" spans="34:39" ht="15">
      <c r="AH1514" s="353" t="s">
        <v>6087</v>
      </c>
      <c r="AI1514" s="352" t="s">
        <v>6088</v>
      </c>
      <c r="AJ1514" s="352" t="s">
        <v>6089</v>
      </c>
      <c r="AK1514" s="354">
        <v>332.64226000000002</v>
      </c>
      <c r="AL1514" s="355">
        <v>15.239319999999999</v>
      </c>
      <c r="AM1514" s="11">
        <f>IF(Verzie!$E$1="CZK",Ceny!AK1514,IF(Verzie!$E$1="SK",Ceny!AL1514,""))</f>
        <v>15.239319999999999</v>
      </c>
    </row>
    <row r="1515" spans="34:39" ht="15">
      <c r="AH1515" s="353" t="s">
        <v>6090</v>
      </c>
      <c r="AI1515" s="352" t="s">
        <v>6091</v>
      </c>
      <c r="AJ1515" s="352" t="s">
        <v>6092</v>
      </c>
      <c r="AK1515" s="354">
        <v>122.86422</v>
      </c>
      <c r="AL1515" s="355">
        <v>5.6287799999999999</v>
      </c>
      <c r="AM1515" s="11">
        <f>IF(Verzie!$E$1="CZK",Ceny!AK1515,IF(Verzie!$E$1="SK",Ceny!AL1515,""))</f>
        <v>5.6287799999999999</v>
      </c>
    </row>
    <row r="1516" spans="34:39" ht="15">
      <c r="AH1516" s="353" t="s">
        <v>6093</v>
      </c>
      <c r="AI1516" s="352" t="s">
        <v>6094</v>
      </c>
      <c r="AJ1516" s="352" t="s">
        <v>6095</v>
      </c>
      <c r="AK1516" s="354">
        <v>433.49808999999999</v>
      </c>
      <c r="AL1516" s="355">
        <v>19.859839999999998</v>
      </c>
      <c r="AM1516" s="11">
        <f>IF(Verzie!$E$1="CZK",Ceny!AK1516,IF(Verzie!$E$1="SK",Ceny!AL1516,""))</f>
        <v>19.859839999999998</v>
      </c>
    </row>
    <row r="1517" spans="34:39" ht="15">
      <c r="AH1517" s="353" t="s">
        <v>6096</v>
      </c>
      <c r="AI1517" s="352" t="s">
        <v>6097</v>
      </c>
      <c r="AJ1517" s="352" t="s">
        <v>6098</v>
      </c>
      <c r="AK1517" s="354">
        <v>95.058099999999996</v>
      </c>
      <c r="AL1517" s="355">
        <v>4.3548999999999998</v>
      </c>
      <c r="AM1517" s="11">
        <f>IF(Verzie!$E$1="CZK",Ceny!AK1517,IF(Verzie!$E$1="SK",Ceny!AL1517,""))</f>
        <v>4.3548999999999998</v>
      </c>
    </row>
    <row r="1518" spans="34:39" ht="15">
      <c r="AH1518" s="353" t="s">
        <v>6099</v>
      </c>
      <c r="AI1518" s="352" t="s">
        <v>6100</v>
      </c>
      <c r="AJ1518" s="352" t="s">
        <v>6101</v>
      </c>
      <c r="AK1518" s="354">
        <v>215.17912000000001</v>
      </c>
      <c r="AL1518" s="355">
        <v>9.8580000000000005</v>
      </c>
      <c r="AM1518" s="11">
        <f>IF(Verzie!$E$1="CZK",Ceny!AK1518,IF(Verzie!$E$1="SK",Ceny!AL1518,""))</f>
        <v>9.8580000000000005</v>
      </c>
    </row>
    <row r="1519" spans="34:39" ht="15">
      <c r="AH1519" s="353" t="s">
        <v>6102</v>
      </c>
      <c r="AI1519" s="352" t="s">
        <v>6103</v>
      </c>
      <c r="AJ1519" s="352" t="s">
        <v>6104</v>
      </c>
      <c r="AK1519" s="354">
        <v>230.19238999999999</v>
      </c>
      <c r="AL1519" s="355">
        <v>10.545780000000001</v>
      </c>
      <c r="AM1519" s="11">
        <f>IF(Verzie!$E$1="CZK",Ceny!AK1519,IF(Verzie!$E$1="SK",Ceny!AL1519,""))</f>
        <v>10.545780000000001</v>
      </c>
    </row>
    <row r="1520" spans="34:39" ht="15">
      <c r="AH1520" s="353" t="s">
        <v>6105</v>
      </c>
      <c r="AI1520" s="352" t="s">
        <v>6106</v>
      </c>
      <c r="AJ1520" s="352" t="s">
        <v>6107</v>
      </c>
      <c r="AK1520" s="354">
        <v>158.1472</v>
      </c>
      <c r="AL1520" s="355">
        <v>7.2451999999999996</v>
      </c>
      <c r="AM1520" s="11">
        <f>IF(Verzie!$E$1="CZK",Ceny!AK1520,IF(Verzie!$E$1="SK",Ceny!AL1520,""))</f>
        <v>7.2451999999999996</v>
      </c>
    </row>
    <row r="1521" spans="34:39" ht="15">
      <c r="AH1521" s="353" t="s">
        <v>6108</v>
      </c>
      <c r="AI1521" s="352" t="s">
        <v>6109</v>
      </c>
      <c r="AJ1521" s="352" t="s">
        <v>6110</v>
      </c>
      <c r="AK1521" s="354">
        <v>178.13525000000001</v>
      </c>
      <c r="AL1521" s="355">
        <v>8.1608999999999998</v>
      </c>
      <c r="AM1521" s="11">
        <f>IF(Verzie!$E$1="CZK",Ceny!AK1521,IF(Verzie!$E$1="SK",Ceny!AL1521,""))</f>
        <v>8.1608999999999998</v>
      </c>
    </row>
    <row r="1522" spans="34:39" ht="15">
      <c r="AH1522" s="353" t="s">
        <v>6111</v>
      </c>
      <c r="AI1522" s="352" t="s">
        <v>6112</v>
      </c>
      <c r="AJ1522" s="352" t="s">
        <v>6113</v>
      </c>
      <c r="AK1522" s="354">
        <v>154.22150999999999</v>
      </c>
      <c r="AL1522" s="355">
        <v>7.06534</v>
      </c>
      <c r="AM1522" s="11">
        <f>IF(Verzie!$E$1="CZK",Ceny!AK1522,IF(Verzie!$E$1="SK",Ceny!AL1522,""))</f>
        <v>7.06534</v>
      </c>
    </row>
    <row r="1523" spans="34:39" ht="15">
      <c r="AH1523" s="353" t="s">
        <v>6114</v>
      </c>
      <c r="AI1523" s="352" t="s">
        <v>6115</v>
      </c>
      <c r="AJ1523" s="352" t="s">
        <v>6116</v>
      </c>
      <c r="AK1523" s="354">
        <v>130.38937000000001</v>
      </c>
      <c r="AL1523" s="355">
        <v>5.9735399999999998</v>
      </c>
      <c r="AM1523" s="11">
        <f>IF(Verzie!$E$1="CZK",Ceny!AK1523,IF(Verzie!$E$1="SK",Ceny!AL1523,""))</f>
        <v>5.9735399999999998</v>
      </c>
    </row>
    <row r="1524" spans="34:39" ht="15">
      <c r="AH1524" s="353" t="s">
        <v>6117</v>
      </c>
      <c r="AI1524" s="352" t="s">
        <v>6118</v>
      </c>
      <c r="AJ1524" s="352" t="s">
        <v>6119</v>
      </c>
      <c r="AK1524" s="354">
        <v>119.00152</v>
      </c>
      <c r="AL1524" s="355">
        <v>5.4518000000000004</v>
      </c>
      <c r="AM1524" s="11">
        <f>IF(Verzie!$E$1="CZK",Ceny!AK1524,IF(Verzie!$E$1="SK",Ceny!AL1524,""))</f>
        <v>5.4518000000000004</v>
      </c>
    </row>
    <row r="1525" spans="34:39" ht="15">
      <c r="AH1525" s="353" t="s">
        <v>6120</v>
      </c>
      <c r="AI1525" s="352" t="s">
        <v>6121</v>
      </c>
      <c r="AJ1525" s="352" t="s">
        <v>6122</v>
      </c>
      <c r="AK1525" s="354">
        <v>107.63216</v>
      </c>
      <c r="AL1525" s="355">
        <v>4.9309599999999998</v>
      </c>
      <c r="AM1525" s="11">
        <f>IF(Verzie!$E$1="CZK",Ceny!AK1525,IF(Verzie!$E$1="SK",Ceny!AL1525,""))</f>
        <v>4.9309599999999998</v>
      </c>
    </row>
    <row r="1526" spans="34:39" ht="15">
      <c r="AH1526" s="353" t="s">
        <v>6123</v>
      </c>
      <c r="AI1526" s="352" t="s">
        <v>6124</v>
      </c>
      <c r="AJ1526" s="352" t="s">
        <v>6125</v>
      </c>
      <c r="AK1526" s="354">
        <v>238.21799999999999</v>
      </c>
      <c r="AL1526" s="355">
        <v>10.913460000000001</v>
      </c>
      <c r="AM1526" s="11">
        <f>IF(Verzie!$E$1="CZK",Ceny!AK1526,IF(Verzie!$E$1="SK",Ceny!AL1526,""))</f>
        <v>10.913460000000001</v>
      </c>
    </row>
    <row r="1527" spans="34:39" ht="15">
      <c r="AH1527" s="353" t="s">
        <v>6126</v>
      </c>
      <c r="AI1527" s="352" t="s">
        <v>6127</v>
      </c>
      <c r="AJ1527" s="352" t="s">
        <v>6128</v>
      </c>
      <c r="AK1527" s="354">
        <v>90.339129999999997</v>
      </c>
      <c r="AL1527" s="355">
        <v>4.1387</v>
      </c>
      <c r="AM1527" s="11">
        <f>IF(Verzie!$E$1="CZK",Ceny!AK1527,IF(Verzie!$E$1="SK",Ceny!AL1527,""))</f>
        <v>4.1387</v>
      </c>
    </row>
    <row r="1528" spans="34:39" ht="15">
      <c r="AH1528" s="353" t="s">
        <v>6129</v>
      </c>
      <c r="AI1528" s="352" t="s">
        <v>6130</v>
      </c>
      <c r="AJ1528" s="352" t="s">
        <v>6131</v>
      </c>
      <c r="AK1528" s="354">
        <v>99.380430000000004</v>
      </c>
      <c r="AL1528" s="355">
        <v>4.5529200000000003</v>
      </c>
      <c r="AM1528" s="11">
        <f>IF(Verzie!$E$1="CZK",Ceny!AK1528,IF(Verzie!$E$1="SK",Ceny!AL1528,""))</f>
        <v>4.5529200000000003</v>
      </c>
    </row>
    <row r="1529" spans="34:39" ht="15">
      <c r="AH1529" s="353" t="s">
        <v>6132</v>
      </c>
      <c r="AI1529" s="352" t="s">
        <v>6133</v>
      </c>
      <c r="AJ1529" s="352" t="s">
        <v>6134</v>
      </c>
      <c r="AK1529" s="354">
        <v>112.52173999999999</v>
      </c>
      <c r="AL1529" s="355">
        <v>5.1549399999999999</v>
      </c>
      <c r="AM1529" s="11">
        <f>IF(Verzie!$E$1="CZK",Ceny!AK1529,IF(Verzie!$E$1="SK",Ceny!AL1529,""))</f>
        <v>5.1549399999999999</v>
      </c>
    </row>
    <row r="1530" spans="34:39" ht="15">
      <c r="AH1530" s="353" t="s">
        <v>6135</v>
      </c>
      <c r="AI1530" s="352" t="s">
        <v>6136</v>
      </c>
      <c r="AJ1530" s="352" t="s">
        <v>6137</v>
      </c>
      <c r="AK1530" s="354">
        <v>161.23141000000001</v>
      </c>
      <c r="AL1530" s="355">
        <v>7.3864999999999998</v>
      </c>
      <c r="AM1530" s="11">
        <f>IF(Verzie!$E$1="CZK",Ceny!AK1530,IF(Verzie!$E$1="SK",Ceny!AL1530,""))</f>
        <v>7.3864999999999998</v>
      </c>
    </row>
    <row r="1531" spans="34:39" ht="15">
      <c r="AH1531" s="353" t="s">
        <v>6138</v>
      </c>
      <c r="AI1531" s="352" t="s">
        <v>6139</v>
      </c>
      <c r="AJ1531" s="352" t="s">
        <v>6140</v>
      </c>
      <c r="AK1531" s="354">
        <v>240.65719999999999</v>
      </c>
      <c r="AL1531" s="355">
        <v>11.025219999999999</v>
      </c>
      <c r="AM1531" s="11">
        <f>IF(Verzie!$E$1="CZK",Ceny!AK1531,IF(Verzie!$E$1="SK",Ceny!AL1531,""))</f>
        <v>11.025219999999999</v>
      </c>
    </row>
    <row r="1532" spans="34:39" ht="15">
      <c r="AH1532" s="353" t="s">
        <v>6141</v>
      </c>
      <c r="AI1532" s="352" t="s">
        <v>6142</v>
      </c>
      <c r="AJ1532" s="352" t="s">
        <v>6143</v>
      </c>
      <c r="AK1532" s="354">
        <v>136.31676999999999</v>
      </c>
      <c r="AL1532" s="355">
        <v>6.2450799999999997</v>
      </c>
      <c r="AM1532" s="11">
        <f>IF(Verzie!$E$1="CZK",Ceny!AK1532,IF(Verzie!$E$1="SK",Ceny!AL1532,""))</f>
        <v>6.2450799999999997</v>
      </c>
    </row>
    <row r="1533" spans="34:39" ht="15">
      <c r="AH1533" s="353" t="s">
        <v>6144</v>
      </c>
      <c r="AI1533" s="352" t="s">
        <v>6145</v>
      </c>
      <c r="AJ1533" s="352" t="s">
        <v>6146</v>
      </c>
      <c r="AK1533" s="354">
        <v>186.23137</v>
      </c>
      <c r="AL1533" s="355">
        <v>8.5318000000000005</v>
      </c>
      <c r="AM1533" s="11">
        <f>IF(Verzie!$E$1="CZK",Ceny!AK1533,IF(Verzie!$E$1="SK",Ceny!AL1533,""))</f>
        <v>8.5318000000000005</v>
      </c>
    </row>
    <row r="1534" spans="34:39" ht="15">
      <c r="AH1534" s="353" t="s">
        <v>6147</v>
      </c>
      <c r="AI1534" s="352" t="s">
        <v>6148</v>
      </c>
      <c r="AJ1534" s="352" t="s">
        <v>6149</v>
      </c>
      <c r="AK1534" s="354">
        <v>218.57105999999999</v>
      </c>
      <c r="AL1534" s="355">
        <v>10.013400000000001</v>
      </c>
      <c r="AM1534" s="11">
        <f>IF(Verzie!$E$1="CZK",Ceny!AK1534,IF(Verzie!$E$1="SK",Ceny!AL1534,""))</f>
        <v>10.013400000000001</v>
      </c>
    </row>
    <row r="1535" spans="34:39" ht="15">
      <c r="AH1535" s="353" t="s">
        <v>6150</v>
      </c>
      <c r="AI1535" s="352" t="s">
        <v>6151</v>
      </c>
      <c r="AJ1535" s="352" t="s">
        <v>6152</v>
      </c>
      <c r="AK1535" s="354">
        <v>218.57105999999999</v>
      </c>
      <c r="AL1535" s="355">
        <v>10.013400000000001</v>
      </c>
      <c r="AM1535" s="11">
        <f>IF(Verzie!$E$1="CZK",Ceny!AK1535,IF(Verzie!$E$1="SK",Ceny!AL1535,""))</f>
        <v>10.013400000000001</v>
      </c>
    </row>
    <row r="1536" spans="34:39" ht="15">
      <c r="AH1536" s="353" t="s">
        <v>6153</v>
      </c>
      <c r="AI1536" s="352" t="s">
        <v>6154</v>
      </c>
      <c r="AJ1536" s="352" t="s">
        <v>6155</v>
      </c>
      <c r="AK1536" s="354">
        <v>50.237000000000002</v>
      </c>
      <c r="AL1536" s="355">
        <v>2.3014999999999999</v>
      </c>
      <c r="AM1536" s="11">
        <f>IF(Verzie!$E$1="CZK",Ceny!AK1536,IF(Verzie!$E$1="SK",Ceny!AL1536,""))</f>
        <v>2.3014999999999999</v>
      </c>
    </row>
    <row r="1537" spans="34:39" ht="15">
      <c r="AH1537" s="353" t="s">
        <v>6156</v>
      </c>
      <c r="AI1537" s="352" t="s">
        <v>6157</v>
      </c>
      <c r="AJ1537" s="352" t="s">
        <v>6158</v>
      </c>
      <c r="AK1537" s="354">
        <v>78.272880000000001</v>
      </c>
      <c r="AL1537" s="355">
        <v>3.5859200000000002</v>
      </c>
      <c r="AM1537" s="11">
        <f>IF(Verzie!$E$1="CZK",Ceny!AK1537,IF(Verzie!$E$1="SK",Ceny!AL1537,""))</f>
        <v>3.5859200000000002</v>
      </c>
    </row>
    <row r="1538" spans="34:39" ht="15">
      <c r="AH1538" s="353" t="s">
        <v>6159</v>
      </c>
      <c r="AI1538" s="352" t="s">
        <v>6160</v>
      </c>
      <c r="AJ1538" s="352" t="s">
        <v>6161</v>
      </c>
      <c r="AK1538" s="354">
        <v>166.75483</v>
      </c>
      <c r="AL1538" s="355">
        <v>7.6395200000000001</v>
      </c>
      <c r="AM1538" s="11">
        <f>IF(Verzie!$E$1="CZK",Ceny!AK1538,IF(Verzie!$E$1="SK",Ceny!AL1538,""))</f>
        <v>7.6395200000000001</v>
      </c>
    </row>
    <row r="1539" spans="34:39" ht="15">
      <c r="AH1539" s="353" t="s">
        <v>6162</v>
      </c>
      <c r="AI1539" s="352" t="s">
        <v>6163</v>
      </c>
      <c r="AJ1539" s="352" t="s">
        <v>6164</v>
      </c>
      <c r="AK1539" s="354">
        <v>182.124</v>
      </c>
      <c r="AL1539" s="355">
        <v>8.3436400000000006</v>
      </c>
      <c r="AM1539" s="11">
        <f>IF(Verzie!$E$1="CZK",Ceny!AK1539,IF(Verzie!$E$1="SK",Ceny!AL1539,""))</f>
        <v>8.3436400000000006</v>
      </c>
    </row>
    <row r="1540" spans="34:39" ht="15">
      <c r="AH1540" s="353" t="s">
        <v>6165</v>
      </c>
      <c r="AI1540" s="352" t="s">
        <v>6166</v>
      </c>
      <c r="AJ1540" s="352" t="s">
        <v>6167</v>
      </c>
      <c r="AK1540" s="354">
        <v>182.04615000000001</v>
      </c>
      <c r="AL1540" s="355">
        <v>8.3400800000000004</v>
      </c>
      <c r="AM1540" s="11">
        <f>IF(Verzie!$E$1="CZK",Ceny!AK1540,IF(Verzie!$E$1="SK",Ceny!AL1540,""))</f>
        <v>8.3400800000000004</v>
      </c>
    </row>
    <row r="1541" spans="34:39" ht="15">
      <c r="AH1541" s="353" t="s">
        <v>6168</v>
      </c>
      <c r="AI1541" s="352" t="s">
        <v>6169</v>
      </c>
      <c r="AJ1541" s="352" t="s">
        <v>6170</v>
      </c>
      <c r="AK1541" s="354">
        <v>197.77856</v>
      </c>
      <c r="AL1541" s="355">
        <v>9.0608199999999997</v>
      </c>
      <c r="AM1541" s="11">
        <f>IF(Verzie!$E$1="CZK",Ceny!AK1541,IF(Verzie!$E$1="SK",Ceny!AL1541,""))</f>
        <v>9.0608199999999997</v>
      </c>
    </row>
    <row r="1542" spans="34:39" ht="15">
      <c r="AH1542" s="353" t="s">
        <v>6171</v>
      </c>
      <c r="AI1542" s="352" t="s">
        <v>6172</v>
      </c>
      <c r="AJ1542" s="352" t="s">
        <v>6173</v>
      </c>
      <c r="AK1542" s="354">
        <v>213.36269999999999</v>
      </c>
      <c r="AL1542" s="355">
        <v>9.7747799999999998</v>
      </c>
      <c r="AM1542" s="11">
        <f>IF(Verzie!$E$1="CZK",Ceny!AK1542,IF(Verzie!$E$1="SK",Ceny!AL1542,""))</f>
        <v>9.7747799999999998</v>
      </c>
    </row>
    <row r="1543" spans="34:39" ht="15">
      <c r="AH1543" s="353" t="s">
        <v>6174</v>
      </c>
      <c r="AI1543" s="352" t="s">
        <v>6175</v>
      </c>
      <c r="AJ1543" s="352" t="s">
        <v>6176</v>
      </c>
      <c r="AK1543" s="354">
        <v>55.797440000000002</v>
      </c>
      <c r="AL1543" s="355">
        <v>2.5562399999999998</v>
      </c>
      <c r="AM1543" s="11">
        <f>IF(Verzie!$E$1="CZK",Ceny!AK1543,IF(Verzie!$E$1="SK",Ceny!AL1543,""))</f>
        <v>2.5562399999999998</v>
      </c>
    </row>
    <row r="1544" spans="34:39" ht="15">
      <c r="AH1544" s="353" t="s">
        <v>6177</v>
      </c>
      <c r="AI1544" s="352" t="s">
        <v>6178</v>
      </c>
      <c r="AJ1544" s="352" t="s">
        <v>6179</v>
      </c>
      <c r="AK1544" s="354">
        <v>343.38137999999998</v>
      </c>
      <c r="AL1544" s="355">
        <v>15.73132</v>
      </c>
      <c r="AM1544" s="11">
        <f>IF(Verzie!$E$1="CZK",Ceny!AK1544,IF(Verzie!$E$1="SK",Ceny!AL1544,""))</f>
        <v>15.73132</v>
      </c>
    </row>
    <row r="1545" spans="34:39" ht="15">
      <c r="AH1545" s="353" t="s">
        <v>6180</v>
      </c>
      <c r="AI1545" s="352" t="s">
        <v>6181</v>
      </c>
      <c r="AJ1545" s="352" t="s">
        <v>6182</v>
      </c>
      <c r="AK1545" s="354">
        <v>212.59908999999999</v>
      </c>
      <c r="AL1545" s="355">
        <v>9.7397799999999997</v>
      </c>
      <c r="AM1545" s="11">
        <f>IF(Verzie!$E$1="CZK",Ceny!AK1545,IF(Verzie!$E$1="SK",Ceny!AL1545,""))</f>
        <v>9.7397799999999997</v>
      </c>
    </row>
    <row r="1546" spans="34:39" ht="15">
      <c r="AH1546" s="353" t="s">
        <v>6183</v>
      </c>
      <c r="AI1546" s="352" t="s">
        <v>6184</v>
      </c>
      <c r="AJ1546" s="352" t="s">
        <v>6185</v>
      </c>
      <c r="AK1546" s="354">
        <v>50.907960000000003</v>
      </c>
      <c r="AL1546" s="355">
        <v>2.3322400000000001</v>
      </c>
      <c r="AM1546" s="11">
        <f>IF(Verzie!$E$1="CZK",Ceny!AK1546,IF(Verzie!$E$1="SK",Ceny!AL1546,""))</f>
        <v>2.3322400000000001</v>
      </c>
    </row>
    <row r="1547" spans="34:39" ht="15">
      <c r="AH1547" s="353" t="s">
        <v>6186</v>
      </c>
      <c r="AI1547" s="352" t="s">
        <v>6187</v>
      </c>
      <c r="AJ1547" s="352" t="s">
        <v>6188</v>
      </c>
      <c r="AK1547" s="354">
        <v>229.35463999999999</v>
      </c>
      <c r="AL1547" s="355">
        <v>10.50742</v>
      </c>
      <c r="AM1547" s="11">
        <f>IF(Verzie!$E$1="CZK",Ceny!AK1547,IF(Verzie!$E$1="SK",Ceny!AL1547,""))</f>
        <v>10.50742</v>
      </c>
    </row>
    <row r="1548" spans="34:39" ht="15">
      <c r="AH1548" s="353" t="s">
        <v>6189</v>
      </c>
      <c r="AI1548" s="352" t="s">
        <v>6190</v>
      </c>
      <c r="AJ1548" s="352" t="s">
        <v>6191</v>
      </c>
      <c r="AK1548" s="354">
        <v>48.694899999999997</v>
      </c>
      <c r="AL1548" s="355">
        <v>2.2308599999999998</v>
      </c>
      <c r="AM1548" s="11">
        <f>IF(Verzie!$E$1="CZK",Ceny!AK1548,IF(Verzie!$E$1="SK",Ceny!AL1548,""))</f>
        <v>2.2308599999999998</v>
      </c>
    </row>
    <row r="1549" spans="34:39" ht="15">
      <c r="AH1549" s="353" t="s">
        <v>6192</v>
      </c>
      <c r="AI1549" s="352" t="s">
        <v>6193</v>
      </c>
      <c r="AJ1549" s="352" t="s">
        <v>6194</v>
      </c>
      <c r="AK1549" s="354">
        <v>48.694899999999997</v>
      </c>
      <c r="AL1549" s="355">
        <v>2.2308599999999998</v>
      </c>
      <c r="AM1549" s="11">
        <f>IF(Verzie!$E$1="CZK",Ceny!AK1549,IF(Verzie!$E$1="SK",Ceny!AL1549,""))</f>
        <v>2.2308599999999998</v>
      </c>
    </row>
    <row r="1550" spans="34:39" ht="15">
      <c r="AH1550" s="353" t="s">
        <v>6195</v>
      </c>
      <c r="AI1550" s="352" t="s">
        <v>6196</v>
      </c>
      <c r="AJ1550" s="352" t="s">
        <v>6197</v>
      </c>
      <c r="AK1550" s="354">
        <v>244.64223999999999</v>
      </c>
      <c r="AL1550" s="355">
        <v>11.20778</v>
      </c>
      <c r="AM1550" s="11">
        <f>IF(Verzie!$E$1="CZK",Ceny!AK1550,IF(Verzie!$E$1="SK",Ceny!AL1550,""))</f>
        <v>11.20778</v>
      </c>
    </row>
    <row r="1551" spans="34:39" ht="15">
      <c r="AH1551" s="353" t="s">
        <v>6198</v>
      </c>
      <c r="AI1551" s="352" t="s">
        <v>6199</v>
      </c>
      <c r="AJ1551" s="352" t="s">
        <v>6200</v>
      </c>
      <c r="AK1551" s="354">
        <v>231.16736</v>
      </c>
      <c r="AL1551" s="355">
        <v>10.59046</v>
      </c>
      <c r="AM1551" s="11">
        <f>IF(Verzie!$E$1="CZK",Ceny!AK1551,IF(Verzie!$E$1="SK",Ceny!AL1551,""))</f>
        <v>10.59046</v>
      </c>
    </row>
    <row r="1552" spans="34:39" ht="15">
      <c r="AH1552" s="353" t="s">
        <v>6201</v>
      </c>
      <c r="AI1552" s="352" t="s">
        <v>6202</v>
      </c>
      <c r="AJ1552" s="352" t="s">
        <v>6203</v>
      </c>
      <c r="AK1552" s="354">
        <v>282.70179999999999</v>
      </c>
      <c r="AL1552" s="355">
        <v>12.951420000000001</v>
      </c>
      <c r="AM1552" s="11">
        <f>IF(Verzie!$E$1="CZK",Ceny!AK1552,IF(Verzie!$E$1="SK",Ceny!AL1552,""))</f>
        <v>12.951420000000001</v>
      </c>
    </row>
    <row r="1553" spans="34:39" ht="15">
      <c r="AH1553" s="353" t="s">
        <v>6204</v>
      </c>
      <c r="AI1553" s="352" t="s">
        <v>6205</v>
      </c>
      <c r="AJ1553" s="352" t="s">
        <v>6206</v>
      </c>
      <c r="AK1553" s="354">
        <v>281.21159999999998</v>
      </c>
      <c r="AL1553" s="355">
        <v>12.883139999999999</v>
      </c>
      <c r="AM1553" s="11">
        <f>IF(Verzie!$E$1="CZK",Ceny!AK1553,IF(Verzie!$E$1="SK",Ceny!AL1553,""))</f>
        <v>12.883139999999999</v>
      </c>
    </row>
    <row r="1554" spans="34:39" ht="15">
      <c r="AH1554" s="353" t="s">
        <v>6207</v>
      </c>
      <c r="AI1554" s="352" t="s">
        <v>6208</v>
      </c>
      <c r="AJ1554" s="352" t="s">
        <v>6209</v>
      </c>
      <c r="AK1554" s="354">
        <v>298.15989999999999</v>
      </c>
      <c r="AL1554" s="355">
        <v>13.65958</v>
      </c>
      <c r="AM1554" s="11">
        <f>IF(Verzie!$E$1="CZK",Ceny!AK1554,IF(Verzie!$E$1="SK",Ceny!AL1554,""))</f>
        <v>13.65958</v>
      </c>
    </row>
    <row r="1555" spans="34:39" ht="15">
      <c r="AH1555" s="353" t="s">
        <v>6210</v>
      </c>
      <c r="AI1555" s="352" t="s">
        <v>6211</v>
      </c>
      <c r="AJ1555" s="352" t="s">
        <v>6212</v>
      </c>
      <c r="AK1555" s="354">
        <v>70.288120000000006</v>
      </c>
      <c r="AL1555" s="355">
        <v>3.2201200000000001</v>
      </c>
      <c r="AM1555" s="11">
        <f>IF(Verzie!$E$1="CZK",Ceny!AK1555,IF(Verzie!$E$1="SK",Ceny!AL1555,""))</f>
        <v>3.2201200000000001</v>
      </c>
    </row>
    <row r="1556" spans="34:39" ht="15">
      <c r="AH1556" s="353" t="s">
        <v>6213</v>
      </c>
      <c r="AI1556" s="352" t="s">
        <v>6214</v>
      </c>
      <c r="AJ1556" s="352" t="s">
        <v>6215</v>
      </c>
      <c r="AK1556" s="354">
        <v>301.49991999999997</v>
      </c>
      <c r="AL1556" s="355">
        <v>13.812620000000001</v>
      </c>
      <c r="AM1556" s="11">
        <f>IF(Verzie!$E$1="CZK",Ceny!AK1556,IF(Verzie!$E$1="SK",Ceny!AL1556,""))</f>
        <v>13.812620000000001</v>
      </c>
    </row>
    <row r="1557" spans="34:39" ht="15">
      <c r="AH1557" s="353" t="s">
        <v>6216</v>
      </c>
      <c r="AI1557" s="352" t="s">
        <v>6217</v>
      </c>
      <c r="AJ1557" s="352" t="s">
        <v>6218</v>
      </c>
      <c r="AK1557" s="354">
        <v>399.87572</v>
      </c>
      <c r="AL1557" s="355">
        <v>18.319500000000001</v>
      </c>
      <c r="AM1557" s="11">
        <f>IF(Verzie!$E$1="CZK",Ceny!AK1557,IF(Verzie!$E$1="SK",Ceny!AL1557,""))</f>
        <v>18.319500000000001</v>
      </c>
    </row>
    <row r="1558" spans="34:39" ht="15">
      <c r="AH1558" s="353" t="s">
        <v>6219</v>
      </c>
      <c r="AI1558" s="352" t="s">
        <v>6220</v>
      </c>
      <c r="AJ1558" s="352" t="s">
        <v>6221</v>
      </c>
      <c r="AK1558" s="354">
        <v>67.23348</v>
      </c>
      <c r="AL1558" s="355">
        <v>3.0801599999999998</v>
      </c>
      <c r="AM1558" s="11">
        <f>IF(Verzie!$E$1="CZK",Ceny!AK1558,IF(Verzie!$E$1="SK",Ceny!AL1558,""))</f>
        <v>3.0801599999999998</v>
      </c>
    </row>
    <row r="1559" spans="34:39" ht="15">
      <c r="AH1559" s="353" t="s">
        <v>6222</v>
      </c>
      <c r="AI1559" s="352" t="s">
        <v>6223</v>
      </c>
      <c r="AJ1559" s="352" t="s">
        <v>6224</v>
      </c>
      <c r="AK1559" s="354">
        <v>209.18493000000001</v>
      </c>
      <c r="AL1559" s="355">
        <v>9.5833999999999993</v>
      </c>
      <c r="AM1559" s="11">
        <f>IF(Verzie!$E$1="CZK",Ceny!AK1559,IF(Verzie!$E$1="SK",Ceny!AL1559,""))</f>
        <v>9.5833999999999993</v>
      </c>
    </row>
    <row r="1560" spans="34:39" ht="15">
      <c r="AH1560" s="353" t="s">
        <v>6225</v>
      </c>
      <c r="AI1560" s="352" t="s">
        <v>6226</v>
      </c>
      <c r="AJ1560" s="352" t="s">
        <v>6227</v>
      </c>
      <c r="AK1560" s="354">
        <v>230.48150000000001</v>
      </c>
      <c r="AL1560" s="355">
        <v>10.55904</v>
      </c>
      <c r="AM1560" s="11">
        <f>IF(Verzie!$E$1="CZK",Ceny!AK1560,IF(Verzie!$E$1="SK",Ceny!AL1560,""))</f>
        <v>10.55904</v>
      </c>
    </row>
    <row r="1561" spans="34:39" ht="15">
      <c r="AH1561" s="353" t="s">
        <v>6228</v>
      </c>
      <c r="AI1561" s="352" t="s">
        <v>6229</v>
      </c>
      <c r="AJ1561" s="352" t="s">
        <v>6230</v>
      </c>
      <c r="AK1561" s="354">
        <v>251.55577</v>
      </c>
      <c r="AL1561" s="355">
        <v>11.524520000000001</v>
      </c>
      <c r="AM1561" s="11">
        <f>IF(Verzie!$E$1="CZK",Ceny!AK1561,IF(Verzie!$E$1="SK",Ceny!AL1561,""))</f>
        <v>11.524520000000001</v>
      </c>
    </row>
    <row r="1562" spans="34:39" ht="15">
      <c r="AH1562" s="353" t="s">
        <v>6231</v>
      </c>
      <c r="AI1562" s="352" t="s">
        <v>6232</v>
      </c>
      <c r="AJ1562" s="352" t="s">
        <v>6233</v>
      </c>
      <c r="AK1562" s="354">
        <v>273.0154</v>
      </c>
      <c r="AL1562" s="355">
        <v>12.50764</v>
      </c>
      <c r="AM1562" s="11">
        <f>IF(Verzie!$E$1="CZK",Ceny!AK1562,IF(Verzie!$E$1="SK",Ceny!AL1562,""))</f>
        <v>12.50764</v>
      </c>
    </row>
    <row r="1563" spans="34:39" ht="15">
      <c r="AH1563" s="353" t="s">
        <v>6234</v>
      </c>
      <c r="AI1563" s="352" t="s">
        <v>6235</v>
      </c>
      <c r="AJ1563" s="352" t="s">
        <v>6236</v>
      </c>
      <c r="AK1563" s="354">
        <v>487.73863</v>
      </c>
      <c r="AL1563" s="355">
        <v>22.344760000000001</v>
      </c>
      <c r="AM1563" s="11">
        <f>IF(Verzie!$E$1="CZK",Ceny!AK1563,IF(Verzie!$E$1="SK",Ceny!AL1563,""))</f>
        <v>22.344760000000001</v>
      </c>
    </row>
    <row r="1564" spans="34:39" ht="15">
      <c r="AH1564" s="353" t="s">
        <v>6237</v>
      </c>
      <c r="AI1564" s="352" t="s">
        <v>6238</v>
      </c>
      <c r="AJ1564" s="352" t="s">
        <v>6239</v>
      </c>
      <c r="AK1564" s="354">
        <v>298.18585999999999</v>
      </c>
      <c r="AL1564" s="355">
        <v>13.660780000000001</v>
      </c>
      <c r="AM1564" s="11">
        <f>IF(Verzie!$E$1="CZK",Ceny!AK1564,IF(Verzie!$E$1="SK",Ceny!AL1564,""))</f>
        <v>13.660780000000001</v>
      </c>
    </row>
    <row r="1565" spans="34:39" ht="15">
      <c r="AH1565" s="353" t="s">
        <v>6240</v>
      </c>
      <c r="AI1565" s="352" t="s">
        <v>6241</v>
      </c>
      <c r="AJ1565" s="352" t="s">
        <v>6242</v>
      </c>
      <c r="AK1565" s="354">
        <v>530.53567999999996</v>
      </c>
      <c r="AL1565" s="355">
        <v>24.305399999999999</v>
      </c>
      <c r="AM1565" s="11">
        <f>IF(Verzie!$E$1="CZK",Ceny!AK1565,IF(Verzie!$E$1="SK",Ceny!AL1565,""))</f>
        <v>24.305399999999999</v>
      </c>
    </row>
    <row r="1566" spans="34:39" ht="15">
      <c r="AH1566" s="353" t="s">
        <v>6243</v>
      </c>
      <c r="AI1566" s="352" t="s">
        <v>6244</v>
      </c>
      <c r="AJ1566" s="352" t="s">
        <v>6245</v>
      </c>
      <c r="AK1566" s="354">
        <v>48.694899999999997</v>
      </c>
      <c r="AL1566" s="355">
        <v>2.2308599999999998</v>
      </c>
      <c r="AM1566" s="11">
        <f>IF(Verzie!$E$1="CZK",Ceny!AK1566,IF(Verzie!$E$1="SK",Ceny!AL1566,""))</f>
        <v>2.2308599999999998</v>
      </c>
    </row>
    <row r="1567" spans="34:39" ht="15">
      <c r="AH1567" s="353" t="s">
        <v>6246</v>
      </c>
      <c r="AI1567" s="352" t="s">
        <v>6247</v>
      </c>
      <c r="AJ1567" s="352" t="s">
        <v>6248</v>
      </c>
      <c r="AK1567" s="354">
        <v>67.23348</v>
      </c>
      <c r="AL1567" s="355">
        <v>3.0801599999999998</v>
      </c>
      <c r="AM1567" s="11">
        <f>IF(Verzie!$E$1="CZK",Ceny!AK1567,IF(Verzie!$E$1="SK",Ceny!AL1567,""))</f>
        <v>3.0801599999999998</v>
      </c>
    </row>
    <row r="1568" spans="34:39" ht="15">
      <c r="AH1568" s="353" t="s">
        <v>6249</v>
      </c>
      <c r="AI1568" s="352" t="s">
        <v>6250</v>
      </c>
      <c r="AJ1568" s="352" t="s">
        <v>6251</v>
      </c>
      <c r="AK1568" s="354">
        <v>319.44913000000003</v>
      </c>
      <c r="AL1568" s="355">
        <v>14.6349</v>
      </c>
      <c r="AM1568" s="11">
        <f>IF(Verzie!$E$1="CZK",Ceny!AK1568,IF(Verzie!$E$1="SK",Ceny!AL1568,""))</f>
        <v>14.6349</v>
      </c>
    </row>
    <row r="1569" spans="34:39" ht="15">
      <c r="AH1569" s="353" t="s">
        <v>6252</v>
      </c>
      <c r="AI1569" s="352" t="s">
        <v>6253</v>
      </c>
      <c r="AJ1569" s="352" t="s">
        <v>6254</v>
      </c>
      <c r="AK1569" s="354">
        <v>79.017979999999994</v>
      </c>
      <c r="AL1569" s="355">
        <v>3.6200600000000001</v>
      </c>
      <c r="AM1569" s="11">
        <f>IF(Verzie!$E$1="CZK",Ceny!AK1569,IF(Verzie!$E$1="SK",Ceny!AL1569,""))</f>
        <v>3.6200600000000001</v>
      </c>
    </row>
    <row r="1570" spans="34:39" ht="15">
      <c r="AH1570" s="353" t="s">
        <v>6255</v>
      </c>
      <c r="AI1570" s="352" t="s">
        <v>6256</v>
      </c>
      <c r="AJ1570" s="352" t="s">
        <v>6257</v>
      </c>
      <c r="AK1570" s="354">
        <v>75.585310000000007</v>
      </c>
      <c r="AL1570" s="355">
        <v>3.46278</v>
      </c>
      <c r="AM1570" s="11">
        <f>IF(Verzie!$E$1="CZK",Ceny!AK1570,IF(Verzie!$E$1="SK",Ceny!AL1570,""))</f>
        <v>3.46278</v>
      </c>
    </row>
    <row r="1571" spans="34:39" ht="15">
      <c r="AH1571" s="353" t="s">
        <v>6258</v>
      </c>
      <c r="AI1571" s="352" t="s">
        <v>6259</v>
      </c>
      <c r="AJ1571" s="352" t="s">
        <v>6260</v>
      </c>
      <c r="AK1571" s="354">
        <v>343.81876</v>
      </c>
      <c r="AL1571" s="355">
        <v>15.75136</v>
      </c>
      <c r="AM1571" s="11">
        <f>IF(Verzie!$E$1="CZK",Ceny!AK1571,IF(Verzie!$E$1="SK",Ceny!AL1571,""))</f>
        <v>15.75136</v>
      </c>
    </row>
    <row r="1572" spans="34:39" ht="15">
      <c r="AH1572" s="353" t="s">
        <v>6261</v>
      </c>
      <c r="AI1572" s="352" t="s">
        <v>6262</v>
      </c>
      <c r="AJ1572" s="352" t="s">
        <v>6263</v>
      </c>
      <c r="AK1572" s="354">
        <v>367.05419000000001</v>
      </c>
      <c r="AL1572" s="355">
        <v>16.815840000000001</v>
      </c>
      <c r="AM1572" s="11">
        <f>IF(Verzie!$E$1="CZK",Ceny!AK1572,IF(Verzie!$E$1="SK",Ceny!AL1572,""))</f>
        <v>16.815840000000001</v>
      </c>
    </row>
    <row r="1573" spans="34:39" ht="15">
      <c r="AH1573" s="353" t="s">
        <v>6264</v>
      </c>
      <c r="AI1573" s="352" t="s">
        <v>6265</v>
      </c>
      <c r="AJ1573" s="352" t="s">
        <v>6266</v>
      </c>
      <c r="AK1573" s="354">
        <v>388.49531000000002</v>
      </c>
      <c r="AL1573" s="355">
        <v>17.798120000000001</v>
      </c>
      <c r="AM1573" s="11">
        <f>IF(Verzie!$E$1="CZK",Ceny!AK1573,IF(Verzie!$E$1="SK",Ceny!AL1573,""))</f>
        <v>17.798120000000001</v>
      </c>
    </row>
    <row r="1574" spans="34:39" ht="15">
      <c r="AH1574" s="353" t="s">
        <v>6267</v>
      </c>
      <c r="AI1574" s="352" t="s">
        <v>6268</v>
      </c>
      <c r="AJ1574" s="352" t="s">
        <v>6269</v>
      </c>
      <c r="AK1574" s="354">
        <v>409.76231999999999</v>
      </c>
      <c r="AL1574" s="355">
        <v>18.77242</v>
      </c>
      <c r="AM1574" s="11">
        <f>IF(Verzie!$E$1="CZK",Ceny!AK1574,IF(Verzie!$E$1="SK",Ceny!AL1574,""))</f>
        <v>18.77242</v>
      </c>
    </row>
    <row r="1575" spans="34:39" ht="15">
      <c r="AH1575" s="353" t="s">
        <v>6270</v>
      </c>
      <c r="AI1575" s="352" t="s">
        <v>6271</v>
      </c>
      <c r="AJ1575" s="352" t="s">
        <v>6272</v>
      </c>
      <c r="AK1575" s="354">
        <v>452.30356</v>
      </c>
      <c r="AL1575" s="355">
        <v>20.72138</v>
      </c>
      <c r="AM1575" s="11">
        <f>IF(Verzie!$E$1="CZK",Ceny!AK1575,IF(Verzie!$E$1="SK",Ceny!AL1575,""))</f>
        <v>20.72138</v>
      </c>
    </row>
    <row r="1576" spans="34:39" ht="15">
      <c r="AH1576" s="353" t="s">
        <v>6273</v>
      </c>
      <c r="AI1576" s="352" t="s">
        <v>6274</v>
      </c>
      <c r="AJ1576" s="352" t="s">
        <v>6275</v>
      </c>
      <c r="AK1576" s="354">
        <v>481.70731000000001</v>
      </c>
      <c r="AL1576" s="355">
        <v>22.068439999999999</v>
      </c>
      <c r="AM1576" s="11">
        <f>IF(Verzie!$E$1="CZK",Ceny!AK1576,IF(Verzie!$E$1="SK",Ceny!AL1576,""))</f>
        <v>22.068439999999999</v>
      </c>
    </row>
    <row r="1577" spans="34:39" ht="15">
      <c r="AH1577" s="353" t="s">
        <v>6276</v>
      </c>
      <c r="AI1577" s="352" t="s">
        <v>6277</v>
      </c>
      <c r="AJ1577" s="352" t="s">
        <v>6278</v>
      </c>
      <c r="AK1577" s="354">
        <v>595.40419999999995</v>
      </c>
      <c r="AL1577" s="355">
        <v>27.27722</v>
      </c>
      <c r="AM1577" s="11">
        <f>IF(Verzie!$E$1="CZK",Ceny!AK1577,IF(Verzie!$E$1="SK",Ceny!AL1577,""))</f>
        <v>27.27722</v>
      </c>
    </row>
    <row r="1578" spans="34:39" ht="15">
      <c r="AH1578" s="353" t="s">
        <v>6279</v>
      </c>
      <c r="AI1578" s="352" t="s">
        <v>6280</v>
      </c>
      <c r="AJ1578" s="352" t="s">
        <v>6281</v>
      </c>
      <c r="AK1578" s="354">
        <v>58.333019999999998</v>
      </c>
      <c r="AL1578" s="355">
        <v>2.6724000000000001</v>
      </c>
      <c r="AM1578" s="11">
        <f>IF(Verzie!$E$1="CZK",Ceny!AK1578,IF(Verzie!$E$1="SK",Ceny!AL1578,""))</f>
        <v>2.6724000000000001</v>
      </c>
    </row>
    <row r="1579" spans="34:39" ht="15">
      <c r="AH1579" s="353" t="s">
        <v>6282</v>
      </c>
      <c r="AI1579" s="352" t="s">
        <v>6283</v>
      </c>
      <c r="AJ1579" s="352" t="s">
        <v>6284</v>
      </c>
      <c r="AK1579" s="354">
        <v>659.40144999999995</v>
      </c>
      <c r="AL1579" s="355">
        <v>30.209119999999999</v>
      </c>
      <c r="AM1579" s="11">
        <f>IF(Verzie!$E$1="CZK",Ceny!AK1579,IF(Verzie!$E$1="SK",Ceny!AL1579,""))</f>
        <v>30.209119999999999</v>
      </c>
    </row>
    <row r="1580" spans="34:39" ht="15">
      <c r="AH1580" s="353" t="s">
        <v>6285</v>
      </c>
      <c r="AI1580" s="352" t="s">
        <v>6286</v>
      </c>
      <c r="AJ1580" s="352" t="s">
        <v>6287</v>
      </c>
      <c r="AK1580" s="354">
        <v>828.22108000000003</v>
      </c>
      <c r="AL1580" s="355">
        <v>37.943260000000002</v>
      </c>
      <c r="AM1580" s="11">
        <f>IF(Verzie!$E$1="CZK",Ceny!AK1580,IF(Verzie!$E$1="SK",Ceny!AL1580,""))</f>
        <v>37.943260000000002</v>
      </c>
    </row>
    <row r="1581" spans="34:39" ht="15">
      <c r="AH1581" s="353" t="s">
        <v>6288</v>
      </c>
      <c r="AI1581" s="352" t="s">
        <v>6289</v>
      </c>
      <c r="AJ1581" s="352" t="s">
        <v>6290</v>
      </c>
      <c r="AK1581" s="354">
        <v>1300.3385499999999</v>
      </c>
      <c r="AL1581" s="355">
        <v>59.572360000000003</v>
      </c>
      <c r="AM1581" s="11">
        <f>IF(Verzie!$E$1="CZK",Ceny!AK1581,IF(Verzie!$E$1="SK",Ceny!AL1581,""))</f>
        <v>59.572360000000003</v>
      </c>
    </row>
    <row r="1582" spans="34:39" ht="15">
      <c r="AH1582" s="353" t="s">
        <v>6291</v>
      </c>
      <c r="AI1582" s="352" t="s">
        <v>6292</v>
      </c>
      <c r="AJ1582" s="352" t="s">
        <v>6293</v>
      </c>
      <c r="AK1582" s="354">
        <v>251.95613</v>
      </c>
      <c r="AL1582" s="355">
        <v>11.542859999999999</v>
      </c>
      <c r="AM1582" s="11">
        <f>IF(Verzie!$E$1="CZK",Ceny!AK1582,IF(Verzie!$E$1="SK",Ceny!AL1582,""))</f>
        <v>11.542859999999999</v>
      </c>
    </row>
    <row r="1583" spans="34:39" ht="15">
      <c r="AH1583" s="353" t="s">
        <v>6294</v>
      </c>
      <c r="AI1583" s="352" t="s">
        <v>6295</v>
      </c>
      <c r="AJ1583" s="352" t="s">
        <v>6296</v>
      </c>
      <c r="AK1583" s="354">
        <v>282.24209000000002</v>
      </c>
      <c r="AL1583" s="355">
        <v>12.930339999999999</v>
      </c>
      <c r="AM1583" s="11">
        <f>IF(Verzie!$E$1="CZK",Ceny!AK1583,IF(Verzie!$E$1="SK",Ceny!AL1583,""))</f>
        <v>12.930339999999999</v>
      </c>
    </row>
    <row r="1584" spans="34:39" ht="15">
      <c r="AH1584" s="353" t="s">
        <v>6297</v>
      </c>
      <c r="AI1584" s="352" t="s">
        <v>6298</v>
      </c>
      <c r="AJ1584" s="352" t="s">
        <v>6299</v>
      </c>
      <c r="AK1584" s="354">
        <v>92.581879999999998</v>
      </c>
      <c r="AL1584" s="355">
        <v>4.24146</v>
      </c>
      <c r="AM1584" s="11">
        <f>IF(Verzie!$E$1="CZK",Ceny!AK1584,IF(Verzie!$E$1="SK",Ceny!AL1584,""))</f>
        <v>4.24146</v>
      </c>
    </row>
    <row r="1585" spans="34:39" ht="15">
      <c r="AH1585" s="353" t="s">
        <v>6300</v>
      </c>
      <c r="AI1585" s="352" t="s">
        <v>6301</v>
      </c>
      <c r="AJ1585" s="352" t="s">
        <v>6302</v>
      </c>
      <c r="AK1585" s="354">
        <v>335.12220000000002</v>
      </c>
      <c r="AL1585" s="355">
        <v>15.35294</v>
      </c>
      <c r="AM1585" s="11">
        <f>IF(Verzie!$E$1="CZK",Ceny!AK1585,IF(Verzie!$E$1="SK",Ceny!AL1585,""))</f>
        <v>15.35294</v>
      </c>
    </row>
    <row r="1586" spans="34:39" ht="15">
      <c r="AH1586" s="353" t="s">
        <v>6303</v>
      </c>
      <c r="AI1586" s="352" t="s">
        <v>6304</v>
      </c>
      <c r="AJ1586" s="352" t="s">
        <v>6305</v>
      </c>
      <c r="AK1586" s="354">
        <v>368.68522000000002</v>
      </c>
      <c r="AL1586" s="355">
        <v>16.890560000000001</v>
      </c>
      <c r="AM1586" s="11">
        <f>IF(Verzie!$E$1="CZK",Ceny!AK1586,IF(Verzie!$E$1="SK",Ceny!AL1586,""))</f>
        <v>16.890560000000001</v>
      </c>
    </row>
    <row r="1587" spans="34:39" ht="15">
      <c r="AH1587" s="353" t="s">
        <v>6306</v>
      </c>
      <c r="AI1587" s="352" t="s">
        <v>6307</v>
      </c>
      <c r="AJ1587" s="352" t="s">
        <v>6308</v>
      </c>
      <c r="AK1587" s="354">
        <v>417.26895000000002</v>
      </c>
      <c r="AL1587" s="355">
        <v>19.116320000000002</v>
      </c>
      <c r="AM1587" s="11">
        <f>IF(Verzie!$E$1="CZK",Ceny!AK1587,IF(Verzie!$E$1="SK",Ceny!AL1587,""))</f>
        <v>19.116320000000002</v>
      </c>
    </row>
    <row r="1588" spans="34:39" ht="15">
      <c r="AH1588" s="353" t="s">
        <v>6309</v>
      </c>
      <c r="AI1588" s="352" t="s">
        <v>6310</v>
      </c>
      <c r="AJ1588" s="352" t="s">
        <v>6311</v>
      </c>
      <c r="AK1588" s="354">
        <v>445.68657999999999</v>
      </c>
      <c r="AL1588" s="355">
        <v>20.418220000000002</v>
      </c>
      <c r="AM1588" s="11">
        <f>IF(Verzie!$E$1="CZK",Ceny!AK1588,IF(Verzie!$E$1="SK",Ceny!AL1588,""))</f>
        <v>20.418220000000002</v>
      </c>
    </row>
    <row r="1589" spans="34:39" ht="15">
      <c r="AH1589" s="353" t="s">
        <v>6312</v>
      </c>
      <c r="AI1589" s="352" t="s">
        <v>6313</v>
      </c>
      <c r="AJ1589" s="352" t="s">
        <v>6314</v>
      </c>
      <c r="AK1589" s="354">
        <v>472.22863000000001</v>
      </c>
      <c r="AL1589" s="355">
        <v>21.634180000000001</v>
      </c>
      <c r="AM1589" s="11">
        <f>IF(Verzie!$E$1="CZK",Ceny!AK1589,IF(Verzie!$E$1="SK",Ceny!AL1589,""))</f>
        <v>21.634180000000001</v>
      </c>
    </row>
    <row r="1590" spans="34:39" ht="15">
      <c r="AH1590" s="353" t="s">
        <v>6315</v>
      </c>
      <c r="AI1590" s="352" t="s">
        <v>6316</v>
      </c>
      <c r="AJ1590" s="352" t="s">
        <v>6317</v>
      </c>
      <c r="AK1590" s="354">
        <v>551.96202000000005</v>
      </c>
      <c r="AL1590" s="355">
        <v>25.287019999999998</v>
      </c>
      <c r="AM1590" s="11">
        <f>IF(Verzie!$E$1="CZK",Ceny!AK1590,IF(Verzie!$E$1="SK",Ceny!AL1590,""))</f>
        <v>25.287019999999998</v>
      </c>
    </row>
    <row r="1591" spans="34:39" ht="15">
      <c r="AH1591" s="353" t="s">
        <v>6318</v>
      </c>
      <c r="AI1591" s="352" t="s">
        <v>6319</v>
      </c>
      <c r="AJ1591" s="352" t="s">
        <v>6320</v>
      </c>
      <c r="AK1591" s="354">
        <v>212.46933000000001</v>
      </c>
      <c r="AL1591" s="355">
        <v>9.73386</v>
      </c>
      <c r="AM1591" s="11">
        <f>IF(Verzie!$E$1="CZK",Ceny!AK1591,IF(Verzie!$E$1="SK",Ceny!AL1591,""))</f>
        <v>9.73386</v>
      </c>
    </row>
    <row r="1592" spans="34:39" ht="15">
      <c r="AH1592" s="353" t="s">
        <v>6321</v>
      </c>
      <c r="AI1592" s="352" t="s">
        <v>6322</v>
      </c>
      <c r="AJ1592" s="352" t="s">
        <v>6323</v>
      </c>
      <c r="AK1592" s="354">
        <v>88.556100000000001</v>
      </c>
      <c r="AL1592" s="355">
        <v>4.0570199999999996</v>
      </c>
      <c r="AM1592" s="11">
        <f>IF(Verzie!$E$1="CZK",Ceny!AK1592,IF(Verzie!$E$1="SK",Ceny!AL1592,""))</f>
        <v>4.0570199999999996</v>
      </c>
    </row>
    <row r="1593" spans="34:39" ht="15">
      <c r="AH1593" s="353" t="s">
        <v>6324</v>
      </c>
      <c r="AI1593" s="352" t="s">
        <v>6325</v>
      </c>
      <c r="AJ1593" s="352" t="s">
        <v>6326</v>
      </c>
      <c r="AK1593" s="354">
        <v>55.797440000000002</v>
      </c>
      <c r="AL1593" s="355">
        <v>2.5562399999999998</v>
      </c>
      <c r="AM1593" s="11">
        <f>IF(Verzie!$E$1="CZK",Ceny!AK1593,IF(Verzie!$E$1="SK",Ceny!AL1593,""))</f>
        <v>2.5562399999999998</v>
      </c>
    </row>
    <row r="1594" spans="34:39" ht="15">
      <c r="AH1594" s="353" t="s">
        <v>6327</v>
      </c>
      <c r="AI1594" s="352" t="s">
        <v>6328</v>
      </c>
      <c r="AJ1594" s="352" t="s">
        <v>6329</v>
      </c>
      <c r="AK1594" s="354">
        <v>88.556100000000001</v>
      </c>
      <c r="AL1594" s="355">
        <v>4.0570199999999996</v>
      </c>
      <c r="AM1594" s="11">
        <f>IF(Verzie!$E$1="CZK",Ceny!AK1594,IF(Verzie!$E$1="SK",Ceny!AL1594,""))</f>
        <v>4.0570199999999996</v>
      </c>
    </row>
    <row r="1595" spans="34:39" ht="15">
      <c r="AH1595" s="353" t="s">
        <v>6330</v>
      </c>
      <c r="AI1595" s="352" t="s">
        <v>6331</v>
      </c>
      <c r="AJ1595" s="352" t="s">
        <v>6332</v>
      </c>
      <c r="AK1595" s="354">
        <v>238.27735000000001</v>
      </c>
      <c r="AL1595" s="355">
        <v>10.9162</v>
      </c>
      <c r="AM1595" s="11">
        <f>IF(Verzie!$E$1="CZK",Ceny!AK1595,IF(Verzie!$E$1="SK",Ceny!AL1595,""))</f>
        <v>10.9162</v>
      </c>
    </row>
    <row r="1596" spans="34:39" ht="15">
      <c r="AH1596" s="353" t="s">
        <v>6333</v>
      </c>
      <c r="AI1596" s="352" t="s">
        <v>6334</v>
      </c>
      <c r="AJ1596" s="352" t="s">
        <v>6335</v>
      </c>
      <c r="AK1596" s="354">
        <v>265.15669000000003</v>
      </c>
      <c r="AL1596" s="355">
        <v>12.14762</v>
      </c>
      <c r="AM1596" s="11">
        <f>IF(Verzie!$E$1="CZK",Ceny!AK1596,IF(Verzie!$E$1="SK",Ceny!AL1596,""))</f>
        <v>12.14762</v>
      </c>
    </row>
    <row r="1597" spans="34:39" ht="15">
      <c r="AH1597" s="353" t="s">
        <v>6336</v>
      </c>
      <c r="AI1597" s="352" t="s">
        <v>6337</v>
      </c>
      <c r="AJ1597" s="352" t="s">
        <v>6338</v>
      </c>
      <c r="AK1597" s="354">
        <v>291.03874000000002</v>
      </c>
      <c r="AL1597" s="355">
        <v>13.33334</v>
      </c>
      <c r="AM1597" s="11">
        <f>IF(Verzie!$E$1="CZK",Ceny!AK1597,IF(Verzie!$E$1="SK",Ceny!AL1597,""))</f>
        <v>13.33334</v>
      </c>
    </row>
    <row r="1598" spans="34:39" ht="15">
      <c r="AH1598" s="353" t="s">
        <v>6339</v>
      </c>
      <c r="AI1598" s="352" t="s">
        <v>6340</v>
      </c>
      <c r="AJ1598" s="352" t="s">
        <v>6341</v>
      </c>
      <c r="AK1598" s="354">
        <v>586.88921000000005</v>
      </c>
      <c r="AL1598" s="355">
        <v>26.887139999999999</v>
      </c>
      <c r="AM1598" s="11">
        <f>IF(Verzie!$E$1="CZK",Ceny!AK1598,IF(Verzie!$E$1="SK",Ceny!AL1598,""))</f>
        <v>26.887139999999999</v>
      </c>
    </row>
    <row r="1599" spans="34:39" ht="15">
      <c r="AH1599" s="353" t="s">
        <v>6342</v>
      </c>
      <c r="AI1599" s="352" t="s">
        <v>6343</v>
      </c>
      <c r="AJ1599" s="352" t="s">
        <v>6344</v>
      </c>
      <c r="AK1599" s="354">
        <v>725.68974000000003</v>
      </c>
      <c r="AL1599" s="355">
        <v>33.246000000000002</v>
      </c>
      <c r="AM1599" s="11">
        <f>IF(Verzie!$E$1="CZK",Ceny!AK1599,IF(Verzie!$E$1="SK",Ceny!AL1599,""))</f>
        <v>33.246000000000002</v>
      </c>
    </row>
    <row r="1600" spans="34:39" ht="15">
      <c r="AH1600" s="353" t="s">
        <v>6345</v>
      </c>
      <c r="AI1600" s="352" t="s">
        <v>6346</v>
      </c>
      <c r="AJ1600" s="352" t="s">
        <v>6347</v>
      </c>
      <c r="AK1600" s="354">
        <v>1014.6304</v>
      </c>
      <c r="AL1600" s="355">
        <v>46.483220000000003</v>
      </c>
      <c r="AM1600" s="11">
        <f>IF(Verzie!$E$1="CZK",Ceny!AK1600,IF(Verzie!$E$1="SK",Ceny!AL1600,""))</f>
        <v>46.483220000000003</v>
      </c>
    </row>
    <row r="1601" spans="34:39" ht="15">
      <c r="AH1601" s="353" t="s">
        <v>6348</v>
      </c>
      <c r="AI1601" s="352" t="s">
        <v>6349</v>
      </c>
      <c r="AJ1601" s="352" t="s">
        <v>6350</v>
      </c>
      <c r="AK1601" s="354">
        <v>1574.5698199999999</v>
      </c>
      <c r="AL1601" s="355">
        <v>72.135720000000006</v>
      </c>
      <c r="AM1601" s="11">
        <f>IF(Verzie!$E$1="CZK",Ceny!AK1601,IF(Verzie!$E$1="SK",Ceny!AL1601,""))</f>
        <v>72.135720000000006</v>
      </c>
    </row>
    <row r="1602" spans="34:39" ht="15">
      <c r="AH1602" s="353" t="s">
        <v>6351</v>
      </c>
      <c r="AI1602" s="352" t="s">
        <v>6352</v>
      </c>
      <c r="AJ1602" s="352" t="s">
        <v>6353</v>
      </c>
      <c r="AK1602" s="354">
        <v>73.654060000000001</v>
      </c>
      <c r="AL1602" s="355">
        <v>2.7489300000000001</v>
      </c>
      <c r="AM1602" s="11">
        <f>IF(Verzie!$E$1="CZK",Ceny!AK1602,IF(Verzie!$E$1="SK",Ceny!AL1602,""))</f>
        <v>2.7489300000000001</v>
      </c>
    </row>
    <row r="1603" spans="34:39" ht="15">
      <c r="AH1603" s="353" t="s">
        <v>6351</v>
      </c>
      <c r="AI1603" s="352" t="s">
        <v>6354</v>
      </c>
      <c r="AJ1603" s="352" t="s">
        <v>6355</v>
      </c>
      <c r="AK1603" s="354">
        <v>73.654060000000001</v>
      </c>
      <c r="AL1603" s="355">
        <v>3.4664999999999999</v>
      </c>
      <c r="AM1603" s="11">
        <f>IF(Verzie!$E$1="CZK",Ceny!AK1603,IF(Verzie!$E$1="SK",Ceny!AL1603,""))</f>
        <v>3.4664999999999999</v>
      </c>
    </row>
    <row r="1604" spans="34:39" ht="15">
      <c r="AH1604" s="353" t="s">
        <v>6351</v>
      </c>
      <c r="AI1604" s="352" t="s">
        <v>6356</v>
      </c>
      <c r="AJ1604" s="352" t="s">
        <v>6357</v>
      </c>
      <c r="AK1604" s="354">
        <v>72.180980000000005</v>
      </c>
      <c r="AL1604" s="355">
        <v>3.3971800000000001</v>
      </c>
      <c r="AM1604" s="11">
        <f>IF(Verzie!$E$1="CZK",Ceny!AK1604,IF(Verzie!$E$1="SK",Ceny!AL1604,""))</f>
        <v>3.3971800000000001</v>
      </c>
    </row>
    <row r="1605" spans="34:39" ht="15">
      <c r="AH1605" s="353" t="s">
        <v>6358</v>
      </c>
      <c r="AI1605" s="352" t="s">
        <v>6359</v>
      </c>
      <c r="AJ1605" s="352" t="s">
        <v>6360</v>
      </c>
      <c r="AK1605" s="354">
        <v>78.387140000000002</v>
      </c>
      <c r="AL1605" s="355">
        <v>3.6892800000000001</v>
      </c>
      <c r="AM1605" s="11">
        <f>IF(Verzie!$E$1="CZK",Ceny!AK1605,IF(Verzie!$E$1="SK",Ceny!AL1605,""))</f>
        <v>3.6892800000000001</v>
      </c>
    </row>
    <row r="1606" spans="34:39" ht="15">
      <c r="AH1606" s="353" t="s">
        <v>6361</v>
      </c>
      <c r="AI1606" s="352" t="s">
        <v>6362</v>
      </c>
      <c r="AJ1606" s="352" t="s">
        <v>6363</v>
      </c>
      <c r="AK1606" s="354">
        <v>83.122720000000001</v>
      </c>
      <c r="AL1606" s="355">
        <v>3.91214</v>
      </c>
      <c r="AM1606" s="11">
        <f>IF(Verzie!$E$1="CZK",Ceny!AK1606,IF(Verzie!$E$1="SK",Ceny!AL1606,""))</f>
        <v>3.91214</v>
      </c>
    </row>
    <row r="1607" spans="34:39" ht="15">
      <c r="AH1607" s="353" t="s">
        <v>6364</v>
      </c>
      <c r="AI1607" s="352" t="s">
        <v>6365</v>
      </c>
      <c r="AJ1607" s="352" t="s">
        <v>6366</v>
      </c>
      <c r="AK1607" s="354">
        <v>79.821600000000004</v>
      </c>
      <c r="AL1607" s="355">
        <v>3.8397000000000001</v>
      </c>
      <c r="AM1607" s="11">
        <f>IF(Verzie!$E$1="CZK",Ceny!AK1607,IF(Verzie!$E$1="SK",Ceny!AL1607,""))</f>
        <v>3.8397000000000001</v>
      </c>
    </row>
    <row r="1608" spans="34:39" ht="15">
      <c r="AH1608" s="353" t="s">
        <v>6367</v>
      </c>
      <c r="AI1608" s="352" t="s">
        <v>6368</v>
      </c>
      <c r="AJ1608" s="352" t="s">
        <v>6369</v>
      </c>
      <c r="AK1608" s="354">
        <v>89.551640000000006</v>
      </c>
      <c r="AL1608" s="355">
        <v>4.3077699999999997</v>
      </c>
      <c r="AM1608" s="11">
        <f>IF(Verzie!$E$1="CZK",Ceny!AK1608,IF(Verzie!$E$1="SK",Ceny!AL1608,""))</f>
        <v>4.3077699999999997</v>
      </c>
    </row>
    <row r="1609" spans="34:39" ht="15">
      <c r="AH1609" s="353" t="s">
        <v>6370</v>
      </c>
      <c r="AI1609" s="352" t="s">
        <v>6371</v>
      </c>
      <c r="AJ1609" s="352" t="s">
        <v>6372</v>
      </c>
      <c r="AK1609" s="354">
        <v>49.9</v>
      </c>
      <c r="AL1609" s="355">
        <v>2.1436299999999999</v>
      </c>
      <c r="AM1609" s="11">
        <f>IF(Verzie!$E$1="CZK",Ceny!AK1609,IF(Verzie!$E$1="SK",Ceny!AL1609,""))</f>
        <v>2.1436299999999999</v>
      </c>
    </row>
    <row r="1610" spans="34:39" ht="15">
      <c r="AH1610" s="353" t="s">
        <v>6373</v>
      </c>
      <c r="AI1610" s="352" t="s">
        <v>6374</v>
      </c>
      <c r="AJ1610" s="352" t="s">
        <v>6375</v>
      </c>
      <c r="AK1610" s="354">
        <v>100.68962000000001</v>
      </c>
      <c r="AL1610" s="355">
        <v>0</v>
      </c>
      <c r="AM1610" s="11">
        <f>IF(Verzie!$E$1="CZK",Ceny!AK1610,IF(Verzie!$E$1="SK",Ceny!AL1610,""))</f>
        <v>0</v>
      </c>
    </row>
    <row r="1611" spans="34:39" ht="15">
      <c r="AH1611" s="353" t="s">
        <v>6376</v>
      </c>
      <c r="AI1611" s="352" t="s">
        <v>6377</v>
      </c>
      <c r="AJ1611" s="352" t="s">
        <v>6378</v>
      </c>
      <c r="AK1611" s="354">
        <v>78.365409999999997</v>
      </c>
      <c r="AL1611" s="355">
        <v>3.7696499999999999</v>
      </c>
      <c r="AM1611" s="11">
        <f>IF(Verzie!$E$1="CZK",Ceny!AK1611,IF(Verzie!$E$1="SK",Ceny!AL1611,""))</f>
        <v>3.7696499999999999</v>
      </c>
    </row>
    <row r="1612" spans="34:39" ht="15">
      <c r="AH1612" s="353" t="s">
        <v>6376</v>
      </c>
      <c r="AI1612" s="352" t="s">
        <v>6379</v>
      </c>
      <c r="AJ1612" s="352" t="s">
        <v>6380</v>
      </c>
      <c r="AK1612" s="354">
        <v>78.365409999999997</v>
      </c>
      <c r="AL1612" s="355">
        <v>3.7696499999999999</v>
      </c>
      <c r="AM1612" s="11">
        <f>IF(Verzie!$E$1="CZK",Ceny!AK1612,IF(Verzie!$E$1="SK",Ceny!AL1612,""))</f>
        <v>3.7696499999999999</v>
      </c>
    </row>
    <row r="1613" spans="34:39" ht="15">
      <c r="AH1613" s="353" t="s">
        <v>6381</v>
      </c>
      <c r="AI1613" s="352" t="s">
        <v>6382</v>
      </c>
      <c r="AJ1613" s="352" t="s">
        <v>6383</v>
      </c>
      <c r="AK1613" s="354">
        <v>54.048209999999997</v>
      </c>
      <c r="AL1613" s="355">
        <v>2.5999300000000001</v>
      </c>
      <c r="AM1613" s="11">
        <f>IF(Verzie!$E$1="CZK",Ceny!AK1613,IF(Verzie!$E$1="SK",Ceny!AL1613,""))</f>
        <v>2.5999300000000001</v>
      </c>
    </row>
    <row r="1614" spans="34:39" ht="15">
      <c r="AH1614" s="353" t="s">
        <v>6384</v>
      </c>
      <c r="AI1614" s="352" t="s">
        <v>6385</v>
      </c>
      <c r="AJ1614" s="352" t="s">
        <v>6386</v>
      </c>
      <c r="AK1614" s="354">
        <v>58.910609999999998</v>
      </c>
      <c r="AL1614" s="355">
        <v>2.8338000000000001</v>
      </c>
      <c r="AM1614" s="11">
        <f>IF(Verzie!$E$1="CZK",Ceny!AK1614,IF(Verzie!$E$1="SK",Ceny!AL1614,""))</f>
        <v>2.8338000000000001</v>
      </c>
    </row>
    <row r="1615" spans="34:39" ht="15">
      <c r="AH1615" s="353" t="s">
        <v>6387</v>
      </c>
      <c r="AI1615" s="352" t="s">
        <v>6388</v>
      </c>
      <c r="AJ1615" s="352" t="s">
        <v>6389</v>
      </c>
      <c r="AK1615" s="354">
        <v>63.772979999999997</v>
      </c>
      <c r="AL1615" s="355">
        <v>3.06772</v>
      </c>
      <c r="AM1615" s="11">
        <f>IF(Verzie!$E$1="CZK",Ceny!AK1615,IF(Verzie!$E$1="SK",Ceny!AL1615,""))</f>
        <v>3.06772</v>
      </c>
    </row>
    <row r="1616" spans="34:39" ht="15">
      <c r="AH1616" s="353" t="s">
        <v>6390</v>
      </c>
      <c r="AI1616" s="352" t="s">
        <v>6391</v>
      </c>
      <c r="AJ1616" s="352" t="s">
        <v>6392</v>
      </c>
      <c r="AK1616" s="354">
        <v>58.20335</v>
      </c>
      <c r="AL1616" s="355">
        <v>2.7997999999999998</v>
      </c>
      <c r="AM1616" s="11">
        <f>IF(Verzie!$E$1="CZK",Ceny!AK1616,IF(Verzie!$E$1="SK",Ceny!AL1616,""))</f>
        <v>2.7997999999999998</v>
      </c>
    </row>
    <row r="1617" spans="34:39" ht="15">
      <c r="AH1617" s="353" t="s">
        <v>6393</v>
      </c>
      <c r="AI1617" s="352" t="s">
        <v>6394</v>
      </c>
      <c r="AJ1617" s="352" t="s">
        <v>6395</v>
      </c>
      <c r="AK1617" s="354">
        <v>59.451479999999997</v>
      </c>
      <c r="AL1617" s="355">
        <v>2.8598400000000002</v>
      </c>
      <c r="AM1617" s="11">
        <f>IF(Verzie!$E$1="CZK",Ceny!AK1617,IF(Verzie!$E$1="SK",Ceny!AL1617,""))</f>
        <v>2.8598400000000002</v>
      </c>
    </row>
    <row r="1618" spans="34:39" ht="15">
      <c r="AH1618" s="353" t="s">
        <v>6396</v>
      </c>
      <c r="AI1618" s="352" t="s">
        <v>6397</v>
      </c>
      <c r="AJ1618" s="352" t="s">
        <v>6398</v>
      </c>
      <c r="AK1618" s="354">
        <v>64.313879999999997</v>
      </c>
      <c r="AL1618" s="355">
        <v>3.0937199999999998</v>
      </c>
      <c r="AM1618" s="11">
        <f>IF(Verzie!$E$1="CZK",Ceny!AK1618,IF(Verzie!$E$1="SK",Ceny!AL1618,""))</f>
        <v>3.0937199999999998</v>
      </c>
    </row>
    <row r="1619" spans="34:39" ht="15">
      <c r="AH1619" s="353" t="s">
        <v>6399</v>
      </c>
      <c r="AI1619" s="352" t="s">
        <v>6400</v>
      </c>
      <c r="AJ1619" s="352" t="s">
        <v>6401</v>
      </c>
      <c r="AK1619" s="354">
        <v>8.3674499999999998</v>
      </c>
      <c r="AL1619" s="355">
        <v>0.40250999999999998</v>
      </c>
      <c r="AM1619" s="11">
        <f>IF(Verzie!$E$1="CZK",Ceny!AK1619,IF(Verzie!$E$1="SK",Ceny!AL1619,""))</f>
        <v>0.40250999999999998</v>
      </c>
    </row>
    <row r="1620" spans="34:39" ht="15">
      <c r="AH1620" s="353" t="s">
        <v>6402</v>
      </c>
      <c r="AI1620" s="352" t="s">
        <v>6403</v>
      </c>
      <c r="AJ1620" s="352" t="s">
        <v>6404</v>
      </c>
      <c r="AK1620" s="354">
        <v>8.1449099999999994</v>
      </c>
      <c r="AL1620" s="355">
        <v>0.38334000000000001</v>
      </c>
      <c r="AM1620" s="11">
        <f>IF(Verzie!$E$1="CZK",Ceny!AK1620,IF(Verzie!$E$1="SK",Ceny!AL1620,""))</f>
        <v>0.38334000000000001</v>
      </c>
    </row>
    <row r="1621" spans="34:39" ht="15">
      <c r="AH1621" s="353" t="s">
        <v>6402</v>
      </c>
      <c r="AI1621" s="352" t="s">
        <v>6405</v>
      </c>
      <c r="AJ1621" s="352" t="s">
        <v>6406</v>
      </c>
      <c r="AK1621" s="354">
        <v>8.1449099999999994</v>
      </c>
      <c r="AL1621" s="355">
        <v>0.38334000000000001</v>
      </c>
      <c r="AM1621" s="11">
        <f>IF(Verzie!$E$1="CZK",Ceny!AK1621,IF(Verzie!$E$1="SK",Ceny!AL1621,""))</f>
        <v>0.38334000000000001</v>
      </c>
    </row>
    <row r="1622" spans="34:39" ht="15">
      <c r="AH1622" s="353" t="s">
        <v>6402</v>
      </c>
      <c r="AI1622" s="352" t="s">
        <v>6407</v>
      </c>
      <c r="AJ1622" s="352" t="s">
        <v>6408</v>
      </c>
      <c r="AK1622" s="354">
        <v>8.1449099999999994</v>
      </c>
      <c r="AL1622" s="355">
        <v>0.38334000000000001</v>
      </c>
      <c r="AM1622" s="11">
        <f>IF(Verzie!$E$1="CZK",Ceny!AK1622,IF(Verzie!$E$1="SK",Ceny!AL1622,""))</f>
        <v>0.38334000000000001</v>
      </c>
    </row>
    <row r="1623" spans="34:39" ht="15">
      <c r="AH1623" s="353" t="s">
        <v>6409</v>
      </c>
      <c r="AI1623" s="352" t="s">
        <v>6410</v>
      </c>
      <c r="AJ1623" s="352" t="s">
        <v>6411</v>
      </c>
      <c r="AK1623" s="354">
        <v>9.7725100000000005</v>
      </c>
      <c r="AL1623" s="355">
        <v>0.36502000000000001</v>
      </c>
      <c r="AM1623" s="11">
        <f>IF(Verzie!$E$1="CZK",Ceny!AK1623,IF(Verzie!$E$1="SK",Ceny!AL1623,""))</f>
        <v>0.36502000000000001</v>
      </c>
    </row>
    <row r="1624" spans="34:39" ht="15">
      <c r="AH1624" s="353" t="s">
        <v>6409</v>
      </c>
      <c r="AI1624" s="352" t="s">
        <v>6412</v>
      </c>
      <c r="AJ1624" s="352" t="s">
        <v>6413</v>
      </c>
      <c r="AK1624" s="354">
        <v>10.03952</v>
      </c>
      <c r="AL1624" s="355">
        <v>0.48296</v>
      </c>
      <c r="AM1624" s="11">
        <f>IF(Verzie!$E$1="CZK",Ceny!AK1624,IF(Verzie!$E$1="SK",Ceny!AL1624,""))</f>
        <v>0.48296</v>
      </c>
    </row>
    <row r="1625" spans="34:39" ht="15">
      <c r="AH1625" s="353" t="s">
        <v>6414</v>
      </c>
      <c r="AI1625" s="352" t="s">
        <v>6415</v>
      </c>
      <c r="AJ1625" s="352" t="s">
        <v>6416</v>
      </c>
      <c r="AK1625" s="354">
        <v>13.79946</v>
      </c>
      <c r="AL1625" s="355">
        <v>0.66381000000000001</v>
      </c>
      <c r="AM1625" s="11">
        <f>IF(Verzie!$E$1="CZK",Ceny!AK1625,IF(Verzie!$E$1="SK",Ceny!AL1625,""))</f>
        <v>0.66381000000000001</v>
      </c>
    </row>
    <row r="1626" spans="34:39" ht="15">
      <c r="AH1626" s="353" t="s">
        <v>6417</v>
      </c>
      <c r="AI1626" s="352" t="s">
        <v>6418</v>
      </c>
      <c r="AJ1626" s="352" t="s">
        <v>6419</v>
      </c>
      <c r="AK1626" s="354">
        <v>8.9910399999999999</v>
      </c>
      <c r="AL1626" s="355">
        <v>0.4325</v>
      </c>
      <c r="AM1626" s="11">
        <f>IF(Verzie!$E$1="CZK",Ceny!AK1626,IF(Verzie!$E$1="SK",Ceny!AL1626,""))</f>
        <v>0.4325</v>
      </c>
    </row>
    <row r="1627" spans="34:39" ht="15">
      <c r="AH1627" s="353" t="s">
        <v>6420</v>
      </c>
      <c r="AI1627" s="352" t="s">
        <v>6421</v>
      </c>
      <c r="AJ1627" s="352" t="s">
        <v>6422</v>
      </c>
      <c r="AK1627" s="354">
        <v>8.9910399999999999</v>
      </c>
      <c r="AL1627" s="355">
        <v>0.4325</v>
      </c>
      <c r="AM1627" s="11">
        <f>IF(Verzie!$E$1="CZK",Ceny!AK1627,IF(Verzie!$E$1="SK",Ceny!AL1627,""))</f>
        <v>0.4325</v>
      </c>
    </row>
    <row r="1628" spans="34:39" ht="15">
      <c r="AH1628" s="353" t="s">
        <v>6423</v>
      </c>
      <c r="AI1628" s="352" t="s">
        <v>6424</v>
      </c>
      <c r="AJ1628" s="352" t="s">
        <v>6425</v>
      </c>
      <c r="AK1628" s="354">
        <v>10.66541</v>
      </c>
      <c r="AL1628" s="355">
        <v>0.51305000000000001</v>
      </c>
      <c r="AM1628" s="11">
        <f>IF(Verzie!$E$1="CZK",Ceny!AK1628,IF(Verzie!$E$1="SK",Ceny!AL1628,""))</f>
        <v>0.51305000000000001</v>
      </c>
    </row>
    <row r="1629" spans="34:39" ht="15">
      <c r="AH1629" s="353" t="s">
        <v>6423</v>
      </c>
      <c r="AI1629" s="352" t="s">
        <v>6426</v>
      </c>
      <c r="AJ1629" s="352" t="s">
        <v>6427</v>
      </c>
      <c r="AK1629" s="354">
        <v>10.38175</v>
      </c>
      <c r="AL1629" s="355">
        <v>0.38779999999999998</v>
      </c>
      <c r="AM1629" s="11">
        <f>IF(Verzie!$E$1="CZK",Ceny!AK1629,IF(Verzie!$E$1="SK",Ceny!AL1629,""))</f>
        <v>0.38779999999999998</v>
      </c>
    </row>
    <row r="1630" spans="34:39" ht="15">
      <c r="AH1630" s="353" t="s">
        <v>6428</v>
      </c>
      <c r="AI1630" s="352" t="s">
        <v>6429</v>
      </c>
      <c r="AJ1630" s="352" t="s">
        <v>6430</v>
      </c>
      <c r="AK1630" s="354">
        <v>14.43</v>
      </c>
      <c r="AL1630" s="355">
        <v>0.69413000000000002</v>
      </c>
      <c r="AM1630" s="11">
        <f>IF(Verzie!$E$1="CZK",Ceny!AK1630,IF(Verzie!$E$1="SK",Ceny!AL1630,""))</f>
        <v>0.69413000000000002</v>
      </c>
    </row>
    <row r="1631" spans="34:39" ht="15">
      <c r="AH1631" s="353" t="s">
        <v>6431</v>
      </c>
      <c r="AI1631" s="352" t="s">
        <v>6432</v>
      </c>
      <c r="AJ1631" s="352" t="s">
        <v>6433</v>
      </c>
      <c r="AK1631" s="354">
        <v>8.9910399999999999</v>
      </c>
      <c r="AL1631" s="355">
        <v>0.4325</v>
      </c>
      <c r="AM1631" s="11">
        <f>IF(Verzie!$E$1="CZK",Ceny!AK1631,IF(Verzie!$E$1="SK",Ceny!AL1631,""))</f>
        <v>0.4325</v>
      </c>
    </row>
    <row r="1632" spans="34:39" ht="15">
      <c r="AH1632" s="353" t="s">
        <v>6434</v>
      </c>
      <c r="AI1632" s="352" t="s">
        <v>6435</v>
      </c>
      <c r="AJ1632" s="352" t="s">
        <v>6436</v>
      </c>
      <c r="AK1632" s="354">
        <v>10.66541</v>
      </c>
      <c r="AL1632" s="355">
        <v>0.51305000000000001</v>
      </c>
      <c r="AM1632" s="11">
        <f>IF(Verzie!$E$1="CZK",Ceny!AK1632,IF(Verzie!$E$1="SK",Ceny!AL1632,""))</f>
        <v>0.51305000000000001</v>
      </c>
    </row>
    <row r="1633" spans="34:39" ht="15">
      <c r="AH1633" s="353" t="s">
        <v>6437</v>
      </c>
      <c r="AI1633" s="352" t="s">
        <v>6438</v>
      </c>
      <c r="AJ1633" s="352" t="s">
        <v>6439</v>
      </c>
      <c r="AK1633" s="354">
        <v>14.43</v>
      </c>
      <c r="AL1633" s="355">
        <v>0.69413000000000002</v>
      </c>
      <c r="AM1633" s="11">
        <f>IF(Verzie!$E$1="CZK",Ceny!AK1633,IF(Verzie!$E$1="SK",Ceny!AL1633,""))</f>
        <v>0.69413000000000002</v>
      </c>
    </row>
    <row r="1634" spans="34:39" ht="15">
      <c r="AH1634" s="353" t="s">
        <v>6440</v>
      </c>
      <c r="AI1634" s="352" t="s">
        <v>6441</v>
      </c>
      <c r="AJ1634" s="352" t="s">
        <v>6442</v>
      </c>
      <c r="AK1634" s="354">
        <v>8.7258300000000002</v>
      </c>
      <c r="AL1634" s="355">
        <v>0</v>
      </c>
      <c r="AM1634" s="11">
        <f>IF(Verzie!$E$1="CZK",Ceny!AK1634,IF(Verzie!$E$1="SK",Ceny!AL1634,""))</f>
        <v>0</v>
      </c>
    </row>
    <row r="1635" spans="34:39" ht="15">
      <c r="AH1635" s="353" t="s">
        <v>6443</v>
      </c>
      <c r="AI1635" s="352" t="s">
        <v>6444</v>
      </c>
      <c r="AJ1635" s="352" t="s">
        <v>6445</v>
      </c>
      <c r="AK1635" s="354">
        <v>8.9910399999999999</v>
      </c>
      <c r="AL1635" s="355">
        <v>0.4325</v>
      </c>
      <c r="AM1635" s="11">
        <f>IF(Verzie!$E$1="CZK",Ceny!AK1635,IF(Verzie!$E$1="SK",Ceny!AL1635,""))</f>
        <v>0.4325</v>
      </c>
    </row>
    <row r="1636" spans="34:39" ht="15">
      <c r="AH1636" s="353" t="s">
        <v>6446</v>
      </c>
      <c r="AI1636" s="352" t="s">
        <v>6447</v>
      </c>
      <c r="AJ1636" s="352" t="s">
        <v>6448</v>
      </c>
      <c r="AK1636" s="354">
        <v>14.43</v>
      </c>
      <c r="AL1636" s="355">
        <v>0.69413000000000002</v>
      </c>
      <c r="AM1636" s="11">
        <f>IF(Verzie!$E$1="CZK",Ceny!AK1636,IF(Verzie!$E$1="SK",Ceny!AL1636,""))</f>
        <v>0.69413000000000002</v>
      </c>
    </row>
    <row r="1637" spans="34:39" ht="15">
      <c r="AH1637" s="353" t="s">
        <v>6449</v>
      </c>
      <c r="AI1637" s="352" t="s">
        <v>6450</v>
      </c>
      <c r="AJ1637" s="352" t="s">
        <v>6451</v>
      </c>
      <c r="AK1637" s="354">
        <v>8.7831200000000003</v>
      </c>
      <c r="AL1637" s="355">
        <v>0.42249999999999999</v>
      </c>
      <c r="AM1637" s="11">
        <f>IF(Verzie!$E$1="CZK",Ceny!AK1637,IF(Verzie!$E$1="SK",Ceny!AL1637,""))</f>
        <v>0.42249999999999999</v>
      </c>
    </row>
    <row r="1638" spans="34:39" ht="15">
      <c r="AH1638" s="353" t="s">
        <v>6449</v>
      </c>
      <c r="AI1638" s="352" t="s">
        <v>6452</v>
      </c>
      <c r="AJ1638" s="352" t="s">
        <v>6453</v>
      </c>
      <c r="AK1638" s="354">
        <v>8.5495199999999993</v>
      </c>
      <c r="AL1638" s="355">
        <v>0.31938</v>
      </c>
      <c r="AM1638" s="11">
        <f>IF(Verzie!$E$1="CZK",Ceny!AK1638,IF(Verzie!$E$1="SK",Ceny!AL1638,""))</f>
        <v>0.31938</v>
      </c>
    </row>
    <row r="1639" spans="34:39" ht="15">
      <c r="AH1639" s="353" t="s">
        <v>6454</v>
      </c>
      <c r="AI1639" s="352" t="s">
        <v>6455</v>
      </c>
      <c r="AJ1639" s="352" t="s">
        <v>6456</v>
      </c>
      <c r="AK1639" s="354">
        <v>8.7831200000000003</v>
      </c>
      <c r="AL1639" s="355">
        <v>0.42249999999999999</v>
      </c>
      <c r="AM1639" s="11">
        <f>IF(Verzie!$E$1="CZK",Ceny!AK1639,IF(Verzie!$E$1="SK",Ceny!AL1639,""))</f>
        <v>0.42249999999999999</v>
      </c>
    </row>
    <row r="1640" spans="34:39" ht="15">
      <c r="AH1640" s="353" t="s">
        <v>6454</v>
      </c>
      <c r="AI1640" s="352" t="s">
        <v>6457</v>
      </c>
      <c r="AJ1640" s="352" t="s">
        <v>6458</v>
      </c>
      <c r="AK1640" s="354">
        <v>8.5495199999999993</v>
      </c>
      <c r="AL1640" s="355">
        <v>0.31938</v>
      </c>
      <c r="AM1640" s="11">
        <f>IF(Verzie!$E$1="CZK",Ceny!AK1640,IF(Verzie!$E$1="SK",Ceny!AL1640,""))</f>
        <v>0.31938</v>
      </c>
    </row>
    <row r="1641" spans="34:39" ht="15">
      <c r="AH1641" s="353" t="s">
        <v>6454</v>
      </c>
      <c r="AI1641" s="352" t="s">
        <v>6459</v>
      </c>
      <c r="AJ1641" s="352" t="s">
        <v>6460</v>
      </c>
      <c r="AK1641" s="354">
        <v>8.5495199999999993</v>
      </c>
      <c r="AL1641" s="355">
        <v>0.40238000000000002</v>
      </c>
      <c r="AM1641" s="11">
        <f>IF(Verzie!$E$1="CZK",Ceny!AK1641,IF(Verzie!$E$1="SK",Ceny!AL1641,""))</f>
        <v>0.40238000000000002</v>
      </c>
    </row>
    <row r="1642" spans="34:39" ht="15">
      <c r="AH1642" s="353" t="s">
        <v>6461</v>
      </c>
      <c r="AI1642" s="352" t="s">
        <v>6462</v>
      </c>
      <c r="AJ1642" s="352" t="s">
        <v>6463</v>
      </c>
      <c r="AK1642" s="354">
        <v>10.45519</v>
      </c>
      <c r="AL1642" s="355">
        <v>0.50292999999999999</v>
      </c>
      <c r="AM1642" s="11">
        <f>IF(Verzie!$E$1="CZK",Ceny!AK1642,IF(Verzie!$E$1="SK",Ceny!AL1642,""))</f>
        <v>0.50292999999999999</v>
      </c>
    </row>
    <row r="1643" spans="34:39" ht="15">
      <c r="AH1643" s="353" t="s">
        <v>6464</v>
      </c>
      <c r="AI1643" s="352" t="s">
        <v>6465</v>
      </c>
      <c r="AJ1643" s="352" t="s">
        <v>6466</v>
      </c>
      <c r="AK1643" s="354">
        <v>14.21977</v>
      </c>
      <c r="AL1643" s="355">
        <v>0.68403000000000003</v>
      </c>
      <c r="AM1643" s="11">
        <f>IF(Verzie!$E$1="CZK",Ceny!AK1643,IF(Verzie!$E$1="SK",Ceny!AL1643,""))</f>
        <v>0.68403000000000003</v>
      </c>
    </row>
    <row r="1644" spans="34:39" ht="15">
      <c r="AH1644" s="353" t="s">
        <v>6467</v>
      </c>
      <c r="AI1644" s="352" t="s">
        <v>6468</v>
      </c>
      <c r="AJ1644" s="352" t="s">
        <v>6469</v>
      </c>
      <c r="AK1644" s="354">
        <v>16.730229999999999</v>
      </c>
      <c r="AL1644" s="355">
        <v>0.80478000000000005</v>
      </c>
      <c r="AM1644" s="11">
        <f>IF(Verzie!$E$1="CZK",Ceny!AK1644,IF(Verzie!$E$1="SK",Ceny!AL1644,""))</f>
        <v>0.80478000000000005</v>
      </c>
    </row>
    <row r="1645" spans="34:39" ht="15">
      <c r="AH1645" s="353" t="s">
        <v>6470</v>
      </c>
      <c r="AI1645" s="352" t="s">
        <v>6471</v>
      </c>
      <c r="AJ1645" s="352" t="s">
        <v>6472</v>
      </c>
      <c r="AK1645" s="354">
        <v>17.145990000000001</v>
      </c>
      <c r="AL1645" s="355">
        <v>0.82479999999999998</v>
      </c>
      <c r="AM1645" s="11">
        <f>IF(Verzie!$E$1="CZK",Ceny!AK1645,IF(Verzie!$E$1="SK",Ceny!AL1645,""))</f>
        <v>0.82479999999999998</v>
      </c>
    </row>
    <row r="1646" spans="34:39" ht="15">
      <c r="AH1646" s="353" t="s">
        <v>6473</v>
      </c>
      <c r="AI1646" s="352" t="s">
        <v>6474</v>
      </c>
      <c r="AJ1646" s="352" t="s">
        <v>6475</v>
      </c>
      <c r="AK1646" s="354">
        <v>17.145990000000001</v>
      </c>
      <c r="AL1646" s="355">
        <v>0.82479999999999998</v>
      </c>
      <c r="AM1646" s="11">
        <f>IF(Verzie!$E$1="CZK",Ceny!AK1646,IF(Verzie!$E$1="SK",Ceny!AL1646,""))</f>
        <v>0.82479999999999998</v>
      </c>
    </row>
    <row r="1647" spans="34:39" ht="15">
      <c r="AH1647" s="353" t="s">
        <v>6476</v>
      </c>
      <c r="AI1647" s="352" t="s">
        <v>6477</v>
      </c>
      <c r="AJ1647" s="352" t="s">
        <v>6478</v>
      </c>
      <c r="AK1647" s="354">
        <v>18.820360000000001</v>
      </c>
      <c r="AL1647" s="355">
        <v>0.90532999999999997</v>
      </c>
      <c r="AM1647" s="11">
        <f>IF(Verzie!$E$1="CZK",Ceny!AK1647,IF(Verzie!$E$1="SK",Ceny!AL1647,""))</f>
        <v>0.90532999999999997</v>
      </c>
    </row>
    <row r="1648" spans="34:39" ht="15">
      <c r="AH1648" s="353" t="s">
        <v>6479</v>
      </c>
      <c r="AI1648" s="352" t="s">
        <v>6480</v>
      </c>
      <c r="AJ1648" s="352" t="s">
        <v>6481</v>
      </c>
      <c r="AK1648" s="354">
        <v>22.587219999999999</v>
      </c>
      <c r="AL1648" s="355">
        <v>1.0865199999999999</v>
      </c>
      <c r="AM1648" s="11">
        <f>IF(Verzie!$E$1="CZK",Ceny!AK1648,IF(Verzie!$E$1="SK",Ceny!AL1648,""))</f>
        <v>1.0865199999999999</v>
      </c>
    </row>
    <row r="1649" spans="34:39" ht="15">
      <c r="AH1649" s="353" t="s">
        <v>6482</v>
      </c>
      <c r="AI1649" s="352" t="s">
        <v>6483</v>
      </c>
      <c r="AJ1649" s="352" t="s">
        <v>6484</v>
      </c>
      <c r="AK1649" s="354">
        <v>17.145990000000001</v>
      </c>
      <c r="AL1649" s="355">
        <v>0.82479999999999998</v>
      </c>
      <c r="AM1649" s="11">
        <f>IF(Verzie!$E$1="CZK",Ceny!AK1649,IF(Verzie!$E$1="SK",Ceny!AL1649,""))</f>
        <v>0.82479999999999998</v>
      </c>
    </row>
    <row r="1650" spans="34:39" ht="15">
      <c r="AH1650" s="353" t="s">
        <v>6485</v>
      </c>
      <c r="AI1650" s="352" t="s">
        <v>6486</v>
      </c>
      <c r="AJ1650" s="352" t="s">
        <v>6487</v>
      </c>
      <c r="AK1650" s="354">
        <v>17.145990000000001</v>
      </c>
      <c r="AL1650" s="355">
        <v>0.82479999999999998</v>
      </c>
      <c r="AM1650" s="11">
        <f>IF(Verzie!$E$1="CZK",Ceny!AK1650,IF(Verzie!$E$1="SK",Ceny!AL1650,""))</f>
        <v>0.82479999999999998</v>
      </c>
    </row>
    <row r="1651" spans="34:39" ht="15">
      <c r="AH1651" s="353" t="s">
        <v>6488</v>
      </c>
      <c r="AI1651" s="352" t="s">
        <v>6489</v>
      </c>
      <c r="AJ1651" s="352" t="s">
        <v>6490</v>
      </c>
      <c r="AK1651" s="354">
        <v>16.689979999999998</v>
      </c>
      <c r="AL1651" s="355">
        <v>0.78552</v>
      </c>
      <c r="AM1651" s="11">
        <f>IF(Verzie!$E$1="CZK",Ceny!AK1651,IF(Verzie!$E$1="SK",Ceny!AL1651,""))</f>
        <v>0.78552</v>
      </c>
    </row>
    <row r="1652" spans="34:39" ht="15">
      <c r="AH1652" s="353" t="s">
        <v>6491</v>
      </c>
      <c r="AI1652" s="352" t="s">
        <v>6492</v>
      </c>
      <c r="AJ1652" s="352" t="s">
        <v>6493</v>
      </c>
      <c r="AK1652" s="354">
        <v>18.820360000000001</v>
      </c>
      <c r="AL1652" s="355">
        <v>0.90532999999999997</v>
      </c>
      <c r="AM1652" s="11">
        <f>IF(Verzie!$E$1="CZK",Ceny!AK1652,IF(Verzie!$E$1="SK",Ceny!AL1652,""))</f>
        <v>0.90532999999999997</v>
      </c>
    </row>
    <row r="1653" spans="34:39" ht="15">
      <c r="AH1653" s="353" t="s">
        <v>6494</v>
      </c>
      <c r="AI1653" s="352" t="s">
        <v>6495</v>
      </c>
      <c r="AJ1653" s="352" t="s">
        <v>6496</v>
      </c>
      <c r="AK1653" s="354">
        <v>22.587219999999999</v>
      </c>
      <c r="AL1653" s="355">
        <v>1.0865199999999999</v>
      </c>
      <c r="AM1653" s="11">
        <f>IF(Verzie!$E$1="CZK",Ceny!AK1653,IF(Verzie!$E$1="SK",Ceny!AL1653,""))</f>
        <v>1.0865199999999999</v>
      </c>
    </row>
    <row r="1654" spans="34:39" ht="15">
      <c r="AH1654" s="353" t="s">
        <v>6497</v>
      </c>
      <c r="AI1654" s="352" t="s">
        <v>6498</v>
      </c>
      <c r="AJ1654" s="352" t="s">
        <v>6499</v>
      </c>
      <c r="AK1654" s="354">
        <v>17.145990000000001</v>
      </c>
      <c r="AL1654" s="355">
        <v>0.82479999999999998</v>
      </c>
      <c r="AM1654" s="11">
        <f>IF(Verzie!$E$1="CZK",Ceny!AK1654,IF(Verzie!$E$1="SK",Ceny!AL1654,""))</f>
        <v>0.82479999999999998</v>
      </c>
    </row>
    <row r="1655" spans="34:39" ht="15">
      <c r="AH1655" s="353" t="s">
        <v>6500</v>
      </c>
      <c r="AI1655" s="352" t="s">
        <v>6501</v>
      </c>
      <c r="AJ1655" s="352" t="s">
        <v>6502</v>
      </c>
      <c r="AK1655" s="354">
        <v>18.820360000000001</v>
      </c>
      <c r="AL1655" s="355">
        <v>0.90532999999999997</v>
      </c>
      <c r="AM1655" s="11">
        <f>IF(Verzie!$E$1="CZK",Ceny!AK1655,IF(Verzie!$E$1="SK",Ceny!AL1655,""))</f>
        <v>0.90532999999999997</v>
      </c>
    </row>
    <row r="1656" spans="34:39" ht="15">
      <c r="AH1656" s="353" t="s">
        <v>6503</v>
      </c>
      <c r="AI1656" s="352" t="s">
        <v>6504</v>
      </c>
      <c r="AJ1656" s="352" t="s">
        <v>6505</v>
      </c>
      <c r="AK1656" s="354">
        <v>16.93807</v>
      </c>
      <c r="AL1656" s="355">
        <v>0.81477999999999995</v>
      </c>
      <c r="AM1656" s="11">
        <f>IF(Verzie!$E$1="CZK",Ceny!AK1656,IF(Verzie!$E$1="SK",Ceny!AL1656,""))</f>
        <v>0.81477999999999995</v>
      </c>
    </row>
    <row r="1657" spans="34:39" ht="15">
      <c r="AH1657" s="353" t="s">
        <v>1162</v>
      </c>
      <c r="AI1657" s="352" t="s">
        <v>6506</v>
      </c>
      <c r="AJ1657" s="352" t="s">
        <v>6507</v>
      </c>
      <c r="AK1657" s="354">
        <v>16.93807</v>
      </c>
      <c r="AL1657" s="355">
        <v>0.81477999999999995</v>
      </c>
      <c r="AM1657" s="11">
        <f>IF(Verzie!$E$1="CZK",Ceny!AK1657,IF(Verzie!$E$1="SK",Ceny!AL1657,""))</f>
        <v>0.81477999999999995</v>
      </c>
    </row>
    <row r="1658" spans="34:39" ht="15">
      <c r="AH1658" s="353" t="s">
        <v>6508</v>
      </c>
      <c r="AI1658" s="352" t="s">
        <v>6509</v>
      </c>
      <c r="AJ1658" s="352" t="s">
        <v>6510</v>
      </c>
      <c r="AK1658" s="354">
        <v>18.610140000000001</v>
      </c>
      <c r="AL1658" s="355">
        <v>0.89522999999999997</v>
      </c>
      <c r="AM1658" s="11">
        <f>IF(Verzie!$E$1="CZK",Ceny!AK1658,IF(Verzie!$E$1="SK",Ceny!AL1658,""))</f>
        <v>0.89522999999999997</v>
      </c>
    </row>
    <row r="1659" spans="34:39" ht="15">
      <c r="AH1659" s="353" t="s">
        <v>6511</v>
      </c>
      <c r="AI1659" s="352" t="s">
        <v>6512</v>
      </c>
      <c r="AJ1659" s="352" t="s">
        <v>6513</v>
      </c>
      <c r="AK1659" s="354">
        <v>22.376999999999999</v>
      </c>
      <c r="AL1659" s="355">
        <v>1.0764</v>
      </c>
      <c r="AM1659" s="11">
        <f>IF(Verzie!$E$1="CZK",Ceny!AK1659,IF(Verzie!$E$1="SK",Ceny!AL1659,""))</f>
        <v>1.0764</v>
      </c>
    </row>
    <row r="1660" spans="34:39" ht="15">
      <c r="AH1660" s="353" t="s">
        <v>6514</v>
      </c>
      <c r="AI1660" s="352" t="s">
        <v>6515</v>
      </c>
      <c r="AJ1660" s="352" t="s">
        <v>6516</v>
      </c>
      <c r="AK1660" s="354">
        <v>17.145990000000001</v>
      </c>
      <c r="AL1660" s="355">
        <v>0.82479999999999998</v>
      </c>
      <c r="AM1660" s="11">
        <f>IF(Verzie!$E$1="CZK",Ceny!AK1660,IF(Verzie!$E$1="SK",Ceny!AL1660,""))</f>
        <v>0.82479999999999998</v>
      </c>
    </row>
    <row r="1661" spans="34:39" ht="15">
      <c r="AH1661" s="353" t="s">
        <v>6517</v>
      </c>
      <c r="AI1661" s="352" t="s">
        <v>6518</v>
      </c>
      <c r="AJ1661" s="352" t="s">
        <v>6519</v>
      </c>
      <c r="AK1661" s="354">
        <v>17.145990000000001</v>
      </c>
      <c r="AL1661" s="355">
        <v>0.82479999999999998</v>
      </c>
      <c r="AM1661" s="11">
        <f>IF(Verzie!$E$1="CZK",Ceny!AK1661,IF(Verzie!$E$1="SK",Ceny!AL1661,""))</f>
        <v>0.82479999999999998</v>
      </c>
    </row>
    <row r="1662" spans="34:39" ht="15">
      <c r="AH1662" s="353" t="s">
        <v>6520</v>
      </c>
      <c r="AI1662" s="352" t="s">
        <v>6521</v>
      </c>
      <c r="AJ1662" s="352" t="s">
        <v>6522</v>
      </c>
      <c r="AK1662" s="354">
        <v>18.820360000000001</v>
      </c>
      <c r="AL1662" s="355">
        <v>0.90532999999999997</v>
      </c>
      <c r="AM1662" s="11">
        <f>IF(Verzie!$E$1="CZK",Ceny!AK1662,IF(Verzie!$E$1="SK",Ceny!AL1662,""))</f>
        <v>0.90532999999999997</v>
      </c>
    </row>
    <row r="1663" spans="34:39" ht="15">
      <c r="AH1663" s="353" t="s">
        <v>6523</v>
      </c>
      <c r="AI1663" s="352" t="s">
        <v>6524</v>
      </c>
      <c r="AJ1663" s="352" t="s">
        <v>6525</v>
      </c>
      <c r="AK1663" s="354">
        <v>22.587219999999999</v>
      </c>
      <c r="AL1663" s="355">
        <v>1.0865199999999999</v>
      </c>
      <c r="AM1663" s="11">
        <f>IF(Verzie!$E$1="CZK",Ceny!AK1663,IF(Verzie!$E$1="SK",Ceny!AL1663,""))</f>
        <v>1.0865199999999999</v>
      </c>
    </row>
    <row r="1664" spans="34:39" ht="15">
      <c r="AH1664" s="353" t="s">
        <v>6526</v>
      </c>
      <c r="AI1664" s="352" t="s">
        <v>6527</v>
      </c>
      <c r="AJ1664" s="352" t="s">
        <v>6528</v>
      </c>
      <c r="AK1664" s="354">
        <v>17.145990000000001</v>
      </c>
      <c r="AL1664" s="355">
        <v>0.82479999999999998</v>
      </c>
      <c r="AM1664" s="11">
        <f>IF(Verzie!$E$1="CZK",Ceny!AK1664,IF(Verzie!$E$1="SK",Ceny!AL1664,""))</f>
        <v>0.82479999999999998</v>
      </c>
    </row>
    <row r="1665" spans="34:39" ht="15">
      <c r="AH1665" s="353" t="s">
        <v>6529</v>
      </c>
      <c r="AI1665" s="352" t="s">
        <v>6530</v>
      </c>
      <c r="AJ1665" s="352" t="s">
        <v>6531</v>
      </c>
      <c r="AK1665" s="354">
        <v>281.02622000000002</v>
      </c>
      <c r="AL1665" s="355">
        <v>12.874639999999999</v>
      </c>
      <c r="AM1665" s="11">
        <f>IF(Verzie!$E$1="CZK",Ceny!AK1665,IF(Verzie!$E$1="SK",Ceny!AL1665,""))</f>
        <v>12.874639999999999</v>
      </c>
    </row>
    <row r="1666" spans="34:39" ht="15">
      <c r="AH1666" s="353" t="s">
        <v>6532</v>
      </c>
      <c r="AI1666" s="352" t="s">
        <v>6533</v>
      </c>
      <c r="AJ1666" s="352" t="s">
        <v>6534</v>
      </c>
      <c r="AK1666" s="354">
        <v>281.02622000000002</v>
      </c>
      <c r="AL1666" s="355">
        <v>12.874639999999999</v>
      </c>
      <c r="AM1666" s="11">
        <f>IF(Verzie!$E$1="CZK",Ceny!AK1666,IF(Verzie!$E$1="SK",Ceny!AL1666,""))</f>
        <v>12.874639999999999</v>
      </c>
    </row>
    <row r="1667" spans="34:39" ht="15">
      <c r="AH1667" s="353" t="s">
        <v>6535</v>
      </c>
      <c r="AI1667" s="352" t="s">
        <v>6536</v>
      </c>
      <c r="AJ1667" s="352" t="s">
        <v>6537</v>
      </c>
      <c r="AK1667" s="354">
        <v>281.02622000000002</v>
      </c>
      <c r="AL1667" s="355">
        <v>12.874639999999999</v>
      </c>
      <c r="AM1667" s="11">
        <f>IF(Verzie!$E$1="CZK",Ceny!AK1667,IF(Verzie!$E$1="SK",Ceny!AL1667,""))</f>
        <v>12.874639999999999</v>
      </c>
    </row>
    <row r="1668" spans="34:39" ht="15">
      <c r="AH1668" s="353" t="s">
        <v>6538</v>
      </c>
      <c r="AI1668" s="352" t="s">
        <v>6539</v>
      </c>
      <c r="AJ1668" s="352" t="s">
        <v>6540</v>
      </c>
      <c r="AK1668" s="354">
        <v>322.50740000000002</v>
      </c>
      <c r="AL1668" s="355">
        <v>14.775</v>
      </c>
      <c r="AM1668" s="11">
        <f>IF(Verzie!$E$1="CZK",Ceny!AK1668,IF(Verzie!$E$1="SK",Ceny!AL1668,""))</f>
        <v>14.775</v>
      </c>
    </row>
    <row r="1669" spans="34:39" ht="15">
      <c r="AH1669" s="353" t="s">
        <v>6541</v>
      </c>
      <c r="AI1669" s="352" t="s">
        <v>6542</v>
      </c>
      <c r="AJ1669" s="352" t="s">
        <v>6543</v>
      </c>
      <c r="AK1669" s="354">
        <v>322.50740000000002</v>
      </c>
      <c r="AL1669" s="355">
        <v>14.775</v>
      </c>
      <c r="AM1669" s="11">
        <f>IF(Verzie!$E$1="CZK",Ceny!AK1669,IF(Verzie!$E$1="SK",Ceny!AL1669,""))</f>
        <v>14.775</v>
      </c>
    </row>
    <row r="1670" spans="34:39" ht="15">
      <c r="AH1670" s="353" t="s">
        <v>6544</v>
      </c>
      <c r="AI1670" s="352" t="s">
        <v>6545</v>
      </c>
      <c r="AJ1670" s="352" t="s">
        <v>6546</v>
      </c>
      <c r="AK1670" s="354">
        <v>322.50740000000002</v>
      </c>
      <c r="AL1670" s="355">
        <v>14.775</v>
      </c>
      <c r="AM1670" s="11">
        <f>IF(Verzie!$E$1="CZK",Ceny!AK1670,IF(Verzie!$E$1="SK",Ceny!AL1670,""))</f>
        <v>14.775</v>
      </c>
    </row>
    <row r="1671" spans="34:39" ht="15">
      <c r="AH1671" s="353" t="s">
        <v>6547</v>
      </c>
      <c r="AI1671" s="352" t="s">
        <v>6548</v>
      </c>
      <c r="AJ1671" s="352" t="s">
        <v>6549</v>
      </c>
      <c r="AK1671" s="354">
        <v>289.14456000000001</v>
      </c>
      <c r="AL1671" s="355">
        <v>13.246560000000001</v>
      </c>
      <c r="AM1671" s="11">
        <f>IF(Verzie!$E$1="CZK",Ceny!AK1671,IF(Verzie!$E$1="SK",Ceny!AL1671,""))</f>
        <v>13.246560000000001</v>
      </c>
    </row>
    <row r="1672" spans="34:39" ht="15">
      <c r="AH1672" s="353" t="s">
        <v>6550</v>
      </c>
      <c r="AI1672" s="352" t="s">
        <v>6551</v>
      </c>
      <c r="AJ1672" s="352" t="s">
        <v>6552</v>
      </c>
      <c r="AK1672" s="354">
        <v>289.14456000000001</v>
      </c>
      <c r="AL1672" s="355">
        <v>13.246560000000001</v>
      </c>
      <c r="AM1672" s="11">
        <f>IF(Verzie!$E$1="CZK",Ceny!AK1672,IF(Verzie!$E$1="SK",Ceny!AL1672,""))</f>
        <v>13.246560000000001</v>
      </c>
    </row>
    <row r="1673" spans="34:39" ht="15">
      <c r="AH1673" s="353" t="s">
        <v>6553</v>
      </c>
      <c r="AI1673" s="352" t="s">
        <v>6554</v>
      </c>
      <c r="AJ1673" s="352" t="s">
        <v>6555</v>
      </c>
      <c r="AK1673" s="354">
        <v>289.14456000000001</v>
      </c>
      <c r="AL1673" s="355">
        <v>13.246560000000001</v>
      </c>
      <c r="AM1673" s="11">
        <f>IF(Verzie!$E$1="CZK",Ceny!AK1673,IF(Verzie!$E$1="SK",Ceny!AL1673,""))</f>
        <v>13.246560000000001</v>
      </c>
    </row>
    <row r="1674" spans="34:39" ht="15">
      <c r="AH1674" s="353" t="s">
        <v>6556</v>
      </c>
      <c r="AI1674" s="352" t="s">
        <v>6557</v>
      </c>
      <c r="AJ1674" s="352" t="s">
        <v>6558</v>
      </c>
      <c r="AK1674" s="354">
        <v>264.67847</v>
      </c>
      <c r="AL1674" s="355">
        <v>12.125719999999999</v>
      </c>
      <c r="AM1674" s="11">
        <f>IF(Verzie!$E$1="CZK",Ceny!AK1674,IF(Verzie!$E$1="SK",Ceny!AL1674,""))</f>
        <v>12.125719999999999</v>
      </c>
    </row>
    <row r="1675" spans="34:39" ht="15">
      <c r="AH1675" s="353" t="s">
        <v>6559</v>
      </c>
      <c r="AI1675" s="352" t="s">
        <v>6560</v>
      </c>
      <c r="AJ1675" s="352" t="s">
        <v>6561</v>
      </c>
      <c r="AK1675" s="354">
        <v>264.67847</v>
      </c>
      <c r="AL1675" s="355">
        <v>12.125719999999999</v>
      </c>
      <c r="AM1675" s="11">
        <f>IF(Verzie!$E$1="CZK",Ceny!AK1675,IF(Verzie!$E$1="SK",Ceny!AL1675,""))</f>
        <v>12.125719999999999</v>
      </c>
    </row>
    <row r="1676" spans="34:39" ht="15">
      <c r="AH1676" s="353" t="s">
        <v>6562</v>
      </c>
      <c r="AI1676" s="352" t="s">
        <v>6563</v>
      </c>
      <c r="AJ1676" s="352" t="s">
        <v>6564</v>
      </c>
      <c r="AK1676" s="354">
        <v>576.20817</v>
      </c>
      <c r="AL1676" s="355">
        <v>25.398700000000002</v>
      </c>
      <c r="AM1676" s="11">
        <f>IF(Verzie!$E$1="CZK",Ceny!AK1676,IF(Verzie!$E$1="SK",Ceny!AL1676,""))</f>
        <v>25.398700000000002</v>
      </c>
    </row>
    <row r="1677" spans="34:39" ht="15">
      <c r="AH1677" s="353" t="s">
        <v>6565</v>
      </c>
      <c r="AI1677" s="352" t="s">
        <v>6566</v>
      </c>
      <c r="AJ1677" s="352" t="s">
        <v>6567</v>
      </c>
      <c r="AK1677" s="354">
        <v>2.95641</v>
      </c>
      <c r="AL1677" s="355">
        <v>0.14221</v>
      </c>
      <c r="AM1677" s="11">
        <f>IF(Verzie!$E$1="CZK",Ceny!AK1677,IF(Verzie!$E$1="SK",Ceny!AL1677,""))</f>
        <v>0.14221</v>
      </c>
    </row>
    <row r="1678" spans="34:39" ht="15">
      <c r="AH1678" s="353" t="s">
        <v>6568</v>
      </c>
      <c r="AI1678" s="352" t="s">
        <v>6569</v>
      </c>
      <c r="AJ1678" s="352" t="s">
        <v>6570</v>
      </c>
      <c r="AK1678" s="354">
        <v>108.09116</v>
      </c>
      <c r="AL1678" s="355">
        <v>5.1995800000000001</v>
      </c>
      <c r="AM1678" s="11">
        <f>IF(Verzie!$E$1="CZK",Ceny!AK1678,IF(Verzie!$E$1="SK",Ceny!AL1678,""))</f>
        <v>5.1995800000000001</v>
      </c>
    </row>
    <row r="1679" spans="34:39" ht="15">
      <c r="AH1679" s="353" t="s">
        <v>6571</v>
      </c>
      <c r="AI1679" s="352" t="s">
        <v>6572</v>
      </c>
      <c r="AJ1679" s="352" t="s">
        <v>6573</v>
      </c>
      <c r="AK1679" s="354">
        <v>112.95623000000001</v>
      </c>
      <c r="AL1679" s="355">
        <v>5.4336000000000002</v>
      </c>
      <c r="AM1679" s="11">
        <f>IF(Verzie!$E$1="CZK",Ceny!AK1679,IF(Verzie!$E$1="SK",Ceny!AL1679,""))</f>
        <v>5.4336000000000002</v>
      </c>
    </row>
    <row r="1680" spans="34:39" ht="15">
      <c r="AH1680" s="353" t="s">
        <v>6574</v>
      </c>
      <c r="AI1680" s="352" t="s">
        <v>6575</v>
      </c>
      <c r="AJ1680" s="352" t="s">
        <v>6576</v>
      </c>
      <c r="AK1680" s="354">
        <v>117.8212</v>
      </c>
      <c r="AL1680" s="355">
        <v>5.6676299999999999</v>
      </c>
      <c r="AM1680" s="11">
        <f>IF(Verzie!$E$1="CZK",Ceny!AK1680,IF(Verzie!$E$1="SK",Ceny!AL1680,""))</f>
        <v>5.6676299999999999</v>
      </c>
    </row>
    <row r="1681" spans="34:39" ht="15">
      <c r="AH1681" s="353" t="s">
        <v>6577</v>
      </c>
      <c r="AI1681" s="352" t="s">
        <v>6578</v>
      </c>
      <c r="AJ1681" s="352" t="s">
        <v>6579</v>
      </c>
      <c r="AK1681" s="354">
        <v>86.472909999999999</v>
      </c>
      <c r="AL1681" s="355">
        <v>4.1596599999999997</v>
      </c>
      <c r="AM1681" s="11">
        <f>IF(Verzie!$E$1="CZK",Ceny!AK1681,IF(Verzie!$E$1="SK",Ceny!AL1681,""))</f>
        <v>4.1596599999999997</v>
      </c>
    </row>
    <row r="1682" spans="34:39" ht="15">
      <c r="AH1682" s="353" t="s">
        <v>6580</v>
      </c>
      <c r="AI1682" s="352" t="s">
        <v>6581</v>
      </c>
      <c r="AJ1682" s="352" t="s">
        <v>6582</v>
      </c>
      <c r="AK1682" s="354">
        <v>91.337980000000002</v>
      </c>
      <c r="AL1682" s="355">
        <v>4.3936799999999998</v>
      </c>
      <c r="AM1682" s="11">
        <f>IF(Verzie!$E$1="CZK",Ceny!AK1682,IF(Verzie!$E$1="SK",Ceny!AL1682,""))</f>
        <v>4.3936799999999998</v>
      </c>
    </row>
    <row r="1683" spans="34:39" ht="15">
      <c r="AH1683" s="353" t="s">
        <v>6583</v>
      </c>
      <c r="AI1683" s="352" t="s">
        <v>6584</v>
      </c>
      <c r="AJ1683" s="352" t="s">
        <v>6585</v>
      </c>
      <c r="AK1683" s="354">
        <v>96.202950000000001</v>
      </c>
      <c r="AL1683" s="355">
        <v>4.6277100000000004</v>
      </c>
      <c r="AM1683" s="11">
        <f>IF(Verzie!$E$1="CZK",Ceny!AK1683,IF(Verzie!$E$1="SK",Ceny!AL1683,""))</f>
        <v>4.6277100000000004</v>
      </c>
    </row>
    <row r="1684" spans="34:39" ht="15">
      <c r="AH1684" s="353" t="s">
        <v>6586</v>
      </c>
      <c r="AI1684" s="352" t="s">
        <v>6587</v>
      </c>
      <c r="AJ1684" s="352" t="s">
        <v>6588</v>
      </c>
      <c r="AK1684" s="354">
        <v>91.876180000000005</v>
      </c>
      <c r="AL1684" s="355">
        <v>4.4195799999999998</v>
      </c>
      <c r="AM1684" s="11">
        <f>IF(Verzie!$E$1="CZK",Ceny!AK1684,IF(Verzie!$E$1="SK",Ceny!AL1684,""))</f>
        <v>4.4195799999999998</v>
      </c>
    </row>
    <row r="1685" spans="34:39" ht="15">
      <c r="AH1685" s="353" t="s">
        <v>6589</v>
      </c>
      <c r="AI1685" s="352" t="s">
        <v>6590</v>
      </c>
      <c r="AJ1685" s="352" t="s">
        <v>6591</v>
      </c>
      <c r="AK1685" s="354">
        <v>96.743840000000006</v>
      </c>
      <c r="AL1685" s="355">
        <v>4.6537300000000004</v>
      </c>
      <c r="AM1685" s="11">
        <f>IF(Verzie!$E$1="CZK",Ceny!AK1685,IF(Verzie!$E$1="SK",Ceny!AL1685,""))</f>
        <v>4.6537300000000004</v>
      </c>
    </row>
    <row r="1686" spans="34:39" ht="15">
      <c r="AH1686" s="353" t="s">
        <v>6592</v>
      </c>
      <c r="AI1686" s="352" t="s">
        <v>6593</v>
      </c>
      <c r="AJ1686" s="352" t="s">
        <v>6594</v>
      </c>
      <c r="AK1686" s="354">
        <v>101.60621999999999</v>
      </c>
      <c r="AL1686" s="355">
        <v>4.8876200000000001</v>
      </c>
      <c r="AM1686" s="11">
        <f>IF(Verzie!$E$1="CZK",Ceny!AK1686,IF(Verzie!$E$1="SK",Ceny!AL1686,""))</f>
        <v>4.8876200000000001</v>
      </c>
    </row>
    <row r="1687" spans="34:39" ht="15">
      <c r="AH1687" s="353" t="s">
        <v>6595</v>
      </c>
      <c r="AI1687" s="352" t="s">
        <v>6596</v>
      </c>
      <c r="AJ1687" s="352" t="s">
        <v>6597</v>
      </c>
      <c r="AK1687" s="354">
        <v>23.99831</v>
      </c>
      <c r="AL1687" s="355">
        <v>1.15439</v>
      </c>
      <c r="AM1687" s="11">
        <f>IF(Verzie!$E$1="CZK",Ceny!AK1687,IF(Verzie!$E$1="SK",Ceny!AL1687,""))</f>
        <v>1.15439</v>
      </c>
    </row>
    <row r="1688" spans="34:39" ht="15">
      <c r="AH1688" s="353" t="s">
        <v>6595</v>
      </c>
      <c r="AI1688" s="352" t="s">
        <v>6598</v>
      </c>
      <c r="AJ1688" s="352" t="s">
        <v>6599</v>
      </c>
      <c r="AK1688" s="354">
        <v>23.99831</v>
      </c>
      <c r="AL1688" s="355">
        <v>1.15439</v>
      </c>
      <c r="AM1688" s="11">
        <f>IF(Verzie!$E$1="CZK",Ceny!AK1688,IF(Verzie!$E$1="SK",Ceny!AL1688,""))</f>
        <v>1.15439</v>
      </c>
    </row>
    <row r="1689" spans="34:39" ht="15">
      <c r="AH1689" s="353" t="s">
        <v>6600</v>
      </c>
      <c r="AI1689" s="352" t="s">
        <v>6601</v>
      </c>
      <c r="AJ1689" s="352" t="s">
        <v>6602</v>
      </c>
      <c r="AK1689" s="354">
        <v>25.852900000000002</v>
      </c>
      <c r="AL1689" s="355">
        <v>1.2436199999999999</v>
      </c>
      <c r="AM1689" s="11">
        <f>IF(Verzie!$E$1="CZK",Ceny!AK1689,IF(Verzie!$E$1="SK",Ceny!AL1689,""))</f>
        <v>1.2436199999999999</v>
      </c>
    </row>
    <row r="1690" spans="34:39" ht="15">
      <c r="AH1690" s="353" t="s">
        <v>6600</v>
      </c>
      <c r="AI1690" s="352" t="s">
        <v>6603</v>
      </c>
      <c r="AJ1690" s="352" t="s">
        <v>6604</v>
      </c>
      <c r="AK1690" s="354">
        <v>25.852900000000002</v>
      </c>
      <c r="AL1690" s="355">
        <v>1.2436199999999999</v>
      </c>
      <c r="AM1690" s="11">
        <f>IF(Verzie!$E$1="CZK",Ceny!AK1690,IF(Verzie!$E$1="SK",Ceny!AL1690,""))</f>
        <v>1.2436199999999999</v>
      </c>
    </row>
    <row r="1691" spans="34:39" ht="15">
      <c r="AH1691" s="353" t="s">
        <v>6605</v>
      </c>
      <c r="AI1691" s="352" t="s">
        <v>6606</v>
      </c>
      <c r="AJ1691" s="352" t="s">
        <v>6607</v>
      </c>
      <c r="AK1691" s="354">
        <v>27.69125</v>
      </c>
      <c r="AL1691" s="355">
        <v>1.33205</v>
      </c>
      <c r="AM1691" s="11">
        <f>IF(Verzie!$E$1="CZK",Ceny!AK1691,IF(Verzie!$E$1="SK",Ceny!AL1691,""))</f>
        <v>1.33205</v>
      </c>
    </row>
    <row r="1692" spans="34:39" ht="15">
      <c r="AH1692" s="353" t="s">
        <v>6608</v>
      </c>
      <c r="AI1692" s="352" t="s">
        <v>6609</v>
      </c>
      <c r="AJ1692" s="352" t="s">
        <v>6610</v>
      </c>
      <c r="AK1692" s="354">
        <v>31.386559999999999</v>
      </c>
      <c r="AL1692" s="355">
        <v>1.5098</v>
      </c>
      <c r="AM1692" s="11">
        <f>IF(Verzie!$E$1="CZK",Ceny!AK1692,IF(Verzie!$E$1="SK",Ceny!AL1692,""))</f>
        <v>1.5098</v>
      </c>
    </row>
    <row r="1693" spans="34:39" ht="15">
      <c r="AH1693" s="353" t="s">
        <v>6611</v>
      </c>
      <c r="AI1693" s="352" t="s">
        <v>6612</v>
      </c>
      <c r="AJ1693" s="352" t="s">
        <v>6613</v>
      </c>
      <c r="AK1693" s="354">
        <v>31.386559999999999</v>
      </c>
      <c r="AL1693" s="355">
        <v>1.5098</v>
      </c>
      <c r="AM1693" s="11">
        <f>IF(Verzie!$E$1="CZK",Ceny!AK1693,IF(Verzie!$E$1="SK",Ceny!AL1693,""))</f>
        <v>1.5098</v>
      </c>
    </row>
    <row r="1694" spans="34:39" ht="15">
      <c r="AH1694" s="353" t="s">
        <v>6614</v>
      </c>
      <c r="AI1694" s="352" t="s">
        <v>6615</v>
      </c>
      <c r="AJ1694" s="352" t="s">
        <v>6616</v>
      </c>
      <c r="AK1694" s="354">
        <v>33.231839999999998</v>
      </c>
      <c r="AL1694" s="355">
        <v>1.5985799999999999</v>
      </c>
      <c r="AM1694" s="11">
        <f>IF(Verzie!$E$1="CZK",Ceny!AK1694,IF(Verzie!$E$1="SK",Ceny!AL1694,""))</f>
        <v>1.5985799999999999</v>
      </c>
    </row>
    <row r="1695" spans="34:39" ht="15">
      <c r="AH1695" s="353" t="s">
        <v>6617</v>
      </c>
      <c r="AI1695" s="352" t="s">
        <v>6618</v>
      </c>
      <c r="AJ1695" s="352" t="s">
        <v>6619</v>
      </c>
      <c r="AK1695" s="354">
        <v>35.077120000000001</v>
      </c>
      <c r="AL1695" s="355">
        <v>1.68733</v>
      </c>
      <c r="AM1695" s="11">
        <f>IF(Verzie!$E$1="CZK",Ceny!AK1695,IF(Verzie!$E$1="SK",Ceny!AL1695,""))</f>
        <v>1.68733</v>
      </c>
    </row>
    <row r="1696" spans="34:39" ht="15">
      <c r="AH1696" s="353" t="s">
        <v>6620</v>
      </c>
      <c r="AI1696" s="352" t="s">
        <v>6621</v>
      </c>
      <c r="AJ1696" s="352" t="s">
        <v>6622</v>
      </c>
      <c r="AK1696" s="354">
        <v>2.95641</v>
      </c>
      <c r="AL1696" s="355">
        <v>0.14221</v>
      </c>
      <c r="AM1696" s="11">
        <f>IF(Verzie!$E$1="CZK",Ceny!AK1696,IF(Verzie!$E$1="SK",Ceny!AL1696,""))</f>
        <v>0.14221</v>
      </c>
    </row>
    <row r="1697" spans="34:39" ht="15">
      <c r="AH1697" s="353" t="s">
        <v>6620</v>
      </c>
      <c r="AI1697" s="352" t="s">
        <v>6623</v>
      </c>
      <c r="AJ1697" s="352" t="s">
        <v>6624</v>
      </c>
      <c r="AK1697" s="354">
        <v>2.95641</v>
      </c>
      <c r="AL1697" s="355">
        <v>0.14221</v>
      </c>
      <c r="AM1697" s="11">
        <f>IF(Verzie!$E$1="CZK",Ceny!AK1697,IF(Verzie!$E$1="SK",Ceny!AL1697,""))</f>
        <v>0.14221</v>
      </c>
    </row>
    <row r="1698" spans="34:39" ht="15">
      <c r="AH1698" s="353" t="s">
        <v>6625</v>
      </c>
      <c r="AI1698" s="352" t="s">
        <v>6626</v>
      </c>
      <c r="AJ1698" s="352" t="s">
        <v>6627</v>
      </c>
      <c r="AK1698" s="354">
        <v>2.95641</v>
      </c>
      <c r="AL1698" s="355">
        <v>0.14221</v>
      </c>
      <c r="AM1698" s="11">
        <f>IF(Verzie!$E$1="CZK",Ceny!AK1698,IF(Verzie!$E$1="SK",Ceny!AL1698,""))</f>
        <v>0.14221</v>
      </c>
    </row>
    <row r="1699" spans="34:39" ht="15">
      <c r="AH1699" s="353" t="s">
        <v>6628</v>
      </c>
      <c r="AI1699" s="352" t="s">
        <v>6629</v>
      </c>
      <c r="AJ1699" s="352" t="s">
        <v>6630</v>
      </c>
      <c r="AK1699" s="354">
        <v>2.95641</v>
      </c>
      <c r="AL1699" s="355">
        <v>0.14221</v>
      </c>
      <c r="AM1699" s="11">
        <f>IF(Verzie!$E$1="CZK",Ceny!AK1699,IF(Verzie!$E$1="SK",Ceny!AL1699,""))</f>
        <v>0.14221</v>
      </c>
    </row>
    <row r="1700" spans="34:39" ht="15">
      <c r="AH1700" s="353" t="s">
        <v>6631</v>
      </c>
      <c r="AI1700" s="352" t="s">
        <v>6632</v>
      </c>
      <c r="AJ1700" s="352" t="s">
        <v>6633</v>
      </c>
      <c r="AK1700" s="354">
        <v>60.301960000000001</v>
      </c>
      <c r="AL1700" s="355">
        <v>2.9007499999999999</v>
      </c>
      <c r="AM1700" s="11">
        <f>IF(Verzie!$E$1="CZK",Ceny!AK1700,IF(Verzie!$E$1="SK",Ceny!AL1700,""))</f>
        <v>2.9007499999999999</v>
      </c>
    </row>
    <row r="1701" spans="34:39" ht="15">
      <c r="AH1701" s="353" t="s">
        <v>6634</v>
      </c>
      <c r="AI1701" s="352" t="s">
        <v>6635</v>
      </c>
      <c r="AJ1701" s="352" t="s">
        <v>6636</v>
      </c>
      <c r="AK1701" s="354">
        <v>61.805700000000002</v>
      </c>
      <c r="AL1701" s="355">
        <v>2.9730799999999999</v>
      </c>
      <c r="AM1701" s="11">
        <f>IF(Verzie!$E$1="CZK",Ceny!AK1701,IF(Verzie!$E$1="SK",Ceny!AL1701,""))</f>
        <v>2.9730799999999999</v>
      </c>
    </row>
    <row r="1702" spans="34:39" ht="15">
      <c r="AH1702" s="353" t="s">
        <v>6637</v>
      </c>
      <c r="AI1702" s="352" t="s">
        <v>6638</v>
      </c>
      <c r="AJ1702" s="352" t="s">
        <v>6639</v>
      </c>
      <c r="AK1702" s="354">
        <v>66.115110000000001</v>
      </c>
      <c r="AL1702" s="355">
        <v>3.1803900000000001</v>
      </c>
      <c r="AM1702" s="11">
        <f>IF(Verzie!$E$1="CZK",Ceny!AK1702,IF(Verzie!$E$1="SK",Ceny!AL1702,""))</f>
        <v>3.1803900000000001</v>
      </c>
    </row>
    <row r="1703" spans="34:39" ht="15">
      <c r="AH1703" s="353" t="s">
        <v>6640</v>
      </c>
      <c r="AI1703" s="352" t="s">
        <v>6641</v>
      </c>
      <c r="AJ1703" s="352" t="s">
        <v>6642</v>
      </c>
      <c r="AK1703" s="354">
        <v>254.12092000000001</v>
      </c>
      <c r="AL1703" s="355">
        <v>12.22414</v>
      </c>
      <c r="AM1703" s="11">
        <f>IF(Verzie!$E$1="CZK",Ceny!AK1703,IF(Verzie!$E$1="SK",Ceny!AL1703,""))</f>
        <v>12.22414</v>
      </c>
    </row>
    <row r="1704" spans="34:39" ht="15">
      <c r="AH1704" s="353" t="s">
        <v>6643</v>
      </c>
      <c r="AI1704" s="352" t="s">
        <v>6644</v>
      </c>
      <c r="AJ1704" s="352" t="s">
        <v>6645</v>
      </c>
      <c r="AK1704" s="354">
        <v>126.33360999999999</v>
      </c>
      <c r="AL1704" s="355">
        <v>6.0771100000000002</v>
      </c>
      <c r="AM1704" s="11">
        <f>IF(Verzie!$E$1="CZK",Ceny!AK1704,IF(Verzie!$E$1="SK",Ceny!AL1704,""))</f>
        <v>6.0771100000000002</v>
      </c>
    </row>
    <row r="1705" spans="34:39" ht="15">
      <c r="AH1705" s="353" t="s">
        <v>6646</v>
      </c>
      <c r="AI1705" s="352" t="s">
        <v>6647</v>
      </c>
      <c r="AJ1705" s="352" t="s">
        <v>6648</v>
      </c>
      <c r="AK1705" s="354">
        <v>28.472429999999999</v>
      </c>
      <c r="AL1705" s="355">
        <v>1.3696200000000001</v>
      </c>
      <c r="AM1705" s="11">
        <f>IF(Verzie!$E$1="CZK",Ceny!AK1705,IF(Verzie!$E$1="SK",Ceny!AL1705,""))</f>
        <v>1.3696200000000001</v>
      </c>
    </row>
    <row r="1706" spans="34:39" ht="15">
      <c r="AH1706" s="353" t="s">
        <v>6649</v>
      </c>
      <c r="AI1706" s="352" t="s">
        <v>6650</v>
      </c>
      <c r="AJ1706" s="352" t="s">
        <v>6651</v>
      </c>
      <c r="AK1706" s="354">
        <v>38.631480000000003</v>
      </c>
      <c r="AL1706" s="355">
        <v>1.85833</v>
      </c>
      <c r="AM1706" s="11">
        <f>IF(Verzie!$E$1="CZK",Ceny!AK1706,IF(Verzie!$E$1="SK",Ceny!AL1706,""))</f>
        <v>1.85833</v>
      </c>
    </row>
    <row r="1707" spans="34:39" ht="15">
      <c r="AH1707" s="353" t="s">
        <v>6652</v>
      </c>
      <c r="AI1707" s="352" t="s">
        <v>6653</v>
      </c>
      <c r="AJ1707" s="352" t="s">
        <v>6654</v>
      </c>
      <c r="AK1707" s="354">
        <v>54.815240000000003</v>
      </c>
      <c r="AL1707" s="355">
        <v>2.6368</v>
      </c>
      <c r="AM1707" s="11">
        <f>IF(Verzie!$E$1="CZK",Ceny!AK1707,IF(Verzie!$E$1="SK",Ceny!AL1707,""))</f>
        <v>2.6368</v>
      </c>
    </row>
    <row r="1708" spans="34:39" ht="15">
      <c r="AH1708" s="353" t="s">
        <v>6655</v>
      </c>
      <c r="AI1708" s="352" t="s">
        <v>6656</v>
      </c>
      <c r="AJ1708" s="352" t="s">
        <v>6657</v>
      </c>
      <c r="AK1708" s="354">
        <v>81.485720000000001</v>
      </c>
      <c r="AL1708" s="355">
        <v>3.9197600000000001</v>
      </c>
      <c r="AM1708" s="11">
        <f>IF(Verzie!$E$1="CZK",Ceny!AK1708,IF(Verzie!$E$1="SK",Ceny!AL1708,""))</f>
        <v>3.9197600000000001</v>
      </c>
    </row>
    <row r="1709" spans="34:39" ht="15">
      <c r="AH1709" s="353" t="s">
        <v>6658</v>
      </c>
      <c r="AI1709" s="352" t="s">
        <v>6659</v>
      </c>
      <c r="AJ1709" s="352" t="s">
        <v>6660</v>
      </c>
      <c r="AK1709" s="354">
        <v>3.65137</v>
      </c>
      <c r="AL1709" s="355">
        <v>0.17563999999999999</v>
      </c>
      <c r="AM1709" s="11">
        <f>IF(Verzie!$E$1="CZK",Ceny!AK1709,IF(Verzie!$E$1="SK",Ceny!AL1709,""))</f>
        <v>0.17563999999999999</v>
      </c>
    </row>
    <row r="1710" spans="34:39" ht="15">
      <c r="AH1710" s="353" t="s">
        <v>6661</v>
      </c>
      <c r="AI1710" s="352" t="s">
        <v>6662</v>
      </c>
      <c r="AJ1710" s="352" t="s">
        <v>6663</v>
      </c>
      <c r="AK1710" s="354">
        <v>3.65137</v>
      </c>
      <c r="AL1710" s="355">
        <v>0.17563999999999999</v>
      </c>
      <c r="AM1710" s="11">
        <f>IF(Verzie!$E$1="CZK",Ceny!AK1710,IF(Verzie!$E$1="SK",Ceny!AL1710,""))</f>
        <v>0.17563999999999999</v>
      </c>
    </row>
    <row r="1711" spans="34:39" ht="15">
      <c r="AH1711" s="353" t="s">
        <v>6664</v>
      </c>
      <c r="AI1711" s="352" t="s">
        <v>6665</v>
      </c>
      <c r="AJ1711" s="352" t="s">
        <v>6666</v>
      </c>
      <c r="AK1711" s="354">
        <v>3.65137</v>
      </c>
      <c r="AL1711" s="355">
        <v>0.17563999999999999</v>
      </c>
      <c r="AM1711" s="11">
        <f>IF(Verzie!$E$1="CZK",Ceny!AK1711,IF(Verzie!$E$1="SK",Ceny!AL1711,""))</f>
        <v>0.17563999999999999</v>
      </c>
    </row>
    <row r="1712" spans="34:39" ht="15">
      <c r="AH1712" s="353" t="s">
        <v>6667</v>
      </c>
      <c r="AI1712" s="352" t="s">
        <v>6668</v>
      </c>
      <c r="AJ1712" s="352" t="s">
        <v>6669</v>
      </c>
      <c r="AK1712" s="354">
        <v>3.65137</v>
      </c>
      <c r="AL1712" s="355">
        <v>0.17563999999999999</v>
      </c>
      <c r="AM1712" s="11">
        <f>IF(Verzie!$E$1="CZK",Ceny!AK1712,IF(Verzie!$E$1="SK",Ceny!AL1712,""))</f>
        <v>0.17563999999999999</v>
      </c>
    </row>
    <row r="1713" spans="34:39" ht="15">
      <c r="AH1713" s="353" t="s">
        <v>1159</v>
      </c>
      <c r="AI1713" s="352" t="s">
        <v>6670</v>
      </c>
      <c r="AJ1713" s="352" t="s">
        <v>6671</v>
      </c>
      <c r="AK1713" s="354">
        <v>76.281229999999994</v>
      </c>
      <c r="AL1713" s="355">
        <v>3.5901399999999999</v>
      </c>
      <c r="AM1713" s="11">
        <f>IF(Verzie!$E$1="CZK",Ceny!AK1713,IF(Verzie!$E$1="SK",Ceny!AL1713,""))</f>
        <v>3.5901399999999999</v>
      </c>
    </row>
    <row r="1714" spans="34:39" ht="15">
      <c r="AH1714" s="353" t="s">
        <v>1160</v>
      </c>
      <c r="AI1714" s="352" t="s">
        <v>6672</v>
      </c>
      <c r="AJ1714" s="352" t="s">
        <v>6673</v>
      </c>
      <c r="AK1714" s="354">
        <v>83.230500000000006</v>
      </c>
      <c r="AL1714" s="355">
        <v>4.0036899999999997</v>
      </c>
      <c r="AM1714" s="11">
        <f>IF(Verzie!$E$1="CZK",Ceny!AK1714,IF(Verzie!$E$1="SK",Ceny!AL1714,""))</f>
        <v>4.0036899999999997</v>
      </c>
    </row>
    <row r="1715" spans="34:39" ht="15">
      <c r="AH1715" s="353" t="s">
        <v>6674</v>
      </c>
      <c r="AI1715" s="352" t="s">
        <v>6675</v>
      </c>
      <c r="AJ1715" s="352" t="s">
        <v>6676</v>
      </c>
      <c r="AK1715" s="354">
        <v>82.525810000000007</v>
      </c>
      <c r="AL1715" s="355">
        <v>3.9698000000000002</v>
      </c>
      <c r="AM1715" s="11">
        <f>IF(Verzie!$E$1="CZK",Ceny!AK1715,IF(Verzie!$E$1="SK",Ceny!AL1715,""))</f>
        <v>3.9698000000000002</v>
      </c>
    </row>
    <row r="1716" spans="34:39" ht="15">
      <c r="AH1716" s="353" t="s">
        <v>6677</v>
      </c>
      <c r="AI1716" s="352" t="s">
        <v>6678</v>
      </c>
      <c r="AJ1716" s="352" t="s">
        <v>6679</v>
      </c>
      <c r="AK1716" s="354">
        <v>87.388210000000001</v>
      </c>
      <c r="AL1716" s="355">
        <v>4.17774</v>
      </c>
      <c r="AM1716" s="11">
        <f>IF(Verzie!$E$1="CZK",Ceny!AK1716,IF(Verzie!$E$1="SK",Ceny!AL1716,""))</f>
        <v>4.17774</v>
      </c>
    </row>
    <row r="1717" spans="34:39" ht="15">
      <c r="AH1717" s="353" t="s">
        <v>6680</v>
      </c>
      <c r="AI1717" s="352" t="s">
        <v>6681</v>
      </c>
      <c r="AJ1717" s="352" t="s">
        <v>6682</v>
      </c>
      <c r="AK1717" s="354">
        <v>0</v>
      </c>
      <c r="AL1717" s="355">
        <v>4.1240399999999999</v>
      </c>
      <c r="AM1717" s="11">
        <f>IF(Verzie!$E$1="CZK",Ceny!AK1717,IF(Verzie!$E$1="SK",Ceny!AL1717,""))</f>
        <v>4.1240399999999999</v>
      </c>
    </row>
    <row r="1718" spans="34:39" ht="15">
      <c r="AH1718" s="353" t="s">
        <v>6683</v>
      </c>
      <c r="AI1718" s="352" t="s">
        <v>6684</v>
      </c>
      <c r="AJ1718" s="352" t="s">
        <v>6685</v>
      </c>
      <c r="AK1718" s="354">
        <v>92.294839999999994</v>
      </c>
      <c r="AL1718" s="355">
        <v>4.4397200000000003</v>
      </c>
      <c r="AM1718" s="11">
        <f>IF(Verzie!$E$1="CZK",Ceny!AK1718,IF(Verzie!$E$1="SK",Ceny!AL1718,""))</f>
        <v>4.4397200000000003</v>
      </c>
    </row>
    <row r="1719" spans="34:39" ht="15">
      <c r="AH1719" s="353" t="s">
        <v>6686</v>
      </c>
      <c r="AI1719" s="352" t="s">
        <v>6687</v>
      </c>
      <c r="AJ1719" s="352" t="s">
        <v>6688</v>
      </c>
      <c r="AK1719" s="354">
        <v>85.934709999999995</v>
      </c>
      <c r="AL1719" s="355">
        <v>4.1337700000000002</v>
      </c>
      <c r="AM1719" s="11">
        <f>IF(Verzie!$E$1="CZK",Ceny!AK1719,IF(Verzie!$E$1="SK",Ceny!AL1719,""))</f>
        <v>4.1337700000000002</v>
      </c>
    </row>
    <row r="1720" spans="34:39" ht="15">
      <c r="AH1720" s="353" t="s">
        <v>6689</v>
      </c>
      <c r="AI1720" s="352" t="s">
        <v>6690</v>
      </c>
      <c r="AJ1720" s="352" t="s">
        <v>6691</v>
      </c>
      <c r="AK1720" s="354">
        <v>90.7971</v>
      </c>
      <c r="AL1720" s="355">
        <v>4.3676599999999999</v>
      </c>
      <c r="AM1720" s="11">
        <f>IF(Verzie!$E$1="CZK",Ceny!AK1720,IF(Verzie!$E$1="SK",Ceny!AL1720,""))</f>
        <v>4.3676599999999999</v>
      </c>
    </row>
    <row r="1721" spans="34:39" ht="15">
      <c r="AH1721" s="353" t="s">
        <v>6692</v>
      </c>
      <c r="AI1721" s="352" t="s">
        <v>6693</v>
      </c>
      <c r="AJ1721" s="352" t="s">
        <v>6694</v>
      </c>
      <c r="AK1721" s="354">
        <v>85.227450000000005</v>
      </c>
      <c r="AL1721" s="355">
        <v>4.0997500000000002</v>
      </c>
      <c r="AM1721" s="11">
        <f>IF(Verzie!$E$1="CZK",Ceny!AK1721,IF(Verzie!$E$1="SK",Ceny!AL1721,""))</f>
        <v>4.0997500000000002</v>
      </c>
    </row>
    <row r="1722" spans="34:39" ht="15">
      <c r="AH1722" s="353" t="s">
        <v>6695</v>
      </c>
      <c r="AI1722" s="352" t="s">
        <v>6696</v>
      </c>
      <c r="AJ1722" s="352" t="s">
        <v>6697</v>
      </c>
      <c r="AK1722" s="354">
        <v>94.996480000000005</v>
      </c>
      <c r="AL1722" s="355">
        <v>4.5696599999999998</v>
      </c>
      <c r="AM1722" s="11">
        <f>IF(Verzie!$E$1="CZK",Ceny!AK1722,IF(Verzie!$E$1="SK",Ceny!AL1722,""))</f>
        <v>4.5696599999999998</v>
      </c>
    </row>
    <row r="1723" spans="34:39" ht="15">
      <c r="AH1723" s="353" t="s">
        <v>6698</v>
      </c>
      <c r="AI1723" s="352" t="s">
        <v>6699</v>
      </c>
      <c r="AJ1723" s="352" t="s">
        <v>6700</v>
      </c>
      <c r="AK1723" s="354">
        <v>99.858869999999996</v>
      </c>
      <c r="AL1723" s="355">
        <v>4.8035800000000002</v>
      </c>
      <c r="AM1723" s="11">
        <f>IF(Verzie!$E$1="CZK",Ceny!AK1723,IF(Verzie!$E$1="SK",Ceny!AL1723,""))</f>
        <v>4.8035800000000002</v>
      </c>
    </row>
    <row r="1724" spans="34:39" ht="15">
      <c r="AH1724" s="353" t="s">
        <v>6701</v>
      </c>
      <c r="AI1724" s="352" t="s">
        <v>6702</v>
      </c>
      <c r="AJ1724" s="352" t="s">
        <v>6703</v>
      </c>
      <c r="AK1724" s="354">
        <v>104.72653</v>
      </c>
      <c r="AL1724" s="355">
        <v>5.0377299999999998</v>
      </c>
      <c r="AM1724" s="11">
        <f>IF(Verzie!$E$1="CZK",Ceny!AK1724,IF(Verzie!$E$1="SK",Ceny!AL1724,""))</f>
        <v>5.0377299999999998</v>
      </c>
    </row>
    <row r="1725" spans="34:39" ht="15">
      <c r="AH1725" s="353" t="s">
        <v>6704</v>
      </c>
      <c r="AI1725" s="352" t="s">
        <v>6705</v>
      </c>
      <c r="AJ1725" s="352" t="s">
        <v>6706</v>
      </c>
      <c r="AK1725" s="354">
        <v>0</v>
      </c>
      <c r="AL1725" s="355">
        <v>0</v>
      </c>
      <c r="AM1725" s="11">
        <f>IF(Verzie!$E$1="CZK",Ceny!AK1725,IF(Verzie!$E$1="SK",Ceny!AL1725,""))</f>
        <v>0</v>
      </c>
    </row>
    <row r="1726" spans="34:39" ht="15">
      <c r="AH1726" s="353" t="s">
        <v>6707</v>
      </c>
      <c r="AI1726" s="352" t="s">
        <v>6708</v>
      </c>
      <c r="AJ1726" s="352" t="s">
        <v>6709</v>
      </c>
      <c r="AK1726" s="354">
        <v>61.583269999999999</v>
      </c>
      <c r="AL1726" s="355">
        <v>2.9623900000000001</v>
      </c>
      <c r="AM1726" s="11">
        <f>IF(Verzie!$E$1="CZK",Ceny!AK1726,IF(Verzie!$E$1="SK",Ceny!AL1726,""))</f>
        <v>2.9623900000000001</v>
      </c>
    </row>
    <row r="1727" spans="34:39" ht="15">
      <c r="AH1727" s="353" t="s">
        <v>6710</v>
      </c>
      <c r="AI1727" s="352" t="s">
        <v>6711</v>
      </c>
      <c r="AJ1727" s="352" t="s">
        <v>6712</v>
      </c>
      <c r="AK1727" s="354">
        <v>70.674009999999996</v>
      </c>
      <c r="AL1727" s="355">
        <v>3.3996900000000001</v>
      </c>
      <c r="AM1727" s="11">
        <f>IF(Verzie!$E$1="CZK",Ceny!AK1727,IF(Verzie!$E$1="SK",Ceny!AL1727,""))</f>
        <v>3.3996900000000001</v>
      </c>
    </row>
    <row r="1728" spans="34:39" ht="15">
      <c r="AH1728" s="353" t="s">
        <v>6713</v>
      </c>
      <c r="AI1728" s="352" t="s">
        <v>6714</v>
      </c>
      <c r="AJ1728" s="352" t="s">
        <v>6715</v>
      </c>
      <c r="AK1728" s="354">
        <v>59.451479999999997</v>
      </c>
      <c r="AL1728" s="355">
        <v>2.8598400000000002</v>
      </c>
      <c r="AM1728" s="11">
        <f>IF(Verzie!$E$1="CZK",Ceny!AK1728,IF(Verzie!$E$1="SK",Ceny!AL1728,""))</f>
        <v>2.8598400000000002</v>
      </c>
    </row>
    <row r="1729" spans="34:39" ht="15">
      <c r="AH1729" s="353" t="s">
        <v>6716</v>
      </c>
      <c r="AI1729" s="352" t="s">
        <v>6717</v>
      </c>
      <c r="AJ1729" s="352" t="s">
        <v>6718</v>
      </c>
      <c r="AK1729" s="354">
        <v>64.313879999999997</v>
      </c>
      <c r="AL1729" s="355">
        <v>3.0937199999999998</v>
      </c>
      <c r="AM1729" s="11">
        <f>IF(Verzie!$E$1="CZK",Ceny!AK1729,IF(Verzie!$E$1="SK",Ceny!AL1729,""))</f>
        <v>3.0937199999999998</v>
      </c>
    </row>
    <row r="1730" spans="34:39" ht="15">
      <c r="AH1730" s="353" t="s">
        <v>6719</v>
      </c>
      <c r="AI1730" s="352" t="s">
        <v>6720</v>
      </c>
      <c r="AJ1730" s="352" t="s">
        <v>6721</v>
      </c>
      <c r="AK1730" s="354">
        <v>69.178849999999997</v>
      </c>
      <c r="AL1730" s="355">
        <v>3.3277700000000001</v>
      </c>
      <c r="AM1730" s="11">
        <f>IF(Verzie!$E$1="CZK",Ceny!AK1730,IF(Verzie!$E$1="SK",Ceny!AL1730,""))</f>
        <v>3.3277700000000001</v>
      </c>
    </row>
    <row r="1731" spans="34:39" ht="15">
      <c r="AH1731" s="353" t="s">
        <v>6722</v>
      </c>
      <c r="AI1731" s="352" t="s">
        <v>6723</v>
      </c>
      <c r="AJ1731" s="352" t="s">
        <v>6724</v>
      </c>
      <c r="AK1731" s="354">
        <v>73.378219999999999</v>
      </c>
      <c r="AL1731" s="355">
        <v>3.52976</v>
      </c>
      <c r="AM1731" s="11">
        <f>IF(Verzie!$E$1="CZK",Ceny!AK1731,IF(Verzie!$E$1="SK",Ceny!AL1731,""))</f>
        <v>3.52976</v>
      </c>
    </row>
    <row r="1732" spans="34:39" ht="15">
      <c r="AH1732" s="353" t="s">
        <v>6725</v>
      </c>
      <c r="AI1732" s="352" t="s">
        <v>6726</v>
      </c>
      <c r="AJ1732" s="352" t="s">
        <v>6727</v>
      </c>
      <c r="AK1732" s="354">
        <v>78.243189999999998</v>
      </c>
      <c r="AL1732" s="355">
        <v>3.7637700000000001</v>
      </c>
      <c r="AM1732" s="11">
        <f>IF(Verzie!$E$1="CZK",Ceny!AK1732,IF(Verzie!$E$1="SK",Ceny!AL1732,""))</f>
        <v>3.7637700000000001</v>
      </c>
    </row>
    <row r="1733" spans="34:39" ht="15">
      <c r="AH1733" s="353" t="s">
        <v>6728</v>
      </c>
      <c r="AI1733" s="352" t="s">
        <v>6729</v>
      </c>
      <c r="AJ1733" s="352" t="s">
        <v>6730</v>
      </c>
      <c r="AK1733" s="354">
        <v>83.105680000000007</v>
      </c>
      <c r="AL1733" s="355">
        <v>3.99769</v>
      </c>
      <c r="AM1733" s="11">
        <f>IF(Verzie!$E$1="CZK",Ceny!AK1733,IF(Verzie!$E$1="SK",Ceny!AL1733,""))</f>
        <v>3.99769</v>
      </c>
    </row>
    <row r="1734" spans="34:39" ht="15">
      <c r="AH1734" s="353" t="s">
        <v>1161</v>
      </c>
      <c r="AI1734" s="352" t="s">
        <v>6731</v>
      </c>
      <c r="AJ1734" s="352" t="s">
        <v>6732</v>
      </c>
      <c r="AK1734" s="354">
        <v>62.153120000000001</v>
      </c>
      <c r="AL1734" s="355">
        <v>2.9897900000000002</v>
      </c>
      <c r="AM1734" s="11">
        <f>IF(Verzie!$E$1="CZK",Ceny!AK1734,IF(Verzie!$E$1="SK",Ceny!AL1734,""))</f>
        <v>2.9897900000000002</v>
      </c>
    </row>
    <row r="1735" spans="34:39" ht="15">
      <c r="AH1735" s="353" t="s">
        <v>6733</v>
      </c>
      <c r="AI1735" s="352" t="s">
        <v>6734</v>
      </c>
      <c r="AJ1735" s="352" t="s">
        <v>6735</v>
      </c>
      <c r="AK1735" s="354">
        <v>71.880480000000006</v>
      </c>
      <c r="AL1735" s="355">
        <v>3.4577100000000001</v>
      </c>
      <c r="AM1735" s="11">
        <f>IF(Verzie!$E$1="CZK",Ceny!AK1735,IF(Verzie!$E$1="SK",Ceny!AL1735,""))</f>
        <v>3.4577100000000001</v>
      </c>
    </row>
    <row r="1736" spans="34:39" ht="15">
      <c r="AH1736" s="353" t="s">
        <v>6736</v>
      </c>
      <c r="AI1736" s="352" t="s">
        <v>6737</v>
      </c>
      <c r="AJ1736" s="352" t="s">
        <v>6738</v>
      </c>
      <c r="AK1736" s="354">
        <v>0</v>
      </c>
      <c r="AL1736" s="355">
        <v>3.1699899999999999</v>
      </c>
      <c r="AM1736" s="11">
        <f>IF(Verzie!$E$1="CZK",Ceny!AK1736,IF(Verzie!$E$1="SK",Ceny!AL1736,""))</f>
        <v>3.1699899999999999</v>
      </c>
    </row>
    <row r="1737" spans="34:39" ht="15">
      <c r="AH1737" s="353" t="s">
        <v>6736</v>
      </c>
      <c r="AI1737" s="352" t="s">
        <v>6739</v>
      </c>
      <c r="AJ1737" s="352" t="s">
        <v>6740</v>
      </c>
      <c r="AK1737" s="354">
        <v>66.308260000000004</v>
      </c>
      <c r="AL1737" s="355">
        <v>3.18967</v>
      </c>
      <c r="AM1737" s="11">
        <f>IF(Verzie!$E$1="CZK",Ceny!AK1737,IF(Verzie!$E$1="SK",Ceny!AL1737,""))</f>
        <v>3.18967</v>
      </c>
    </row>
    <row r="1738" spans="34:39" ht="15">
      <c r="AH1738" s="353" t="s">
        <v>6741</v>
      </c>
      <c r="AI1738" s="352" t="s">
        <v>6742</v>
      </c>
      <c r="AJ1738" s="352" t="s">
        <v>6743</v>
      </c>
      <c r="AK1738" s="354">
        <v>71.175799999999995</v>
      </c>
      <c r="AL1738" s="355">
        <v>3.4238200000000001</v>
      </c>
      <c r="AM1738" s="11">
        <f>IF(Verzie!$E$1="CZK",Ceny!AK1738,IF(Verzie!$E$1="SK",Ceny!AL1738,""))</f>
        <v>3.4238200000000001</v>
      </c>
    </row>
    <row r="1739" spans="34:39" ht="15">
      <c r="AH1739" s="353" t="s">
        <v>6744</v>
      </c>
      <c r="AI1739" s="352" t="s">
        <v>6745</v>
      </c>
      <c r="AJ1739" s="352" t="s">
        <v>6746</v>
      </c>
      <c r="AK1739" s="354">
        <v>76.038290000000003</v>
      </c>
      <c r="AL1739" s="355">
        <v>3.6577199999999999</v>
      </c>
      <c r="AM1739" s="11">
        <f>IF(Verzie!$E$1="CZK",Ceny!AK1739,IF(Verzie!$E$1="SK",Ceny!AL1739,""))</f>
        <v>3.6577199999999999</v>
      </c>
    </row>
    <row r="1740" spans="34:39" ht="15">
      <c r="AH1740" s="353" t="s">
        <v>6747</v>
      </c>
      <c r="AI1740" s="352" t="s">
        <v>6748</v>
      </c>
      <c r="AJ1740" s="352" t="s">
        <v>6749</v>
      </c>
      <c r="AK1740" s="354">
        <v>85.807320000000004</v>
      </c>
      <c r="AL1740" s="355">
        <v>4.1276599999999997</v>
      </c>
      <c r="AM1740" s="11">
        <f>IF(Verzie!$E$1="CZK",Ceny!AK1740,IF(Verzie!$E$1="SK",Ceny!AL1740,""))</f>
        <v>4.1276599999999997</v>
      </c>
    </row>
    <row r="1741" spans="34:39" ht="15">
      <c r="AH1741" s="353" t="s">
        <v>6750</v>
      </c>
      <c r="AI1741" s="352" t="s">
        <v>6751</v>
      </c>
      <c r="AJ1741" s="352" t="s">
        <v>6752</v>
      </c>
      <c r="AK1741" s="354">
        <v>64.854659999999996</v>
      </c>
      <c r="AL1741" s="355">
        <v>3.1197400000000002</v>
      </c>
      <c r="AM1741" s="11">
        <f>IF(Verzie!$E$1="CZK",Ceny!AK1741,IF(Verzie!$E$1="SK",Ceny!AL1741,""))</f>
        <v>3.1197400000000002</v>
      </c>
    </row>
    <row r="1742" spans="34:39" ht="15">
      <c r="AH1742" s="353" t="s">
        <v>6753</v>
      </c>
      <c r="AI1742" s="352" t="s">
        <v>6754</v>
      </c>
      <c r="AJ1742" s="352" t="s">
        <v>6755</v>
      </c>
      <c r="AK1742" s="354">
        <v>69.717150000000004</v>
      </c>
      <c r="AL1742" s="355">
        <v>3.35364</v>
      </c>
      <c r="AM1742" s="11">
        <f>IF(Verzie!$E$1="CZK",Ceny!AK1742,IF(Verzie!$E$1="SK",Ceny!AL1742,""))</f>
        <v>3.35364</v>
      </c>
    </row>
    <row r="1743" spans="34:39" ht="15">
      <c r="AH1743" s="353" t="s">
        <v>6756</v>
      </c>
      <c r="AI1743" s="352" t="s">
        <v>6757</v>
      </c>
      <c r="AJ1743" s="352" t="s">
        <v>6758</v>
      </c>
      <c r="AK1743" s="354">
        <v>74.584689999999995</v>
      </c>
      <c r="AL1743" s="355">
        <v>3.58779</v>
      </c>
      <c r="AM1743" s="11">
        <f>IF(Verzie!$E$1="CZK",Ceny!AK1743,IF(Verzie!$E$1="SK",Ceny!AL1743,""))</f>
        <v>3.58779</v>
      </c>
    </row>
    <row r="1744" spans="34:39" ht="15">
      <c r="AH1744" s="353" t="s">
        <v>6759</v>
      </c>
      <c r="AI1744" s="352" t="s">
        <v>6760</v>
      </c>
      <c r="AJ1744" s="352" t="s">
        <v>6761</v>
      </c>
      <c r="AK1744" s="354">
        <v>78.784090000000006</v>
      </c>
      <c r="AL1744" s="355">
        <v>3.7898100000000001</v>
      </c>
      <c r="AM1744" s="11">
        <f>IF(Verzie!$E$1="CZK",Ceny!AK1744,IF(Verzie!$E$1="SK",Ceny!AL1744,""))</f>
        <v>3.7898100000000001</v>
      </c>
    </row>
    <row r="1745" spans="34:39" ht="15">
      <c r="AH1745" s="353" t="s">
        <v>6762</v>
      </c>
      <c r="AI1745" s="352" t="s">
        <v>6763</v>
      </c>
      <c r="AJ1745" s="352" t="s">
        <v>6764</v>
      </c>
      <c r="AK1745" s="354">
        <v>83.646460000000005</v>
      </c>
      <c r="AL1745" s="355">
        <v>4.0236799999999997</v>
      </c>
      <c r="AM1745" s="11">
        <f>IF(Verzie!$E$1="CZK",Ceny!AK1745,IF(Verzie!$E$1="SK",Ceny!AL1745,""))</f>
        <v>4.0236799999999997</v>
      </c>
    </row>
    <row r="1746" spans="34:39" ht="15">
      <c r="AH1746" s="353" t="s">
        <v>6765</v>
      </c>
      <c r="AI1746" s="352" t="s">
        <v>6766</v>
      </c>
      <c r="AJ1746" s="352" t="s">
        <v>6767</v>
      </c>
      <c r="AK1746" s="354">
        <v>88.51155</v>
      </c>
      <c r="AL1746" s="355">
        <v>4.2577299999999996</v>
      </c>
      <c r="AM1746" s="11">
        <f>IF(Verzie!$E$1="CZK",Ceny!AK1746,IF(Verzie!$E$1="SK",Ceny!AL1746,""))</f>
        <v>4.2577299999999996</v>
      </c>
    </row>
    <row r="1747" spans="34:39" ht="15">
      <c r="AH1747" s="353" t="s">
        <v>6768</v>
      </c>
      <c r="AI1747" s="352" t="s">
        <v>6769</v>
      </c>
      <c r="AJ1747" s="352" t="s">
        <v>6770</v>
      </c>
      <c r="AK1747" s="354">
        <v>84.187359999999998</v>
      </c>
      <c r="AL1747" s="355">
        <v>4.0497199999999998</v>
      </c>
      <c r="AM1747" s="11">
        <f>IF(Verzie!$E$1="CZK",Ceny!AK1747,IF(Verzie!$E$1="SK",Ceny!AL1747,""))</f>
        <v>4.0497199999999998</v>
      </c>
    </row>
    <row r="1748" spans="34:39" ht="15">
      <c r="AH1748" s="353" t="s">
        <v>6771</v>
      </c>
      <c r="AI1748" s="352" t="s">
        <v>6772</v>
      </c>
      <c r="AJ1748" s="352" t="s">
        <v>6773</v>
      </c>
      <c r="AK1748" s="354">
        <v>67.972380000000001</v>
      </c>
      <c r="AL1748" s="355">
        <v>3.2696999999999998</v>
      </c>
      <c r="AM1748" s="11">
        <f>IF(Verzie!$E$1="CZK",Ceny!AK1748,IF(Verzie!$E$1="SK",Ceny!AL1748,""))</f>
        <v>3.2696999999999998</v>
      </c>
    </row>
    <row r="1749" spans="34:39" ht="15">
      <c r="AH1749" s="353" t="s">
        <v>6774</v>
      </c>
      <c r="AI1749" s="352" t="s">
        <v>6775</v>
      </c>
      <c r="AJ1749" s="352" t="s">
        <v>6776</v>
      </c>
      <c r="AK1749" s="354">
        <v>8.5495199999999993</v>
      </c>
      <c r="AL1749" s="355">
        <v>0.40238000000000002</v>
      </c>
      <c r="AM1749" s="11">
        <f>IF(Verzie!$E$1="CZK",Ceny!AK1749,IF(Verzie!$E$1="SK",Ceny!AL1749,""))</f>
        <v>0.40238000000000002</v>
      </c>
    </row>
    <row r="1750" spans="34:39" ht="15">
      <c r="AH1750" s="353" t="s">
        <v>6777</v>
      </c>
      <c r="AI1750" s="352" t="s">
        <v>6778</v>
      </c>
      <c r="AJ1750" s="352" t="s">
        <v>6779</v>
      </c>
      <c r="AK1750" s="354">
        <v>14.21977</v>
      </c>
      <c r="AL1750" s="355">
        <v>0.68403000000000003</v>
      </c>
      <c r="AM1750" s="11">
        <f>IF(Verzie!$E$1="CZK",Ceny!AK1750,IF(Verzie!$E$1="SK",Ceny!AL1750,""))</f>
        <v>0.68403000000000003</v>
      </c>
    </row>
    <row r="1751" spans="34:39" ht="15">
      <c r="AH1751" s="353" t="s">
        <v>6780</v>
      </c>
      <c r="AI1751" s="352" t="s">
        <v>6781</v>
      </c>
      <c r="AJ1751" s="352" t="s">
        <v>6782</v>
      </c>
      <c r="AK1751" s="354">
        <v>16.730229999999999</v>
      </c>
      <c r="AL1751" s="355">
        <v>0.80478000000000005</v>
      </c>
      <c r="AM1751" s="11">
        <f>IF(Verzie!$E$1="CZK",Ceny!AK1751,IF(Verzie!$E$1="SK",Ceny!AL1751,""))</f>
        <v>0.80478000000000005</v>
      </c>
    </row>
    <row r="1752" spans="34:39" ht="15">
      <c r="AH1752" s="353" t="s">
        <v>6783</v>
      </c>
      <c r="AI1752" s="352" t="s">
        <v>6784</v>
      </c>
      <c r="AJ1752" s="352" t="s">
        <v>6785</v>
      </c>
      <c r="AK1752" s="354">
        <v>9.2034300000000009</v>
      </c>
      <c r="AL1752" s="355">
        <v>0.44272</v>
      </c>
      <c r="AM1752" s="11">
        <f>IF(Verzie!$E$1="CZK",Ceny!AK1752,IF(Verzie!$E$1="SK",Ceny!AL1752,""))</f>
        <v>0.44272</v>
      </c>
    </row>
    <row r="1753" spans="34:39" ht="15">
      <c r="AH1753" s="353" t="s">
        <v>6786</v>
      </c>
      <c r="AI1753" s="352" t="s">
        <v>6787</v>
      </c>
      <c r="AJ1753" s="352" t="s">
        <v>6788</v>
      </c>
      <c r="AK1753" s="354">
        <v>17.566330000000001</v>
      </c>
      <c r="AL1753" s="355">
        <v>0.84501999999999999</v>
      </c>
      <c r="AM1753" s="11">
        <f>IF(Verzie!$E$1="CZK",Ceny!AK1753,IF(Verzie!$E$1="SK",Ceny!AL1753,""))</f>
        <v>0.84501999999999999</v>
      </c>
    </row>
    <row r="1754" spans="34:39" ht="15">
      <c r="AH1754" s="353" t="s">
        <v>6789</v>
      </c>
      <c r="AI1754" s="352" t="s">
        <v>6790</v>
      </c>
      <c r="AJ1754" s="352" t="s">
        <v>6791</v>
      </c>
      <c r="AK1754" s="354">
        <v>19.240670000000001</v>
      </c>
      <c r="AL1754" s="355">
        <v>0.92554999999999998</v>
      </c>
      <c r="AM1754" s="11">
        <f>IF(Verzie!$E$1="CZK",Ceny!AK1754,IF(Verzie!$E$1="SK",Ceny!AL1754,""))</f>
        <v>0.92554999999999998</v>
      </c>
    </row>
    <row r="1755" spans="34:39" ht="15">
      <c r="AH1755" s="353" t="s">
        <v>6792</v>
      </c>
      <c r="AI1755" s="352" t="s">
        <v>6793</v>
      </c>
      <c r="AJ1755" s="352" t="s">
        <v>6794</v>
      </c>
      <c r="AK1755" s="354">
        <v>19.240670000000001</v>
      </c>
      <c r="AL1755" s="355">
        <v>0.92554999999999998</v>
      </c>
      <c r="AM1755" s="11">
        <f>IF(Verzie!$E$1="CZK",Ceny!AK1755,IF(Verzie!$E$1="SK",Ceny!AL1755,""))</f>
        <v>0.92554999999999998</v>
      </c>
    </row>
    <row r="1756" spans="34:39" ht="15">
      <c r="AH1756" s="353" t="s">
        <v>6795</v>
      </c>
      <c r="AI1756" s="352" t="s">
        <v>6796</v>
      </c>
      <c r="AJ1756" s="352" t="s">
        <v>6797</v>
      </c>
      <c r="AK1756" s="354">
        <v>22.795059999999999</v>
      </c>
      <c r="AL1756" s="355">
        <v>1.0965199999999999</v>
      </c>
      <c r="AM1756" s="11">
        <f>IF(Verzie!$E$1="CZK",Ceny!AK1756,IF(Verzie!$E$1="SK",Ceny!AL1756,""))</f>
        <v>1.0965199999999999</v>
      </c>
    </row>
    <row r="1757" spans="34:39" ht="15">
      <c r="AH1757" s="353" t="s">
        <v>6798</v>
      </c>
      <c r="AI1757" s="352" t="s">
        <v>6799</v>
      </c>
      <c r="AJ1757" s="352" t="s">
        <v>6800</v>
      </c>
      <c r="AK1757" s="354">
        <v>17.566330000000001</v>
      </c>
      <c r="AL1757" s="355">
        <v>0.84501999999999999</v>
      </c>
      <c r="AM1757" s="11">
        <f>IF(Verzie!$E$1="CZK",Ceny!AK1757,IF(Verzie!$E$1="SK",Ceny!AL1757,""))</f>
        <v>0.84501999999999999</v>
      </c>
    </row>
    <row r="1758" spans="34:39" ht="15">
      <c r="AH1758" s="353" t="s">
        <v>6801</v>
      </c>
      <c r="AI1758" s="352" t="s">
        <v>6802</v>
      </c>
      <c r="AJ1758" s="352" t="s">
        <v>6803</v>
      </c>
      <c r="AK1758" s="354">
        <v>17.566330000000001</v>
      </c>
      <c r="AL1758" s="355">
        <v>0.84501999999999999</v>
      </c>
      <c r="AM1758" s="11">
        <f>IF(Verzie!$E$1="CZK",Ceny!AK1758,IF(Verzie!$E$1="SK",Ceny!AL1758,""))</f>
        <v>0.84501999999999999</v>
      </c>
    </row>
    <row r="1759" spans="34:39" ht="15">
      <c r="AH1759" s="353" t="s">
        <v>6804</v>
      </c>
      <c r="AI1759" s="352" t="s">
        <v>6805</v>
      </c>
      <c r="AJ1759" s="352" t="s">
        <v>6806</v>
      </c>
      <c r="AK1759" s="354">
        <v>19.240670000000001</v>
      </c>
      <c r="AL1759" s="355">
        <v>0.92554999999999998</v>
      </c>
      <c r="AM1759" s="11">
        <f>IF(Verzie!$E$1="CZK",Ceny!AK1759,IF(Verzie!$E$1="SK",Ceny!AL1759,""))</f>
        <v>0.92554999999999998</v>
      </c>
    </row>
    <row r="1760" spans="34:39" ht="15">
      <c r="AH1760" s="353" t="s">
        <v>6807</v>
      </c>
      <c r="AI1760" s="352" t="s">
        <v>6808</v>
      </c>
      <c r="AJ1760" s="352" t="s">
        <v>6809</v>
      </c>
      <c r="AK1760" s="354">
        <v>23.002890000000001</v>
      </c>
      <c r="AL1760" s="355">
        <v>1.10653</v>
      </c>
      <c r="AM1760" s="11">
        <f>IF(Verzie!$E$1="CZK",Ceny!AK1760,IF(Verzie!$E$1="SK",Ceny!AL1760,""))</f>
        <v>1.10653</v>
      </c>
    </row>
    <row r="1761" spans="34:39" ht="15">
      <c r="AH1761" s="353" t="s">
        <v>6810</v>
      </c>
      <c r="AI1761" s="352" t="s">
        <v>6811</v>
      </c>
      <c r="AJ1761" s="352" t="s">
        <v>6812</v>
      </c>
      <c r="AK1761" s="354">
        <v>0</v>
      </c>
      <c r="AL1761" s="355">
        <v>0</v>
      </c>
      <c r="AM1761" s="11">
        <f>IF(Verzie!$E$1="CZK",Ceny!AK1761,IF(Verzie!$E$1="SK",Ceny!AL1761,""))</f>
        <v>0</v>
      </c>
    </row>
    <row r="1762" spans="34:39" ht="15">
      <c r="AH1762" s="353" t="s">
        <v>6813</v>
      </c>
      <c r="AI1762" s="352" t="s">
        <v>6814</v>
      </c>
      <c r="AJ1762" s="352" t="s">
        <v>6815</v>
      </c>
      <c r="AK1762" s="354">
        <v>1.13368</v>
      </c>
      <c r="AL1762" s="355">
        <v>5.4539999999999998E-2</v>
      </c>
      <c r="AM1762" s="11">
        <f>IF(Verzie!$E$1="CZK",Ceny!AK1762,IF(Verzie!$E$1="SK",Ceny!AL1762,""))</f>
        <v>5.4539999999999998E-2</v>
      </c>
    </row>
    <row r="1763" spans="34:39" ht="15">
      <c r="AH1763" s="353" t="s">
        <v>6816</v>
      </c>
      <c r="AI1763" s="352" t="s">
        <v>6817</v>
      </c>
      <c r="AJ1763" s="352" t="s">
        <v>6818</v>
      </c>
      <c r="AK1763" s="354">
        <v>2.95641</v>
      </c>
      <c r="AL1763" s="355">
        <v>0.14221</v>
      </c>
      <c r="AM1763" s="11">
        <f>IF(Verzie!$E$1="CZK",Ceny!AK1763,IF(Verzie!$E$1="SK",Ceny!AL1763,""))</f>
        <v>0.14221</v>
      </c>
    </row>
    <row r="1764" spans="34:39" ht="15">
      <c r="AH1764" s="353" t="s">
        <v>6819</v>
      </c>
      <c r="AI1764" s="352" t="s">
        <v>6820</v>
      </c>
      <c r="AJ1764" s="352" t="s">
        <v>6821</v>
      </c>
      <c r="AK1764" s="354">
        <v>103.93086</v>
      </c>
      <c r="AL1764" s="355">
        <v>4.9994699999999996</v>
      </c>
      <c r="AM1764" s="11">
        <f>IF(Verzie!$E$1="CZK",Ceny!AK1764,IF(Verzie!$E$1="SK",Ceny!AL1764,""))</f>
        <v>4.9994699999999996</v>
      </c>
    </row>
    <row r="1765" spans="34:39" ht="15">
      <c r="AH1765" s="353" t="s">
        <v>6822</v>
      </c>
      <c r="AI1765" s="352" t="s">
        <v>6823</v>
      </c>
      <c r="AJ1765" s="352" t="s">
        <v>6824</v>
      </c>
      <c r="AK1765" s="354">
        <v>542.65407000000005</v>
      </c>
      <c r="AL1765" s="355">
        <v>26.103629999999999</v>
      </c>
      <c r="AM1765" s="11">
        <f>IF(Verzie!$E$1="CZK",Ceny!AK1765,IF(Verzie!$E$1="SK",Ceny!AL1765,""))</f>
        <v>26.103629999999999</v>
      </c>
    </row>
    <row r="1766" spans="34:39" ht="15">
      <c r="AH1766" s="353" t="s">
        <v>6825</v>
      </c>
      <c r="AI1766" s="352" t="s">
        <v>6826</v>
      </c>
      <c r="AJ1766" s="352" t="s">
        <v>6827</v>
      </c>
      <c r="AK1766" s="354">
        <v>2181.6275000000001</v>
      </c>
      <c r="AL1766" s="355">
        <v>99.946799999999996</v>
      </c>
      <c r="AM1766" s="11">
        <f>IF(Verzie!$E$1="CZK",Ceny!AK1766,IF(Verzie!$E$1="SK",Ceny!AL1766,""))</f>
        <v>99.946799999999996</v>
      </c>
    </row>
    <row r="1767" spans="34:39" ht="15">
      <c r="AH1767" s="353" t="s">
        <v>6828</v>
      </c>
      <c r="AI1767" s="352" t="s">
        <v>6829</v>
      </c>
      <c r="AJ1767" s="352" t="s">
        <v>6830</v>
      </c>
      <c r="AK1767" s="354">
        <v>123.78903</v>
      </c>
      <c r="AL1767" s="355">
        <v>5.6711400000000003</v>
      </c>
      <c r="AM1767" s="11">
        <f>IF(Verzie!$E$1="CZK",Ceny!AK1767,IF(Verzie!$E$1="SK",Ceny!AL1767,""))</f>
        <v>5.6711400000000003</v>
      </c>
    </row>
    <row r="1768" spans="34:39" ht="15">
      <c r="AH1768" s="353" t="s">
        <v>6831</v>
      </c>
      <c r="AI1768" s="352" t="s">
        <v>6832</v>
      </c>
      <c r="AJ1768" s="352" t="s">
        <v>6833</v>
      </c>
      <c r="AK1768" s="354">
        <v>2382.0413100000001</v>
      </c>
      <c r="AL1768" s="355">
        <v>109.12836</v>
      </c>
      <c r="AM1768" s="11">
        <f>IF(Verzie!$E$1="CZK",Ceny!AK1768,IF(Verzie!$E$1="SK",Ceny!AL1768,""))</f>
        <v>109.12836</v>
      </c>
    </row>
    <row r="1769" spans="34:39" ht="15">
      <c r="AH1769" s="353" t="s">
        <v>6834</v>
      </c>
      <c r="AI1769" s="352" t="s">
        <v>6835</v>
      </c>
      <c r="AJ1769" s="352" t="s">
        <v>6836</v>
      </c>
      <c r="AK1769" s="354">
        <v>1.9128099999999999</v>
      </c>
      <c r="AL1769" s="355">
        <v>8.7639999999999996E-2</v>
      </c>
      <c r="AM1769" s="11">
        <f>IF(Verzie!$E$1="CZK",Ceny!AK1769,IF(Verzie!$E$1="SK",Ceny!AL1769,""))</f>
        <v>8.7639999999999996E-2</v>
      </c>
    </row>
    <row r="1770" spans="34:39" ht="15">
      <c r="AH1770" s="353" t="s">
        <v>6837</v>
      </c>
      <c r="AI1770" s="352" t="s">
        <v>6838</v>
      </c>
      <c r="AJ1770" s="352" t="s">
        <v>6839</v>
      </c>
      <c r="AK1770" s="354">
        <v>2841.5379899999998</v>
      </c>
      <c r="AL1770" s="355">
        <v>136.68824000000001</v>
      </c>
      <c r="AM1770" s="11">
        <f>IF(Verzie!$E$1="CZK",Ceny!AK1770,IF(Verzie!$E$1="SK",Ceny!AL1770,""))</f>
        <v>136.68824000000001</v>
      </c>
    </row>
    <row r="1771" spans="34:39" ht="15">
      <c r="AH1771" s="353" t="s">
        <v>6840</v>
      </c>
      <c r="AI1771" s="352" t="s">
        <v>6841</v>
      </c>
      <c r="AJ1771" s="352" t="s">
        <v>6842</v>
      </c>
      <c r="AK1771" s="354">
        <v>513.50382000000002</v>
      </c>
      <c r="AL1771" s="355">
        <v>20.542719999999999</v>
      </c>
      <c r="AM1771" s="11">
        <f>IF(Verzie!$E$1="CZK",Ceny!AK1771,IF(Verzie!$E$1="SK",Ceny!AL1771,""))</f>
        <v>20.542719999999999</v>
      </c>
    </row>
    <row r="1772" spans="34:39" ht="15">
      <c r="AH1772" s="353" t="s">
        <v>6843</v>
      </c>
      <c r="AI1772" s="352" t="s">
        <v>6844</v>
      </c>
      <c r="AJ1772" s="352" t="s">
        <v>6845</v>
      </c>
      <c r="AK1772" s="354">
        <v>667.58568000000002</v>
      </c>
      <c r="AL1772" s="355">
        <v>26.706759999999999</v>
      </c>
      <c r="AM1772" s="11">
        <f>IF(Verzie!$E$1="CZK",Ceny!AK1772,IF(Verzie!$E$1="SK",Ceny!AL1772,""))</f>
        <v>26.706759999999999</v>
      </c>
    </row>
    <row r="1773" spans="34:39" ht="15">
      <c r="AH1773" s="353" t="s">
        <v>6846</v>
      </c>
      <c r="AI1773" s="352" t="s">
        <v>6847</v>
      </c>
      <c r="AJ1773" s="352" t="s">
        <v>6848</v>
      </c>
      <c r="AK1773" s="354">
        <v>13412.40784</v>
      </c>
      <c r="AL1773" s="355">
        <v>536.56309999999996</v>
      </c>
      <c r="AM1773" s="11">
        <f>IF(Verzie!$E$1="CZK",Ceny!AK1773,IF(Verzie!$E$1="SK",Ceny!AL1773,""))</f>
        <v>536.56309999999996</v>
      </c>
    </row>
    <row r="1774" spans="34:39" ht="15">
      <c r="AH1774" s="353" t="s">
        <v>6849</v>
      </c>
      <c r="AI1774" s="352" t="s">
        <v>6850</v>
      </c>
      <c r="AJ1774" s="352" t="s">
        <v>6851</v>
      </c>
      <c r="AK1774" s="354">
        <v>258.26519000000002</v>
      </c>
      <c r="AL1774" s="355">
        <v>10.33189</v>
      </c>
      <c r="AM1774" s="11">
        <f>IF(Verzie!$E$1="CZK",Ceny!AK1774,IF(Verzie!$E$1="SK",Ceny!AL1774,""))</f>
        <v>10.33189</v>
      </c>
    </row>
    <row r="1775" spans="34:39" ht="15">
      <c r="AH1775" s="353" t="s">
        <v>6852</v>
      </c>
      <c r="AI1775" s="352" t="s">
        <v>6853</v>
      </c>
      <c r="AJ1775" s="352" t="s">
        <v>6854</v>
      </c>
      <c r="AK1775" s="354">
        <v>278.03616</v>
      </c>
      <c r="AL1775" s="355">
        <v>11.12283</v>
      </c>
      <c r="AM1775" s="11">
        <f>IF(Verzie!$E$1="CZK",Ceny!AK1775,IF(Verzie!$E$1="SK",Ceny!AL1775,""))</f>
        <v>11.12283</v>
      </c>
    </row>
    <row r="1776" spans="34:39" ht="15">
      <c r="AH1776" s="353" t="s">
        <v>6855</v>
      </c>
      <c r="AI1776" s="352" t="s">
        <v>6856</v>
      </c>
      <c r="AJ1776" s="352" t="s">
        <v>6857</v>
      </c>
      <c r="AK1776" s="354">
        <v>64.140820000000005</v>
      </c>
      <c r="AL1776" s="355">
        <v>2.56595</v>
      </c>
      <c r="AM1776" s="11">
        <f>IF(Verzie!$E$1="CZK",Ceny!AK1776,IF(Verzie!$E$1="SK",Ceny!AL1776,""))</f>
        <v>2.56595</v>
      </c>
    </row>
    <row r="1777" spans="34:39" ht="15">
      <c r="AH1777" s="353" t="s">
        <v>6858</v>
      </c>
      <c r="AI1777" s="352" t="s">
        <v>6859</v>
      </c>
      <c r="AJ1777" s="352" t="s">
        <v>6860</v>
      </c>
      <c r="AK1777" s="354">
        <v>64.140820000000005</v>
      </c>
      <c r="AL1777" s="355">
        <v>2.56595</v>
      </c>
      <c r="AM1777" s="11">
        <f>IF(Verzie!$E$1="CZK",Ceny!AK1777,IF(Verzie!$E$1="SK",Ceny!AL1777,""))</f>
        <v>2.56595</v>
      </c>
    </row>
    <row r="1778" spans="34:39" ht="15">
      <c r="AH1778" s="353" t="s">
        <v>6861</v>
      </c>
      <c r="AI1778" s="352" t="s">
        <v>6862</v>
      </c>
      <c r="AJ1778" s="352" t="s">
        <v>6863</v>
      </c>
      <c r="AK1778" s="354">
        <v>540.59518000000003</v>
      </c>
      <c r="AL1778" s="355">
        <v>21.6265</v>
      </c>
      <c r="AM1778" s="11">
        <f>IF(Verzie!$E$1="CZK",Ceny!AK1778,IF(Verzie!$E$1="SK",Ceny!AL1778,""))</f>
        <v>21.6265</v>
      </c>
    </row>
    <row r="1779" spans="34:39" ht="15">
      <c r="AH1779" s="353" t="s">
        <v>6864</v>
      </c>
      <c r="AI1779" s="352" t="s">
        <v>6865</v>
      </c>
      <c r="AJ1779" s="352" t="s">
        <v>6866</v>
      </c>
      <c r="AK1779" s="354">
        <v>7133.2356</v>
      </c>
      <c r="AL1779" s="355">
        <v>0</v>
      </c>
      <c r="AM1779" s="11">
        <f>IF(Verzie!$E$1="CZK",Ceny!AK1779,IF(Verzie!$E$1="SK",Ceny!AL1779,""))</f>
        <v>0</v>
      </c>
    </row>
    <row r="1780" spans="34:39" ht="15">
      <c r="AH1780" s="353" t="s">
        <v>6867</v>
      </c>
      <c r="AI1780" s="352" t="s">
        <v>6868</v>
      </c>
      <c r="AJ1780" s="352" t="s">
        <v>6869</v>
      </c>
      <c r="AK1780" s="354">
        <v>6772.4500399999997</v>
      </c>
      <c r="AL1780" s="355">
        <v>0</v>
      </c>
      <c r="AM1780" s="11">
        <f>IF(Verzie!$E$1="CZK",Ceny!AK1780,IF(Verzie!$E$1="SK",Ceny!AL1780,""))</f>
        <v>0</v>
      </c>
    </row>
    <row r="1781" spans="34:39" ht="15">
      <c r="AH1781" s="353" t="s">
        <v>6870</v>
      </c>
      <c r="AI1781" s="352" t="s">
        <v>6871</v>
      </c>
      <c r="AJ1781" s="352" t="s">
        <v>6872</v>
      </c>
      <c r="AK1781" s="354">
        <v>135.93346</v>
      </c>
      <c r="AL1781" s="355">
        <v>5.4380100000000002</v>
      </c>
      <c r="AM1781" s="11">
        <f>IF(Verzie!$E$1="CZK",Ceny!AK1781,IF(Verzie!$E$1="SK",Ceny!AL1781,""))</f>
        <v>5.4380100000000002</v>
      </c>
    </row>
    <row r="1782" spans="34:39" ht="15">
      <c r="AH1782" s="353" t="s">
        <v>6873</v>
      </c>
      <c r="AI1782" s="352" t="s">
        <v>6874</v>
      </c>
      <c r="AJ1782" s="352" t="s">
        <v>6875</v>
      </c>
      <c r="AK1782" s="354">
        <v>129.46136999999999</v>
      </c>
      <c r="AL1782" s="355">
        <v>5.1791</v>
      </c>
      <c r="AM1782" s="11">
        <f>IF(Verzie!$E$1="CZK",Ceny!AK1782,IF(Verzie!$E$1="SK",Ceny!AL1782,""))</f>
        <v>5.1791</v>
      </c>
    </row>
    <row r="1783" spans="34:39" ht="15">
      <c r="AH1783" s="353" t="s">
        <v>6876</v>
      </c>
      <c r="AI1783" s="352" t="s">
        <v>6877</v>
      </c>
      <c r="AJ1783" s="352" t="s">
        <v>6878</v>
      </c>
      <c r="AK1783" s="354">
        <v>135.93346</v>
      </c>
      <c r="AL1783" s="355">
        <v>5.4380100000000002</v>
      </c>
      <c r="AM1783" s="11">
        <f>IF(Verzie!$E$1="CZK",Ceny!AK1783,IF(Verzie!$E$1="SK",Ceny!AL1783,""))</f>
        <v>5.4380100000000002</v>
      </c>
    </row>
    <row r="1784" spans="34:39" ht="15">
      <c r="AH1784" s="353" t="s">
        <v>6879</v>
      </c>
      <c r="AI1784" s="352" t="s">
        <v>6880</v>
      </c>
      <c r="AJ1784" s="352" t="s">
        <v>6881</v>
      </c>
      <c r="AK1784" s="354">
        <v>135.93346</v>
      </c>
      <c r="AL1784" s="355">
        <v>5.4380100000000002</v>
      </c>
      <c r="AM1784" s="11">
        <f>IF(Verzie!$E$1="CZK",Ceny!AK1784,IF(Verzie!$E$1="SK",Ceny!AL1784,""))</f>
        <v>5.4380100000000002</v>
      </c>
    </row>
    <row r="1785" spans="34:39" ht="15">
      <c r="AH1785" s="353" t="s">
        <v>6882</v>
      </c>
      <c r="AI1785" s="352" t="s">
        <v>6883</v>
      </c>
      <c r="AJ1785" s="352" t="s">
        <v>6884</v>
      </c>
      <c r="AK1785" s="354">
        <v>135.93346</v>
      </c>
      <c r="AL1785" s="355">
        <v>5.4380100000000002</v>
      </c>
      <c r="AM1785" s="11">
        <f>IF(Verzie!$E$1="CZK",Ceny!AK1785,IF(Verzie!$E$1="SK",Ceny!AL1785,""))</f>
        <v>5.4380100000000002</v>
      </c>
    </row>
    <row r="1786" spans="34:39" ht="15">
      <c r="AH1786" s="353" t="s">
        <v>6885</v>
      </c>
      <c r="AI1786" s="352" t="s">
        <v>6886</v>
      </c>
      <c r="AJ1786" s="352" t="s">
        <v>6887</v>
      </c>
      <c r="AK1786" s="354">
        <v>135.93346</v>
      </c>
      <c r="AL1786" s="355">
        <v>5.4380100000000002</v>
      </c>
      <c r="AM1786" s="11">
        <f>IF(Verzie!$E$1="CZK",Ceny!AK1786,IF(Verzie!$E$1="SK",Ceny!AL1786,""))</f>
        <v>5.4380100000000002</v>
      </c>
    </row>
    <row r="1787" spans="34:39" ht="15">
      <c r="AH1787" s="353" t="s">
        <v>6888</v>
      </c>
      <c r="AI1787" s="352" t="s">
        <v>6889</v>
      </c>
      <c r="AJ1787" s="352" t="s">
        <v>6890</v>
      </c>
      <c r="AK1787" s="354">
        <v>135.93346</v>
      </c>
      <c r="AL1787" s="355">
        <v>5.4380100000000002</v>
      </c>
      <c r="AM1787" s="11">
        <f>IF(Verzie!$E$1="CZK",Ceny!AK1787,IF(Verzie!$E$1="SK",Ceny!AL1787,""))</f>
        <v>5.4380100000000002</v>
      </c>
    </row>
    <row r="1788" spans="34:39" ht="15">
      <c r="AH1788" s="353" t="s">
        <v>6891</v>
      </c>
      <c r="AI1788" s="352" t="s">
        <v>6892</v>
      </c>
      <c r="AJ1788" s="352" t="s">
        <v>6893</v>
      </c>
      <c r="AK1788" s="354">
        <v>135.93346</v>
      </c>
      <c r="AL1788" s="355">
        <v>5.4380100000000002</v>
      </c>
      <c r="AM1788" s="11">
        <f>IF(Verzie!$E$1="CZK",Ceny!AK1788,IF(Verzie!$E$1="SK",Ceny!AL1788,""))</f>
        <v>5.4380100000000002</v>
      </c>
    </row>
    <row r="1789" spans="34:39" ht="15">
      <c r="AH1789" s="353" t="s">
        <v>6894</v>
      </c>
      <c r="AI1789" s="352" t="s">
        <v>6895</v>
      </c>
      <c r="AJ1789" s="352" t="s">
        <v>6896</v>
      </c>
      <c r="AK1789" s="354">
        <v>135.93346</v>
      </c>
      <c r="AL1789" s="355">
        <v>5.4380100000000002</v>
      </c>
      <c r="AM1789" s="11">
        <f>IF(Verzie!$E$1="CZK",Ceny!AK1789,IF(Verzie!$E$1="SK",Ceny!AL1789,""))</f>
        <v>5.4380100000000002</v>
      </c>
    </row>
    <row r="1790" spans="34:39" ht="15">
      <c r="AH1790" s="353" t="s">
        <v>6897</v>
      </c>
      <c r="AI1790" s="352" t="s">
        <v>6898</v>
      </c>
      <c r="AJ1790" s="352" t="s">
        <v>6899</v>
      </c>
      <c r="AK1790" s="354">
        <v>365.68016999999998</v>
      </c>
      <c r="AL1790" s="355">
        <v>14.62903</v>
      </c>
      <c r="AM1790" s="11">
        <f>IF(Verzie!$E$1="CZK",Ceny!AK1790,IF(Verzie!$E$1="SK",Ceny!AL1790,""))</f>
        <v>14.62903</v>
      </c>
    </row>
    <row r="1791" spans="34:39" ht="15">
      <c r="AH1791" s="353" t="s">
        <v>6900</v>
      </c>
      <c r="AI1791" s="352" t="s">
        <v>6901</v>
      </c>
      <c r="AJ1791" s="352" t="s">
        <v>6902</v>
      </c>
      <c r="AK1791" s="354">
        <v>135.93346</v>
      </c>
      <c r="AL1791" s="355">
        <v>5.4380100000000002</v>
      </c>
      <c r="AM1791" s="11">
        <f>IF(Verzie!$E$1="CZK",Ceny!AK1791,IF(Verzie!$E$1="SK",Ceny!AL1791,""))</f>
        <v>5.4380100000000002</v>
      </c>
    </row>
    <row r="1792" spans="34:39" ht="15">
      <c r="AH1792" s="353" t="s">
        <v>6903</v>
      </c>
      <c r="AI1792" s="352" t="s">
        <v>6904</v>
      </c>
      <c r="AJ1792" s="352" t="s">
        <v>6905</v>
      </c>
      <c r="AK1792" s="354">
        <v>135.93346</v>
      </c>
      <c r="AL1792" s="355">
        <v>5.4380100000000002</v>
      </c>
      <c r="AM1792" s="11">
        <f>IF(Verzie!$E$1="CZK",Ceny!AK1792,IF(Verzie!$E$1="SK",Ceny!AL1792,""))</f>
        <v>5.4380100000000002</v>
      </c>
    </row>
    <row r="1793" spans="34:39" ht="15">
      <c r="AH1793" s="353" t="s">
        <v>6906</v>
      </c>
      <c r="AI1793" s="352" t="s">
        <v>6907</v>
      </c>
      <c r="AJ1793" s="352" t="s">
        <v>6908</v>
      </c>
      <c r="AK1793" s="354">
        <v>398.91813000000002</v>
      </c>
      <c r="AL1793" s="355">
        <v>15.95872</v>
      </c>
      <c r="AM1793" s="11">
        <f>IF(Verzie!$E$1="CZK",Ceny!AK1793,IF(Verzie!$E$1="SK",Ceny!AL1793,""))</f>
        <v>15.95872</v>
      </c>
    </row>
    <row r="1794" spans="34:39" ht="15">
      <c r="AH1794" s="353" t="s">
        <v>6909</v>
      </c>
      <c r="AI1794" s="352" t="s">
        <v>6910</v>
      </c>
      <c r="AJ1794" s="352" t="s">
        <v>6911</v>
      </c>
      <c r="AK1794" s="354">
        <v>135.93346</v>
      </c>
      <c r="AL1794" s="355">
        <v>5.4380100000000002</v>
      </c>
      <c r="AM1794" s="11">
        <f>IF(Verzie!$E$1="CZK",Ceny!AK1794,IF(Verzie!$E$1="SK",Ceny!AL1794,""))</f>
        <v>5.4380100000000002</v>
      </c>
    </row>
    <row r="1795" spans="34:39" ht="15">
      <c r="AH1795" s="353" t="s">
        <v>6912</v>
      </c>
      <c r="AI1795" s="352" t="s">
        <v>6913</v>
      </c>
      <c r="AJ1795" s="352" t="s">
        <v>6914</v>
      </c>
      <c r="AK1795" s="354">
        <v>135.93346</v>
      </c>
      <c r="AL1795" s="355">
        <v>5.4380100000000002</v>
      </c>
      <c r="AM1795" s="11">
        <f>IF(Verzie!$E$1="CZK",Ceny!AK1795,IF(Verzie!$E$1="SK",Ceny!AL1795,""))</f>
        <v>5.4380100000000002</v>
      </c>
    </row>
    <row r="1796" spans="34:39" ht="15">
      <c r="AH1796" s="353" t="s">
        <v>6915</v>
      </c>
      <c r="AI1796" s="352" t="s">
        <v>6916</v>
      </c>
      <c r="AJ1796" s="352" t="s">
        <v>6917</v>
      </c>
      <c r="AK1796" s="354">
        <v>135.93346</v>
      </c>
      <c r="AL1796" s="355">
        <v>5.4380100000000002</v>
      </c>
      <c r="AM1796" s="11">
        <f>IF(Verzie!$E$1="CZK",Ceny!AK1796,IF(Verzie!$E$1="SK",Ceny!AL1796,""))</f>
        <v>5.4380100000000002</v>
      </c>
    </row>
    <row r="1797" spans="34:39" ht="15">
      <c r="AH1797" s="353" t="s">
        <v>6918</v>
      </c>
      <c r="AI1797" s="352" t="s">
        <v>6919</v>
      </c>
      <c r="AJ1797" s="352" t="s">
        <v>6920</v>
      </c>
      <c r="AK1797" s="354">
        <v>135.93346</v>
      </c>
      <c r="AL1797" s="355">
        <v>5.4380100000000002</v>
      </c>
      <c r="AM1797" s="11">
        <f>IF(Verzie!$E$1="CZK",Ceny!AK1797,IF(Verzie!$E$1="SK",Ceny!AL1797,""))</f>
        <v>5.4380100000000002</v>
      </c>
    </row>
    <row r="1798" spans="34:39" ht="15">
      <c r="AH1798" s="353" t="s">
        <v>6921</v>
      </c>
      <c r="AI1798" s="352" t="s">
        <v>6922</v>
      </c>
      <c r="AJ1798" s="352" t="s">
        <v>6923</v>
      </c>
      <c r="AK1798" s="354">
        <v>1074.5966800000001</v>
      </c>
      <c r="AL1798" s="355">
        <v>42.989229999999999</v>
      </c>
      <c r="AM1798" s="11">
        <f>IF(Verzie!$E$1="CZK",Ceny!AK1798,IF(Verzie!$E$1="SK",Ceny!AL1798,""))</f>
        <v>42.989229999999999</v>
      </c>
    </row>
    <row r="1799" spans="34:39" ht="15">
      <c r="AH1799" s="353" t="s">
        <v>6924</v>
      </c>
      <c r="AI1799" s="352" t="s">
        <v>6925</v>
      </c>
      <c r="AJ1799" s="352" t="s">
        <v>6926</v>
      </c>
      <c r="AK1799" s="354">
        <v>135.93346</v>
      </c>
      <c r="AL1799" s="355">
        <v>5.4380100000000002</v>
      </c>
      <c r="AM1799" s="11">
        <f>IF(Verzie!$E$1="CZK",Ceny!AK1799,IF(Verzie!$E$1="SK",Ceny!AL1799,""))</f>
        <v>5.4380100000000002</v>
      </c>
    </row>
    <row r="1800" spans="34:39" ht="15">
      <c r="AH1800" s="353" t="s">
        <v>6927</v>
      </c>
      <c r="AI1800" s="352" t="s">
        <v>6928</v>
      </c>
      <c r="AJ1800" s="352" t="s">
        <v>6929</v>
      </c>
      <c r="AK1800" s="354">
        <v>135.93346</v>
      </c>
      <c r="AL1800" s="355">
        <v>5.4380100000000002</v>
      </c>
      <c r="AM1800" s="11">
        <f>IF(Verzie!$E$1="CZK",Ceny!AK1800,IF(Verzie!$E$1="SK",Ceny!AL1800,""))</f>
        <v>5.4380100000000002</v>
      </c>
    </row>
    <row r="1801" spans="34:39" ht="15">
      <c r="AH1801" s="353" t="s">
        <v>6930</v>
      </c>
      <c r="AI1801" s="352" t="s">
        <v>6931</v>
      </c>
      <c r="AJ1801" s="352" t="s">
        <v>6932</v>
      </c>
      <c r="AK1801" s="354">
        <v>135.93346</v>
      </c>
      <c r="AL1801" s="355">
        <v>5.4380100000000002</v>
      </c>
      <c r="AM1801" s="11">
        <f>IF(Verzie!$E$1="CZK",Ceny!AK1801,IF(Verzie!$E$1="SK",Ceny!AL1801,""))</f>
        <v>5.4380100000000002</v>
      </c>
    </row>
    <row r="1802" spans="34:39" ht="15">
      <c r="AH1802" s="353" t="s">
        <v>6933</v>
      </c>
      <c r="AI1802" s="352" t="s">
        <v>6934</v>
      </c>
      <c r="AJ1802" s="352" t="s">
        <v>6935</v>
      </c>
      <c r="AK1802" s="354">
        <v>1089.1467299999999</v>
      </c>
      <c r="AL1802" s="355">
        <v>43.571309999999997</v>
      </c>
      <c r="AM1802" s="11">
        <f>IF(Verzie!$E$1="CZK",Ceny!AK1802,IF(Verzie!$E$1="SK",Ceny!AL1802,""))</f>
        <v>43.571309999999997</v>
      </c>
    </row>
    <row r="1803" spans="34:39" ht="15">
      <c r="AH1803" s="353" t="s">
        <v>6936</v>
      </c>
      <c r="AI1803" s="352" t="s">
        <v>6937</v>
      </c>
      <c r="AJ1803" s="352" t="s">
        <v>6938</v>
      </c>
      <c r="AK1803" s="354">
        <v>135.93346</v>
      </c>
      <c r="AL1803" s="355">
        <v>5.4380100000000002</v>
      </c>
      <c r="AM1803" s="11">
        <f>IF(Verzie!$E$1="CZK",Ceny!AK1803,IF(Verzie!$E$1="SK",Ceny!AL1803,""))</f>
        <v>5.4380100000000002</v>
      </c>
    </row>
    <row r="1804" spans="34:39" ht="15">
      <c r="AH1804" s="353" t="s">
        <v>6939</v>
      </c>
      <c r="AI1804" s="352" t="s">
        <v>6940</v>
      </c>
      <c r="AJ1804" s="352" t="s">
        <v>6941</v>
      </c>
      <c r="AK1804" s="354">
        <v>145.54483999999999</v>
      </c>
      <c r="AL1804" s="355">
        <v>5.8225199999999999</v>
      </c>
      <c r="AM1804" s="11">
        <f>IF(Verzie!$E$1="CZK",Ceny!AK1804,IF(Verzie!$E$1="SK",Ceny!AL1804,""))</f>
        <v>5.8225199999999999</v>
      </c>
    </row>
    <row r="1805" spans="34:39" ht="15">
      <c r="AH1805" s="353" t="s">
        <v>6942</v>
      </c>
      <c r="AI1805" s="352" t="s">
        <v>6943</v>
      </c>
      <c r="AJ1805" s="352" t="s">
        <v>6944</v>
      </c>
      <c r="AK1805" s="354">
        <v>160.09501</v>
      </c>
      <c r="AL1805" s="355">
        <v>6.4046000000000003</v>
      </c>
      <c r="AM1805" s="11">
        <f>IF(Verzie!$E$1="CZK",Ceny!AK1805,IF(Verzie!$E$1="SK",Ceny!AL1805,""))</f>
        <v>6.4046000000000003</v>
      </c>
    </row>
    <row r="1806" spans="34:39" ht="15">
      <c r="AH1806" s="353" t="s">
        <v>6945</v>
      </c>
      <c r="AI1806" s="352" t="s">
        <v>6946</v>
      </c>
      <c r="AJ1806" s="352" t="s">
        <v>6947</v>
      </c>
      <c r="AK1806" s="354">
        <v>447.02238999999997</v>
      </c>
      <c r="AL1806" s="355">
        <v>17.883130000000001</v>
      </c>
      <c r="AM1806" s="11">
        <f>IF(Verzie!$E$1="CZK",Ceny!AK1806,IF(Verzie!$E$1="SK",Ceny!AL1806,""))</f>
        <v>17.883130000000001</v>
      </c>
    </row>
    <row r="1807" spans="34:39" ht="15">
      <c r="AH1807" s="353" t="s">
        <v>6948</v>
      </c>
      <c r="AI1807" s="352" t="s">
        <v>6949</v>
      </c>
      <c r="AJ1807" s="352" t="s">
        <v>6950</v>
      </c>
      <c r="AK1807" s="354">
        <v>461.57799</v>
      </c>
      <c r="AL1807" s="355">
        <v>18.465420000000002</v>
      </c>
      <c r="AM1807" s="11">
        <f>IF(Verzie!$E$1="CZK",Ceny!AK1807,IF(Verzie!$E$1="SK",Ceny!AL1807,""))</f>
        <v>18.465420000000002</v>
      </c>
    </row>
    <row r="1808" spans="34:39" ht="15">
      <c r="AH1808" s="353" t="s">
        <v>6951</v>
      </c>
      <c r="AI1808" s="352" t="s">
        <v>6952</v>
      </c>
      <c r="AJ1808" s="352" t="s">
        <v>6953</v>
      </c>
      <c r="AK1808" s="354">
        <v>1315.45866</v>
      </c>
      <c r="AL1808" s="355">
        <v>52.624890000000001</v>
      </c>
      <c r="AM1808" s="11">
        <f>IF(Verzie!$E$1="CZK",Ceny!AK1808,IF(Verzie!$E$1="SK",Ceny!AL1808,""))</f>
        <v>52.624890000000001</v>
      </c>
    </row>
    <row r="1809" spans="34:39" ht="15">
      <c r="AH1809" s="353" t="s">
        <v>6954</v>
      </c>
      <c r="AI1809" s="352" t="s">
        <v>6955</v>
      </c>
      <c r="AJ1809" s="352" t="s">
        <v>6956</v>
      </c>
      <c r="AK1809" s="354">
        <v>1330.0115499999999</v>
      </c>
      <c r="AL1809" s="355">
        <v>53.207079999999998</v>
      </c>
      <c r="AM1809" s="11">
        <f>IF(Verzie!$E$1="CZK",Ceny!AK1809,IF(Verzie!$E$1="SK",Ceny!AL1809,""))</f>
        <v>53.207079999999998</v>
      </c>
    </row>
    <row r="1810" spans="34:39" ht="15">
      <c r="AH1810" s="353" t="s">
        <v>6957</v>
      </c>
      <c r="AI1810" s="352" t="s">
        <v>6958</v>
      </c>
      <c r="AJ1810" s="352" t="s">
        <v>6959</v>
      </c>
      <c r="AK1810" s="354">
        <v>3828.1113500000001</v>
      </c>
      <c r="AL1810" s="355">
        <v>0</v>
      </c>
      <c r="AM1810" s="11">
        <f>IF(Verzie!$E$1="CZK",Ceny!AK1810,IF(Verzie!$E$1="SK",Ceny!AL1810,""))</f>
        <v>0</v>
      </c>
    </row>
    <row r="1811" spans="34:39" ht="15">
      <c r="AH1811" s="353" t="s">
        <v>6960</v>
      </c>
      <c r="AI1811" s="352" t="s">
        <v>6961</v>
      </c>
      <c r="AJ1811" s="352" t="s">
        <v>6962</v>
      </c>
      <c r="AK1811" s="354">
        <v>555.31380999999999</v>
      </c>
      <c r="AL1811" s="355">
        <v>0</v>
      </c>
      <c r="AM1811" s="11">
        <f>IF(Verzie!$E$1="CZK",Ceny!AK1811,IF(Verzie!$E$1="SK",Ceny!AL1811,""))</f>
        <v>0</v>
      </c>
    </row>
    <row r="1812" spans="34:39" ht="15">
      <c r="AH1812" s="353" t="s">
        <v>6963</v>
      </c>
      <c r="AI1812" s="352" t="s">
        <v>6964</v>
      </c>
      <c r="AJ1812" s="352" t="s">
        <v>6965</v>
      </c>
      <c r="AK1812" s="354">
        <v>135.93346</v>
      </c>
      <c r="AL1812" s="355">
        <v>5.4380100000000002</v>
      </c>
      <c r="AM1812" s="11">
        <f>IF(Verzie!$E$1="CZK",Ceny!AK1812,IF(Verzie!$E$1="SK",Ceny!AL1812,""))</f>
        <v>5.4380100000000002</v>
      </c>
    </row>
    <row r="1813" spans="34:39" ht="15">
      <c r="AH1813" s="353" t="s">
        <v>6966</v>
      </c>
      <c r="AI1813" s="352" t="s">
        <v>6967</v>
      </c>
      <c r="AJ1813" s="352" t="s">
        <v>6968</v>
      </c>
      <c r="AK1813" s="354">
        <v>135.93346</v>
      </c>
      <c r="AL1813" s="355">
        <v>5.4380100000000002</v>
      </c>
      <c r="AM1813" s="11">
        <f>IF(Verzie!$E$1="CZK",Ceny!AK1813,IF(Verzie!$E$1="SK",Ceny!AL1813,""))</f>
        <v>5.4380100000000002</v>
      </c>
    </row>
    <row r="1814" spans="34:39" ht="15">
      <c r="AH1814" s="353" t="s">
        <v>6969</v>
      </c>
      <c r="AI1814" s="352" t="s">
        <v>6970</v>
      </c>
      <c r="AJ1814" s="352" t="s">
        <v>6971</v>
      </c>
      <c r="AK1814" s="354">
        <v>135.93346</v>
      </c>
      <c r="AL1814" s="355">
        <v>5.4380100000000002</v>
      </c>
      <c r="AM1814" s="11">
        <f>IF(Verzie!$E$1="CZK",Ceny!AK1814,IF(Verzie!$E$1="SK",Ceny!AL1814,""))</f>
        <v>5.4380100000000002</v>
      </c>
    </row>
    <row r="1815" spans="34:39" ht="15">
      <c r="AH1815" s="353" t="s">
        <v>6969</v>
      </c>
      <c r="AI1815" s="352" t="s">
        <v>6972</v>
      </c>
      <c r="AJ1815" s="352" t="s">
        <v>6973</v>
      </c>
      <c r="AK1815" s="354">
        <v>135.93346</v>
      </c>
      <c r="AL1815" s="355">
        <v>5.4380100000000002</v>
      </c>
      <c r="AM1815" s="11">
        <f>IF(Verzie!$E$1="CZK",Ceny!AK1815,IF(Verzie!$E$1="SK",Ceny!AL1815,""))</f>
        <v>5.4380100000000002</v>
      </c>
    </row>
    <row r="1816" spans="34:39" ht="15">
      <c r="AH1816" s="353" t="s">
        <v>6974</v>
      </c>
      <c r="AI1816" s="352" t="s">
        <v>6975</v>
      </c>
      <c r="AJ1816" s="352" t="s">
        <v>6976</v>
      </c>
      <c r="AK1816" s="354">
        <v>295.06353000000001</v>
      </c>
      <c r="AL1816" s="355">
        <v>11.80402</v>
      </c>
      <c r="AM1816" s="11">
        <f>IF(Verzie!$E$1="CZK",Ceny!AK1816,IF(Verzie!$E$1="SK",Ceny!AL1816,""))</f>
        <v>11.80402</v>
      </c>
    </row>
    <row r="1817" spans="34:39" ht="15">
      <c r="AH1817" s="353" t="s">
        <v>6977</v>
      </c>
      <c r="AI1817" s="352" t="s">
        <v>6978</v>
      </c>
      <c r="AJ1817" s="352" t="s">
        <v>6979</v>
      </c>
      <c r="AK1817" s="354">
        <v>135.93346</v>
      </c>
      <c r="AL1817" s="355">
        <v>5.4380100000000002</v>
      </c>
      <c r="AM1817" s="11">
        <f>IF(Verzie!$E$1="CZK",Ceny!AK1817,IF(Verzie!$E$1="SK",Ceny!AL1817,""))</f>
        <v>5.4380100000000002</v>
      </c>
    </row>
    <row r="1818" spans="34:39" ht="15">
      <c r="AH1818" s="353" t="s">
        <v>6980</v>
      </c>
      <c r="AI1818" s="352" t="s">
        <v>6981</v>
      </c>
      <c r="AJ1818" s="352" t="s">
        <v>6982</v>
      </c>
      <c r="AK1818" s="354">
        <v>278.10077999999999</v>
      </c>
      <c r="AL1818" s="355">
        <v>11.12543</v>
      </c>
      <c r="AM1818" s="11">
        <f>IF(Verzie!$E$1="CZK",Ceny!AK1818,IF(Verzie!$E$1="SK",Ceny!AL1818,""))</f>
        <v>11.12543</v>
      </c>
    </row>
    <row r="1819" spans="34:39" ht="15">
      <c r="AH1819" s="353" t="s">
        <v>6980</v>
      </c>
      <c r="AI1819" s="352" t="s">
        <v>6983</v>
      </c>
      <c r="AJ1819" s="352" t="s">
        <v>6984</v>
      </c>
      <c r="AK1819" s="354">
        <v>105.14234999999999</v>
      </c>
      <c r="AL1819" s="355">
        <v>4.2176999999999998</v>
      </c>
      <c r="AM1819" s="11">
        <f>IF(Verzie!$E$1="CZK",Ceny!AK1819,IF(Verzie!$E$1="SK",Ceny!AL1819,""))</f>
        <v>4.2176999999999998</v>
      </c>
    </row>
    <row r="1820" spans="34:39" ht="15">
      <c r="AH1820" s="353" t="s">
        <v>6985</v>
      </c>
      <c r="AI1820" s="352" t="s">
        <v>6986</v>
      </c>
      <c r="AJ1820" s="352" t="s">
        <v>6987</v>
      </c>
      <c r="AK1820" s="354">
        <v>135.93346</v>
      </c>
      <c r="AL1820" s="355">
        <v>5.4380100000000002</v>
      </c>
      <c r="AM1820" s="11">
        <f>IF(Verzie!$E$1="CZK",Ceny!AK1820,IF(Verzie!$E$1="SK",Ceny!AL1820,""))</f>
        <v>5.4380100000000002</v>
      </c>
    </row>
    <row r="1821" spans="34:39" ht="15">
      <c r="AH1821" s="353" t="s">
        <v>6988</v>
      </c>
      <c r="AI1821" s="352" t="s">
        <v>6989</v>
      </c>
      <c r="AJ1821" s="352" t="s">
        <v>6990</v>
      </c>
      <c r="AK1821" s="354">
        <v>135.93346</v>
      </c>
      <c r="AL1821" s="355">
        <v>5.4380100000000002</v>
      </c>
      <c r="AM1821" s="11">
        <f>IF(Verzie!$E$1="CZK",Ceny!AK1821,IF(Verzie!$E$1="SK",Ceny!AL1821,""))</f>
        <v>5.4380100000000002</v>
      </c>
    </row>
    <row r="1822" spans="34:39" ht="15">
      <c r="AH1822" s="353" t="s">
        <v>6991</v>
      </c>
      <c r="AI1822" s="352" t="s">
        <v>6992</v>
      </c>
      <c r="AJ1822" s="352" t="s">
        <v>6993</v>
      </c>
      <c r="AK1822" s="354">
        <v>135.93346</v>
      </c>
      <c r="AL1822" s="355">
        <v>5.4380100000000002</v>
      </c>
      <c r="AM1822" s="11">
        <f>IF(Verzie!$E$1="CZK",Ceny!AK1822,IF(Verzie!$E$1="SK",Ceny!AL1822,""))</f>
        <v>5.4380100000000002</v>
      </c>
    </row>
    <row r="1823" spans="34:39" ht="15">
      <c r="AH1823" s="353" t="s">
        <v>6994</v>
      </c>
      <c r="AI1823" s="352" t="s">
        <v>6995</v>
      </c>
      <c r="AJ1823" s="352" t="s">
        <v>6996</v>
      </c>
      <c r="AK1823" s="354">
        <v>135.93346</v>
      </c>
      <c r="AL1823" s="355">
        <v>5.4380100000000002</v>
      </c>
      <c r="AM1823" s="11">
        <f>IF(Verzie!$E$1="CZK",Ceny!AK1823,IF(Verzie!$E$1="SK",Ceny!AL1823,""))</f>
        <v>5.4380100000000002</v>
      </c>
    </row>
    <row r="1824" spans="34:39" ht="15">
      <c r="AH1824" s="353" t="s">
        <v>6997</v>
      </c>
      <c r="AI1824" s="352" t="s">
        <v>6998</v>
      </c>
      <c r="AJ1824" s="352" t="s">
        <v>6999</v>
      </c>
      <c r="AK1824" s="354">
        <v>135.93346</v>
      </c>
      <c r="AL1824" s="355">
        <v>5.4380100000000002</v>
      </c>
      <c r="AM1824" s="11">
        <f>IF(Verzie!$E$1="CZK",Ceny!AK1824,IF(Verzie!$E$1="SK",Ceny!AL1824,""))</f>
        <v>5.4380100000000002</v>
      </c>
    </row>
    <row r="1825" spans="34:39" ht="15">
      <c r="AH1825" s="353" t="s">
        <v>7000</v>
      </c>
      <c r="AI1825" s="352" t="s">
        <v>7001</v>
      </c>
      <c r="AJ1825" s="352" t="s">
        <v>7002</v>
      </c>
      <c r="AK1825" s="354">
        <v>135.93346</v>
      </c>
      <c r="AL1825" s="355">
        <v>5.4380100000000002</v>
      </c>
      <c r="AM1825" s="11">
        <f>IF(Verzie!$E$1="CZK",Ceny!AK1825,IF(Verzie!$E$1="SK",Ceny!AL1825,""))</f>
        <v>5.4380100000000002</v>
      </c>
    </row>
    <row r="1826" spans="34:39" ht="15">
      <c r="AH1826" s="353" t="s">
        <v>7003</v>
      </c>
      <c r="AI1826" s="352" t="s">
        <v>7004</v>
      </c>
      <c r="AJ1826" s="352" t="s">
        <v>7005</v>
      </c>
      <c r="AK1826" s="354">
        <v>171.97239999999999</v>
      </c>
      <c r="AL1826" s="355">
        <v>6.8797499999999996</v>
      </c>
      <c r="AM1826" s="11">
        <f>IF(Verzie!$E$1="CZK",Ceny!AK1826,IF(Verzie!$E$1="SK",Ceny!AL1826,""))</f>
        <v>6.8797499999999996</v>
      </c>
    </row>
    <row r="1827" spans="34:39" ht="15">
      <c r="AH1827" s="353" t="s">
        <v>7006</v>
      </c>
      <c r="AI1827" s="352" t="s">
        <v>7007</v>
      </c>
      <c r="AJ1827" s="352" t="s">
        <v>7008</v>
      </c>
      <c r="AK1827" s="354">
        <v>135.93346</v>
      </c>
      <c r="AL1827" s="355">
        <v>5.4380100000000002</v>
      </c>
      <c r="AM1827" s="11">
        <f>IF(Verzie!$E$1="CZK",Ceny!AK1827,IF(Verzie!$E$1="SK",Ceny!AL1827,""))</f>
        <v>5.4380100000000002</v>
      </c>
    </row>
    <row r="1828" spans="34:39" ht="15">
      <c r="AH1828" s="353" t="s">
        <v>7009</v>
      </c>
      <c r="AI1828" s="352" t="s">
        <v>7010</v>
      </c>
      <c r="AJ1828" s="352" t="s">
        <v>7011</v>
      </c>
      <c r="AK1828" s="354">
        <v>188.14233999999999</v>
      </c>
      <c r="AL1828" s="355">
        <v>7.5266299999999999</v>
      </c>
      <c r="AM1828" s="11">
        <f>IF(Verzie!$E$1="CZK",Ceny!AK1828,IF(Verzie!$E$1="SK",Ceny!AL1828,""))</f>
        <v>7.5266299999999999</v>
      </c>
    </row>
    <row r="1829" spans="34:39" ht="15">
      <c r="AH1829" s="353" t="s">
        <v>7012</v>
      </c>
      <c r="AI1829" s="352" t="s">
        <v>7013</v>
      </c>
      <c r="AJ1829" s="352" t="s">
        <v>7014</v>
      </c>
      <c r="AK1829" s="354">
        <v>135.93346</v>
      </c>
      <c r="AL1829" s="355">
        <v>5.4380100000000002</v>
      </c>
      <c r="AM1829" s="11">
        <f>IF(Verzie!$E$1="CZK",Ceny!AK1829,IF(Verzie!$E$1="SK",Ceny!AL1829,""))</f>
        <v>5.4380100000000002</v>
      </c>
    </row>
    <row r="1830" spans="34:39" ht="15">
      <c r="AH1830" s="353" t="s">
        <v>7015</v>
      </c>
      <c r="AI1830" s="352" t="s">
        <v>7016</v>
      </c>
      <c r="AJ1830" s="352" t="s">
        <v>7017</v>
      </c>
      <c r="AK1830" s="354">
        <v>135.93346</v>
      </c>
      <c r="AL1830" s="355">
        <v>5.4380100000000002</v>
      </c>
      <c r="AM1830" s="11">
        <f>IF(Verzie!$E$1="CZK",Ceny!AK1830,IF(Verzie!$E$1="SK",Ceny!AL1830,""))</f>
        <v>5.4380100000000002</v>
      </c>
    </row>
    <row r="1831" spans="34:39" ht="15">
      <c r="AH1831" s="353" t="s">
        <v>7018</v>
      </c>
      <c r="AI1831" s="352" t="s">
        <v>7019</v>
      </c>
      <c r="AJ1831" s="352" t="s">
        <v>7020</v>
      </c>
      <c r="AK1831" s="354">
        <v>348.57751999999999</v>
      </c>
      <c r="AL1831" s="355">
        <v>13.94483</v>
      </c>
      <c r="AM1831" s="11">
        <f>IF(Verzie!$E$1="CZK",Ceny!AK1831,IF(Verzie!$E$1="SK",Ceny!AL1831,""))</f>
        <v>13.94483</v>
      </c>
    </row>
    <row r="1832" spans="34:39" ht="15">
      <c r="AH1832" s="353" t="s">
        <v>7021</v>
      </c>
      <c r="AI1832" s="352" t="s">
        <v>7022</v>
      </c>
      <c r="AJ1832" s="352" t="s">
        <v>7023</v>
      </c>
      <c r="AK1832" s="354">
        <v>135.93346</v>
      </c>
      <c r="AL1832" s="355">
        <v>5.4380100000000002</v>
      </c>
      <c r="AM1832" s="11">
        <f>IF(Verzie!$E$1="CZK",Ceny!AK1832,IF(Verzie!$E$1="SK",Ceny!AL1832,""))</f>
        <v>5.4380100000000002</v>
      </c>
    </row>
    <row r="1833" spans="34:39" ht="15">
      <c r="AH1833" s="353" t="s">
        <v>7024</v>
      </c>
      <c r="AI1833" s="352" t="s">
        <v>7025</v>
      </c>
      <c r="AJ1833" s="352" t="s">
        <v>7026</v>
      </c>
      <c r="AK1833" s="354">
        <v>135.93346</v>
      </c>
      <c r="AL1833" s="355">
        <v>5.4380100000000002</v>
      </c>
      <c r="AM1833" s="11">
        <f>IF(Verzie!$E$1="CZK",Ceny!AK1833,IF(Verzie!$E$1="SK",Ceny!AL1833,""))</f>
        <v>5.4380100000000002</v>
      </c>
    </row>
    <row r="1834" spans="34:39" ht="15">
      <c r="AH1834" s="353" t="s">
        <v>7027</v>
      </c>
      <c r="AI1834" s="352" t="s">
        <v>7028</v>
      </c>
      <c r="AJ1834" s="352" t="s">
        <v>7029</v>
      </c>
      <c r="AK1834" s="354">
        <v>135.93346</v>
      </c>
      <c r="AL1834" s="355">
        <v>5.4380100000000002</v>
      </c>
      <c r="AM1834" s="11">
        <f>IF(Verzie!$E$1="CZK",Ceny!AK1834,IF(Verzie!$E$1="SK",Ceny!AL1834,""))</f>
        <v>5.4380100000000002</v>
      </c>
    </row>
    <row r="1835" spans="34:39" ht="15">
      <c r="AH1835" s="353" t="s">
        <v>7030</v>
      </c>
      <c r="AI1835" s="352" t="s">
        <v>7031</v>
      </c>
      <c r="AJ1835" s="352" t="s">
        <v>7032</v>
      </c>
      <c r="AK1835" s="354">
        <v>276.44621000000001</v>
      </c>
      <c r="AL1835" s="355">
        <v>11.059229999999999</v>
      </c>
      <c r="AM1835" s="11">
        <f>IF(Verzie!$E$1="CZK",Ceny!AK1835,IF(Verzie!$E$1="SK",Ceny!AL1835,""))</f>
        <v>11.059229999999999</v>
      </c>
    </row>
    <row r="1836" spans="34:39" ht="15">
      <c r="AH1836" s="353" t="s">
        <v>7033</v>
      </c>
      <c r="AI1836" s="352" t="s">
        <v>7034</v>
      </c>
      <c r="AJ1836" s="352" t="s">
        <v>7035</v>
      </c>
      <c r="AK1836" s="354">
        <v>135.93346</v>
      </c>
      <c r="AL1836" s="355">
        <v>5.4380100000000002</v>
      </c>
      <c r="AM1836" s="11">
        <f>IF(Verzie!$E$1="CZK",Ceny!AK1836,IF(Verzie!$E$1="SK",Ceny!AL1836,""))</f>
        <v>5.4380100000000002</v>
      </c>
    </row>
    <row r="1837" spans="34:39" ht="15">
      <c r="AH1837" s="353" t="s">
        <v>7036</v>
      </c>
      <c r="AI1837" s="352" t="s">
        <v>7037</v>
      </c>
      <c r="AJ1837" s="352" t="s">
        <v>7038</v>
      </c>
      <c r="AK1837" s="354">
        <v>135.93346</v>
      </c>
      <c r="AL1837" s="355">
        <v>5.4380100000000002</v>
      </c>
      <c r="AM1837" s="11">
        <f>IF(Verzie!$E$1="CZK",Ceny!AK1837,IF(Verzie!$E$1="SK",Ceny!AL1837,""))</f>
        <v>5.4380100000000002</v>
      </c>
    </row>
    <row r="1838" spans="34:39" ht="15">
      <c r="AH1838" s="353" t="s">
        <v>7039</v>
      </c>
      <c r="AI1838" s="352" t="s">
        <v>7040</v>
      </c>
      <c r="AJ1838" s="352" t="s">
        <v>7041</v>
      </c>
      <c r="AK1838" s="354">
        <v>135.93346</v>
      </c>
      <c r="AL1838" s="355">
        <v>5.4380100000000002</v>
      </c>
      <c r="AM1838" s="11">
        <f>IF(Verzie!$E$1="CZK",Ceny!AK1838,IF(Verzie!$E$1="SK",Ceny!AL1838,""))</f>
        <v>5.4380100000000002</v>
      </c>
    </row>
    <row r="1839" spans="34:39" ht="15">
      <c r="AH1839" s="353" t="s">
        <v>7042</v>
      </c>
      <c r="AI1839" s="352" t="s">
        <v>7043</v>
      </c>
      <c r="AJ1839" s="352" t="s">
        <v>7044</v>
      </c>
      <c r="AK1839" s="354">
        <v>135.93346</v>
      </c>
      <c r="AL1839" s="355">
        <v>5.4380100000000002</v>
      </c>
      <c r="AM1839" s="11">
        <f>IF(Verzie!$E$1="CZK",Ceny!AK1839,IF(Verzie!$E$1="SK",Ceny!AL1839,""))</f>
        <v>5.4380100000000002</v>
      </c>
    </row>
    <row r="1840" spans="34:39" ht="15">
      <c r="AH1840" s="353" t="s">
        <v>7045</v>
      </c>
      <c r="AI1840" s="352" t="s">
        <v>7046</v>
      </c>
      <c r="AJ1840" s="352" t="s">
        <v>7047</v>
      </c>
      <c r="AK1840" s="354">
        <v>135.93346</v>
      </c>
      <c r="AL1840" s="355">
        <v>5.4380100000000002</v>
      </c>
      <c r="AM1840" s="11">
        <f>IF(Verzie!$E$1="CZK",Ceny!AK1840,IF(Verzie!$E$1="SK",Ceny!AL1840,""))</f>
        <v>5.4380100000000002</v>
      </c>
    </row>
    <row r="1841" spans="34:39" ht="15">
      <c r="AH1841" s="353" t="s">
        <v>7048</v>
      </c>
      <c r="AI1841" s="352" t="s">
        <v>7049</v>
      </c>
      <c r="AJ1841" s="352" t="s">
        <v>7050</v>
      </c>
      <c r="AK1841" s="354">
        <v>135.93346</v>
      </c>
      <c r="AL1841" s="355">
        <v>5.4380100000000002</v>
      </c>
      <c r="AM1841" s="11">
        <f>IF(Verzie!$E$1="CZK",Ceny!AK1841,IF(Verzie!$E$1="SK",Ceny!AL1841,""))</f>
        <v>5.4380100000000002</v>
      </c>
    </row>
    <row r="1842" spans="34:39" ht="15">
      <c r="AH1842" s="353" t="s">
        <v>7051</v>
      </c>
      <c r="AI1842" s="352" t="s">
        <v>7052</v>
      </c>
      <c r="AJ1842" s="352" t="s">
        <v>7053</v>
      </c>
      <c r="AK1842" s="354">
        <v>135.93346</v>
      </c>
      <c r="AL1842" s="355">
        <v>5.4380100000000002</v>
      </c>
      <c r="AM1842" s="11">
        <f>IF(Verzie!$E$1="CZK",Ceny!AK1842,IF(Verzie!$E$1="SK",Ceny!AL1842,""))</f>
        <v>5.4380100000000002</v>
      </c>
    </row>
    <row r="1843" spans="34:39" ht="15">
      <c r="AH1843" s="353" t="s">
        <v>7054</v>
      </c>
      <c r="AI1843" s="352" t="s">
        <v>7055</v>
      </c>
      <c r="AJ1843" s="352" t="s">
        <v>7056</v>
      </c>
      <c r="AK1843" s="354">
        <v>135.93346</v>
      </c>
      <c r="AL1843" s="355">
        <v>5.4380100000000002</v>
      </c>
      <c r="AM1843" s="11">
        <f>IF(Verzie!$E$1="CZK",Ceny!AK1843,IF(Verzie!$E$1="SK",Ceny!AL1843,""))</f>
        <v>5.4380100000000002</v>
      </c>
    </row>
    <row r="1844" spans="34:39" ht="15">
      <c r="AH1844" s="353" t="s">
        <v>7057</v>
      </c>
      <c r="AI1844" s="352" t="s">
        <v>7058</v>
      </c>
      <c r="AJ1844" s="352" t="s">
        <v>7059</v>
      </c>
      <c r="AK1844" s="354">
        <v>135.93346</v>
      </c>
      <c r="AL1844" s="355">
        <v>5.4380100000000002</v>
      </c>
      <c r="AM1844" s="11">
        <f>IF(Verzie!$E$1="CZK",Ceny!AK1844,IF(Verzie!$E$1="SK",Ceny!AL1844,""))</f>
        <v>5.4380100000000002</v>
      </c>
    </row>
    <row r="1845" spans="34:39" ht="15">
      <c r="AH1845" s="353" t="s">
        <v>7060</v>
      </c>
      <c r="AI1845" s="352" t="s">
        <v>7061</v>
      </c>
      <c r="AJ1845" s="352" t="s">
        <v>7062</v>
      </c>
      <c r="AK1845" s="354">
        <v>485.64812999999998</v>
      </c>
      <c r="AL1845" s="355">
        <v>19.428349999999998</v>
      </c>
      <c r="AM1845" s="11">
        <f>IF(Verzie!$E$1="CZK",Ceny!AK1845,IF(Verzie!$E$1="SK",Ceny!AL1845,""))</f>
        <v>19.428349999999998</v>
      </c>
    </row>
    <row r="1846" spans="34:39" ht="15">
      <c r="AH1846" s="353" t="s">
        <v>7063</v>
      </c>
      <c r="AI1846" s="352" t="s">
        <v>7064</v>
      </c>
      <c r="AJ1846" s="352" t="s">
        <v>7065</v>
      </c>
      <c r="AK1846" s="354">
        <v>471.43705999999997</v>
      </c>
      <c r="AL1846" s="355">
        <v>18.859819999999999</v>
      </c>
      <c r="AM1846" s="11">
        <f>IF(Verzie!$E$1="CZK",Ceny!AK1846,IF(Verzie!$E$1="SK",Ceny!AL1846,""))</f>
        <v>18.859819999999999</v>
      </c>
    </row>
    <row r="1847" spans="34:39" ht="15">
      <c r="AH1847" s="353" t="s">
        <v>7066</v>
      </c>
      <c r="AI1847" s="352" t="s">
        <v>7067</v>
      </c>
      <c r="AJ1847" s="352" t="s">
        <v>7068</v>
      </c>
      <c r="AK1847" s="354">
        <v>37.883360000000003</v>
      </c>
      <c r="AL1847" s="355">
        <v>1.51553</v>
      </c>
      <c r="AM1847" s="11">
        <f>IF(Verzie!$E$1="CZK",Ceny!AK1847,IF(Verzie!$E$1="SK",Ceny!AL1847,""))</f>
        <v>1.51553</v>
      </c>
    </row>
    <row r="1848" spans="34:39" ht="15">
      <c r="AH1848" s="353" t="s">
        <v>7069</v>
      </c>
      <c r="AI1848" s="352" t="s">
        <v>7070</v>
      </c>
      <c r="AJ1848" s="352" t="s">
        <v>7071</v>
      </c>
      <c r="AK1848" s="354">
        <v>1132.50495</v>
      </c>
      <c r="AL1848" s="355">
        <v>54.47757</v>
      </c>
      <c r="AM1848" s="11">
        <f>IF(Verzie!$E$1="CZK",Ceny!AK1848,IF(Verzie!$E$1="SK",Ceny!AL1848,""))</f>
        <v>54.47757</v>
      </c>
    </row>
    <row r="1849" spans="34:39" ht="15">
      <c r="AH1849" s="353" t="s">
        <v>7072</v>
      </c>
      <c r="AI1849" s="352" t="s">
        <v>7073</v>
      </c>
      <c r="AJ1849" s="352" t="s">
        <v>7074</v>
      </c>
      <c r="AK1849" s="354">
        <v>59.036850000000001</v>
      </c>
      <c r="AL1849" s="355">
        <v>2.8398699999999999</v>
      </c>
      <c r="AM1849" s="11">
        <f>IF(Verzie!$E$1="CZK",Ceny!AK1849,IF(Verzie!$E$1="SK",Ceny!AL1849,""))</f>
        <v>2.8398699999999999</v>
      </c>
    </row>
    <row r="1850" spans="34:39" ht="15">
      <c r="AH1850" s="353" t="s">
        <v>7075</v>
      </c>
      <c r="AI1850" s="352" t="s">
        <v>7076</v>
      </c>
      <c r="AJ1850" s="352" t="s">
        <v>7077</v>
      </c>
      <c r="AK1850" s="354">
        <v>60.320979999999999</v>
      </c>
      <c r="AL1850" s="355">
        <v>2.9016500000000001</v>
      </c>
      <c r="AM1850" s="11">
        <f>IF(Verzie!$E$1="CZK",Ceny!AK1850,IF(Verzie!$E$1="SK",Ceny!AL1850,""))</f>
        <v>2.9016500000000001</v>
      </c>
    </row>
    <row r="1851" spans="34:39" ht="15">
      <c r="AH1851" s="353" t="s">
        <v>7078</v>
      </c>
      <c r="AI1851" s="352" t="s">
        <v>7079</v>
      </c>
      <c r="AJ1851" s="352" t="s">
        <v>7080</v>
      </c>
      <c r="AK1851" s="354">
        <v>42.820529999999998</v>
      </c>
      <c r="AL1851" s="355">
        <v>2.0598299999999998</v>
      </c>
      <c r="AM1851" s="11">
        <f>IF(Verzie!$E$1="CZK",Ceny!AK1851,IF(Verzie!$E$1="SK",Ceny!AL1851,""))</f>
        <v>2.0598299999999998</v>
      </c>
    </row>
    <row r="1852" spans="34:39" ht="15">
      <c r="AH1852" s="353" t="s">
        <v>7081</v>
      </c>
      <c r="AI1852" s="352" t="s">
        <v>7082</v>
      </c>
      <c r="AJ1852" s="352" t="s">
        <v>7083</v>
      </c>
      <c r="AK1852" s="354">
        <v>2.78105</v>
      </c>
      <c r="AL1852" s="355">
        <v>0.13377</v>
      </c>
      <c r="AM1852" s="11">
        <f>IF(Verzie!$E$1="CZK",Ceny!AK1852,IF(Verzie!$E$1="SK",Ceny!AL1852,""))</f>
        <v>0.13377</v>
      </c>
    </row>
    <row r="1853" spans="34:39" ht="15">
      <c r="AH1853" s="353" t="s">
        <v>7084</v>
      </c>
      <c r="AI1853" s="352" t="s">
        <v>7085</v>
      </c>
      <c r="AJ1853" s="352" t="s">
        <v>7086</v>
      </c>
      <c r="AK1853" s="354">
        <v>619.46744000000001</v>
      </c>
      <c r="AL1853" s="355">
        <v>29.79862</v>
      </c>
      <c r="AM1853" s="11">
        <f>IF(Verzie!$E$1="CZK",Ceny!AK1853,IF(Verzie!$E$1="SK",Ceny!AL1853,""))</f>
        <v>29.79862</v>
      </c>
    </row>
    <row r="1854" spans="34:39" ht="15">
      <c r="AH1854" s="353" t="s">
        <v>7087</v>
      </c>
      <c r="AI1854" s="352" t="s">
        <v>7088</v>
      </c>
      <c r="AJ1854" s="352" t="s">
        <v>7089</v>
      </c>
      <c r="AK1854" s="354">
        <v>503.61871000000002</v>
      </c>
      <c r="AL1854" s="355">
        <v>24.22587</v>
      </c>
      <c r="AM1854" s="11">
        <f>IF(Verzie!$E$1="CZK",Ceny!AK1854,IF(Verzie!$E$1="SK",Ceny!AL1854,""))</f>
        <v>24.22587</v>
      </c>
    </row>
    <row r="1855" spans="34:39" ht="15">
      <c r="AH1855" s="353" t="s">
        <v>7090</v>
      </c>
      <c r="AI1855" s="352" t="s">
        <v>7091</v>
      </c>
      <c r="AJ1855" s="352" t="s">
        <v>7092</v>
      </c>
      <c r="AK1855" s="354">
        <v>968.33725000000004</v>
      </c>
      <c r="AL1855" s="355">
        <v>38.738309999999998</v>
      </c>
      <c r="AM1855" s="11">
        <f>IF(Verzie!$E$1="CZK",Ceny!AK1855,IF(Verzie!$E$1="SK",Ceny!AL1855,""))</f>
        <v>38.738309999999998</v>
      </c>
    </row>
    <row r="1856" spans="34:39" ht="15">
      <c r="AH1856" s="353" t="s">
        <v>7090</v>
      </c>
      <c r="AI1856" s="352" t="s">
        <v>7093</v>
      </c>
      <c r="AJ1856" s="352" t="s">
        <v>7094</v>
      </c>
      <c r="AK1856" s="354">
        <v>366.10109999999997</v>
      </c>
      <c r="AL1856" s="355">
        <v>14.685879999999999</v>
      </c>
      <c r="AM1856" s="11">
        <f>IF(Verzie!$E$1="CZK",Ceny!AK1856,IF(Verzie!$E$1="SK",Ceny!AL1856,""))</f>
        <v>14.685879999999999</v>
      </c>
    </row>
    <row r="1857" spans="34:39" ht="15">
      <c r="AH1857" s="353" t="s">
        <v>7095</v>
      </c>
      <c r="AI1857" s="352" t="s">
        <v>7096</v>
      </c>
      <c r="AJ1857" s="352" t="s">
        <v>7097</v>
      </c>
      <c r="AK1857" s="354">
        <v>891.01693999999998</v>
      </c>
      <c r="AL1857" s="355">
        <v>42.861130000000003</v>
      </c>
      <c r="AM1857" s="11">
        <f>IF(Verzie!$E$1="CZK",Ceny!AK1857,IF(Verzie!$E$1="SK",Ceny!AL1857,""))</f>
        <v>42.861130000000003</v>
      </c>
    </row>
    <row r="1858" spans="34:39" ht="15">
      <c r="AH1858" s="353" t="s">
        <v>7098</v>
      </c>
      <c r="AI1858" s="352" t="s">
        <v>7099</v>
      </c>
      <c r="AJ1858" s="352" t="s">
        <v>7100</v>
      </c>
      <c r="AK1858" s="354">
        <v>957.01985000000002</v>
      </c>
      <c r="AL1858" s="355">
        <v>46.036099999999998</v>
      </c>
      <c r="AM1858" s="11">
        <f>IF(Verzie!$E$1="CZK",Ceny!AK1858,IF(Verzie!$E$1="SK",Ceny!AL1858,""))</f>
        <v>46.036099999999998</v>
      </c>
    </row>
    <row r="1859" spans="34:39" ht="15">
      <c r="AH1859" s="353" t="s">
        <v>7101</v>
      </c>
      <c r="AI1859" s="352" t="s">
        <v>7102</v>
      </c>
      <c r="AJ1859" s="352" t="s">
        <v>7103</v>
      </c>
      <c r="AK1859" s="354">
        <v>803.01742999999999</v>
      </c>
      <c r="AL1859" s="355">
        <v>38.628030000000003</v>
      </c>
      <c r="AM1859" s="11">
        <f>IF(Verzie!$E$1="CZK",Ceny!AK1859,IF(Verzie!$E$1="SK",Ceny!AL1859,""))</f>
        <v>38.628030000000003</v>
      </c>
    </row>
    <row r="1860" spans="34:39" ht="15">
      <c r="AH1860" s="353" t="s">
        <v>7104</v>
      </c>
      <c r="AI1860" s="352" t="s">
        <v>7105</v>
      </c>
      <c r="AJ1860" s="352" t="s">
        <v>7106</v>
      </c>
      <c r="AK1860" s="354">
        <v>504.714</v>
      </c>
      <c r="AL1860" s="355">
        <v>19.426870000000001</v>
      </c>
      <c r="AM1860" s="11">
        <f>IF(Verzie!$E$1="CZK",Ceny!AK1860,IF(Verzie!$E$1="SK",Ceny!AL1860,""))</f>
        <v>19.426870000000001</v>
      </c>
    </row>
    <row r="1861" spans="34:39" ht="15">
      <c r="AH1861" s="353" t="s">
        <v>7104</v>
      </c>
      <c r="AI1861" s="352" t="s">
        <v>7107</v>
      </c>
      <c r="AJ1861" s="352" t="s">
        <v>7108</v>
      </c>
      <c r="AK1861" s="354">
        <v>1748.5650000000001</v>
      </c>
      <c r="AL1861" s="355">
        <v>67.303749999999994</v>
      </c>
      <c r="AM1861" s="11">
        <f>IF(Verzie!$E$1="CZK",Ceny!AK1861,IF(Verzie!$E$1="SK",Ceny!AL1861,""))</f>
        <v>67.303749999999994</v>
      </c>
    </row>
    <row r="1862" spans="34:39" ht="15">
      <c r="AH1862" s="353" t="s">
        <v>7109</v>
      </c>
      <c r="AI1862" s="352" t="s">
        <v>7110</v>
      </c>
      <c r="AJ1862" s="352" t="s">
        <v>7111</v>
      </c>
      <c r="AK1862" s="354">
        <v>652.84884</v>
      </c>
      <c r="AL1862" s="355">
        <v>25.95599</v>
      </c>
      <c r="AM1862" s="11">
        <f>IF(Verzie!$E$1="CZK",Ceny!AK1862,IF(Verzie!$E$1="SK",Ceny!AL1862,""))</f>
        <v>25.95599</v>
      </c>
    </row>
    <row r="1863" spans="34:39" ht="15">
      <c r="AH1863" s="353" t="s">
        <v>7112</v>
      </c>
      <c r="AI1863" s="352" t="s">
        <v>7113</v>
      </c>
      <c r="AJ1863" s="352" t="s">
        <v>7114</v>
      </c>
      <c r="AK1863" s="354">
        <v>938.76804000000004</v>
      </c>
      <c r="AL1863" s="355">
        <v>37.323569999999997</v>
      </c>
      <c r="AM1863" s="11">
        <f>IF(Verzie!$E$1="CZK",Ceny!AK1863,IF(Verzie!$E$1="SK",Ceny!AL1863,""))</f>
        <v>37.323569999999997</v>
      </c>
    </row>
    <row r="1864" spans="34:39" ht="15">
      <c r="AH1864" s="353" t="s">
        <v>7115</v>
      </c>
      <c r="AI1864" s="352" t="s">
        <v>7116</v>
      </c>
      <c r="AJ1864" s="352" t="s">
        <v>7117</v>
      </c>
      <c r="AK1864" s="354">
        <v>847.02385000000004</v>
      </c>
      <c r="AL1864" s="355">
        <v>40.744889999999998</v>
      </c>
      <c r="AM1864" s="11">
        <f>IF(Verzie!$E$1="CZK",Ceny!AK1864,IF(Verzie!$E$1="SK",Ceny!AL1864,""))</f>
        <v>40.744889999999998</v>
      </c>
    </row>
    <row r="1865" spans="34:39" ht="15">
      <c r="AH1865" s="353" t="s">
        <v>7118</v>
      </c>
      <c r="AI1865" s="352" t="s">
        <v>7119</v>
      </c>
      <c r="AJ1865" s="352" t="s">
        <v>7120</v>
      </c>
      <c r="AK1865" s="354">
        <v>163.83233999999999</v>
      </c>
      <c r="AL1865" s="355">
        <v>6.5924500000000004</v>
      </c>
      <c r="AM1865" s="11">
        <f>IF(Verzie!$E$1="CZK",Ceny!AK1865,IF(Verzie!$E$1="SK",Ceny!AL1865,""))</f>
        <v>6.5924500000000004</v>
      </c>
    </row>
    <row r="1866" spans="34:39" ht="15">
      <c r="AH1866" s="353" t="s">
        <v>7121</v>
      </c>
      <c r="AI1866" s="352" t="s">
        <v>7122</v>
      </c>
      <c r="AJ1866" s="352" t="s">
        <v>7123</v>
      </c>
      <c r="AK1866" s="354">
        <v>267.78259000000003</v>
      </c>
      <c r="AL1866" s="355">
        <v>10.98272</v>
      </c>
      <c r="AM1866" s="11">
        <f>IF(Verzie!$E$1="CZK",Ceny!AK1866,IF(Verzie!$E$1="SK",Ceny!AL1866,""))</f>
        <v>10.98272</v>
      </c>
    </row>
    <row r="1867" spans="34:39" ht="15">
      <c r="AH1867" s="353" t="s">
        <v>7124</v>
      </c>
      <c r="AI1867" s="352" t="s">
        <v>7125</v>
      </c>
      <c r="AJ1867" s="352" t="s">
        <v>7126</v>
      </c>
      <c r="AK1867" s="354">
        <v>267.78259000000003</v>
      </c>
      <c r="AL1867" s="355">
        <v>10.98272</v>
      </c>
      <c r="AM1867" s="11">
        <f>IF(Verzie!$E$1="CZK",Ceny!AK1867,IF(Verzie!$E$1="SK",Ceny!AL1867,""))</f>
        <v>10.98272</v>
      </c>
    </row>
    <row r="1868" spans="34:39" ht="15">
      <c r="AH1868" s="353" t="s">
        <v>7127</v>
      </c>
      <c r="AI1868" s="352" t="s">
        <v>7128</v>
      </c>
      <c r="AJ1868" s="352" t="s">
        <v>7129</v>
      </c>
      <c r="AK1868" s="354">
        <v>420.28591999999998</v>
      </c>
      <c r="AL1868" s="355">
        <v>17.237400000000001</v>
      </c>
      <c r="AM1868" s="11">
        <f>IF(Verzie!$E$1="CZK",Ceny!AK1868,IF(Verzie!$E$1="SK",Ceny!AL1868,""))</f>
        <v>17.237400000000001</v>
      </c>
    </row>
    <row r="1869" spans="34:39" ht="15">
      <c r="AH1869" s="353" t="s">
        <v>7130</v>
      </c>
      <c r="AI1869" s="352" t="s">
        <v>7131</v>
      </c>
      <c r="AJ1869" s="352" t="s">
        <v>7132</v>
      </c>
      <c r="AK1869" s="354">
        <v>196.81259</v>
      </c>
      <c r="AL1869" s="355">
        <v>8.0719799999999999</v>
      </c>
      <c r="AM1869" s="11">
        <f>IF(Verzie!$E$1="CZK",Ceny!AK1869,IF(Verzie!$E$1="SK",Ceny!AL1869,""))</f>
        <v>8.0719799999999999</v>
      </c>
    </row>
    <row r="1870" spans="34:39" ht="15">
      <c r="AH1870" s="353" t="s">
        <v>7133</v>
      </c>
      <c r="AI1870" s="352" t="s">
        <v>7134</v>
      </c>
      <c r="AJ1870" s="352" t="s">
        <v>7135</v>
      </c>
      <c r="AK1870" s="354">
        <v>222.49377999999999</v>
      </c>
      <c r="AL1870" s="355">
        <v>9.1252600000000008</v>
      </c>
      <c r="AM1870" s="11">
        <f>IF(Verzie!$E$1="CZK",Ceny!AK1870,IF(Verzie!$E$1="SK",Ceny!AL1870,""))</f>
        <v>9.1252600000000008</v>
      </c>
    </row>
    <row r="1871" spans="34:39" ht="15">
      <c r="AH1871" s="353" t="s">
        <v>7136</v>
      </c>
      <c r="AI1871" s="352" t="s">
        <v>7137</v>
      </c>
      <c r="AJ1871" s="352" t="s">
        <v>7138</v>
      </c>
      <c r="AK1871" s="354">
        <v>258.60611999999998</v>
      </c>
      <c r="AL1871" s="355">
        <v>10.606339999999999</v>
      </c>
      <c r="AM1871" s="11">
        <f>IF(Verzie!$E$1="CZK",Ceny!AK1871,IF(Verzie!$E$1="SK",Ceny!AL1871,""))</f>
        <v>10.606339999999999</v>
      </c>
    </row>
    <row r="1872" spans="34:39" ht="15">
      <c r="AH1872" s="353" t="s">
        <v>7139</v>
      </c>
      <c r="AI1872" s="352" t="s">
        <v>7140</v>
      </c>
      <c r="AJ1872" s="352" t="s">
        <v>7141</v>
      </c>
      <c r="AK1872" s="354">
        <v>434.55329999999998</v>
      </c>
      <c r="AL1872" s="355">
        <v>19.908180000000002</v>
      </c>
      <c r="AM1872" s="11">
        <f>IF(Verzie!$E$1="CZK",Ceny!AK1872,IF(Verzie!$E$1="SK",Ceny!AL1872,""))</f>
        <v>19.908180000000002</v>
      </c>
    </row>
    <row r="1873" spans="34:39" ht="15">
      <c r="AH1873" s="353" t="s">
        <v>7142</v>
      </c>
      <c r="AI1873" s="352" t="s">
        <v>7143</v>
      </c>
      <c r="AJ1873" s="352" t="s">
        <v>7144</v>
      </c>
      <c r="AK1873" s="354">
        <v>256.21960000000001</v>
      </c>
      <c r="AL1873" s="355">
        <v>11.145339999999999</v>
      </c>
      <c r="AM1873" s="11">
        <f>IF(Verzie!$E$1="CZK",Ceny!AK1873,IF(Verzie!$E$1="SK",Ceny!AL1873,""))</f>
        <v>11.145339999999999</v>
      </c>
    </row>
    <row r="1874" spans="34:39" ht="15">
      <c r="AH1874" s="353" t="s">
        <v>7145</v>
      </c>
      <c r="AI1874" s="352" t="s">
        <v>7146</v>
      </c>
      <c r="AJ1874" s="352" t="s">
        <v>7147</v>
      </c>
      <c r="AK1874" s="354">
        <v>1416.6142299999999</v>
      </c>
      <c r="AL1874" s="355">
        <v>61.621560000000002</v>
      </c>
      <c r="AM1874" s="11">
        <f>IF(Verzie!$E$1="CZK",Ceny!AK1874,IF(Verzie!$E$1="SK",Ceny!AL1874,""))</f>
        <v>61.621560000000002</v>
      </c>
    </row>
    <row r="1875" spans="34:39" ht="15">
      <c r="AH1875" s="353" t="s">
        <v>7148</v>
      </c>
      <c r="AI1875" s="352" t="s">
        <v>7149</v>
      </c>
      <c r="AJ1875" s="352" t="s">
        <v>7150</v>
      </c>
      <c r="AK1875" s="354">
        <v>1416.6142299999999</v>
      </c>
      <c r="AL1875" s="355">
        <v>61.621560000000002</v>
      </c>
      <c r="AM1875" s="11">
        <f>IF(Verzie!$E$1="CZK",Ceny!AK1875,IF(Verzie!$E$1="SK",Ceny!AL1875,""))</f>
        <v>61.621560000000002</v>
      </c>
    </row>
    <row r="1876" spans="34:39" ht="15">
      <c r="AH1876" s="353" t="s">
        <v>7151</v>
      </c>
      <c r="AI1876" s="352" t="s">
        <v>7152</v>
      </c>
      <c r="AJ1876" s="352" t="s">
        <v>7153</v>
      </c>
      <c r="AK1876" s="354">
        <v>1416.6142299999999</v>
      </c>
      <c r="AL1876" s="355">
        <v>61.621560000000002</v>
      </c>
      <c r="AM1876" s="11">
        <f>IF(Verzie!$E$1="CZK",Ceny!AK1876,IF(Verzie!$E$1="SK",Ceny!AL1876,""))</f>
        <v>61.621560000000002</v>
      </c>
    </row>
    <row r="1877" spans="34:39" ht="15">
      <c r="AH1877" s="353" t="s">
        <v>7154</v>
      </c>
      <c r="AI1877" s="352" t="s">
        <v>7155</v>
      </c>
      <c r="AJ1877" s="352" t="s">
        <v>7156</v>
      </c>
      <c r="AK1877" s="354">
        <v>1416.6142299999999</v>
      </c>
      <c r="AL1877" s="355">
        <v>61.621560000000002</v>
      </c>
      <c r="AM1877" s="11">
        <f>IF(Verzie!$E$1="CZK",Ceny!AK1877,IF(Verzie!$E$1="SK",Ceny!AL1877,""))</f>
        <v>61.621560000000002</v>
      </c>
    </row>
    <row r="1878" spans="34:39" ht="15">
      <c r="AH1878" s="353" t="s">
        <v>7157</v>
      </c>
      <c r="AI1878" s="352" t="s">
        <v>7158</v>
      </c>
      <c r="AJ1878" s="352" t="s">
        <v>7159</v>
      </c>
      <c r="AK1878" s="354">
        <v>1416.6142299999999</v>
      </c>
      <c r="AL1878" s="355">
        <v>61.621560000000002</v>
      </c>
      <c r="AM1878" s="11">
        <f>IF(Verzie!$E$1="CZK",Ceny!AK1878,IF(Verzie!$E$1="SK",Ceny!AL1878,""))</f>
        <v>61.621560000000002</v>
      </c>
    </row>
    <row r="1879" spans="34:39" ht="15">
      <c r="AH1879" s="353" t="s">
        <v>7160</v>
      </c>
      <c r="AI1879" s="352" t="s">
        <v>7161</v>
      </c>
      <c r="AJ1879" s="352" t="s">
        <v>7162</v>
      </c>
      <c r="AK1879" s="354">
        <v>1416.6142299999999</v>
      </c>
      <c r="AL1879" s="355">
        <v>61.621560000000002</v>
      </c>
      <c r="AM1879" s="11">
        <f>IF(Verzie!$E$1="CZK",Ceny!AK1879,IF(Verzie!$E$1="SK",Ceny!AL1879,""))</f>
        <v>61.621560000000002</v>
      </c>
    </row>
    <row r="1880" spans="34:39" ht="15">
      <c r="AH1880" s="353" t="s">
        <v>7163</v>
      </c>
      <c r="AI1880" s="352" t="s">
        <v>7164</v>
      </c>
      <c r="AJ1880" s="352" t="s">
        <v>7165</v>
      </c>
      <c r="AK1880" s="354">
        <v>1416.6142299999999</v>
      </c>
      <c r="AL1880" s="355">
        <v>61.621560000000002</v>
      </c>
      <c r="AM1880" s="11">
        <f>IF(Verzie!$E$1="CZK",Ceny!AK1880,IF(Verzie!$E$1="SK",Ceny!AL1880,""))</f>
        <v>61.621560000000002</v>
      </c>
    </row>
    <row r="1881" spans="34:39" ht="15">
      <c r="AH1881" s="353" t="s">
        <v>7166</v>
      </c>
      <c r="AI1881" s="352" t="s">
        <v>7167</v>
      </c>
      <c r="AJ1881" s="352" t="s">
        <v>7168</v>
      </c>
      <c r="AK1881" s="354">
        <v>1416.6142299999999</v>
      </c>
      <c r="AL1881" s="355">
        <v>61.621560000000002</v>
      </c>
      <c r="AM1881" s="11">
        <f>IF(Verzie!$E$1="CZK",Ceny!AK1881,IF(Verzie!$E$1="SK",Ceny!AL1881,""))</f>
        <v>61.621560000000002</v>
      </c>
    </row>
    <row r="1882" spans="34:39" ht="15">
      <c r="AH1882" s="353" t="s">
        <v>7169</v>
      </c>
      <c r="AI1882" s="352" t="s">
        <v>7170</v>
      </c>
      <c r="AJ1882" s="352" t="s">
        <v>7171</v>
      </c>
      <c r="AK1882" s="354">
        <v>1416.6142299999999</v>
      </c>
      <c r="AL1882" s="355">
        <v>61.621560000000002</v>
      </c>
      <c r="AM1882" s="11">
        <f>IF(Verzie!$E$1="CZK",Ceny!AK1882,IF(Verzie!$E$1="SK",Ceny!AL1882,""))</f>
        <v>61.621560000000002</v>
      </c>
    </row>
    <row r="1883" spans="34:39" ht="15">
      <c r="AH1883" s="353" t="s">
        <v>7172</v>
      </c>
      <c r="AI1883" s="352" t="s">
        <v>7173</v>
      </c>
      <c r="AJ1883" s="352" t="s">
        <v>7174</v>
      </c>
      <c r="AK1883" s="354">
        <v>1416.6142299999999</v>
      </c>
      <c r="AL1883" s="355">
        <v>61.621560000000002</v>
      </c>
      <c r="AM1883" s="11">
        <f>IF(Verzie!$E$1="CZK",Ceny!AK1883,IF(Verzie!$E$1="SK",Ceny!AL1883,""))</f>
        <v>61.621560000000002</v>
      </c>
    </row>
    <row r="1884" spans="34:39" ht="15">
      <c r="AH1884" s="353" t="s">
        <v>7175</v>
      </c>
      <c r="AI1884" s="352" t="s">
        <v>7176</v>
      </c>
      <c r="AJ1884" s="352" t="s">
        <v>7177</v>
      </c>
      <c r="AK1884" s="354">
        <v>1416.6142299999999</v>
      </c>
      <c r="AL1884" s="355">
        <v>61.621560000000002</v>
      </c>
      <c r="AM1884" s="11">
        <f>IF(Verzie!$E$1="CZK",Ceny!AK1884,IF(Verzie!$E$1="SK",Ceny!AL1884,""))</f>
        <v>61.621560000000002</v>
      </c>
    </row>
    <row r="1885" spans="34:39" ht="15">
      <c r="AH1885" s="353" t="s">
        <v>7178</v>
      </c>
      <c r="AI1885" s="352" t="s">
        <v>7179</v>
      </c>
      <c r="AJ1885" s="352" t="s">
        <v>7180</v>
      </c>
      <c r="AK1885" s="354">
        <v>1416.6142299999999</v>
      </c>
      <c r="AL1885" s="355">
        <v>61.621560000000002</v>
      </c>
      <c r="AM1885" s="11">
        <f>IF(Verzie!$E$1="CZK",Ceny!AK1885,IF(Verzie!$E$1="SK",Ceny!AL1885,""))</f>
        <v>61.621560000000002</v>
      </c>
    </row>
    <row r="1886" spans="34:39" ht="15">
      <c r="AH1886" s="353" t="s">
        <v>7181</v>
      </c>
      <c r="AI1886" s="352" t="s">
        <v>7182</v>
      </c>
      <c r="AJ1886" s="352" t="s">
        <v>7183</v>
      </c>
      <c r="AK1886" s="354">
        <v>1749.9262000000001</v>
      </c>
      <c r="AL1886" s="355">
        <v>76.120339999999999</v>
      </c>
      <c r="AM1886" s="11">
        <f>IF(Verzie!$E$1="CZK",Ceny!AK1886,IF(Verzie!$E$1="SK",Ceny!AL1886,""))</f>
        <v>76.120339999999999</v>
      </c>
    </row>
    <row r="1887" spans="34:39" ht="15">
      <c r="AH1887" s="353" t="s">
        <v>7184</v>
      </c>
      <c r="AI1887" s="352" t="s">
        <v>7185</v>
      </c>
      <c r="AJ1887" s="352" t="s">
        <v>7186</v>
      </c>
      <c r="AK1887" s="354">
        <v>1749.9262000000001</v>
      </c>
      <c r="AL1887" s="355">
        <v>76.120339999999999</v>
      </c>
      <c r="AM1887" s="11">
        <f>IF(Verzie!$E$1="CZK",Ceny!AK1887,IF(Verzie!$E$1="SK",Ceny!AL1887,""))</f>
        <v>76.120339999999999</v>
      </c>
    </row>
    <row r="1888" spans="34:39" ht="15">
      <c r="AH1888" s="353" t="s">
        <v>7187</v>
      </c>
      <c r="AI1888" s="352" t="s">
        <v>7188</v>
      </c>
      <c r="AJ1888" s="352" t="s">
        <v>7189</v>
      </c>
      <c r="AK1888" s="354">
        <v>1749.9262000000001</v>
      </c>
      <c r="AL1888" s="355">
        <v>76.120339999999999</v>
      </c>
      <c r="AM1888" s="11">
        <f>IF(Verzie!$E$1="CZK",Ceny!AK1888,IF(Verzie!$E$1="SK",Ceny!AL1888,""))</f>
        <v>76.120339999999999</v>
      </c>
    </row>
    <row r="1889" spans="34:39" ht="15">
      <c r="AH1889" s="353" t="s">
        <v>7190</v>
      </c>
      <c r="AI1889" s="352" t="s">
        <v>7191</v>
      </c>
      <c r="AJ1889" s="352" t="s">
        <v>7192</v>
      </c>
      <c r="AK1889" s="354">
        <v>134.29830999999999</v>
      </c>
      <c r="AL1889" s="355">
        <v>6.4602300000000001</v>
      </c>
      <c r="AM1889" s="11">
        <f>IF(Verzie!$E$1="CZK",Ceny!AK1889,IF(Verzie!$E$1="SK",Ceny!AL1889,""))</f>
        <v>6.4602300000000001</v>
      </c>
    </row>
    <row r="1890" spans="34:39" ht="15">
      <c r="AH1890" s="353" t="s">
        <v>7193</v>
      </c>
      <c r="AI1890" s="352" t="s">
        <v>7194</v>
      </c>
      <c r="AJ1890" s="352" t="s">
        <v>7195</v>
      </c>
      <c r="AK1890" s="354">
        <v>294.86784999999998</v>
      </c>
      <c r="AL1890" s="355">
        <v>13.508760000000001</v>
      </c>
      <c r="AM1890" s="11">
        <f>IF(Verzie!$E$1="CZK",Ceny!AK1890,IF(Verzie!$E$1="SK",Ceny!AL1890,""))</f>
        <v>13.508760000000001</v>
      </c>
    </row>
    <row r="1891" spans="34:39" ht="15">
      <c r="AH1891" s="353" t="s">
        <v>7196</v>
      </c>
      <c r="AI1891" s="352" t="s">
        <v>7197</v>
      </c>
      <c r="AJ1891" s="352" t="s">
        <v>7198</v>
      </c>
      <c r="AK1891" s="354">
        <v>2570.1250799999998</v>
      </c>
      <c r="AL1891" s="355">
        <v>117.74504</v>
      </c>
      <c r="AM1891" s="11">
        <f>IF(Verzie!$E$1="CZK",Ceny!AK1891,IF(Verzie!$E$1="SK",Ceny!AL1891,""))</f>
        <v>117.74504</v>
      </c>
    </row>
    <row r="1892" spans="34:39" ht="15">
      <c r="AH1892" s="353" t="s">
        <v>7199</v>
      </c>
      <c r="AI1892" s="352" t="s">
        <v>7200</v>
      </c>
      <c r="AJ1892" s="352" t="s">
        <v>7201</v>
      </c>
      <c r="AK1892" s="354">
        <v>21.050080000000001</v>
      </c>
      <c r="AL1892" s="355">
        <v>0.96438000000000001</v>
      </c>
      <c r="AM1892" s="11">
        <f>IF(Verzie!$E$1="CZK",Ceny!AK1892,IF(Verzie!$E$1="SK",Ceny!AL1892,""))</f>
        <v>0.96438000000000001</v>
      </c>
    </row>
    <row r="1893" spans="34:39" ht="15">
      <c r="AH1893" s="353" t="s">
        <v>7202</v>
      </c>
      <c r="AI1893" s="352" t="s">
        <v>7203</v>
      </c>
      <c r="AJ1893" s="352" t="s">
        <v>7204</v>
      </c>
      <c r="AK1893" s="354">
        <v>23.44388</v>
      </c>
      <c r="AL1893" s="355">
        <v>1.07402</v>
      </c>
      <c r="AM1893" s="11">
        <f>IF(Verzie!$E$1="CZK",Ceny!AK1893,IF(Verzie!$E$1="SK",Ceny!AL1893,""))</f>
        <v>1.07402</v>
      </c>
    </row>
    <row r="1894" spans="34:39" ht="15">
      <c r="AH1894" s="353" t="s">
        <v>7205</v>
      </c>
      <c r="AI1894" s="352" t="s">
        <v>7206</v>
      </c>
      <c r="AJ1894" s="352" t="s">
        <v>7207</v>
      </c>
      <c r="AK1894" s="354">
        <v>2570.1250799999998</v>
      </c>
      <c r="AL1894" s="355">
        <v>117.74504</v>
      </c>
      <c r="AM1894" s="11">
        <f>IF(Verzie!$E$1="CZK",Ceny!AK1894,IF(Verzie!$E$1="SK",Ceny!AL1894,""))</f>
        <v>117.74504</v>
      </c>
    </row>
    <row r="1895" spans="34:39" ht="15">
      <c r="AH1895" s="353" t="s">
        <v>7208</v>
      </c>
      <c r="AI1895" s="352" t="s">
        <v>7209</v>
      </c>
      <c r="AJ1895" s="352" t="s">
        <v>7210</v>
      </c>
      <c r="AK1895" s="354">
        <v>98.709159999999997</v>
      </c>
      <c r="AL1895" s="355">
        <v>4.5221600000000004</v>
      </c>
      <c r="AM1895" s="11">
        <f>IF(Verzie!$E$1="CZK",Ceny!AK1895,IF(Verzie!$E$1="SK",Ceny!AL1895,""))</f>
        <v>4.5221600000000004</v>
      </c>
    </row>
    <row r="1896" spans="34:39" ht="15">
      <c r="AH1896" s="353" t="s">
        <v>7211</v>
      </c>
      <c r="AI1896" s="352" t="s">
        <v>7212</v>
      </c>
      <c r="AJ1896" s="352" t="s">
        <v>7213</v>
      </c>
      <c r="AK1896" s="354">
        <v>3397.3134100000002</v>
      </c>
      <c r="AL1896" s="355">
        <v>155.64099999999999</v>
      </c>
      <c r="AM1896" s="11">
        <f>IF(Verzie!$E$1="CZK",Ceny!AK1896,IF(Verzie!$E$1="SK",Ceny!AL1896,""))</f>
        <v>155.64099999999999</v>
      </c>
    </row>
    <row r="1897" spans="34:39" ht="15">
      <c r="AH1897" s="353" t="s">
        <v>7214</v>
      </c>
      <c r="AI1897" s="352" t="s">
        <v>7215</v>
      </c>
      <c r="AJ1897" s="352" t="s">
        <v>7216</v>
      </c>
      <c r="AK1897" s="354">
        <v>4425.2942899999998</v>
      </c>
      <c r="AL1897" s="355">
        <v>202.73584</v>
      </c>
      <c r="AM1897" s="11">
        <f>IF(Verzie!$E$1="CZK",Ceny!AK1897,IF(Verzie!$E$1="SK",Ceny!AL1897,""))</f>
        <v>202.73584</v>
      </c>
    </row>
    <row r="1898" spans="34:39" ht="15">
      <c r="AH1898" s="353" t="s">
        <v>7217</v>
      </c>
      <c r="AI1898" s="352" t="s">
        <v>7218</v>
      </c>
      <c r="AJ1898" s="352" t="s">
        <v>7219</v>
      </c>
      <c r="AK1898" s="354">
        <v>1030.10079</v>
      </c>
      <c r="AL1898" s="355">
        <v>47.191980000000001</v>
      </c>
      <c r="AM1898" s="11">
        <f>IF(Verzie!$E$1="CZK",Ceny!AK1898,IF(Verzie!$E$1="SK",Ceny!AL1898,""))</f>
        <v>47.191980000000001</v>
      </c>
    </row>
    <row r="1899" spans="34:39" ht="15">
      <c r="AH1899" s="353" t="s">
        <v>7220</v>
      </c>
      <c r="AI1899" s="352" t="s">
        <v>7221</v>
      </c>
      <c r="AJ1899" s="352" t="s">
        <v>7222</v>
      </c>
      <c r="AK1899" s="354">
        <v>3041.5890800000002</v>
      </c>
      <c r="AL1899" s="355">
        <v>139.3442</v>
      </c>
      <c r="AM1899" s="11">
        <f>IF(Verzie!$E$1="CZK",Ceny!AK1899,IF(Verzie!$E$1="SK",Ceny!AL1899,""))</f>
        <v>139.3442</v>
      </c>
    </row>
    <row r="1900" spans="34:39" ht="15">
      <c r="AH1900" s="353" t="s">
        <v>7223</v>
      </c>
      <c r="AI1900" s="352" t="s">
        <v>7224</v>
      </c>
      <c r="AJ1900" s="352" t="s">
        <v>7225</v>
      </c>
      <c r="AK1900" s="354">
        <v>3041.5890800000002</v>
      </c>
      <c r="AL1900" s="355">
        <v>139.3442</v>
      </c>
      <c r="AM1900" s="11">
        <f>IF(Verzie!$E$1="CZK",Ceny!AK1900,IF(Verzie!$E$1="SK",Ceny!AL1900,""))</f>
        <v>139.3442</v>
      </c>
    </row>
    <row r="1901" spans="34:39" ht="15">
      <c r="AH1901" s="353" t="s">
        <v>7226</v>
      </c>
      <c r="AI1901" s="352" t="s">
        <v>7227</v>
      </c>
      <c r="AJ1901" s="352" t="s">
        <v>7228</v>
      </c>
      <c r="AK1901" s="354">
        <v>233.0514</v>
      </c>
      <c r="AL1901" s="355">
        <v>10.676780000000001</v>
      </c>
      <c r="AM1901" s="11">
        <f>IF(Verzie!$E$1="CZK",Ceny!AK1901,IF(Verzie!$E$1="SK",Ceny!AL1901,""))</f>
        <v>10.676780000000001</v>
      </c>
    </row>
    <row r="1902" spans="34:39" ht="15">
      <c r="AH1902" s="353" t="s">
        <v>7229</v>
      </c>
      <c r="AI1902" s="352" t="s">
        <v>7230</v>
      </c>
      <c r="AJ1902" s="352" t="s">
        <v>7231</v>
      </c>
      <c r="AK1902" s="354">
        <v>3041.5890800000002</v>
      </c>
      <c r="AL1902" s="355">
        <v>139.3442</v>
      </c>
      <c r="AM1902" s="11">
        <f>IF(Verzie!$E$1="CZK",Ceny!AK1902,IF(Verzie!$E$1="SK",Ceny!AL1902,""))</f>
        <v>139.3442</v>
      </c>
    </row>
    <row r="1903" spans="34:39" ht="15">
      <c r="AH1903" s="353" t="s">
        <v>7232</v>
      </c>
      <c r="AI1903" s="352" t="s">
        <v>7233</v>
      </c>
      <c r="AJ1903" s="352" t="s">
        <v>7234</v>
      </c>
      <c r="AK1903" s="354">
        <v>233.0514</v>
      </c>
      <c r="AL1903" s="355">
        <v>10.676780000000001</v>
      </c>
      <c r="AM1903" s="11">
        <f>IF(Verzie!$E$1="CZK",Ceny!AK1903,IF(Verzie!$E$1="SK",Ceny!AL1903,""))</f>
        <v>10.676780000000001</v>
      </c>
    </row>
    <row r="1904" spans="34:39" ht="15">
      <c r="AH1904" s="353" t="s">
        <v>7235</v>
      </c>
      <c r="AI1904" s="352" t="s">
        <v>7236</v>
      </c>
      <c r="AJ1904" s="352" t="s">
        <v>7237</v>
      </c>
      <c r="AK1904" s="354">
        <v>4625.6107899999997</v>
      </c>
      <c r="AL1904" s="355">
        <v>211.91292000000001</v>
      </c>
      <c r="AM1904" s="11">
        <f>IF(Verzie!$E$1="CZK",Ceny!AK1904,IF(Verzie!$E$1="SK",Ceny!AL1904,""))</f>
        <v>211.91292000000001</v>
      </c>
    </row>
    <row r="1905" spans="34:39" ht="15">
      <c r="AH1905" s="353" t="s">
        <v>7235</v>
      </c>
      <c r="AI1905" s="352" t="s">
        <v>7238</v>
      </c>
      <c r="AJ1905" s="352" t="s">
        <v>7239</v>
      </c>
      <c r="AK1905" s="354">
        <v>4502.5892199999998</v>
      </c>
      <c r="AL1905" s="355">
        <v>159.13605000000001</v>
      </c>
      <c r="AM1905" s="11">
        <f>IF(Verzie!$E$1="CZK",Ceny!AK1905,IF(Verzie!$E$1="SK",Ceny!AL1905,""))</f>
        <v>159.13605000000001</v>
      </c>
    </row>
    <row r="1906" spans="34:39" ht="15">
      <c r="AH1906" s="353" t="s">
        <v>7240</v>
      </c>
      <c r="AI1906" s="352" t="s">
        <v>7241</v>
      </c>
      <c r="AJ1906" s="352" t="s">
        <v>7242</v>
      </c>
      <c r="AK1906" s="354">
        <v>249.69540000000001</v>
      </c>
      <c r="AL1906" s="355">
        <v>11.439299999999999</v>
      </c>
      <c r="AM1906" s="11">
        <f>IF(Verzie!$E$1="CZK",Ceny!AK1906,IF(Verzie!$E$1="SK",Ceny!AL1906,""))</f>
        <v>11.439299999999999</v>
      </c>
    </row>
    <row r="1907" spans="34:39" ht="15">
      <c r="AH1907" s="353" t="s">
        <v>7243</v>
      </c>
      <c r="AI1907" s="352" t="s">
        <v>7244</v>
      </c>
      <c r="AJ1907" s="352" t="s">
        <v>7245</v>
      </c>
      <c r="AK1907" s="354">
        <v>1669.3896</v>
      </c>
      <c r="AL1907" s="355">
        <v>76.479680000000002</v>
      </c>
      <c r="AM1907" s="11">
        <f>IF(Verzie!$E$1="CZK",Ceny!AK1907,IF(Verzie!$E$1="SK",Ceny!AL1907,""))</f>
        <v>76.479680000000002</v>
      </c>
    </row>
    <row r="1908" spans="34:39" ht="15">
      <c r="AH1908" s="353" t="s">
        <v>7246</v>
      </c>
      <c r="AI1908" s="352" t="s">
        <v>7247</v>
      </c>
      <c r="AJ1908" s="352" t="s">
        <v>7248</v>
      </c>
      <c r="AK1908" s="354">
        <v>1919.45877</v>
      </c>
      <c r="AL1908" s="355">
        <v>87.936099999999996</v>
      </c>
      <c r="AM1908" s="11">
        <f>IF(Verzie!$E$1="CZK",Ceny!AK1908,IF(Verzie!$E$1="SK",Ceny!AL1908,""))</f>
        <v>87.936099999999996</v>
      </c>
    </row>
    <row r="1909" spans="34:39" ht="15">
      <c r="AH1909" s="353" t="s">
        <v>7249</v>
      </c>
      <c r="AI1909" s="352" t="s">
        <v>7250</v>
      </c>
      <c r="AJ1909" s="352" t="s">
        <v>7251</v>
      </c>
      <c r="AK1909" s="354">
        <v>2226.4588100000001</v>
      </c>
      <c r="AL1909" s="355">
        <v>0</v>
      </c>
      <c r="AM1909" s="11">
        <f>IF(Verzie!$E$1="CZK",Ceny!AK1909,IF(Verzie!$E$1="SK",Ceny!AL1909,""))</f>
        <v>0</v>
      </c>
    </row>
    <row r="1910" spans="34:39" ht="15">
      <c r="AH1910" s="353" t="s">
        <v>7252</v>
      </c>
      <c r="AI1910" s="352" t="s">
        <v>7253</v>
      </c>
      <c r="AJ1910" s="352" t="s">
        <v>7254</v>
      </c>
      <c r="AK1910" s="354">
        <v>1646.2708</v>
      </c>
      <c r="AL1910" s="355">
        <v>75.420519999999996</v>
      </c>
      <c r="AM1910" s="11">
        <f>IF(Verzie!$E$1="CZK",Ceny!AK1910,IF(Verzie!$E$1="SK",Ceny!AL1910,""))</f>
        <v>75.420519999999996</v>
      </c>
    </row>
    <row r="1911" spans="34:39" ht="15">
      <c r="AH1911" s="353" t="s">
        <v>7255</v>
      </c>
      <c r="AI1911" s="352" t="s">
        <v>7256</v>
      </c>
      <c r="AJ1911" s="352" t="s">
        <v>7257</v>
      </c>
      <c r="AK1911" s="354">
        <v>3585.328</v>
      </c>
      <c r="AL1911" s="355">
        <v>164.25448</v>
      </c>
      <c r="AM1911" s="11">
        <f>IF(Verzie!$E$1="CZK",Ceny!AK1911,IF(Verzie!$E$1="SK",Ceny!AL1911,""))</f>
        <v>164.25448</v>
      </c>
    </row>
    <row r="1912" spans="34:39" ht="15">
      <c r="AH1912" s="353" t="s">
        <v>7258</v>
      </c>
      <c r="AI1912" s="352" t="s">
        <v>7259</v>
      </c>
      <c r="AJ1912" s="352" t="s">
        <v>7260</v>
      </c>
      <c r="AK1912" s="354">
        <v>2774.2512700000002</v>
      </c>
      <c r="AL1912" s="355">
        <v>127.09666</v>
      </c>
      <c r="AM1912" s="11">
        <f>IF(Verzie!$E$1="CZK",Ceny!AK1912,IF(Verzie!$E$1="SK",Ceny!AL1912,""))</f>
        <v>127.09666</v>
      </c>
    </row>
    <row r="1913" spans="34:39" ht="15">
      <c r="AH1913" s="353" t="s">
        <v>7261</v>
      </c>
      <c r="AI1913" s="352" t="s">
        <v>7262</v>
      </c>
      <c r="AJ1913" s="352" t="s">
        <v>7263</v>
      </c>
      <c r="AK1913" s="354">
        <v>3409.0570499999999</v>
      </c>
      <c r="AL1913" s="355">
        <v>156.179</v>
      </c>
      <c r="AM1913" s="11">
        <f>IF(Verzie!$E$1="CZK",Ceny!AK1913,IF(Verzie!$E$1="SK",Ceny!AL1913,""))</f>
        <v>156.179</v>
      </c>
    </row>
    <row r="1914" spans="34:39" ht="15">
      <c r="AH1914" s="353" t="s">
        <v>7264</v>
      </c>
      <c r="AI1914" s="352" t="s">
        <v>7265</v>
      </c>
      <c r="AJ1914" s="352" t="s">
        <v>7266</v>
      </c>
      <c r="AK1914" s="354">
        <v>1728.14653</v>
      </c>
      <c r="AL1914" s="355">
        <v>79.171520000000001</v>
      </c>
      <c r="AM1914" s="11">
        <f>IF(Verzie!$E$1="CZK",Ceny!AK1914,IF(Verzie!$E$1="SK",Ceny!AL1914,""))</f>
        <v>79.171520000000001</v>
      </c>
    </row>
    <row r="1915" spans="34:39" ht="15">
      <c r="AH1915" s="353" t="s">
        <v>7267</v>
      </c>
      <c r="AI1915" s="352" t="s">
        <v>7268</v>
      </c>
      <c r="AJ1915" s="352" t="s">
        <v>7269</v>
      </c>
      <c r="AK1915" s="354">
        <v>3684.1242200000002</v>
      </c>
      <c r="AL1915" s="355">
        <v>168.78064000000001</v>
      </c>
      <c r="AM1915" s="11">
        <f>IF(Verzie!$E$1="CZK",Ceny!AK1915,IF(Verzie!$E$1="SK",Ceny!AL1915,""))</f>
        <v>168.78064000000001</v>
      </c>
    </row>
    <row r="1916" spans="34:39" ht="15">
      <c r="AH1916" s="353" t="s">
        <v>7267</v>
      </c>
      <c r="AI1916" s="352" t="s">
        <v>7270</v>
      </c>
      <c r="AJ1916" s="352" t="s">
        <v>7271</v>
      </c>
      <c r="AK1916" s="354">
        <v>3586.14219</v>
      </c>
      <c r="AL1916" s="355">
        <v>126.74585</v>
      </c>
      <c r="AM1916" s="11">
        <f>IF(Verzie!$E$1="CZK",Ceny!AK1916,IF(Verzie!$E$1="SK",Ceny!AL1916,""))</f>
        <v>126.74585</v>
      </c>
    </row>
    <row r="1917" spans="34:39" ht="15">
      <c r="AH1917" s="353" t="s">
        <v>7272</v>
      </c>
      <c r="AI1917" s="352" t="s">
        <v>7273</v>
      </c>
      <c r="AJ1917" s="352" t="s">
        <v>7274</v>
      </c>
      <c r="AK1917" s="354">
        <v>13170.5324</v>
      </c>
      <c r="AL1917" s="355">
        <v>603.38106000000005</v>
      </c>
      <c r="AM1917" s="11">
        <f>IF(Verzie!$E$1="CZK",Ceny!AK1917,IF(Verzie!$E$1="SK",Ceny!AL1917,""))</f>
        <v>603.38106000000005</v>
      </c>
    </row>
    <row r="1918" spans="34:39" ht="15">
      <c r="AH1918" s="353" t="s">
        <v>7275</v>
      </c>
      <c r="AI1918" s="352" t="s">
        <v>7276</v>
      </c>
      <c r="AJ1918" s="352" t="s">
        <v>7277</v>
      </c>
      <c r="AK1918" s="354">
        <v>714.44994999999994</v>
      </c>
      <c r="AL1918" s="355">
        <v>34.367609999999999</v>
      </c>
      <c r="AM1918" s="11">
        <f>IF(Verzie!$E$1="CZK",Ceny!AK1918,IF(Verzie!$E$1="SK",Ceny!AL1918,""))</f>
        <v>34.367609999999999</v>
      </c>
    </row>
    <row r="1919" spans="34:39" ht="15">
      <c r="AH1919" s="353" t="s">
        <v>7278</v>
      </c>
      <c r="AI1919" s="352" t="s">
        <v>7279</v>
      </c>
      <c r="AJ1919" s="352" t="s">
        <v>7280</v>
      </c>
      <c r="AK1919" s="354">
        <v>3599.38357</v>
      </c>
      <c r="AL1919" s="355">
        <v>164.89840000000001</v>
      </c>
      <c r="AM1919" s="11">
        <f>IF(Verzie!$E$1="CZK",Ceny!AK1919,IF(Verzie!$E$1="SK",Ceny!AL1919,""))</f>
        <v>164.89840000000001</v>
      </c>
    </row>
    <row r="1920" spans="34:39" ht="15">
      <c r="AH1920" s="353" t="s">
        <v>7281</v>
      </c>
      <c r="AI1920" s="352" t="s">
        <v>7282</v>
      </c>
      <c r="AJ1920" s="352" t="s">
        <v>7283</v>
      </c>
      <c r="AK1920" s="354">
        <v>4077.7780499999999</v>
      </c>
      <c r="AL1920" s="355">
        <v>186.81507999999999</v>
      </c>
      <c r="AM1920" s="11">
        <f>IF(Verzie!$E$1="CZK",Ceny!AK1920,IF(Verzie!$E$1="SK",Ceny!AL1920,""))</f>
        <v>186.81507999999999</v>
      </c>
    </row>
    <row r="1921" spans="34:39" ht="15">
      <c r="AH1921" s="353" t="s">
        <v>7284</v>
      </c>
      <c r="AI1921" s="352" t="s">
        <v>7285</v>
      </c>
      <c r="AJ1921" s="352" t="s">
        <v>7286</v>
      </c>
      <c r="AK1921" s="354">
        <v>5661.0445300000001</v>
      </c>
      <c r="AL1921" s="355">
        <v>259.3492</v>
      </c>
      <c r="AM1921" s="11">
        <f>IF(Verzie!$E$1="CZK",Ceny!AK1921,IF(Verzie!$E$1="SK",Ceny!AL1921,""))</f>
        <v>259.3492</v>
      </c>
    </row>
    <row r="1922" spans="34:39" ht="15">
      <c r="AH1922" s="353" t="s">
        <v>7284</v>
      </c>
      <c r="AI1922" s="352" t="s">
        <v>7287</v>
      </c>
      <c r="AJ1922" s="352" t="s">
        <v>7288</v>
      </c>
      <c r="AK1922" s="354">
        <v>5510.4848400000001</v>
      </c>
      <c r="AL1922" s="355">
        <v>194.75837999999999</v>
      </c>
      <c r="AM1922" s="11">
        <f>IF(Verzie!$E$1="CZK",Ceny!AK1922,IF(Verzie!$E$1="SK",Ceny!AL1922,""))</f>
        <v>194.75837999999999</v>
      </c>
    </row>
    <row r="1923" spans="34:39" ht="15">
      <c r="AH1923" s="353" t="s">
        <v>7289</v>
      </c>
      <c r="AI1923" s="352" t="s">
        <v>7290</v>
      </c>
      <c r="AJ1923" s="352" t="s">
        <v>7291</v>
      </c>
      <c r="AK1923" s="354">
        <v>4487.8326800000004</v>
      </c>
      <c r="AL1923" s="355">
        <v>205.6009</v>
      </c>
      <c r="AM1923" s="11">
        <f>IF(Verzie!$E$1="CZK",Ceny!AK1923,IF(Verzie!$E$1="SK",Ceny!AL1923,""))</f>
        <v>205.6009</v>
      </c>
    </row>
    <row r="1924" spans="34:39" ht="15">
      <c r="AH1924" s="353" t="s">
        <v>7292</v>
      </c>
      <c r="AI1924" s="352" t="s">
        <v>7293</v>
      </c>
      <c r="AJ1924" s="352" t="s">
        <v>7294</v>
      </c>
      <c r="AK1924" s="354">
        <v>5000.39588</v>
      </c>
      <c r="AL1924" s="355">
        <v>229.08294000000001</v>
      </c>
      <c r="AM1924" s="11">
        <f>IF(Verzie!$E$1="CZK",Ceny!AK1924,IF(Verzie!$E$1="SK",Ceny!AL1924,""))</f>
        <v>229.08294000000001</v>
      </c>
    </row>
    <row r="1925" spans="34:39" ht="15">
      <c r="AH1925" s="353" t="s">
        <v>7295</v>
      </c>
      <c r="AI1925" s="352" t="s">
        <v>7296</v>
      </c>
      <c r="AJ1925" s="352" t="s">
        <v>7297</v>
      </c>
      <c r="AK1925" s="354">
        <v>6128.0562200000004</v>
      </c>
      <c r="AL1925" s="355">
        <v>280.74439999999998</v>
      </c>
      <c r="AM1925" s="11">
        <f>IF(Verzie!$E$1="CZK",Ceny!AK1925,IF(Verzie!$E$1="SK",Ceny!AL1925,""))</f>
        <v>280.74439999999998</v>
      </c>
    </row>
    <row r="1926" spans="34:39" ht="15">
      <c r="AH1926" s="353" t="s">
        <v>7298</v>
      </c>
      <c r="AI1926" s="352" t="s">
        <v>7299</v>
      </c>
      <c r="AJ1926" s="352" t="s">
        <v>7300</v>
      </c>
      <c r="AK1926" s="354">
        <v>9636.5803500000002</v>
      </c>
      <c r="AL1926" s="355">
        <v>441.48027999999999</v>
      </c>
      <c r="AM1926" s="11">
        <f>IF(Verzie!$E$1="CZK",Ceny!AK1926,IF(Verzie!$E$1="SK",Ceny!AL1926,""))</f>
        <v>441.48027999999999</v>
      </c>
    </row>
    <row r="1927" spans="34:39" ht="15">
      <c r="AH1927" s="353" t="s">
        <v>7301</v>
      </c>
      <c r="AI1927" s="352" t="s">
        <v>7302</v>
      </c>
      <c r="AJ1927" s="352" t="s">
        <v>7303</v>
      </c>
      <c r="AK1927" s="354">
        <v>11336.546560000001</v>
      </c>
      <c r="AL1927" s="355">
        <v>519.36076000000003</v>
      </c>
      <c r="AM1927" s="11">
        <f>IF(Verzie!$E$1="CZK",Ceny!AK1927,IF(Verzie!$E$1="SK",Ceny!AL1927,""))</f>
        <v>519.36076000000003</v>
      </c>
    </row>
    <row r="1928" spans="34:39" ht="15">
      <c r="AH1928" s="353" t="s">
        <v>7304</v>
      </c>
      <c r="AI1928" s="352" t="s">
        <v>7305</v>
      </c>
      <c r="AJ1928" s="352" t="s">
        <v>7306</v>
      </c>
      <c r="AK1928" s="354">
        <v>6002.3249999999998</v>
      </c>
      <c r="AL1928" s="355">
        <v>148.62899999999999</v>
      </c>
      <c r="AM1928" s="11">
        <f>IF(Verzie!$E$1="CZK",Ceny!AK1928,IF(Verzie!$E$1="SK",Ceny!AL1928,""))</f>
        <v>148.62899999999999</v>
      </c>
    </row>
    <row r="1929" spans="34:39" ht="15">
      <c r="AH1929" s="353" t="s">
        <v>7307</v>
      </c>
      <c r="AI1929" s="352" t="s">
        <v>7308</v>
      </c>
      <c r="AJ1929" s="352" t="s">
        <v>7309</v>
      </c>
      <c r="AK1929" s="354">
        <v>5389.0419400000001</v>
      </c>
      <c r="AL1929" s="355">
        <v>246.88798</v>
      </c>
      <c r="AM1929" s="11">
        <f>IF(Verzie!$E$1="CZK",Ceny!AK1929,IF(Verzie!$E$1="SK",Ceny!AL1929,""))</f>
        <v>246.88798</v>
      </c>
    </row>
    <row r="1930" spans="34:39" ht="15">
      <c r="AH1930" s="353" t="s">
        <v>7310</v>
      </c>
      <c r="AI1930" s="352" t="s">
        <v>7311</v>
      </c>
      <c r="AJ1930" s="352" t="s">
        <v>7312</v>
      </c>
      <c r="AK1930" s="354">
        <v>967.45993999999996</v>
      </c>
      <c r="AL1930" s="355">
        <v>44.322200000000002</v>
      </c>
      <c r="AM1930" s="11">
        <f>IF(Verzie!$E$1="CZK",Ceny!AK1930,IF(Verzie!$E$1="SK",Ceny!AL1930,""))</f>
        <v>44.322200000000002</v>
      </c>
    </row>
    <row r="1931" spans="34:39" ht="15">
      <c r="AH1931" s="353" t="s">
        <v>7313</v>
      </c>
      <c r="AI1931" s="352" t="s">
        <v>7314</v>
      </c>
      <c r="AJ1931" s="352" t="s">
        <v>7315</v>
      </c>
      <c r="AK1931" s="354">
        <v>142.98531</v>
      </c>
      <c r="AL1931" s="355">
        <v>5.72011</v>
      </c>
      <c r="AM1931" s="11">
        <f>IF(Verzie!$E$1="CZK",Ceny!AK1931,IF(Verzie!$E$1="SK",Ceny!AL1931,""))</f>
        <v>5.72011</v>
      </c>
    </row>
    <row r="1932" spans="34:39" ht="15">
      <c r="AH1932" s="353" t="s">
        <v>7316</v>
      </c>
      <c r="AI1932" s="352" t="s">
        <v>7317</v>
      </c>
      <c r="AJ1932" s="352" t="s">
        <v>7318</v>
      </c>
      <c r="AK1932" s="354">
        <v>156.84582</v>
      </c>
      <c r="AL1932" s="355">
        <v>6.2746199999999996</v>
      </c>
      <c r="AM1932" s="11">
        <f>IF(Verzie!$E$1="CZK",Ceny!AK1932,IF(Verzie!$E$1="SK",Ceny!AL1932,""))</f>
        <v>6.2746199999999996</v>
      </c>
    </row>
    <row r="1933" spans="34:39" ht="15">
      <c r="AH1933" s="353" t="s">
        <v>7319</v>
      </c>
      <c r="AI1933" s="352" t="s">
        <v>7320</v>
      </c>
      <c r="AJ1933" s="352" t="s">
        <v>7321</v>
      </c>
      <c r="AK1933" s="354">
        <v>163.36592999999999</v>
      </c>
      <c r="AL1933" s="355">
        <v>6.53545</v>
      </c>
      <c r="AM1933" s="11">
        <f>IF(Verzie!$E$1="CZK",Ceny!AK1933,IF(Verzie!$E$1="SK",Ceny!AL1933,""))</f>
        <v>6.53545</v>
      </c>
    </row>
    <row r="1934" spans="34:39" ht="15">
      <c r="AH1934" s="353" t="s">
        <v>7322</v>
      </c>
      <c r="AI1934" s="352" t="s">
        <v>7323</v>
      </c>
      <c r="AJ1934" s="352" t="s">
        <v>7324</v>
      </c>
      <c r="AK1934" s="354">
        <v>170.32476</v>
      </c>
      <c r="AL1934" s="355">
        <v>6.8138399999999999</v>
      </c>
      <c r="AM1934" s="11">
        <f>IF(Verzie!$E$1="CZK",Ceny!AK1934,IF(Verzie!$E$1="SK",Ceny!AL1934,""))</f>
        <v>6.8138399999999999</v>
      </c>
    </row>
    <row r="1935" spans="34:39" ht="15">
      <c r="AH1935" s="353" t="s">
        <v>7325</v>
      </c>
      <c r="AI1935" s="352" t="s">
        <v>7326</v>
      </c>
      <c r="AJ1935" s="352" t="s">
        <v>7327</v>
      </c>
      <c r="AK1935" s="354">
        <v>237.09506999999999</v>
      </c>
      <c r="AL1935" s="355">
        <v>9.4849800000000002</v>
      </c>
      <c r="AM1935" s="11">
        <f>IF(Verzie!$E$1="CZK",Ceny!AK1935,IF(Verzie!$E$1="SK",Ceny!AL1935,""))</f>
        <v>9.4849800000000002</v>
      </c>
    </row>
    <row r="1936" spans="34:39" ht="15">
      <c r="AH1936" s="353" t="s">
        <v>7328</v>
      </c>
      <c r="AI1936" s="352" t="s">
        <v>7329</v>
      </c>
      <c r="AJ1936" s="352" t="s">
        <v>7330</v>
      </c>
      <c r="AK1936" s="354">
        <v>250.96101999999999</v>
      </c>
      <c r="AL1936" s="355">
        <v>10.03969</v>
      </c>
      <c r="AM1936" s="11">
        <f>IF(Verzie!$E$1="CZK",Ceny!AK1936,IF(Verzie!$E$1="SK",Ceny!AL1936,""))</f>
        <v>10.03969</v>
      </c>
    </row>
    <row r="1937" spans="34:39" ht="15">
      <c r="AH1937" s="353" t="s">
        <v>7331</v>
      </c>
      <c r="AI1937" s="352" t="s">
        <v>7332</v>
      </c>
      <c r="AJ1937" s="352" t="s">
        <v>7333</v>
      </c>
      <c r="AK1937" s="354">
        <v>543.31363999999996</v>
      </c>
      <c r="AL1937" s="355">
        <v>0</v>
      </c>
      <c r="AM1937" s="11">
        <f>IF(Verzie!$E$1="CZK",Ceny!AK1937,IF(Verzie!$E$1="SK",Ceny!AL1937,""))</f>
        <v>0</v>
      </c>
    </row>
    <row r="1938" spans="34:39" ht="15">
      <c r="AH1938" s="353" t="s">
        <v>7334</v>
      </c>
      <c r="AI1938" s="352" t="s">
        <v>7335</v>
      </c>
      <c r="AJ1938" s="352" t="s">
        <v>7336</v>
      </c>
      <c r="AK1938" s="354">
        <v>1123.60097</v>
      </c>
      <c r="AL1938" s="355">
        <v>54.049250000000001</v>
      </c>
      <c r="AM1938" s="11">
        <f>IF(Verzie!$E$1="CZK",Ceny!AK1938,IF(Verzie!$E$1="SK",Ceny!AL1938,""))</f>
        <v>54.049250000000001</v>
      </c>
    </row>
    <row r="1939" spans="34:39" ht="15">
      <c r="AH1939" s="353" t="s">
        <v>7337</v>
      </c>
      <c r="AI1939" s="352" t="s">
        <v>7338</v>
      </c>
      <c r="AJ1939" s="352" t="s">
        <v>7339</v>
      </c>
      <c r="AK1939" s="354">
        <v>1225.7508600000001</v>
      </c>
      <c r="AL1939" s="355">
        <v>58.963039999999999</v>
      </c>
      <c r="AM1939" s="11">
        <f>IF(Verzie!$E$1="CZK",Ceny!AK1939,IF(Verzie!$E$1="SK",Ceny!AL1939,""))</f>
        <v>58.963039999999999</v>
      </c>
    </row>
    <row r="1940" spans="34:39" ht="15">
      <c r="AH1940" s="353" t="s">
        <v>7340</v>
      </c>
      <c r="AI1940" s="352" t="s">
        <v>7341</v>
      </c>
      <c r="AJ1940" s="352" t="s">
        <v>7342</v>
      </c>
      <c r="AK1940" s="354">
        <v>1327.8932</v>
      </c>
      <c r="AL1940" s="355">
        <v>63.876460000000002</v>
      </c>
      <c r="AM1940" s="11">
        <f>IF(Verzie!$E$1="CZK",Ceny!AK1940,IF(Verzie!$E$1="SK",Ceny!AL1940,""))</f>
        <v>63.876460000000002</v>
      </c>
    </row>
    <row r="1941" spans="34:39" ht="15">
      <c r="AH1941" s="353" t="s">
        <v>7343</v>
      </c>
      <c r="AI1941" s="352" t="s">
        <v>7344</v>
      </c>
      <c r="AJ1941" s="352" t="s">
        <v>7345</v>
      </c>
      <c r="AK1941" s="354">
        <v>1430.04061</v>
      </c>
      <c r="AL1941" s="355">
        <v>68.790099999999995</v>
      </c>
      <c r="AM1941" s="11">
        <f>IF(Verzie!$E$1="CZK",Ceny!AK1941,IF(Verzie!$E$1="SK",Ceny!AL1941,""))</f>
        <v>68.790099999999995</v>
      </c>
    </row>
    <row r="1942" spans="34:39" ht="15">
      <c r="AH1942" s="353" t="s">
        <v>7346</v>
      </c>
      <c r="AI1942" s="352" t="s">
        <v>7347</v>
      </c>
      <c r="AJ1942" s="352" t="s">
        <v>7348</v>
      </c>
      <c r="AK1942" s="354">
        <v>1685.4078</v>
      </c>
      <c r="AL1942" s="355">
        <v>81.074200000000005</v>
      </c>
      <c r="AM1942" s="11">
        <f>IF(Verzie!$E$1="CZK",Ceny!AK1942,IF(Verzie!$E$1="SK",Ceny!AL1942,""))</f>
        <v>81.074200000000005</v>
      </c>
    </row>
    <row r="1943" spans="34:39" ht="15">
      <c r="AH1943" s="353" t="s">
        <v>7349</v>
      </c>
      <c r="AI1943" s="352" t="s">
        <v>7350</v>
      </c>
      <c r="AJ1943" s="352" t="s">
        <v>7351</v>
      </c>
      <c r="AK1943" s="354">
        <v>276.78992</v>
      </c>
      <c r="AL1943" s="355">
        <v>13.31461</v>
      </c>
      <c r="AM1943" s="11">
        <f>IF(Verzie!$E$1="CZK",Ceny!AK1943,IF(Verzie!$E$1="SK",Ceny!AL1943,""))</f>
        <v>13.31461</v>
      </c>
    </row>
    <row r="1944" spans="34:39" ht="15">
      <c r="AH1944" s="353" t="s">
        <v>7352</v>
      </c>
      <c r="AI1944" s="352" t="s">
        <v>7353</v>
      </c>
      <c r="AJ1944" s="352" t="s">
        <v>7354</v>
      </c>
      <c r="AK1944" s="354">
        <v>328.00465000000003</v>
      </c>
      <c r="AL1944" s="355">
        <v>15.7782</v>
      </c>
      <c r="AM1944" s="11">
        <f>IF(Verzie!$E$1="CZK",Ceny!AK1944,IF(Verzie!$E$1="SK",Ceny!AL1944,""))</f>
        <v>15.7782</v>
      </c>
    </row>
    <row r="1945" spans="34:39" ht="15">
      <c r="AH1945" s="353" t="s">
        <v>7355</v>
      </c>
      <c r="AI1945" s="352" t="s">
        <v>7356</v>
      </c>
      <c r="AJ1945" s="352" t="s">
        <v>7357</v>
      </c>
      <c r="AK1945" s="354">
        <v>357.57303000000002</v>
      </c>
      <c r="AL1945" s="355">
        <v>17.20055</v>
      </c>
      <c r="AM1945" s="11">
        <f>IF(Verzie!$E$1="CZK",Ceny!AK1945,IF(Verzie!$E$1="SK",Ceny!AL1945,""))</f>
        <v>17.20055</v>
      </c>
    </row>
    <row r="1946" spans="34:39" ht="15">
      <c r="AH1946" s="353" t="s">
        <v>7358</v>
      </c>
      <c r="AI1946" s="352" t="s">
        <v>7359</v>
      </c>
      <c r="AJ1946" s="352" t="s">
        <v>7360</v>
      </c>
      <c r="AK1946" s="354">
        <v>383.55279000000002</v>
      </c>
      <c r="AL1946" s="355">
        <v>18.450289999999999</v>
      </c>
      <c r="AM1946" s="11">
        <f>IF(Verzie!$E$1="CZK",Ceny!AK1946,IF(Verzie!$E$1="SK",Ceny!AL1946,""))</f>
        <v>18.450289999999999</v>
      </c>
    </row>
    <row r="1947" spans="34:39" ht="15">
      <c r="AH1947" s="353" t="s">
        <v>7361</v>
      </c>
      <c r="AI1947" s="352" t="s">
        <v>7362</v>
      </c>
      <c r="AJ1947" s="352" t="s">
        <v>7363</v>
      </c>
      <c r="AK1947" s="354">
        <v>411.25313999999997</v>
      </c>
      <c r="AL1947" s="355">
        <v>19.78276</v>
      </c>
      <c r="AM1947" s="11">
        <f>IF(Verzie!$E$1="CZK",Ceny!AK1947,IF(Verzie!$E$1="SK",Ceny!AL1947,""))</f>
        <v>19.78276</v>
      </c>
    </row>
    <row r="1948" spans="34:39" ht="15">
      <c r="AH1948" s="353" t="s">
        <v>7364</v>
      </c>
      <c r="AI1948" s="352" t="s">
        <v>7365</v>
      </c>
      <c r="AJ1948" s="352" t="s">
        <v>7366</v>
      </c>
      <c r="AK1948" s="354">
        <v>458.79530999999997</v>
      </c>
      <c r="AL1948" s="355">
        <v>22.06972</v>
      </c>
      <c r="AM1948" s="11">
        <f>IF(Verzie!$E$1="CZK",Ceny!AK1948,IF(Verzie!$E$1="SK",Ceny!AL1948,""))</f>
        <v>22.06972</v>
      </c>
    </row>
    <row r="1949" spans="34:39" ht="15">
      <c r="AH1949" s="353" t="s">
        <v>7367</v>
      </c>
      <c r="AI1949" s="352" t="s">
        <v>7368</v>
      </c>
      <c r="AJ1949" s="352" t="s">
        <v>7369</v>
      </c>
      <c r="AK1949" s="354">
        <v>489.17703</v>
      </c>
      <c r="AL1949" s="355">
        <v>23.531169999999999</v>
      </c>
      <c r="AM1949" s="11">
        <f>IF(Verzie!$E$1="CZK",Ceny!AK1949,IF(Verzie!$E$1="SK",Ceny!AL1949,""))</f>
        <v>23.531169999999999</v>
      </c>
    </row>
    <row r="1950" spans="34:39" ht="15">
      <c r="AH1950" s="353" t="s">
        <v>7370</v>
      </c>
      <c r="AI1950" s="352" t="s">
        <v>7371</v>
      </c>
      <c r="AJ1950" s="352" t="s">
        <v>7372</v>
      </c>
      <c r="AK1950" s="354">
        <v>519.39858000000004</v>
      </c>
      <c r="AL1950" s="355">
        <v>24.984940000000002</v>
      </c>
      <c r="AM1950" s="11">
        <f>IF(Verzie!$E$1="CZK",Ceny!AK1950,IF(Verzie!$E$1="SK",Ceny!AL1950,""))</f>
        <v>24.984940000000002</v>
      </c>
    </row>
    <row r="1951" spans="34:39" ht="15">
      <c r="AH1951" s="353" t="s">
        <v>7373</v>
      </c>
      <c r="AI1951" s="352" t="s">
        <v>7374</v>
      </c>
      <c r="AJ1951" s="352" t="s">
        <v>7375</v>
      </c>
      <c r="AK1951" s="354">
        <v>128.63452000000001</v>
      </c>
      <c r="AL1951" s="355">
        <v>5.1460400000000002</v>
      </c>
      <c r="AM1951" s="11">
        <f>IF(Verzie!$E$1="CZK",Ceny!AK1951,IF(Verzie!$E$1="SK",Ceny!AL1951,""))</f>
        <v>5.1460400000000002</v>
      </c>
    </row>
    <row r="1952" spans="34:39" ht="15">
      <c r="AH1952" s="353" t="s">
        <v>7376</v>
      </c>
      <c r="AI1952" s="352" t="s">
        <v>7377</v>
      </c>
      <c r="AJ1952" s="352" t="s">
        <v>7378</v>
      </c>
      <c r="AK1952" s="354">
        <v>301.26634999999999</v>
      </c>
      <c r="AL1952" s="355">
        <v>13.8019</v>
      </c>
      <c r="AM1952" s="11">
        <f>IF(Verzie!$E$1="CZK",Ceny!AK1952,IF(Verzie!$E$1="SK",Ceny!AL1952,""))</f>
        <v>13.8019</v>
      </c>
    </row>
    <row r="1953" spans="34:39" ht="15">
      <c r="AH1953" s="353" t="s">
        <v>7379</v>
      </c>
      <c r="AI1953" s="352" t="s">
        <v>7380</v>
      </c>
      <c r="AJ1953" s="352" t="s">
        <v>7381</v>
      </c>
      <c r="AK1953" s="354">
        <v>302.89150000000001</v>
      </c>
      <c r="AL1953" s="355">
        <v>13.35116</v>
      </c>
      <c r="AM1953" s="11">
        <f>IF(Verzie!$E$1="CZK",Ceny!AK1953,IF(Verzie!$E$1="SK",Ceny!AL1953,""))</f>
        <v>13.35116</v>
      </c>
    </row>
    <row r="1954" spans="34:39" ht="15">
      <c r="AH1954" s="353" t="s">
        <v>7382</v>
      </c>
      <c r="AI1954" s="352" t="s">
        <v>7383</v>
      </c>
      <c r="AJ1954" s="352" t="s">
        <v>7384</v>
      </c>
      <c r="AK1954" s="354">
        <v>332.79052999999999</v>
      </c>
      <c r="AL1954" s="355">
        <v>15.246119999999999</v>
      </c>
      <c r="AM1954" s="11">
        <f>IF(Verzie!$E$1="CZK",Ceny!AK1954,IF(Verzie!$E$1="SK",Ceny!AL1954,""))</f>
        <v>15.246119999999999</v>
      </c>
    </row>
    <row r="1955" spans="34:39" ht="15">
      <c r="AH1955" s="353" t="s">
        <v>7385</v>
      </c>
      <c r="AI1955" s="352" t="s">
        <v>7386</v>
      </c>
      <c r="AJ1955" s="352" t="s">
        <v>7387</v>
      </c>
      <c r="AK1955" s="354">
        <v>90.077929999999995</v>
      </c>
      <c r="AL1955" s="355">
        <v>3.60358</v>
      </c>
      <c r="AM1955" s="11">
        <f>IF(Verzie!$E$1="CZK",Ceny!AK1955,IF(Verzie!$E$1="SK",Ceny!AL1955,""))</f>
        <v>3.60358</v>
      </c>
    </row>
    <row r="1956" spans="34:39" ht="15">
      <c r="AH1956" s="353" t="s">
        <v>7388</v>
      </c>
      <c r="AI1956" s="352" t="s">
        <v>7389</v>
      </c>
      <c r="AJ1956" s="352" t="s">
        <v>7390</v>
      </c>
      <c r="AK1956" s="354">
        <v>142.74646000000001</v>
      </c>
      <c r="AL1956" s="355">
        <v>5.7105699999999997</v>
      </c>
      <c r="AM1956" s="11">
        <f>IF(Verzie!$E$1="CZK",Ceny!AK1956,IF(Verzie!$E$1="SK",Ceny!AL1956,""))</f>
        <v>5.7105699999999997</v>
      </c>
    </row>
    <row r="1957" spans="34:39" ht="15">
      <c r="AH1957" s="353" t="s">
        <v>7391</v>
      </c>
      <c r="AI1957" s="352" t="s">
        <v>7392</v>
      </c>
      <c r="AJ1957" s="352" t="s">
        <v>7393</v>
      </c>
      <c r="AK1957" s="354">
        <v>70.611919999999998</v>
      </c>
      <c r="AL1957" s="355">
        <v>2.8248199999999999</v>
      </c>
      <c r="AM1957" s="11">
        <f>IF(Verzie!$E$1="CZK",Ceny!AK1957,IF(Verzie!$E$1="SK",Ceny!AL1957,""))</f>
        <v>2.8248199999999999</v>
      </c>
    </row>
    <row r="1958" spans="34:39" ht="15">
      <c r="AH1958" s="353" t="s">
        <v>7394</v>
      </c>
      <c r="AI1958" s="352" t="s">
        <v>7395</v>
      </c>
      <c r="AJ1958" s="352" t="s">
        <v>7396</v>
      </c>
      <c r="AK1958" s="354">
        <v>109.13269</v>
      </c>
      <c r="AL1958" s="355">
        <v>4.3658400000000004</v>
      </c>
      <c r="AM1958" s="11">
        <f>IF(Verzie!$E$1="CZK",Ceny!AK1958,IF(Verzie!$E$1="SK",Ceny!AL1958,""))</f>
        <v>4.3658400000000004</v>
      </c>
    </row>
    <row r="1959" spans="34:39" ht="15">
      <c r="AH1959" s="353" t="s">
        <v>7397</v>
      </c>
      <c r="AI1959" s="352" t="s">
        <v>7398</v>
      </c>
      <c r="AJ1959" s="352" t="s">
        <v>7399</v>
      </c>
      <c r="AK1959" s="354">
        <v>70.611919999999998</v>
      </c>
      <c r="AL1959" s="355">
        <v>2.8248199999999999</v>
      </c>
      <c r="AM1959" s="11">
        <f>IF(Verzie!$E$1="CZK",Ceny!AK1959,IF(Verzie!$E$1="SK",Ceny!AL1959,""))</f>
        <v>2.8248199999999999</v>
      </c>
    </row>
    <row r="1960" spans="34:39" ht="15">
      <c r="AH1960" s="353" t="s">
        <v>7400</v>
      </c>
      <c r="AI1960" s="352" t="s">
        <v>7401</v>
      </c>
      <c r="AJ1960" s="352" t="s">
        <v>7402</v>
      </c>
      <c r="AK1960" s="354">
        <v>93.381690000000006</v>
      </c>
      <c r="AL1960" s="355">
        <v>4.4920099999999996</v>
      </c>
      <c r="AM1960" s="11">
        <f>IF(Verzie!$E$1="CZK",Ceny!AK1960,IF(Verzie!$E$1="SK",Ceny!AL1960,""))</f>
        <v>4.4920099999999996</v>
      </c>
    </row>
    <row r="1961" spans="34:39" ht="15">
      <c r="AH1961" s="353" t="s">
        <v>7403</v>
      </c>
      <c r="AI1961" s="352" t="s">
        <v>7404</v>
      </c>
      <c r="AJ1961" s="352" t="s">
        <v>7405</v>
      </c>
      <c r="AK1961" s="354">
        <v>141.34273999999999</v>
      </c>
      <c r="AL1961" s="355">
        <v>6.7991099999999998</v>
      </c>
      <c r="AM1961" s="11">
        <f>IF(Verzie!$E$1="CZK",Ceny!AK1961,IF(Verzie!$E$1="SK",Ceny!AL1961,""))</f>
        <v>6.7991099999999998</v>
      </c>
    </row>
    <row r="1962" spans="34:39" ht="15">
      <c r="AH1962" s="353" t="s">
        <v>7406</v>
      </c>
      <c r="AI1962" s="352" t="s">
        <v>7407</v>
      </c>
      <c r="AJ1962" s="352" t="s">
        <v>7408</v>
      </c>
      <c r="AK1962" s="354">
        <v>367.18207000000001</v>
      </c>
      <c r="AL1962" s="355">
        <v>14.689109999999999</v>
      </c>
      <c r="AM1962" s="11">
        <f>IF(Verzie!$E$1="CZK",Ceny!AK1962,IF(Verzie!$E$1="SK",Ceny!AL1962,""))</f>
        <v>14.689109999999999</v>
      </c>
    </row>
    <row r="1963" spans="34:39" ht="15">
      <c r="AH1963" s="353" t="s">
        <v>7409</v>
      </c>
      <c r="AI1963" s="352" t="s">
        <v>7410</v>
      </c>
      <c r="AJ1963" s="352" t="s">
        <v>7411</v>
      </c>
      <c r="AK1963" s="354">
        <v>273.87921</v>
      </c>
      <c r="AL1963" s="355">
        <v>12.547219999999999</v>
      </c>
      <c r="AM1963" s="11">
        <f>IF(Verzie!$E$1="CZK",Ceny!AK1963,IF(Verzie!$E$1="SK",Ceny!AL1963,""))</f>
        <v>12.547219999999999</v>
      </c>
    </row>
    <row r="1964" spans="34:39" ht="15">
      <c r="AH1964" s="353" t="s">
        <v>7412</v>
      </c>
      <c r="AI1964" s="352" t="s">
        <v>7413</v>
      </c>
      <c r="AJ1964" s="352" t="s">
        <v>7414</v>
      </c>
      <c r="AK1964" s="354">
        <v>273.87921</v>
      </c>
      <c r="AL1964" s="355">
        <v>12.547219999999999</v>
      </c>
      <c r="AM1964" s="11">
        <f>IF(Verzie!$E$1="CZK",Ceny!AK1964,IF(Verzie!$E$1="SK",Ceny!AL1964,""))</f>
        <v>12.547219999999999</v>
      </c>
    </row>
    <row r="1965" spans="34:39" ht="15">
      <c r="AH1965" s="353" t="s">
        <v>7415</v>
      </c>
      <c r="AI1965" s="352" t="s">
        <v>7416</v>
      </c>
      <c r="AJ1965" s="352" t="s">
        <v>7417</v>
      </c>
      <c r="AK1965" s="354">
        <v>157.37397000000001</v>
      </c>
      <c r="AL1965" s="355">
        <v>7.2097600000000002</v>
      </c>
      <c r="AM1965" s="11">
        <f>IF(Verzie!$E$1="CZK",Ceny!AK1965,IF(Verzie!$E$1="SK",Ceny!AL1965,""))</f>
        <v>7.2097600000000002</v>
      </c>
    </row>
    <row r="1966" spans="34:39" ht="15">
      <c r="AH1966" s="353" t="s">
        <v>7418</v>
      </c>
      <c r="AI1966" s="352" t="s">
        <v>7419</v>
      </c>
      <c r="AJ1966" s="352" t="s">
        <v>7420</v>
      </c>
      <c r="AK1966" s="354">
        <v>4328.8355300000003</v>
      </c>
      <c r="AL1966" s="355">
        <v>198.31675999999999</v>
      </c>
      <c r="AM1966" s="11">
        <f>IF(Verzie!$E$1="CZK",Ceny!AK1966,IF(Verzie!$E$1="SK",Ceny!AL1966,""))</f>
        <v>198.31675999999999</v>
      </c>
    </row>
    <row r="1967" spans="34:39" ht="15">
      <c r="AH1967" s="353" t="s">
        <v>7421</v>
      </c>
      <c r="AI1967" s="352" t="s">
        <v>7422</v>
      </c>
      <c r="AJ1967" s="352" t="s">
        <v>7423</v>
      </c>
      <c r="AK1967" s="354">
        <v>4586.7851199999996</v>
      </c>
      <c r="AL1967" s="355">
        <v>210.13419999999999</v>
      </c>
      <c r="AM1967" s="11">
        <f>IF(Verzie!$E$1="CZK",Ceny!AK1967,IF(Verzie!$E$1="SK",Ceny!AL1967,""))</f>
        <v>210.13419999999999</v>
      </c>
    </row>
    <row r="1968" spans="34:39" ht="15">
      <c r="AH1968" s="353" t="s">
        <v>7424</v>
      </c>
      <c r="AI1968" s="352" t="s">
        <v>7425</v>
      </c>
      <c r="AJ1968" s="352" t="s">
        <v>7426</v>
      </c>
      <c r="AK1968" s="354">
        <v>1625.2949699999999</v>
      </c>
      <c r="AL1968" s="355">
        <v>74.459559999999996</v>
      </c>
      <c r="AM1968" s="11">
        <f>IF(Verzie!$E$1="CZK",Ceny!AK1968,IF(Verzie!$E$1="SK",Ceny!AL1968,""))</f>
        <v>74.459559999999996</v>
      </c>
    </row>
    <row r="1969" spans="34:39" ht="15">
      <c r="AH1969" s="353" t="s">
        <v>7427</v>
      </c>
      <c r="AI1969" s="352" t="s">
        <v>7428</v>
      </c>
      <c r="AJ1969" s="352" t="s">
        <v>7429</v>
      </c>
      <c r="AK1969" s="354">
        <v>1838.2026000000001</v>
      </c>
      <c r="AL1969" s="355">
        <v>84.213499999999996</v>
      </c>
      <c r="AM1969" s="11">
        <f>IF(Verzie!$E$1="CZK",Ceny!AK1969,IF(Verzie!$E$1="SK",Ceny!AL1969,""))</f>
        <v>84.213499999999996</v>
      </c>
    </row>
    <row r="1970" spans="34:39" ht="15">
      <c r="AH1970" s="353" t="s">
        <v>7430</v>
      </c>
      <c r="AI1970" s="352" t="s">
        <v>7431</v>
      </c>
      <c r="AJ1970" s="352" t="s">
        <v>7432</v>
      </c>
      <c r="AK1970" s="354">
        <v>1222.16661</v>
      </c>
      <c r="AL1970" s="355">
        <v>58.790610000000001</v>
      </c>
      <c r="AM1970" s="11">
        <f>IF(Verzie!$E$1="CZK",Ceny!AK1970,IF(Verzie!$E$1="SK",Ceny!AL1970,""))</f>
        <v>58.790610000000001</v>
      </c>
    </row>
    <row r="1971" spans="34:39" ht="15">
      <c r="AH1971" s="353" t="s">
        <v>7433</v>
      </c>
      <c r="AI1971" s="352" t="s">
        <v>7434</v>
      </c>
      <c r="AJ1971" s="352" t="s">
        <v>7435</v>
      </c>
      <c r="AK1971" s="354">
        <v>1235.4541300000001</v>
      </c>
      <c r="AL1971" s="355">
        <v>59.429810000000003</v>
      </c>
      <c r="AM1971" s="11">
        <f>IF(Verzie!$E$1="CZK",Ceny!AK1971,IF(Verzie!$E$1="SK",Ceny!AL1971,""))</f>
        <v>59.429810000000003</v>
      </c>
    </row>
    <row r="1972" spans="34:39" ht="15">
      <c r="AH1972" s="353" t="s">
        <v>7436</v>
      </c>
      <c r="AI1972" s="352" t="s">
        <v>7437</v>
      </c>
      <c r="AJ1972" s="352" t="s">
        <v>7438</v>
      </c>
      <c r="AK1972" s="354">
        <v>486.44333999999998</v>
      </c>
      <c r="AL1972" s="355">
        <v>23.39969</v>
      </c>
      <c r="AM1972" s="11">
        <f>IF(Verzie!$E$1="CZK",Ceny!AK1972,IF(Verzie!$E$1="SK",Ceny!AL1972,""))</f>
        <v>23.39969</v>
      </c>
    </row>
    <row r="1973" spans="34:39" ht="15">
      <c r="AH1973" s="353" t="s">
        <v>7439</v>
      </c>
      <c r="AI1973" s="352" t="s">
        <v>7440</v>
      </c>
      <c r="AJ1973" s="352" t="s">
        <v>7441</v>
      </c>
      <c r="AK1973" s="354">
        <v>1015.3586299999999</v>
      </c>
      <c r="AL1973" s="355">
        <v>48.842410000000001</v>
      </c>
      <c r="AM1973" s="11">
        <f>IF(Verzie!$E$1="CZK",Ceny!AK1973,IF(Verzie!$E$1="SK",Ceny!AL1973,""))</f>
        <v>48.842410000000001</v>
      </c>
    </row>
    <row r="1974" spans="34:39" ht="15">
      <c r="AH1974" s="353" t="s">
        <v>7442</v>
      </c>
      <c r="AI1974" s="352" t="s">
        <v>7443</v>
      </c>
      <c r="AJ1974" s="352" t="s">
        <v>7444</v>
      </c>
      <c r="AK1974" s="354">
        <v>836.12424999999996</v>
      </c>
      <c r="AL1974" s="355">
        <v>40.220590000000001</v>
      </c>
      <c r="AM1974" s="11">
        <f>IF(Verzie!$E$1="CZK",Ceny!AK1974,IF(Verzie!$E$1="SK",Ceny!AL1974,""))</f>
        <v>40.220590000000001</v>
      </c>
    </row>
    <row r="1975" spans="34:39" ht="15">
      <c r="AH1975" s="353" t="s">
        <v>7445</v>
      </c>
      <c r="AI1975" s="352" t="s">
        <v>7446</v>
      </c>
      <c r="AJ1975" s="352" t="s">
        <v>7447</v>
      </c>
      <c r="AK1975" s="354">
        <v>102.2657</v>
      </c>
      <c r="AL1975" s="355">
        <v>4.9193600000000002</v>
      </c>
      <c r="AM1975" s="11">
        <f>IF(Verzie!$E$1="CZK",Ceny!AK1975,IF(Verzie!$E$1="SK",Ceny!AL1975,""))</f>
        <v>4.9193600000000002</v>
      </c>
    </row>
    <row r="1976" spans="34:39" ht="15">
      <c r="AH1976" s="353" t="s">
        <v>7448</v>
      </c>
      <c r="AI1976" s="352" t="s">
        <v>7449</v>
      </c>
      <c r="AJ1976" s="352" t="s">
        <v>7450</v>
      </c>
      <c r="AK1976" s="354">
        <v>1445.3535300000001</v>
      </c>
      <c r="AL1976" s="355">
        <v>69.526719999999997</v>
      </c>
      <c r="AM1976" s="11">
        <f>IF(Verzie!$E$1="CZK",Ceny!AK1976,IF(Verzie!$E$1="SK",Ceny!AL1976,""))</f>
        <v>69.526719999999997</v>
      </c>
    </row>
    <row r="1977" spans="34:39" ht="15">
      <c r="AH1977" s="353" t="s">
        <v>7451</v>
      </c>
      <c r="AI1977" s="352" t="s">
        <v>7452</v>
      </c>
      <c r="AJ1977" s="352" t="s">
        <v>7453</v>
      </c>
      <c r="AK1977" s="354">
        <v>79.806190000000001</v>
      </c>
      <c r="AL1977" s="355">
        <v>3.8389700000000002</v>
      </c>
      <c r="AM1977" s="11">
        <f>IF(Verzie!$E$1="CZK",Ceny!AK1977,IF(Verzie!$E$1="SK",Ceny!AL1977,""))</f>
        <v>3.8389700000000002</v>
      </c>
    </row>
    <row r="1978" spans="34:39" ht="15">
      <c r="AH1978" s="353" t="s">
        <v>7454</v>
      </c>
      <c r="AI1978" s="352" t="s">
        <v>7455</v>
      </c>
      <c r="AJ1978" s="352" t="s">
        <v>7456</v>
      </c>
      <c r="AK1978" s="354">
        <v>28.86009</v>
      </c>
      <c r="AL1978" s="355">
        <v>1.38829</v>
      </c>
      <c r="AM1978" s="11">
        <f>IF(Verzie!$E$1="CZK",Ceny!AK1978,IF(Verzie!$E$1="SK",Ceny!AL1978,""))</f>
        <v>1.38829</v>
      </c>
    </row>
    <row r="1979" spans="34:39" ht="15">
      <c r="AH1979" s="353" t="s">
        <v>7457</v>
      </c>
      <c r="AI1979" s="352" t="s">
        <v>7458</v>
      </c>
      <c r="AJ1979" s="352" t="s">
        <v>7459</v>
      </c>
      <c r="AK1979" s="354">
        <v>231.57543000000001</v>
      </c>
      <c r="AL1979" s="355">
        <v>9.2641799999999996</v>
      </c>
      <c r="AM1979" s="11">
        <f>IF(Verzie!$E$1="CZK",Ceny!AK1979,IF(Verzie!$E$1="SK",Ceny!AL1979,""))</f>
        <v>9.2641799999999996</v>
      </c>
    </row>
    <row r="1980" spans="34:39" ht="15">
      <c r="AH1980" s="353" t="s">
        <v>7460</v>
      </c>
      <c r="AI1980" s="352" t="s">
        <v>7461</v>
      </c>
      <c r="AJ1980" s="352" t="s">
        <v>7462</v>
      </c>
      <c r="AK1980" s="354">
        <v>2.5537700000000001</v>
      </c>
      <c r="AL1980" s="355">
        <v>0.12285</v>
      </c>
      <c r="AM1980" s="11">
        <f>IF(Verzie!$E$1="CZK",Ceny!AK1980,IF(Verzie!$E$1="SK",Ceny!AL1980,""))</f>
        <v>0.12285</v>
      </c>
    </row>
    <row r="1981" spans="34:39" ht="15">
      <c r="AH1981" s="353" t="s">
        <v>7463</v>
      </c>
      <c r="AI1981" s="352" t="s">
        <v>7464</v>
      </c>
      <c r="AJ1981" s="352" t="s">
        <v>7465</v>
      </c>
      <c r="AK1981" s="354">
        <v>3.2477</v>
      </c>
      <c r="AL1981" s="355">
        <v>0.15622</v>
      </c>
      <c r="AM1981" s="11">
        <f>IF(Verzie!$E$1="CZK",Ceny!AK1981,IF(Verzie!$E$1="SK",Ceny!AL1981,""))</f>
        <v>0.15622</v>
      </c>
    </row>
    <row r="1982" spans="34:39" ht="15">
      <c r="AH1982" s="353" t="s">
        <v>7466</v>
      </c>
      <c r="AI1982" s="352" t="s">
        <v>7467</v>
      </c>
      <c r="AJ1982" s="352" t="s">
        <v>7468</v>
      </c>
      <c r="AK1982" s="354">
        <v>0</v>
      </c>
      <c r="AL1982" s="355">
        <v>0</v>
      </c>
      <c r="AM1982" s="11">
        <f>IF(Verzie!$E$1="CZK",Ceny!AK1982,IF(Verzie!$E$1="SK",Ceny!AL1982,""))</f>
        <v>0</v>
      </c>
    </row>
    <row r="1983" spans="34:39" ht="15">
      <c r="AH1983" s="353" t="s">
        <v>7469</v>
      </c>
      <c r="AI1983" s="352" t="s">
        <v>7470</v>
      </c>
      <c r="AJ1983" s="352" t="s">
        <v>7471</v>
      </c>
      <c r="AK1983" s="354">
        <v>182.50297</v>
      </c>
      <c r="AL1983" s="355">
        <v>8.7790499999999998</v>
      </c>
      <c r="AM1983" s="11">
        <f>IF(Verzie!$E$1="CZK",Ceny!AK1983,IF(Verzie!$E$1="SK",Ceny!AL1983,""))</f>
        <v>8.7790499999999998</v>
      </c>
    </row>
    <row r="1984" spans="34:39" ht="15">
      <c r="AH1984" s="353" t="s">
        <v>7472</v>
      </c>
      <c r="AI1984" s="352" t="s">
        <v>7473</v>
      </c>
      <c r="AJ1984" s="352" t="s">
        <v>7474</v>
      </c>
      <c r="AK1984" s="354">
        <v>182.50297</v>
      </c>
      <c r="AL1984" s="355">
        <v>8.7790499999999998</v>
      </c>
      <c r="AM1984" s="11">
        <f>IF(Verzie!$E$1="CZK",Ceny!AK1984,IF(Verzie!$E$1="SK",Ceny!AL1984,""))</f>
        <v>8.7790499999999998</v>
      </c>
    </row>
    <row r="1985" spans="34:39" ht="15">
      <c r="AH1985" s="353" t="s">
        <v>7475</v>
      </c>
      <c r="AI1985" s="352" t="s">
        <v>7476</v>
      </c>
      <c r="AJ1985" s="352" t="s">
        <v>7477</v>
      </c>
      <c r="AK1985" s="354">
        <v>287.41746000000001</v>
      </c>
      <c r="AL1985" s="355">
        <v>11.498139999999999</v>
      </c>
      <c r="AM1985" s="11">
        <f>IF(Verzie!$E$1="CZK",Ceny!AK1985,IF(Verzie!$E$1="SK",Ceny!AL1985,""))</f>
        <v>11.498139999999999</v>
      </c>
    </row>
    <row r="1986" spans="34:39" ht="15">
      <c r="AH1986" s="353" t="s">
        <v>7475</v>
      </c>
      <c r="AI1986" s="352" t="s">
        <v>7478</v>
      </c>
      <c r="AJ1986" s="352" t="s">
        <v>7479</v>
      </c>
      <c r="AK1986" s="354">
        <v>108.6644</v>
      </c>
      <c r="AL1986" s="355">
        <v>4.3768500000000001</v>
      </c>
      <c r="AM1986" s="11">
        <f>IF(Verzie!$E$1="CZK",Ceny!AK1986,IF(Verzie!$E$1="SK",Ceny!AL1986,""))</f>
        <v>4.3768500000000001</v>
      </c>
    </row>
    <row r="1987" spans="34:39" ht="15">
      <c r="AH1987" s="353" t="s">
        <v>7480</v>
      </c>
      <c r="AI1987" s="352" t="s">
        <v>7481</v>
      </c>
      <c r="AJ1987" s="352" t="s">
        <v>7482</v>
      </c>
      <c r="AK1987" s="354">
        <v>197.57621</v>
      </c>
      <c r="AL1987" s="355">
        <v>9.5041399999999996</v>
      </c>
      <c r="AM1987" s="11">
        <f>IF(Verzie!$E$1="CZK",Ceny!AK1987,IF(Verzie!$E$1="SK",Ceny!AL1987,""))</f>
        <v>9.5041399999999996</v>
      </c>
    </row>
    <row r="1988" spans="34:39" ht="15">
      <c r="AH1988" s="353" t="s">
        <v>7483</v>
      </c>
      <c r="AI1988" s="352" t="s">
        <v>7484</v>
      </c>
      <c r="AJ1988" s="352" t="s">
        <v>7485</v>
      </c>
      <c r="AK1988" s="354">
        <v>399.76085</v>
      </c>
      <c r="AL1988" s="355">
        <v>19.229949999999999</v>
      </c>
      <c r="AM1988" s="11">
        <f>IF(Verzie!$E$1="CZK",Ceny!AK1988,IF(Verzie!$E$1="SK",Ceny!AL1988,""))</f>
        <v>19.229949999999999</v>
      </c>
    </row>
    <row r="1989" spans="34:39" ht="15">
      <c r="AH1989" s="353" t="s">
        <v>7486</v>
      </c>
      <c r="AI1989" s="352" t="s">
        <v>7487</v>
      </c>
      <c r="AJ1989" s="352" t="s">
        <v>7488</v>
      </c>
      <c r="AK1989" s="354">
        <v>255.58546000000001</v>
      </c>
      <c r="AL1989" s="355">
        <v>10.48246</v>
      </c>
      <c r="AM1989" s="11">
        <f>IF(Verzie!$E$1="CZK",Ceny!AK1989,IF(Verzie!$E$1="SK",Ceny!AL1989,""))</f>
        <v>10.48246</v>
      </c>
    </row>
    <row r="1990" spans="34:39" ht="15">
      <c r="AH1990" s="353" t="s">
        <v>7489</v>
      </c>
      <c r="AI1990" s="352" t="s">
        <v>7490</v>
      </c>
      <c r="AJ1990" s="352" t="s">
        <v>7491</v>
      </c>
      <c r="AK1990" s="354">
        <v>94.130849999999995</v>
      </c>
      <c r="AL1990" s="355">
        <v>0</v>
      </c>
      <c r="AM1990" s="11">
        <f>IF(Verzie!$E$1="CZK",Ceny!AK1990,IF(Verzie!$E$1="SK",Ceny!AL1990,""))</f>
        <v>0</v>
      </c>
    </row>
    <row r="1991" spans="34:39" ht="15">
      <c r="AH1991" s="353" t="s">
        <v>7492</v>
      </c>
      <c r="AI1991" s="352" t="s">
        <v>7493</v>
      </c>
      <c r="AJ1991" s="352" t="s">
        <v>7494</v>
      </c>
      <c r="AK1991" s="354">
        <v>238.23835</v>
      </c>
      <c r="AL1991" s="355">
        <v>0</v>
      </c>
      <c r="AM1991" s="11">
        <f>IF(Verzie!$E$1="CZK",Ceny!AK1991,IF(Verzie!$E$1="SK",Ceny!AL1991,""))</f>
        <v>0</v>
      </c>
    </row>
    <row r="1992" spans="34:39" ht="15">
      <c r="AH1992" s="353" t="s">
        <v>7495</v>
      </c>
      <c r="AI1992" s="352" t="s">
        <v>7496</v>
      </c>
      <c r="AJ1992" s="352" t="s">
        <v>7497</v>
      </c>
      <c r="AK1992" s="354">
        <v>7493.33734</v>
      </c>
      <c r="AL1992" s="355">
        <v>299.77078999999998</v>
      </c>
      <c r="AM1992" s="11">
        <f>IF(Verzie!$E$1="CZK",Ceny!AK1992,IF(Verzie!$E$1="SK",Ceny!AL1992,""))</f>
        <v>299.77078999999998</v>
      </c>
    </row>
    <row r="1993" spans="34:39" ht="15">
      <c r="AH1993" s="353" t="s">
        <v>7498</v>
      </c>
      <c r="AI1993" s="352" t="s">
        <v>7499</v>
      </c>
      <c r="AJ1993" s="352" t="s">
        <v>7500</v>
      </c>
      <c r="AK1993" s="354">
        <v>1296.3312900000001</v>
      </c>
      <c r="AL1993" s="355">
        <v>59.388779999999997</v>
      </c>
      <c r="AM1993" s="11">
        <f>IF(Verzie!$E$1="CZK",Ceny!AK1993,IF(Verzie!$E$1="SK",Ceny!AL1993,""))</f>
        <v>59.388779999999997</v>
      </c>
    </row>
    <row r="1994" spans="34:39" ht="15">
      <c r="AH1994" s="353" t="s">
        <v>7501</v>
      </c>
      <c r="AI1994" s="352" t="s">
        <v>7502</v>
      </c>
      <c r="AJ1994" s="352" t="s">
        <v>7503</v>
      </c>
      <c r="AK1994" s="354">
        <v>1296.3312900000001</v>
      </c>
      <c r="AL1994" s="355">
        <v>59.388779999999997</v>
      </c>
      <c r="AM1994" s="11">
        <f>IF(Verzie!$E$1="CZK",Ceny!AK1994,IF(Verzie!$E$1="SK",Ceny!AL1994,""))</f>
        <v>59.388779999999997</v>
      </c>
    </row>
    <row r="1995" spans="34:39" ht="15">
      <c r="AH1995" s="353" t="s">
        <v>7504</v>
      </c>
      <c r="AI1995" s="352" t="s">
        <v>7505</v>
      </c>
      <c r="AJ1995" s="352" t="s">
        <v>7506</v>
      </c>
      <c r="AK1995" s="354">
        <v>927.92773</v>
      </c>
      <c r="AL1995" s="355">
        <v>42.511119999999998</v>
      </c>
      <c r="AM1995" s="11">
        <f>IF(Verzie!$E$1="CZK",Ceny!AK1995,IF(Verzie!$E$1="SK",Ceny!AL1995,""))</f>
        <v>42.511119999999998</v>
      </c>
    </row>
    <row r="1996" spans="34:39" ht="15">
      <c r="AH1996" s="353" t="s">
        <v>7507</v>
      </c>
      <c r="AI1996" s="352" t="s">
        <v>7508</v>
      </c>
      <c r="AJ1996" s="352" t="s">
        <v>7509</v>
      </c>
      <c r="AK1996" s="354">
        <v>927.92773</v>
      </c>
      <c r="AL1996" s="355">
        <v>42.511119999999998</v>
      </c>
      <c r="AM1996" s="11">
        <f>IF(Verzie!$E$1="CZK",Ceny!AK1996,IF(Verzie!$E$1="SK",Ceny!AL1996,""))</f>
        <v>42.511119999999998</v>
      </c>
    </row>
    <row r="1997" spans="34:39" ht="15">
      <c r="AH1997" s="353" t="s">
        <v>7510</v>
      </c>
      <c r="AI1997" s="352" t="s">
        <v>7511</v>
      </c>
      <c r="AJ1997" s="352" t="s">
        <v>7512</v>
      </c>
      <c r="AK1997" s="354">
        <v>1132.3714500000001</v>
      </c>
      <c r="AL1997" s="355">
        <v>51.877279999999999</v>
      </c>
      <c r="AM1997" s="11">
        <f>IF(Verzie!$E$1="CZK",Ceny!AK1997,IF(Verzie!$E$1="SK",Ceny!AL1997,""))</f>
        <v>51.877279999999999</v>
      </c>
    </row>
    <row r="1998" spans="34:39" ht="15">
      <c r="AH1998" s="353" t="s">
        <v>7513</v>
      </c>
      <c r="AI1998" s="352" t="s">
        <v>7514</v>
      </c>
      <c r="AJ1998" s="352" t="s">
        <v>7515</v>
      </c>
      <c r="AK1998" s="354">
        <v>763.92727000000002</v>
      </c>
      <c r="AL1998" s="355">
        <v>34.99776</v>
      </c>
      <c r="AM1998" s="11">
        <f>IF(Verzie!$E$1="CZK",Ceny!AK1998,IF(Verzie!$E$1="SK",Ceny!AL1998,""))</f>
        <v>34.99776</v>
      </c>
    </row>
    <row r="1999" spans="34:39" ht="15">
      <c r="AH1999" s="353" t="s">
        <v>7516</v>
      </c>
      <c r="AI1999" s="352" t="s">
        <v>7517</v>
      </c>
      <c r="AJ1999" s="352" t="s">
        <v>7518</v>
      </c>
      <c r="AK1999" s="354">
        <v>763.92727000000002</v>
      </c>
      <c r="AL1999" s="355">
        <v>34.99776</v>
      </c>
      <c r="AM1999" s="11">
        <f>IF(Verzie!$E$1="CZK",Ceny!AK1999,IF(Verzie!$E$1="SK",Ceny!AL1999,""))</f>
        <v>34.99776</v>
      </c>
    </row>
    <row r="2000" spans="34:39" ht="15">
      <c r="AH2000" s="353" t="s">
        <v>7519</v>
      </c>
      <c r="AI2000" s="352" t="s">
        <v>7520</v>
      </c>
      <c r="AJ2000" s="352" t="s">
        <v>7521</v>
      </c>
      <c r="AK2000" s="354">
        <v>43.405050000000003</v>
      </c>
      <c r="AL2000" s="355">
        <v>1.9885200000000001</v>
      </c>
      <c r="AM2000" s="11">
        <f>IF(Verzie!$E$1="CZK",Ceny!AK2000,IF(Verzie!$E$1="SK",Ceny!AL2000,""))</f>
        <v>1.9885200000000001</v>
      </c>
    </row>
    <row r="2001" spans="34:39" ht="15">
      <c r="AH2001" s="353" t="s">
        <v>7522</v>
      </c>
      <c r="AI2001" s="352" t="s">
        <v>7523</v>
      </c>
      <c r="AJ2001" s="352" t="s">
        <v>7524</v>
      </c>
      <c r="AK2001" s="354">
        <v>188.48889</v>
      </c>
      <c r="AL2001" s="355">
        <v>8.6352399999999996</v>
      </c>
      <c r="AM2001" s="11">
        <f>IF(Verzie!$E$1="CZK",Ceny!AK2001,IF(Verzie!$E$1="SK",Ceny!AL2001,""))</f>
        <v>8.6352399999999996</v>
      </c>
    </row>
    <row r="2002" spans="34:39" ht="15">
      <c r="AH2002" s="353" t="s">
        <v>7525</v>
      </c>
      <c r="AI2002" s="352" t="s">
        <v>7526</v>
      </c>
      <c r="AJ2002" s="352" t="s">
        <v>7527</v>
      </c>
      <c r="AK2002" s="354">
        <v>42.982460000000003</v>
      </c>
      <c r="AL2002" s="355">
        <v>1.96916</v>
      </c>
      <c r="AM2002" s="11">
        <f>IF(Verzie!$E$1="CZK",Ceny!AK2002,IF(Verzie!$E$1="SK",Ceny!AL2002,""))</f>
        <v>1.96916</v>
      </c>
    </row>
    <row r="2003" spans="34:39" ht="15">
      <c r="AH2003" s="353" t="s">
        <v>7528</v>
      </c>
      <c r="AI2003" s="352" t="s">
        <v>7529</v>
      </c>
      <c r="AJ2003" s="352" t="s">
        <v>7530</v>
      </c>
      <c r="AK2003" s="354">
        <v>122.15013999999999</v>
      </c>
      <c r="AL2003" s="355">
        <v>5.8758600000000003</v>
      </c>
      <c r="AM2003" s="11">
        <f>IF(Verzie!$E$1="CZK",Ceny!AK2003,IF(Verzie!$E$1="SK",Ceny!AL2003,""))</f>
        <v>5.8758600000000003</v>
      </c>
    </row>
    <row r="2004" spans="34:39" ht="15">
      <c r="AH2004" s="353" t="s">
        <v>7531</v>
      </c>
      <c r="AI2004" s="352" t="s">
        <v>7532</v>
      </c>
      <c r="AJ2004" s="352" t="s">
        <v>7533</v>
      </c>
      <c r="AK2004" s="354">
        <v>155.85626999999999</v>
      </c>
      <c r="AL2004" s="355">
        <v>7.4972500000000002</v>
      </c>
      <c r="AM2004" s="11">
        <f>IF(Verzie!$E$1="CZK",Ceny!AK2004,IF(Verzie!$E$1="SK",Ceny!AL2004,""))</f>
        <v>7.4972500000000002</v>
      </c>
    </row>
    <row r="2005" spans="34:39" ht="15">
      <c r="AH2005" s="353" t="s">
        <v>7534</v>
      </c>
      <c r="AI2005" s="352" t="s">
        <v>7535</v>
      </c>
      <c r="AJ2005" s="352" t="s">
        <v>7536</v>
      </c>
      <c r="AK2005" s="354">
        <v>147.49803</v>
      </c>
      <c r="AL2005" s="355">
        <v>7.0951899999999997</v>
      </c>
      <c r="AM2005" s="11">
        <f>IF(Verzie!$E$1="CZK",Ceny!AK2005,IF(Verzie!$E$1="SK",Ceny!AL2005,""))</f>
        <v>7.0951899999999997</v>
      </c>
    </row>
    <row r="2006" spans="34:39" ht="15">
      <c r="AH2006" s="353" t="s">
        <v>7537</v>
      </c>
      <c r="AI2006" s="352" t="s">
        <v>7538</v>
      </c>
      <c r="AJ2006" s="352" t="s">
        <v>7539</v>
      </c>
      <c r="AK2006" s="354">
        <v>146.10772</v>
      </c>
      <c r="AL2006" s="355">
        <v>7.0282999999999998</v>
      </c>
      <c r="AM2006" s="11">
        <f>IF(Verzie!$E$1="CZK",Ceny!AK2006,IF(Verzie!$E$1="SK",Ceny!AL2006,""))</f>
        <v>7.0282999999999998</v>
      </c>
    </row>
    <row r="2007" spans="34:39" ht="15">
      <c r="AH2007" s="353" t="s">
        <v>7540</v>
      </c>
      <c r="AI2007" s="352" t="s">
        <v>7541</v>
      </c>
      <c r="AJ2007" s="352" t="s">
        <v>7542</v>
      </c>
      <c r="AK2007" s="354">
        <v>147.49803</v>
      </c>
      <c r="AL2007" s="355">
        <v>7.0951899999999997</v>
      </c>
      <c r="AM2007" s="11">
        <f>IF(Verzie!$E$1="CZK",Ceny!AK2007,IF(Verzie!$E$1="SK",Ceny!AL2007,""))</f>
        <v>7.0951899999999997</v>
      </c>
    </row>
    <row r="2008" spans="34:39" ht="15">
      <c r="AH2008" s="353" t="s">
        <v>7543</v>
      </c>
      <c r="AI2008" s="352" t="s">
        <v>7544</v>
      </c>
      <c r="AJ2008" s="352" t="s">
        <v>7545</v>
      </c>
      <c r="AK2008" s="354">
        <v>147.49803</v>
      </c>
      <c r="AL2008" s="355">
        <v>7.0951899999999997</v>
      </c>
      <c r="AM2008" s="11">
        <f>IF(Verzie!$E$1="CZK",Ceny!AK2008,IF(Verzie!$E$1="SK",Ceny!AL2008,""))</f>
        <v>7.0951899999999997</v>
      </c>
    </row>
    <row r="2009" spans="34:39" ht="15">
      <c r="AH2009" s="353" t="s">
        <v>7546</v>
      </c>
      <c r="AI2009" s="352" t="s">
        <v>7547</v>
      </c>
      <c r="AJ2009" s="352" t="s">
        <v>7548</v>
      </c>
      <c r="AK2009" s="354">
        <v>146.10772</v>
      </c>
      <c r="AL2009" s="355">
        <v>7.0282999999999998</v>
      </c>
      <c r="AM2009" s="11">
        <f>IF(Verzie!$E$1="CZK",Ceny!AK2009,IF(Verzie!$E$1="SK",Ceny!AL2009,""))</f>
        <v>7.0282999999999998</v>
      </c>
    </row>
    <row r="2010" spans="34:39" ht="15">
      <c r="AH2010" s="353" t="s">
        <v>7549</v>
      </c>
      <c r="AI2010" s="352" t="s">
        <v>7550</v>
      </c>
      <c r="AJ2010" s="352" t="s">
        <v>7551</v>
      </c>
      <c r="AK2010" s="354">
        <v>147.49803</v>
      </c>
      <c r="AL2010" s="355">
        <v>7.0951899999999997</v>
      </c>
      <c r="AM2010" s="11">
        <f>IF(Verzie!$E$1="CZK",Ceny!AK2010,IF(Verzie!$E$1="SK",Ceny!AL2010,""))</f>
        <v>7.0951899999999997</v>
      </c>
    </row>
    <row r="2011" spans="34:39" ht="15">
      <c r="AH2011" s="353" t="s">
        <v>7552</v>
      </c>
      <c r="AI2011" s="352" t="s">
        <v>7553</v>
      </c>
      <c r="AJ2011" s="352" t="s">
        <v>7554</v>
      </c>
      <c r="AK2011" s="354">
        <v>149.95770999999999</v>
      </c>
      <c r="AL2011" s="355">
        <v>7.2135199999999999</v>
      </c>
      <c r="AM2011" s="11">
        <f>IF(Verzie!$E$1="CZK",Ceny!AK2011,IF(Verzie!$E$1="SK",Ceny!AL2011,""))</f>
        <v>7.2135199999999999</v>
      </c>
    </row>
    <row r="2012" spans="34:39" ht="15">
      <c r="AH2012" s="353" t="s">
        <v>7555</v>
      </c>
      <c r="AI2012" s="352" t="s">
        <v>7556</v>
      </c>
      <c r="AJ2012" s="352" t="s">
        <v>7557</v>
      </c>
      <c r="AK2012" s="354">
        <v>149.95770999999999</v>
      </c>
      <c r="AL2012" s="355">
        <v>7.2135199999999999</v>
      </c>
      <c r="AM2012" s="11">
        <f>IF(Verzie!$E$1="CZK",Ceny!AK2012,IF(Verzie!$E$1="SK",Ceny!AL2012,""))</f>
        <v>7.2135199999999999</v>
      </c>
    </row>
    <row r="2013" spans="34:39" ht="15">
      <c r="AH2013" s="353" t="s">
        <v>7558</v>
      </c>
      <c r="AI2013" s="352" t="s">
        <v>7559</v>
      </c>
      <c r="AJ2013" s="352" t="s">
        <v>7560</v>
      </c>
      <c r="AK2013" s="354">
        <v>149.95770999999999</v>
      </c>
      <c r="AL2013" s="355">
        <v>7.2135199999999999</v>
      </c>
      <c r="AM2013" s="11">
        <f>IF(Verzie!$E$1="CZK",Ceny!AK2013,IF(Verzie!$E$1="SK",Ceny!AL2013,""))</f>
        <v>7.2135199999999999</v>
      </c>
    </row>
    <row r="2014" spans="34:39" ht="15">
      <c r="AH2014" s="353" t="s">
        <v>7561</v>
      </c>
      <c r="AI2014" s="352" t="s">
        <v>7562</v>
      </c>
      <c r="AJ2014" s="352" t="s">
        <v>7563</v>
      </c>
      <c r="AK2014" s="354">
        <v>149.95770999999999</v>
      </c>
      <c r="AL2014" s="355">
        <v>7.2135199999999999</v>
      </c>
      <c r="AM2014" s="11">
        <f>IF(Verzie!$E$1="CZK",Ceny!AK2014,IF(Verzie!$E$1="SK",Ceny!AL2014,""))</f>
        <v>7.2135199999999999</v>
      </c>
    </row>
    <row r="2015" spans="34:39" ht="15">
      <c r="AH2015" s="353" t="s">
        <v>7564</v>
      </c>
      <c r="AI2015" s="352" t="s">
        <v>7565</v>
      </c>
      <c r="AJ2015" s="352" t="s">
        <v>7566</v>
      </c>
      <c r="AK2015" s="354">
        <v>151.28113999999999</v>
      </c>
      <c r="AL2015" s="355">
        <v>7.2771699999999999</v>
      </c>
      <c r="AM2015" s="11">
        <f>IF(Verzie!$E$1="CZK",Ceny!AK2015,IF(Verzie!$E$1="SK",Ceny!AL2015,""))</f>
        <v>7.2771699999999999</v>
      </c>
    </row>
    <row r="2016" spans="34:39" ht="15">
      <c r="AH2016" s="353" t="s">
        <v>7567</v>
      </c>
      <c r="AI2016" s="352" t="s">
        <v>7568</v>
      </c>
      <c r="AJ2016" s="352" t="s">
        <v>7569</v>
      </c>
      <c r="AK2016" s="354">
        <v>151.28113999999999</v>
      </c>
      <c r="AL2016" s="355">
        <v>7.2771699999999999</v>
      </c>
      <c r="AM2016" s="11">
        <f>IF(Verzie!$E$1="CZK",Ceny!AK2016,IF(Verzie!$E$1="SK",Ceny!AL2016,""))</f>
        <v>7.2771699999999999</v>
      </c>
    </row>
    <row r="2017" spans="34:39" ht="15">
      <c r="AH2017" s="353" t="s">
        <v>7570</v>
      </c>
      <c r="AI2017" s="352" t="s">
        <v>7571</v>
      </c>
      <c r="AJ2017" s="352" t="s">
        <v>7572</v>
      </c>
      <c r="AK2017" s="354">
        <v>151.28113999999999</v>
      </c>
      <c r="AL2017" s="355">
        <v>7.2771699999999999</v>
      </c>
      <c r="AM2017" s="11">
        <f>IF(Verzie!$E$1="CZK",Ceny!AK2017,IF(Verzie!$E$1="SK",Ceny!AL2017,""))</f>
        <v>7.2771699999999999</v>
      </c>
    </row>
    <row r="2018" spans="34:39" ht="15">
      <c r="AH2018" s="353" t="s">
        <v>7573</v>
      </c>
      <c r="AI2018" s="352" t="s">
        <v>7574</v>
      </c>
      <c r="AJ2018" s="352" t="s">
        <v>7575</v>
      </c>
      <c r="AK2018" s="354">
        <v>153.73842999999999</v>
      </c>
      <c r="AL2018" s="355">
        <v>7.3953800000000003</v>
      </c>
      <c r="AM2018" s="11">
        <f>IF(Verzie!$E$1="CZK",Ceny!AK2018,IF(Verzie!$E$1="SK",Ceny!AL2018,""))</f>
        <v>7.3953800000000003</v>
      </c>
    </row>
    <row r="2019" spans="34:39" ht="15">
      <c r="AH2019" s="353" t="s">
        <v>7576</v>
      </c>
      <c r="AI2019" s="352" t="s">
        <v>7577</v>
      </c>
      <c r="AJ2019" s="352" t="s">
        <v>7578</v>
      </c>
      <c r="AK2019" s="354">
        <v>162.62545</v>
      </c>
      <c r="AL2019" s="355">
        <v>7.8228799999999996</v>
      </c>
      <c r="AM2019" s="11">
        <f>IF(Verzie!$E$1="CZK",Ceny!AK2019,IF(Verzie!$E$1="SK",Ceny!AL2019,""))</f>
        <v>7.8228799999999996</v>
      </c>
    </row>
    <row r="2020" spans="34:39" ht="15">
      <c r="AH2020" s="353" t="s">
        <v>7579</v>
      </c>
      <c r="AI2020" s="352" t="s">
        <v>7580</v>
      </c>
      <c r="AJ2020" s="352" t="s">
        <v>7581</v>
      </c>
      <c r="AK2020" s="354">
        <v>165.08286000000001</v>
      </c>
      <c r="AL2020" s="355">
        <v>7.94109</v>
      </c>
      <c r="AM2020" s="11">
        <f>IF(Verzie!$E$1="CZK",Ceny!AK2020,IF(Verzie!$E$1="SK",Ceny!AL2020,""))</f>
        <v>7.94109</v>
      </c>
    </row>
    <row r="2021" spans="34:39" ht="15">
      <c r="AH2021" s="353" t="s">
        <v>7582</v>
      </c>
      <c r="AI2021" s="352" t="s">
        <v>7583</v>
      </c>
      <c r="AJ2021" s="352" t="s">
        <v>7584</v>
      </c>
      <c r="AK2021" s="354">
        <v>165.08286000000001</v>
      </c>
      <c r="AL2021" s="355">
        <v>7.94109</v>
      </c>
      <c r="AM2021" s="11">
        <f>IF(Verzie!$E$1="CZK",Ceny!AK2021,IF(Verzie!$E$1="SK",Ceny!AL2021,""))</f>
        <v>7.94109</v>
      </c>
    </row>
    <row r="2022" spans="34:39" ht="15">
      <c r="AH2022" s="353" t="s">
        <v>7585</v>
      </c>
      <c r="AI2022" s="352" t="s">
        <v>7586</v>
      </c>
      <c r="AJ2022" s="352" t="s">
        <v>7587</v>
      </c>
      <c r="AK2022" s="354">
        <v>165.08286000000001</v>
      </c>
      <c r="AL2022" s="355">
        <v>7.94109</v>
      </c>
      <c r="AM2022" s="11">
        <f>IF(Verzie!$E$1="CZK",Ceny!AK2022,IF(Verzie!$E$1="SK",Ceny!AL2022,""))</f>
        <v>7.94109</v>
      </c>
    </row>
    <row r="2023" spans="34:39" ht="15">
      <c r="AH2023" s="353" t="s">
        <v>7588</v>
      </c>
      <c r="AI2023" s="352" t="s">
        <v>7589</v>
      </c>
      <c r="AJ2023" s="352" t="s">
        <v>7590</v>
      </c>
      <c r="AK2023" s="354">
        <v>0</v>
      </c>
      <c r="AL2023" s="355">
        <v>7.3043500000000003</v>
      </c>
      <c r="AM2023" s="11">
        <f>IF(Verzie!$E$1="CZK",Ceny!AK2023,IF(Verzie!$E$1="SK",Ceny!AL2023,""))</f>
        <v>7.3043500000000003</v>
      </c>
    </row>
    <row r="2024" spans="34:39" ht="15">
      <c r="AH2024" s="353" t="s">
        <v>7591</v>
      </c>
      <c r="AI2024" s="352" t="s">
        <v>7592</v>
      </c>
      <c r="AJ2024" s="352" t="s">
        <v>7593</v>
      </c>
      <c r="AK2024" s="354">
        <v>0</v>
      </c>
      <c r="AL2024" s="355">
        <v>7.3043500000000003</v>
      </c>
      <c r="AM2024" s="11">
        <f>IF(Verzie!$E$1="CZK",Ceny!AK2024,IF(Verzie!$E$1="SK",Ceny!AL2024,""))</f>
        <v>7.3043500000000003</v>
      </c>
    </row>
    <row r="2025" spans="34:39" ht="15">
      <c r="AH2025" s="353" t="s">
        <v>7591</v>
      </c>
      <c r="AI2025" s="352" t="s">
        <v>7594</v>
      </c>
      <c r="AJ2025" s="352" t="s">
        <v>7595</v>
      </c>
      <c r="AK2025" s="354">
        <v>152.78922</v>
      </c>
      <c r="AL2025" s="355">
        <v>7.34971</v>
      </c>
      <c r="AM2025" s="11">
        <f>IF(Verzie!$E$1="CZK",Ceny!AK2025,IF(Verzie!$E$1="SK",Ceny!AL2025,""))</f>
        <v>7.34971</v>
      </c>
    </row>
    <row r="2026" spans="34:39" ht="15">
      <c r="AH2026" s="353" t="s">
        <v>7596</v>
      </c>
      <c r="AI2026" s="352" t="s">
        <v>7597</v>
      </c>
      <c r="AJ2026" s="352" t="s">
        <v>7598</v>
      </c>
      <c r="AK2026" s="354">
        <v>127.83011</v>
      </c>
      <c r="AL2026" s="355">
        <v>6.1490900000000002</v>
      </c>
      <c r="AM2026" s="11">
        <f>IF(Verzie!$E$1="CZK",Ceny!AK2026,IF(Verzie!$E$1="SK",Ceny!AL2026,""))</f>
        <v>6.1490900000000002</v>
      </c>
    </row>
    <row r="2027" spans="34:39" ht="15">
      <c r="AH2027" s="353" t="s">
        <v>7599</v>
      </c>
      <c r="AI2027" s="352" t="s">
        <v>7600</v>
      </c>
      <c r="AJ2027" s="352" t="s">
        <v>7601</v>
      </c>
      <c r="AK2027" s="354">
        <v>127.83011</v>
      </c>
      <c r="AL2027" s="355">
        <v>6.1490900000000002</v>
      </c>
      <c r="AM2027" s="11">
        <f>IF(Verzie!$E$1="CZK",Ceny!AK2027,IF(Verzie!$E$1="SK",Ceny!AL2027,""))</f>
        <v>6.1490900000000002</v>
      </c>
    </row>
    <row r="2028" spans="34:39" ht="15">
      <c r="AH2028" s="353" t="s">
        <v>7602</v>
      </c>
      <c r="AI2028" s="352" t="s">
        <v>7603</v>
      </c>
      <c r="AJ2028" s="352" t="s">
        <v>7604</v>
      </c>
      <c r="AK2028" s="354">
        <v>126.62457999999999</v>
      </c>
      <c r="AL2028" s="355">
        <v>6.0911099999999996</v>
      </c>
      <c r="AM2028" s="11">
        <f>IF(Verzie!$E$1="CZK",Ceny!AK2028,IF(Verzie!$E$1="SK",Ceny!AL2028,""))</f>
        <v>6.0911099999999996</v>
      </c>
    </row>
    <row r="2029" spans="34:39" ht="15">
      <c r="AH2029" s="353" t="s">
        <v>7605</v>
      </c>
      <c r="AI2029" s="352" t="s">
        <v>7606</v>
      </c>
      <c r="AJ2029" s="352" t="s">
        <v>7607</v>
      </c>
      <c r="AK2029" s="354">
        <v>127.83011</v>
      </c>
      <c r="AL2029" s="355">
        <v>6.1490900000000002</v>
      </c>
      <c r="AM2029" s="11">
        <f>IF(Verzie!$E$1="CZK",Ceny!AK2029,IF(Verzie!$E$1="SK",Ceny!AL2029,""))</f>
        <v>6.1490900000000002</v>
      </c>
    </row>
    <row r="2030" spans="34:39" ht="15">
      <c r="AH2030" s="353" t="s">
        <v>7608</v>
      </c>
      <c r="AI2030" s="352" t="s">
        <v>7609</v>
      </c>
      <c r="AJ2030" s="352" t="s">
        <v>7610</v>
      </c>
      <c r="AK2030" s="354">
        <v>132.74709999999999</v>
      </c>
      <c r="AL2030" s="355">
        <v>6.3856200000000003</v>
      </c>
      <c r="AM2030" s="11">
        <f>IF(Verzie!$E$1="CZK",Ceny!AK2030,IF(Verzie!$E$1="SK",Ceny!AL2030,""))</f>
        <v>6.3856200000000003</v>
      </c>
    </row>
    <row r="2031" spans="34:39" ht="15">
      <c r="AH2031" s="353" t="s">
        <v>7611</v>
      </c>
      <c r="AI2031" s="352" t="s">
        <v>7612</v>
      </c>
      <c r="AJ2031" s="352" t="s">
        <v>7613</v>
      </c>
      <c r="AK2031" s="354">
        <v>131.49534</v>
      </c>
      <c r="AL2031" s="355">
        <v>6.3254099999999998</v>
      </c>
      <c r="AM2031" s="11">
        <f>IF(Verzie!$E$1="CZK",Ceny!AK2031,IF(Verzie!$E$1="SK",Ceny!AL2031,""))</f>
        <v>6.3254099999999998</v>
      </c>
    </row>
    <row r="2032" spans="34:39" ht="15">
      <c r="AH2032" s="353" t="s">
        <v>7614</v>
      </c>
      <c r="AI2032" s="352" t="s">
        <v>7615</v>
      </c>
      <c r="AJ2032" s="352" t="s">
        <v>7616</v>
      </c>
      <c r="AK2032" s="354">
        <v>132.74709999999999</v>
      </c>
      <c r="AL2032" s="355">
        <v>6.3856200000000003</v>
      </c>
      <c r="AM2032" s="11">
        <f>IF(Verzie!$E$1="CZK",Ceny!AK2032,IF(Verzie!$E$1="SK",Ceny!AL2032,""))</f>
        <v>6.3856200000000003</v>
      </c>
    </row>
    <row r="2033" spans="34:39" ht="15">
      <c r="AH2033" s="353" t="s">
        <v>7617</v>
      </c>
      <c r="AI2033" s="352" t="s">
        <v>7618</v>
      </c>
      <c r="AJ2033" s="352" t="s">
        <v>7619</v>
      </c>
      <c r="AK2033" s="354">
        <v>132.74709999999999</v>
      </c>
      <c r="AL2033" s="355">
        <v>6.3856200000000003</v>
      </c>
      <c r="AM2033" s="11">
        <f>IF(Verzie!$E$1="CZK",Ceny!AK2033,IF(Verzie!$E$1="SK",Ceny!AL2033,""))</f>
        <v>6.3856200000000003</v>
      </c>
    </row>
    <row r="2034" spans="34:39" ht="15">
      <c r="AH2034" s="353" t="s">
        <v>7620</v>
      </c>
      <c r="AI2034" s="352" t="s">
        <v>7621</v>
      </c>
      <c r="AJ2034" s="352" t="s">
        <v>7622</v>
      </c>
      <c r="AK2034" s="354">
        <v>131.49534</v>
      </c>
      <c r="AL2034" s="355">
        <v>6.3254099999999998</v>
      </c>
      <c r="AM2034" s="11">
        <f>IF(Verzie!$E$1="CZK",Ceny!AK2034,IF(Verzie!$E$1="SK",Ceny!AL2034,""))</f>
        <v>6.3254099999999998</v>
      </c>
    </row>
    <row r="2035" spans="34:39" ht="15">
      <c r="AH2035" s="353" t="s">
        <v>7623</v>
      </c>
      <c r="AI2035" s="352" t="s">
        <v>7624</v>
      </c>
      <c r="AJ2035" s="352" t="s">
        <v>7625</v>
      </c>
      <c r="AK2035" s="354">
        <v>132.74709999999999</v>
      </c>
      <c r="AL2035" s="355">
        <v>6.3856200000000003</v>
      </c>
      <c r="AM2035" s="11">
        <f>IF(Verzie!$E$1="CZK",Ceny!AK2035,IF(Verzie!$E$1="SK",Ceny!AL2035,""))</f>
        <v>6.3856200000000003</v>
      </c>
    </row>
    <row r="2036" spans="34:39" ht="15">
      <c r="AH2036" s="353" t="s">
        <v>7626</v>
      </c>
      <c r="AI2036" s="352" t="s">
        <v>7627</v>
      </c>
      <c r="AJ2036" s="352" t="s">
        <v>7628</v>
      </c>
      <c r="AK2036" s="354">
        <v>136.53009</v>
      </c>
      <c r="AL2036" s="355">
        <v>6.5675999999999997</v>
      </c>
      <c r="AM2036" s="11">
        <f>IF(Verzie!$E$1="CZK",Ceny!AK2036,IF(Verzie!$E$1="SK",Ceny!AL2036,""))</f>
        <v>6.5675999999999997</v>
      </c>
    </row>
    <row r="2037" spans="34:39" ht="15">
      <c r="AH2037" s="353" t="s">
        <v>7629</v>
      </c>
      <c r="AI2037" s="352" t="s">
        <v>7630</v>
      </c>
      <c r="AJ2037" s="352" t="s">
        <v>7631</v>
      </c>
      <c r="AK2037" s="354">
        <v>150.33420000000001</v>
      </c>
      <c r="AL2037" s="355">
        <v>7.2316200000000004</v>
      </c>
      <c r="AM2037" s="11">
        <f>IF(Verzie!$E$1="CZK",Ceny!AK2037,IF(Verzie!$E$1="SK",Ceny!AL2037,""))</f>
        <v>7.2316200000000004</v>
      </c>
    </row>
    <row r="2038" spans="34:39" ht="15">
      <c r="AH2038" s="353" t="s">
        <v>7632</v>
      </c>
      <c r="AI2038" s="352" t="s">
        <v>7633</v>
      </c>
      <c r="AJ2038" s="352" t="s">
        <v>7634</v>
      </c>
      <c r="AK2038" s="354">
        <v>0</v>
      </c>
      <c r="AL2038" s="355">
        <v>6.59938</v>
      </c>
      <c r="AM2038" s="11">
        <f>IF(Verzie!$E$1="CZK",Ceny!AK2038,IF(Verzie!$E$1="SK",Ceny!AL2038,""))</f>
        <v>6.59938</v>
      </c>
    </row>
    <row r="2039" spans="34:39" ht="15">
      <c r="AH2039" s="353" t="s">
        <v>7635</v>
      </c>
      <c r="AI2039" s="352" t="s">
        <v>7636</v>
      </c>
      <c r="AJ2039" s="352" t="s">
        <v>7637</v>
      </c>
      <c r="AK2039" s="354">
        <v>21.427790000000002</v>
      </c>
      <c r="AL2039" s="355">
        <v>1.0307599999999999</v>
      </c>
      <c r="AM2039" s="11">
        <f>IF(Verzie!$E$1="CZK",Ceny!AK2039,IF(Verzie!$E$1="SK",Ceny!AL2039,""))</f>
        <v>1.0307599999999999</v>
      </c>
    </row>
    <row r="2040" spans="34:39" ht="15">
      <c r="AH2040" s="353" t="s">
        <v>7638</v>
      </c>
      <c r="AI2040" s="352" t="s">
        <v>7639</v>
      </c>
      <c r="AJ2040" s="352" t="s">
        <v>7640</v>
      </c>
      <c r="AK2040" s="354">
        <v>23.125319999999999</v>
      </c>
      <c r="AL2040" s="355">
        <v>1.1124099999999999</v>
      </c>
      <c r="AM2040" s="11">
        <f>IF(Verzie!$E$1="CZK",Ceny!AK2040,IF(Verzie!$E$1="SK",Ceny!AL2040,""))</f>
        <v>1.1124099999999999</v>
      </c>
    </row>
    <row r="2041" spans="34:39" ht="15">
      <c r="AH2041" s="353" t="s">
        <v>7641</v>
      </c>
      <c r="AI2041" s="352" t="s">
        <v>7642</v>
      </c>
      <c r="AJ2041" s="352" t="s">
        <v>7643</v>
      </c>
      <c r="AK2041" s="354">
        <v>22.487850000000002</v>
      </c>
      <c r="AL2041" s="355">
        <v>1.08175</v>
      </c>
      <c r="AM2041" s="11">
        <f>IF(Verzie!$E$1="CZK",Ceny!AK2041,IF(Verzie!$E$1="SK",Ceny!AL2041,""))</f>
        <v>1.08175</v>
      </c>
    </row>
    <row r="2042" spans="34:39" ht="15">
      <c r="AH2042" s="353" t="s">
        <v>7644</v>
      </c>
      <c r="AI2042" s="352" t="s">
        <v>7645</v>
      </c>
      <c r="AJ2042" s="352" t="s">
        <v>7646</v>
      </c>
      <c r="AK2042" s="354">
        <v>25.035319999999999</v>
      </c>
      <c r="AL2042" s="355">
        <v>1.2042900000000001</v>
      </c>
      <c r="AM2042" s="11">
        <f>IF(Verzie!$E$1="CZK",Ceny!AK2042,IF(Verzie!$E$1="SK",Ceny!AL2042,""))</f>
        <v>1.2042900000000001</v>
      </c>
    </row>
    <row r="2043" spans="34:39" ht="15">
      <c r="AH2043" s="353" t="s">
        <v>7647</v>
      </c>
      <c r="AI2043" s="352" t="s">
        <v>7648</v>
      </c>
      <c r="AJ2043" s="352" t="s">
        <v>7649</v>
      </c>
      <c r="AK2043" s="354">
        <v>3.2477</v>
      </c>
      <c r="AL2043" s="355">
        <v>0.15622</v>
      </c>
      <c r="AM2043" s="11">
        <f>IF(Verzie!$E$1="CZK",Ceny!AK2043,IF(Verzie!$E$1="SK",Ceny!AL2043,""))</f>
        <v>0.15622</v>
      </c>
    </row>
    <row r="2044" spans="34:39" ht="15">
      <c r="AH2044" s="353" t="s">
        <v>7647</v>
      </c>
      <c r="AI2044" s="352" t="s">
        <v>7650</v>
      </c>
      <c r="AJ2044" s="352" t="s">
        <v>7651</v>
      </c>
      <c r="AK2044" s="354">
        <v>0</v>
      </c>
      <c r="AL2044" s="355">
        <v>0.15525</v>
      </c>
      <c r="AM2044" s="11">
        <f>IF(Verzie!$E$1="CZK",Ceny!AK2044,IF(Verzie!$E$1="SK",Ceny!AL2044,""))</f>
        <v>0.15525</v>
      </c>
    </row>
    <row r="2045" spans="34:39" ht="15">
      <c r="AH2045" s="353" t="s">
        <v>7652</v>
      </c>
      <c r="AI2045" s="352" t="s">
        <v>7653</v>
      </c>
      <c r="AJ2045" s="352" t="s">
        <v>7654</v>
      </c>
      <c r="AK2045" s="354">
        <v>3.2477</v>
      </c>
      <c r="AL2045" s="355">
        <v>0.15622</v>
      </c>
      <c r="AM2045" s="11">
        <f>IF(Verzie!$E$1="CZK",Ceny!AK2045,IF(Verzie!$E$1="SK",Ceny!AL2045,""))</f>
        <v>0.15622</v>
      </c>
    </row>
    <row r="2046" spans="34:39" ht="15">
      <c r="AH2046" s="353" t="s">
        <v>7655</v>
      </c>
      <c r="AI2046" s="352" t="s">
        <v>7656</v>
      </c>
      <c r="AJ2046" s="352" t="s">
        <v>7657</v>
      </c>
      <c r="AK2046" s="354">
        <v>4.17591</v>
      </c>
      <c r="AL2046" s="355">
        <v>0.20089000000000001</v>
      </c>
      <c r="AM2046" s="11">
        <f>IF(Verzie!$E$1="CZK",Ceny!AK2046,IF(Verzie!$E$1="SK",Ceny!AL2046,""))</f>
        <v>0.20089000000000001</v>
      </c>
    </row>
    <row r="2047" spans="34:39" ht="15">
      <c r="AH2047" s="353" t="s">
        <v>7658</v>
      </c>
      <c r="AI2047" s="352" t="s">
        <v>7659</v>
      </c>
      <c r="AJ2047" s="352" t="s">
        <v>7660</v>
      </c>
      <c r="AK2047" s="354">
        <v>4.17591</v>
      </c>
      <c r="AL2047" s="355">
        <v>0.20089000000000001</v>
      </c>
      <c r="AM2047" s="11">
        <f>IF(Verzie!$E$1="CZK",Ceny!AK2047,IF(Verzie!$E$1="SK",Ceny!AL2047,""))</f>
        <v>0.20089000000000001</v>
      </c>
    </row>
    <row r="2048" spans="34:39" ht="15">
      <c r="AH2048" s="353" t="s">
        <v>7661</v>
      </c>
      <c r="AI2048" s="352" t="s">
        <v>7662</v>
      </c>
      <c r="AJ2048" s="352" t="s">
        <v>7663</v>
      </c>
      <c r="AK2048" s="354">
        <v>3.1336400000000002</v>
      </c>
      <c r="AL2048" s="355">
        <v>0.15074000000000001</v>
      </c>
      <c r="AM2048" s="11">
        <f>IF(Verzie!$E$1="CZK",Ceny!AK2048,IF(Verzie!$E$1="SK",Ceny!AL2048,""))</f>
        <v>0.15074000000000001</v>
      </c>
    </row>
    <row r="2049" spans="34:39" ht="15">
      <c r="AH2049" s="353" t="s">
        <v>7664</v>
      </c>
      <c r="AI2049" s="352" t="s">
        <v>7665</v>
      </c>
      <c r="AJ2049" s="352" t="s">
        <v>7666</v>
      </c>
      <c r="AK2049" s="354">
        <v>3.1336400000000002</v>
      </c>
      <c r="AL2049" s="355">
        <v>0.15074000000000001</v>
      </c>
      <c r="AM2049" s="11">
        <f>IF(Verzie!$E$1="CZK",Ceny!AK2049,IF(Verzie!$E$1="SK",Ceny!AL2049,""))</f>
        <v>0.15074000000000001</v>
      </c>
    </row>
    <row r="2050" spans="34:39" ht="15">
      <c r="AH2050" s="353" t="s">
        <v>7667</v>
      </c>
      <c r="AI2050" s="352" t="s">
        <v>7668</v>
      </c>
      <c r="AJ2050" s="352" t="s">
        <v>7669</v>
      </c>
      <c r="AK2050" s="354">
        <v>47.202719999999999</v>
      </c>
      <c r="AL2050" s="355">
        <v>2.2706300000000001</v>
      </c>
      <c r="AM2050" s="11">
        <f>IF(Verzie!$E$1="CZK",Ceny!AK2050,IF(Verzie!$E$1="SK",Ceny!AL2050,""))</f>
        <v>2.2706300000000001</v>
      </c>
    </row>
    <row r="2051" spans="34:39" ht="15">
      <c r="AH2051" s="353" t="s">
        <v>7670</v>
      </c>
      <c r="AI2051" s="352" t="s">
        <v>7671</v>
      </c>
      <c r="AJ2051" s="352" t="s">
        <v>7672</v>
      </c>
      <c r="AK2051" s="354">
        <v>83.830520000000007</v>
      </c>
      <c r="AL2051" s="355">
        <v>0</v>
      </c>
      <c r="AM2051" s="11">
        <f>IF(Verzie!$E$1="CZK",Ceny!AK2051,IF(Verzie!$E$1="SK",Ceny!AL2051,""))</f>
        <v>0</v>
      </c>
    </row>
    <row r="2052" spans="34:39" ht="15">
      <c r="AH2052" s="353" t="s">
        <v>7673</v>
      </c>
      <c r="AI2052" s="352" t="s">
        <v>7674</v>
      </c>
      <c r="AJ2052" s="352" t="s">
        <v>7675</v>
      </c>
      <c r="AK2052" s="354">
        <v>95.945269999999994</v>
      </c>
      <c r="AL2052" s="355">
        <v>4.6153199999999996</v>
      </c>
      <c r="AM2052" s="11">
        <f>IF(Verzie!$E$1="CZK",Ceny!AK2052,IF(Verzie!$E$1="SK",Ceny!AL2052,""))</f>
        <v>4.6153199999999996</v>
      </c>
    </row>
    <row r="2053" spans="34:39" ht="15">
      <c r="AH2053" s="353" t="s">
        <v>7676</v>
      </c>
      <c r="AI2053" s="352" t="s">
        <v>7677</v>
      </c>
      <c r="AJ2053" s="352" t="s">
        <v>7678</v>
      </c>
      <c r="AK2053" s="354">
        <v>107.82749</v>
      </c>
      <c r="AL2053" s="355">
        <v>5.1868999999999996</v>
      </c>
      <c r="AM2053" s="11">
        <f>IF(Verzie!$E$1="CZK",Ceny!AK2053,IF(Verzie!$E$1="SK",Ceny!AL2053,""))</f>
        <v>5.1868999999999996</v>
      </c>
    </row>
    <row r="2054" spans="34:39" ht="15">
      <c r="AH2054" s="353" t="s">
        <v>7679</v>
      </c>
      <c r="AI2054" s="352" t="s">
        <v>7680</v>
      </c>
      <c r="AJ2054" s="352" t="s">
        <v>7681</v>
      </c>
      <c r="AK2054" s="354">
        <v>87.550229999999999</v>
      </c>
      <c r="AL2054" s="355">
        <v>4.2114700000000003</v>
      </c>
      <c r="AM2054" s="11">
        <f>IF(Verzie!$E$1="CZK",Ceny!AK2054,IF(Verzie!$E$1="SK",Ceny!AL2054,""))</f>
        <v>4.2114700000000003</v>
      </c>
    </row>
    <row r="2055" spans="34:39" ht="15">
      <c r="AH2055" s="353" t="s">
        <v>7682</v>
      </c>
      <c r="AI2055" s="352" t="s">
        <v>7683</v>
      </c>
      <c r="AJ2055" s="352" t="s">
        <v>7684</v>
      </c>
      <c r="AK2055" s="354">
        <v>96.923339999999996</v>
      </c>
      <c r="AL2055" s="355">
        <v>4.6623599999999996</v>
      </c>
      <c r="AM2055" s="11">
        <f>IF(Verzie!$E$1="CZK",Ceny!AK2055,IF(Verzie!$E$1="SK",Ceny!AL2055,""))</f>
        <v>4.6623599999999996</v>
      </c>
    </row>
    <row r="2056" spans="34:39" ht="15">
      <c r="AH2056" s="353" t="s">
        <v>7685</v>
      </c>
      <c r="AI2056" s="352" t="s">
        <v>7686</v>
      </c>
      <c r="AJ2056" s="352" t="s">
        <v>7687</v>
      </c>
      <c r="AK2056" s="354">
        <v>117.21601</v>
      </c>
      <c r="AL2056" s="355">
        <v>5.6385199999999998</v>
      </c>
      <c r="AM2056" s="11">
        <f>IF(Verzie!$E$1="CZK",Ceny!AK2056,IF(Verzie!$E$1="SK",Ceny!AL2056,""))</f>
        <v>5.6385199999999998</v>
      </c>
    </row>
    <row r="2057" spans="34:39" ht="15">
      <c r="AH2057" s="353" t="s">
        <v>7688</v>
      </c>
      <c r="AI2057" s="352" t="s">
        <v>7689</v>
      </c>
      <c r="AJ2057" s="352" t="s">
        <v>7690</v>
      </c>
      <c r="AK2057" s="354">
        <v>57.37997</v>
      </c>
      <c r="AL2057" s="355">
        <v>2.7601800000000001</v>
      </c>
      <c r="AM2057" s="11">
        <f>IF(Verzie!$E$1="CZK",Ceny!AK2057,IF(Verzie!$E$1="SK",Ceny!AL2057,""))</f>
        <v>2.7601800000000001</v>
      </c>
    </row>
    <row r="2058" spans="34:39" ht="15">
      <c r="AH2058" s="353" t="s">
        <v>7691</v>
      </c>
      <c r="AI2058" s="352" t="s">
        <v>7692</v>
      </c>
      <c r="AJ2058" s="352" t="s">
        <v>7693</v>
      </c>
      <c r="AK2058" s="354">
        <v>110.58982</v>
      </c>
      <c r="AL2058" s="355">
        <v>5.3197599999999996</v>
      </c>
      <c r="AM2058" s="11">
        <f>IF(Verzie!$E$1="CZK",Ceny!AK2058,IF(Verzie!$E$1="SK",Ceny!AL2058,""))</f>
        <v>5.3197599999999996</v>
      </c>
    </row>
    <row r="2059" spans="34:39" ht="15">
      <c r="AH2059" s="353" t="s">
        <v>7694</v>
      </c>
      <c r="AI2059" s="352" t="s">
        <v>7695</v>
      </c>
      <c r="AJ2059" s="352" t="s">
        <v>7696</v>
      </c>
      <c r="AK2059" s="354">
        <v>99.40598</v>
      </c>
      <c r="AL2059" s="355">
        <v>4.7817800000000004</v>
      </c>
      <c r="AM2059" s="11">
        <f>IF(Verzie!$E$1="CZK",Ceny!AK2059,IF(Verzie!$E$1="SK",Ceny!AL2059,""))</f>
        <v>4.7817800000000004</v>
      </c>
    </row>
    <row r="2060" spans="34:39" ht="15">
      <c r="AH2060" s="353" t="s">
        <v>7697</v>
      </c>
      <c r="AI2060" s="352" t="s">
        <v>7698</v>
      </c>
      <c r="AJ2060" s="352" t="s">
        <v>7699</v>
      </c>
      <c r="AK2060" s="354">
        <v>107.82749</v>
      </c>
      <c r="AL2060" s="355">
        <v>5.1868999999999996</v>
      </c>
      <c r="AM2060" s="11">
        <f>IF(Verzie!$E$1="CZK",Ceny!AK2060,IF(Verzie!$E$1="SK",Ceny!AL2060,""))</f>
        <v>5.1868999999999996</v>
      </c>
    </row>
    <row r="2061" spans="34:39" ht="15">
      <c r="AH2061" s="353" t="s">
        <v>7700</v>
      </c>
      <c r="AI2061" s="352" t="s">
        <v>7701</v>
      </c>
      <c r="AJ2061" s="352" t="s">
        <v>7702</v>
      </c>
      <c r="AK2061" s="354">
        <v>87.550229999999999</v>
      </c>
      <c r="AL2061" s="355">
        <v>4.2114700000000003</v>
      </c>
      <c r="AM2061" s="11">
        <f>IF(Verzie!$E$1="CZK",Ceny!AK2061,IF(Verzie!$E$1="SK",Ceny!AL2061,""))</f>
        <v>4.2114700000000003</v>
      </c>
    </row>
    <row r="2062" spans="34:39" ht="15">
      <c r="AH2062" s="353" t="s">
        <v>7703</v>
      </c>
      <c r="AI2062" s="352" t="s">
        <v>7704</v>
      </c>
      <c r="AJ2062" s="352" t="s">
        <v>7705</v>
      </c>
      <c r="AK2062" s="354">
        <v>96.923339999999996</v>
      </c>
      <c r="AL2062" s="355">
        <v>4.6623599999999996</v>
      </c>
      <c r="AM2062" s="11">
        <f>IF(Verzie!$E$1="CZK",Ceny!AK2062,IF(Verzie!$E$1="SK",Ceny!AL2062,""))</f>
        <v>4.6623599999999996</v>
      </c>
    </row>
    <row r="2063" spans="34:39" ht="15">
      <c r="AH2063" s="353" t="s">
        <v>7706</v>
      </c>
      <c r="AI2063" s="352" t="s">
        <v>7707</v>
      </c>
      <c r="AJ2063" s="352" t="s">
        <v>7708</v>
      </c>
      <c r="AK2063" s="354">
        <v>117.21601</v>
      </c>
      <c r="AL2063" s="355">
        <v>5.6385199999999998</v>
      </c>
      <c r="AM2063" s="11">
        <f>IF(Verzie!$E$1="CZK",Ceny!AK2063,IF(Verzie!$E$1="SK",Ceny!AL2063,""))</f>
        <v>5.6385199999999998</v>
      </c>
    </row>
    <row r="2064" spans="34:39" ht="15">
      <c r="AH2064" s="353" t="s">
        <v>7709</v>
      </c>
      <c r="AI2064" s="352" t="s">
        <v>7710</v>
      </c>
      <c r="AJ2064" s="352" t="s">
        <v>7711</v>
      </c>
      <c r="AK2064" s="354">
        <v>108.60733999999999</v>
      </c>
      <c r="AL2064" s="355">
        <v>5.2244200000000003</v>
      </c>
      <c r="AM2064" s="11">
        <f>IF(Verzie!$E$1="CZK",Ceny!AK2064,IF(Verzie!$E$1="SK",Ceny!AL2064,""))</f>
        <v>5.2244200000000003</v>
      </c>
    </row>
    <row r="2065" spans="34:39" ht="15">
      <c r="AH2065" s="353" t="s">
        <v>7712</v>
      </c>
      <c r="AI2065" s="352" t="s">
        <v>7713</v>
      </c>
      <c r="AJ2065" s="352" t="s">
        <v>7714</v>
      </c>
      <c r="AK2065" s="354">
        <v>57.37997</v>
      </c>
      <c r="AL2065" s="355">
        <v>2.7601800000000001</v>
      </c>
      <c r="AM2065" s="11">
        <f>IF(Verzie!$E$1="CZK",Ceny!AK2065,IF(Verzie!$E$1="SK",Ceny!AL2065,""))</f>
        <v>2.7601800000000001</v>
      </c>
    </row>
    <row r="2066" spans="34:39" ht="15">
      <c r="AH2066" s="353" t="s">
        <v>7715</v>
      </c>
      <c r="AI2066" s="352" t="s">
        <v>7716</v>
      </c>
      <c r="AJ2066" s="352" t="s">
        <v>7717</v>
      </c>
      <c r="AK2066" s="354">
        <v>98.401439999999994</v>
      </c>
      <c r="AL2066" s="355">
        <v>4.73346</v>
      </c>
      <c r="AM2066" s="11">
        <f>IF(Verzie!$E$1="CZK",Ceny!AK2066,IF(Verzie!$E$1="SK",Ceny!AL2066,""))</f>
        <v>4.73346</v>
      </c>
    </row>
    <row r="2067" spans="34:39" ht="15">
      <c r="AH2067" s="353" t="s">
        <v>7718</v>
      </c>
      <c r="AI2067" s="352" t="s">
        <v>7719</v>
      </c>
      <c r="AJ2067" s="352" t="s">
        <v>7720</v>
      </c>
      <c r="AK2067" s="354">
        <v>99.40598</v>
      </c>
      <c r="AL2067" s="355">
        <v>4.7817800000000004</v>
      </c>
      <c r="AM2067" s="11">
        <f>IF(Verzie!$E$1="CZK",Ceny!AK2067,IF(Verzie!$E$1="SK",Ceny!AL2067,""))</f>
        <v>4.7817800000000004</v>
      </c>
    </row>
    <row r="2068" spans="34:39" ht="15">
      <c r="AH2068" s="353" t="s">
        <v>7721</v>
      </c>
      <c r="AI2068" s="352" t="s">
        <v>7722</v>
      </c>
      <c r="AJ2068" s="352" t="s">
        <v>7723</v>
      </c>
      <c r="AK2068" s="354">
        <v>117.21601</v>
      </c>
      <c r="AL2068" s="355">
        <v>5.6385199999999998</v>
      </c>
      <c r="AM2068" s="11">
        <f>IF(Verzie!$E$1="CZK",Ceny!AK2068,IF(Verzie!$E$1="SK",Ceny!AL2068,""))</f>
        <v>5.6385199999999998</v>
      </c>
    </row>
    <row r="2069" spans="34:39" ht="15">
      <c r="AH2069" s="353" t="s">
        <v>7724</v>
      </c>
      <c r="AI2069" s="352" t="s">
        <v>7725</v>
      </c>
      <c r="AJ2069" s="352" t="s">
        <v>7726</v>
      </c>
      <c r="AK2069" s="354">
        <v>125.05952000000001</v>
      </c>
      <c r="AL2069" s="355">
        <v>0</v>
      </c>
      <c r="AM2069" s="11">
        <f>IF(Verzie!$E$1="CZK",Ceny!AK2069,IF(Verzie!$E$1="SK",Ceny!AL2069,""))</f>
        <v>0</v>
      </c>
    </row>
    <row r="2070" spans="34:39" ht="15">
      <c r="AH2070" s="353" t="s">
        <v>7727</v>
      </c>
      <c r="AI2070" s="352" t="s">
        <v>7728</v>
      </c>
      <c r="AJ2070" s="352" t="s">
        <v>7729</v>
      </c>
      <c r="AK2070" s="354">
        <v>108.60733999999999</v>
      </c>
      <c r="AL2070" s="355">
        <v>5.2244200000000003</v>
      </c>
      <c r="AM2070" s="11">
        <f>IF(Verzie!$E$1="CZK",Ceny!AK2070,IF(Verzie!$E$1="SK",Ceny!AL2070,""))</f>
        <v>5.2244200000000003</v>
      </c>
    </row>
    <row r="2071" spans="34:39" ht="15">
      <c r="AH2071" s="353" t="s">
        <v>7730</v>
      </c>
      <c r="AI2071" s="352" t="s">
        <v>7731</v>
      </c>
      <c r="AJ2071" s="352" t="s">
        <v>7732</v>
      </c>
      <c r="AK2071" s="354">
        <v>57.37997</v>
      </c>
      <c r="AL2071" s="355">
        <v>2.7601800000000001</v>
      </c>
      <c r="AM2071" s="11">
        <f>IF(Verzie!$E$1="CZK",Ceny!AK2071,IF(Verzie!$E$1="SK",Ceny!AL2071,""))</f>
        <v>2.7601800000000001</v>
      </c>
    </row>
    <row r="2072" spans="34:39" ht="15">
      <c r="AH2072" s="353" t="s">
        <v>7733</v>
      </c>
      <c r="AI2072" s="352" t="s">
        <v>7734</v>
      </c>
      <c r="AJ2072" s="352" t="s">
        <v>7735</v>
      </c>
      <c r="AK2072" s="354">
        <v>106.87663000000001</v>
      </c>
      <c r="AL2072" s="355">
        <v>0</v>
      </c>
      <c r="AM2072" s="11">
        <f>IF(Verzie!$E$1="CZK",Ceny!AK2072,IF(Verzie!$E$1="SK",Ceny!AL2072,""))</f>
        <v>0</v>
      </c>
    </row>
    <row r="2073" spans="34:39" ht="15">
      <c r="AH2073" s="353" t="s">
        <v>7736</v>
      </c>
      <c r="AI2073" s="352" t="s">
        <v>7737</v>
      </c>
      <c r="AJ2073" s="352" t="s">
        <v>7738</v>
      </c>
      <c r="AK2073" s="354">
        <v>89.792670000000001</v>
      </c>
      <c r="AL2073" s="355">
        <v>4.3193599999999996</v>
      </c>
      <c r="AM2073" s="11">
        <f>IF(Verzie!$E$1="CZK",Ceny!AK2073,IF(Verzie!$E$1="SK",Ceny!AL2073,""))</f>
        <v>4.3193599999999996</v>
      </c>
    </row>
    <row r="2074" spans="34:39" ht="15">
      <c r="AH2074" s="353" t="s">
        <v>7739</v>
      </c>
      <c r="AI2074" s="352" t="s">
        <v>7740</v>
      </c>
      <c r="AJ2074" s="352" t="s">
        <v>7741</v>
      </c>
      <c r="AK2074" s="354">
        <v>99.40598</v>
      </c>
      <c r="AL2074" s="355">
        <v>4.7817800000000004</v>
      </c>
      <c r="AM2074" s="11">
        <f>IF(Verzie!$E$1="CZK",Ceny!AK2074,IF(Verzie!$E$1="SK",Ceny!AL2074,""))</f>
        <v>4.7817800000000004</v>
      </c>
    </row>
    <row r="2075" spans="34:39" ht="15">
      <c r="AH2075" s="353" t="s">
        <v>7742</v>
      </c>
      <c r="AI2075" s="352" t="s">
        <v>7743</v>
      </c>
      <c r="AJ2075" s="352" t="s">
        <v>7744</v>
      </c>
      <c r="AK2075" s="354">
        <v>99.962890000000002</v>
      </c>
      <c r="AL2075" s="355">
        <v>4.8085800000000001</v>
      </c>
      <c r="AM2075" s="11">
        <f>IF(Verzie!$E$1="CZK",Ceny!AK2075,IF(Verzie!$E$1="SK",Ceny!AL2075,""))</f>
        <v>4.8085800000000001</v>
      </c>
    </row>
    <row r="2076" spans="34:39" ht="15">
      <c r="AH2076" s="353" t="s">
        <v>7745</v>
      </c>
      <c r="AI2076" s="352" t="s">
        <v>7746</v>
      </c>
      <c r="AJ2076" s="352" t="s">
        <v>7747</v>
      </c>
      <c r="AK2076" s="354">
        <v>94.424369999999996</v>
      </c>
      <c r="AL2076" s="355">
        <v>4.5421500000000004</v>
      </c>
      <c r="AM2076" s="11">
        <f>IF(Verzie!$E$1="CZK",Ceny!AK2076,IF(Verzie!$E$1="SK",Ceny!AL2076,""))</f>
        <v>4.5421500000000004</v>
      </c>
    </row>
    <row r="2077" spans="34:39" ht="15">
      <c r="AH2077" s="353" t="s">
        <v>7748</v>
      </c>
      <c r="AI2077" s="352" t="s">
        <v>7749</v>
      </c>
      <c r="AJ2077" s="352" t="s">
        <v>7750</v>
      </c>
      <c r="AK2077" s="354">
        <v>114.20169</v>
      </c>
      <c r="AL2077" s="355">
        <v>5.4935200000000002</v>
      </c>
      <c r="AM2077" s="11">
        <f>IF(Verzie!$E$1="CZK",Ceny!AK2077,IF(Verzie!$E$1="SK",Ceny!AL2077,""))</f>
        <v>5.4935200000000002</v>
      </c>
    </row>
    <row r="2078" spans="34:39" ht="15">
      <c r="AH2078" s="353" t="s">
        <v>7751</v>
      </c>
      <c r="AI2078" s="352" t="s">
        <v>7752</v>
      </c>
      <c r="AJ2078" s="352" t="s">
        <v>7753</v>
      </c>
      <c r="AK2078" s="354">
        <v>95.402119999999996</v>
      </c>
      <c r="AL2078" s="355">
        <v>4.5891900000000003</v>
      </c>
      <c r="AM2078" s="11">
        <f>IF(Verzie!$E$1="CZK",Ceny!AK2078,IF(Verzie!$E$1="SK",Ceny!AL2078,""))</f>
        <v>4.5891900000000003</v>
      </c>
    </row>
    <row r="2079" spans="34:39" ht="15">
      <c r="AH2079" s="353" t="s">
        <v>7754</v>
      </c>
      <c r="AI2079" s="352" t="s">
        <v>7755</v>
      </c>
      <c r="AJ2079" s="352" t="s">
        <v>7756</v>
      </c>
      <c r="AK2079" s="354">
        <v>98.566580000000002</v>
      </c>
      <c r="AL2079" s="355">
        <v>4.7413999999999996</v>
      </c>
      <c r="AM2079" s="11">
        <f>IF(Verzie!$E$1="CZK",Ceny!AK2079,IF(Verzie!$E$1="SK",Ceny!AL2079,""))</f>
        <v>4.7413999999999996</v>
      </c>
    </row>
    <row r="2080" spans="34:39" ht="15">
      <c r="AH2080" s="353" t="s">
        <v>7757</v>
      </c>
      <c r="AI2080" s="352" t="s">
        <v>7758</v>
      </c>
      <c r="AJ2080" s="352" t="s">
        <v>7759</v>
      </c>
      <c r="AK2080" s="354">
        <v>115.18461000000001</v>
      </c>
      <c r="AL2080" s="355">
        <v>5.5407900000000003</v>
      </c>
      <c r="AM2080" s="11">
        <f>IF(Verzie!$E$1="CZK",Ceny!AK2080,IF(Verzie!$E$1="SK",Ceny!AL2080,""))</f>
        <v>5.5407900000000003</v>
      </c>
    </row>
    <row r="2081" spans="34:39" ht="15">
      <c r="AH2081" s="353" t="s">
        <v>7760</v>
      </c>
      <c r="AI2081" s="352" t="s">
        <v>7761</v>
      </c>
      <c r="AJ2081" s="352" t="s">
        <v>7762</v>
      </c>
      <c r="AK2081" s="354">
        <v>83.771280000000004</v>
      </c>
      <c r="AL2081" s="355">
        <v>4.0296900000000004</v>
      </c>
      <c r="AM2081" s="11">
        <f>IF(Verzie!$E$1="CZK",Ceny!AK2081,IF(Verzie!$E$1="SK",Ceny!AL2081,""))</f>
        <v>4.0296900000000004</v>
      </c>
    </row>
    <row r="2082" spans="34:39" ht="15">
      <c r="AH2082" s="353" t="s">
        <v>7763</v>
      </c>
      <c r="AI2082" s="352" t="s">
        <v>7764</v>
      </c>
      <c r="AJ2082" s="352" t="s">
        <v>7765</v>
      </c>
      <c r="AK2082" s="354">
        <v>88.636340000000004</v>
      </c>
      <c r="AL2082" s="355">
        <v>4.2637400000000003</v>
      </c>
      <c r="AM2082" s="11">
        <f>IF(Verzie!$E$1="CZK",Ceny!AK2082,IF(Verzie!$E$1="SK",Ceny!AL2082,""))</f>
        <v>4.2637400000000003</v>
      </c>
    </row>
    <row r="2083" spans="34:39" ht="15">
      <c r="AH2083" s="353" t="s">
        <v>7766</v>
      </c>
      <c r="AI2083" s="352" t="s">
        <v>7767</v>
      </c>
      <c r="AJ2083" s="352" t="s">
        <v>7768</v>
      </c>
      <c r="AK2083" s="354">
        <v>93.496139999999997</v>
      </c>
      <c r="AL2083" s="355">
        <v>4.4975100000000001</v>
      </c>
      <c r="AM2083" s="11">
        <f>IF(Verzie!$E$1="CZK",Ceny!AK2083,IF(Verzie!$E$1="SK",Ceny!AL2083,""))</f>
        <v>4.4975100000000001</v>
      </c>
    </row>
    <row r="2084" spans="34:39" ht="15">
      <c r="AH2084" s="353" t="s">
        <v>7769</v>
      </c>
      <c r="AI2084" s="352" t="s">
        <v>7770</v>
      </c>
      <c r="AJ2084" s="352" t="s">
        <v>7771</v>
      </c>
      <c r="AK2084" s="354">
        <v>86.472909999999999</v>
      </c>
      <c r="AL2084" s="355">
        <v>4.1596599999999997</v>
      </c>
      <c r="AM2084" s="11">
        <f>IF(Verzie!$E$1="CZK",Ceny!AK2084,IF(Verzie!$E$1="SK",Ceny!AL2084,""))</f>
        <v>4.1596599999999997</v>
      </c>
    </row>
    <row r="2085" spans="34:39" ht="15">
      <c r="AH2085" s="353" t="s">
        <v>7772</v>
      </c>
      <c r="AI2085" s="352" t="s">
        <v>7773</v>
      </c>
      <c r="AJ2085" s="352" t="s">
        <v>7774</v>
      </c>
      <c r="AK2085" s="354">
        <v>90.633309999999994</v>
      </c>
      <c r="AL2085" s="355">
        <v>4.3597900000000003</v>
      </c>
      <c r="AM2085" s="11">
        <f>IF(Verzie!$E$1="CZK",Ceny!AK2085,IF(Verzie!$E$1="SK",Ceny!AL2085,""))</f>
        <v>4.3597900000000003</v>
      </c>
    </row>
    <row r="2086" spans="34:39" ht="15">
      <c r="AH2086" s="353" t="s">
        <v>7775</v>
      </c>
      <c r="AI2086" s="352" t="s">
        <v>7776</v>
      </c>
      <c r="AJ2086" s="352" t="s">
        <v>7777</v>
      </c>
      <c r="AK2086" s="354">
        <v>91.337980000000002</v>
      </c>
      <c r="AL2086" s="355">
        <v>4.3936799999999998</v>
      </c>
      <c r="AM2086" s="11">
        <f>IF(Verzie!$E$1="CZK",Ceny!AK2086,IF(Verzie!$E$1="SK",Ceny!AL2086,""))</f>
        <v>4.3936799999999998</v>
      </c>
    </row>
    <row r="2087" spans="34:39" ht="15">
      <c r="AH2087" s="353" t="s">
        <v>7778</v>
      </c>
      <c r="AI2087" s="352" t="s">
        <v>7779</v>
      </c>
      <c r="AJ2087" s="352" t="s">
        <v>7780</v>
      </c>
      <c r="AK2087" s="354">
        <v>96.202950000000001</v>
      </c>
      <c r="AL2087" s="355">
        <v>4.6277100000000004</v>
      </c>
      <c r="AM2087" s="11">
        <f>IF(Verzie!$E$1="CZK",Ceny!AK2087,IF(Verzie!$E$1="SK",Ceny!AL2087,""))</f>
        <v>4.6277100000000004</v>
      </c>
    </row>
    <row r="2088" spans="34:39" ht="15">
      <c r="AH2088" s="353" t="s">
        <v>7781</v>
      </c>
      <c r="AI2088" s="352" t="s">
        <v>7782</v>
      </c>
      <c r="AJ2088" s="352" t="s">
        <v>7783</v>
      </c>
      <c r="AK2088" s="354">
        <v>69.883660000000006</v>
      </c>
      <c r="AL2088" s="355">
        <v>0</v>
      </c>
      <c r="AM2088" s="11">
        <f>IF(Verzie!$E$1="CZK",Ceny!AK2088,IF(Verzie!$E$1="SK",Ceny!AL2088,""))</f>
        <v>0</v>
      </c>
    </row>
    <row r="2089" spans="34:39" ht="15">
      <c r="AH2089" s="353" t="s">
        <v>7784</v>
      </c>
      <c r="AI2089" s="352" t="s">
        <v>7785</v>
      </c>
      <c r="AJ2089" s="352" t="s">
        <v>7786</v>
      </c>
      <c r="AK2089" s="354">
        <v>3.3164500000000001</v>
      </c>
      <c r="AL2089" s="355">
        <v>0.15953999999999999</v>
      </c>
      <c r="AM2089" s="11">
        <f>IF(Verzie!$E$1="CZK",Ceny!AK2089,IF(Verzie!$E$1="SK",Ceny!AL2089,""))</f>
        <v>0.15953999999999999</v>
      </c>
    </row>
    <row r="2090" spans="34:39" ht="15">
      <c r="AH2090" s="353" t="s">
        <v>7784</v>
      </c>
      <c r="AI2090" s="352" t="s">
        <v>7787</v>
      </c>
      <c r="AJ2090" s="352" t="s">
        <v>7788</v>
      </c>
      <c r="AK2090" s="354">
        <v>3.2282500000000001</v>
      </c>
      <c r="AL2090" s="355">
        <v>0.1206</v>
      </c>
      <c r="AM2090" s="11">
        <f>IF(Verzie!$E$1="CZK",Ceny!AK2090,IF(Verzie!$E$1="SK",Ceny!AL2090,""))</f>
        <v>0.1206</v>
      </c>
    </row>
    <row r="2091" spans="34:39" ht="15">
      <c r="AH2091" s="353" t="s">
        <v>7789</v>
      </c>
      <c r="AI2091" s="352" t="s">
        <v>7790</v>
      </c>
      <c r="AJ2091" s="352" t="s">
        <v>7791</v>
      </c>
      <c r="AK2091" s="354">
        <v>4.7934200000000002</v>
      </c>
      <c r="AL2091" s="355">
        <v>0.23058000000000001</v>
      </c>
      <c r="AM2091" s="11">
        <f>IF(Verzie!$E$1="CZK",Ceny!AK2091,IF(Verzie!$E$1="SK",Ceny!AL2091,""))</f>
        <v>0.23058000000000001</v>
      </c>
    </row>
    <row r="2092" spans="34:39" ht="15">
      <c r="AH2092" s="353" t="s">
        <v>7792</v>
      </c>
      <c r="AI2092" s="352" t="s">
        <v>7793</v>
      </c>
      <c r="AJ2092" s="352" t="s">
        <v>7794</v>
      </c>
      <c r="AK2092" s="354">
        <v>4.3043399999999998</v>
      </c>
      <c r="AL2092" s="355">
        <v>0.20705999999999999</v>
      </c>
      <c r="AM2092" s="11">
        <f>IF(Verzie!$E$1="CZK",Ceny!AK2092,IF(Verzie!$E$1="SK",Ceny!AL2092,""))</f>
        <v>0.20705999999999999</v>
      </c>
    </row>
    <row r="2093" spans="34:39" ht="15">
      <c r="AH2093" s="353" t="s">
        <v>7795</v>
      </c>
      <c r="AI2093" s="352" t="s">
        <v>7796</v>
      </c>
      <c r="AJ2093" s="352" t="s">
        <v>7797</v>
      </c>
      <c r="AK2093" s="354">
        <v>3.3164500000000001</v>
      </c>
      <c r="AL2093" s="355">
        <v>0.15953999999999999</v>
      </c>
      <c r="AM2093" s="11">
        <f>IF(Verzie!$E$1="CZK",Ceny!AK2093,IF(Verzie!$E$1="SK",Ceny!AL2093,""))</f>
        <v>0.15953999999999999</v>
      </c>
    </row>
    <row r="2094" spans="34:39" ht="15">
      <c r="AH2094" s="353" t="s">
        <v>7795</v>
      </c>
      <c r="AI2094" s="352" t="s">
        <v>7798</v>
      </c>
      <c r="AJ2094" s="352" t="s">
        <v>7799</v>
      </c>
      <c r="AK2094" s="354">
        <v>3.2282500000000001</v>
      </c>
      <c r="AL2094" s="355">
        <v>0.1206</v>
      </c>
      <c r="AM2094" s="11">
        <f>IF(Verzie!$E$1="CZK",Ceny!AK2094,IF(Verzie!$E$1="SK",Ceny!AL2094,""))</f>
        <v>0.1206</v>
      </c>
    </row>
    <row r="2095" spans="34:39" ht="15">
      <c r="AH2095" s="353" t="s">
        <v>7800</v>
      </c>
      <c r="AI2095" s="352" t="s">
        <v>7801</v>
      </c>
      <c r="AJ2095" s="352" t="s">
        <v>7802</v>
      </c>
      <c r="AK2095" s="354">
        <v>7.4838899999999997</v>
      </c>
      <c r="AL2095" s="355">
        <v>0.36</v>
      </c>
      <c r="AM2095" s="11">
        <f>IF(Verzie!$E$1="CZK",Ceny!AK2095,IF(Verzie!$E$1="SK",Ceny!AL2095,""))</f>
        <v>0.36</v>
      </c>
    </row>
    <row r="2096" spans="34:39" ht="15">
      <c r="AH2096" s="353" t="s">
        <v>7803</v>
      </c>
      <c r="AI2096" s="352" t="s">
        <v>7804</v>
      </c>
      <c r="AJ2096" s="352" t="s">
        <v>7805</v>
      </c>
      <c r="AK2096" s="354">
        <v>30.03078</v>
      </c>
      <c r="AL2096" s="355">
        <v>1.44459</v>
      </c>
      <c r="AM2096" s="11">
        <f>IF(Verzie!$E$1="CZK",Ceny!AK2096,IF(Verzie!$E$1="SK",Ceny!AL2096,""))</f>
        <v>1.44459</v>
      </c>
    </row>
    <row r="2097" spans="34:39" ht="15">
      <c r="AH2097" s="353" t="s">
        <v>7806</v>
      </c>
      <c r="AI2097" s="352" t="s">
        <v>7807</v>
      </c>
      <c r="AJ2097" s="352" t="s">
        <v>7808</v>
      </c>
      <c r="AK2097" s="354">
        <v>32.53895</v>
      </c>
      <c r="AL2097" s="355">
        <v>1.55558</v>
      </c>
      <c r="AM2097" s="11">
        <f>IF(Verzie!$E$1="CZK",Ceny!AK2097,IF(Verzie!$E$1="SK",Ceny!AL2097,""))</f>
        <v>1.55558</v>
      </c>
    </row>
    <row r="2098" spans="34:39" ht="15">
      <c r="AH2098" s="353" t="s">
        <v>7809</v>
      </c>
      <c r="AI2098" s="352" t="s">
        <v>7810</v>
      </c>
      <c r="AJ2098" s="352" t="s">
        <v>7811</v>
      </c>
      <c r="AK2098" s="354">
        <v>125.52323</v>
      </c>
      <c r="AL2098" s="355">
        <v>5.02156</v>
      </c>
      <c r="AM2098" s="11">
        <f>IF(Verzie!$E$1="CZK",Ceny!AK2098,IF(Verzie!$E$1="SK",Ceny!AL2098,""))</f>
        <v>5.02156</v>
      </c>
    </row>
    <row r="2099" spans="34:39" ht="15">
      <c r="AH2099" s="353" t="s">
        <v>7812</v>
      </c>
      <c r="AI2099" s="352" t="s">
        <v>7813</v>
      </c>
      <c r="AJ2099" s="352" t="s">
        <v>7814</v>
      </c>
      <c r="AK2099" s="354">
        <v>97.284620000000004</v>
      </c>
      <c r="AL2099" s="355">
        <v>4.6797500000000003</v>
      </c>
      <c r="AM2099" s="11">
        <f>IF(Verzie!$E$1="CZK",Ceny!AK2099,IF(Verzie!$E$1="SK",Ceny!AL2099,""))</f>
        <v>4.6797500000000003</v>
      </c>
    </row>
    <row r="2100" spans="34:39" ht="15">
      <c r="AH2100" s="353" t="s">
        <v>7815</v>
      </c>
      <c r="AI2100" s="352" t="s">
        <v>7816</v>
      </c>
      <c r="AJ2100" s="352" t="s">
        <v>7817</v>
      </c>
      <c r="AK2100" s="354">
        <v>136.19434000000001</v>
      </c>
      <c r="AL2100" s="355">
        <v>6.5514299999999999</v>
      </c>
      <c r="AM2100" s="11">
        <f>IF(Verzie!$E$1="CZK",Ceny!AK2100,IF(Verzie!$E$1="SK",Ceny!AL2100,""))</f>
        <v>6.5514299999999999</v>
      </c>
    </row>
    <row r="2101" spans="34:39" ht="15">
      <c r="AH2101" s="353" t="s">
        <v>7818</v>
      </c>
      <c r="AI2101" s="352" t="s">
        <v>7819</v>
      </c>
      <c r="AJ2101" s="352" t="s">
        <v>7820</v>
      </c>
      <c r="AK2101" s="354">
        <v>142.03189</v>
      </c>
      <c r="AL2101" s="355">
        <v>6.8322500000000002</v>
      </c>
      <c r="AM2101" s="11">
        <f>IF(Verzie!$E$1="CZK",Ceny!AK2101,IF(Verzie!$E$1="SK",Ceny!AL2101,""))</f>
        <v>6.8322500000000002</v>
      </c>
    </row>
    <row r="2102" spans="34:39" ht="15">
      <c r="AH2102" s="353" t="s">
        <v>7821</v>
      </c>
      <c r="AI2102" s="352" t="s">
        <v>7822</v>
      </c>
      <c r="AJ2102" s="352" t="s">
        <v>7823</v>
      </c>
      <c r="AK2102" s="354">
        <v>147.87192999999999</v>
      </c>
      <c r="AL2102" s="355">
        <v>7.1131799999999998</v>
      </c>
      <c r="AM2102" s="11">
        <f>IF(Verzie!$E$1="CZK",Ceny!AK2102,IF(Verzie!$E$1="SK",Ceny!AL2102,""))</f>
        <v>7.1131799999999998</v>
      </c>
    </row>
    <row r="2103" spans="34:39" ht="15">
      <c r="AH2103" s="353" t="s">
        <v>7824</v>
      </c>
      <c r="AI2103" s="352" t="s">
        <v>7825</v>
      </c>
      <c r="AJ2103" s="352" t="s">
        <v>7826</v>
      </c>
      <c r="AK2103" s="354">
        <v>116.73954000000001</v>
      </c>
      <c r="AL2103" s="355">
        <v>5.6155900000000001</v>
      </c>
      <c r="AM2103" s="11">
        <f>IF(Verzie!$E$1="CZK",Ceny!AK2103,IF(Verzie!$E$1="SK",Ceny!AL2103,""))</f>
        <v>5.6155900000000001</v>
      </c>
    </row>
    <row r="2104" spans="34:39" ht="15">
      <c r="AH2104" s="353" t="s">
        <v>7827</v>
      </c>
      <c r="AI2104" s="352" t="s">
        <v>7828</v>
      </c>
      <c r="AJ2104" s="352" t="s">
        <v>7829</v>
      </c>
      <c r="AK2104" s="354">
        <v>122.57698000000001</v>
      </c>
      <c r="AL2104" s="355">
        <v>5.8963799999999997</v>
      </c>
      <c r="AM2104" s="11">
        <f>IF(Verzie!$E$1="CZK",Ceny!AK2104,IF(Verzie!$E$1="SK",Ceny!AL2104,""))</f>
        <v>5.8963799999999997</v>
      </c>
    </row>
    <row r="2105" spans="34:39" ht="15">
      <c r="AH2105" s="353" t="s">
        <v>7830</v>
      </c>
      <c r="AI2105" s="352" t="s">
        <v>7831</v>
      </c>
      <c r="AJ2105" s="352" t="s">
        <v>7832</v>
      </c>
      <c r="AK2105" s="354">
        <v>128.41453000000001</v>
      </c>
      <c r="AL2105" s="355">
        <v>6.1772099999999996</v>
      </c>
      <c r="AM2105" s="11">
        <f>IF(Verzie!$E$1="CZK",Ceny!AK2105,IF(Verzie!$E$1="SK",Ceny!AL2105,""))</f>
        <v>6.1772099999999996</v>
      </c>
    </row>
    <row r="2106" spans="34:39" ht="15">
      <c r="AH2106" s="353" t="s">
        <v>7833</v>
      </c>
      <c r="AI2106" s="352" t="s">
        <v>7834</v>
      </c>
      <c r="AJ2106" s="352" t="s">
        <v>7835</v>
      </c>
      <c r="AK2106" s="354">
        <v>89.177120000000002</v>
      </c>
      <c r="AL2106" s="355">
        <v>4.2632500000000002</v>
      </c>
      <c r="AM2106" s="11">
        <f>IF(Verzie!$E$1="CZK",Ceny!AK2106,IF(Verzie!$E$1="SK",Ceny!AL2106,""))</f>
        <v>4.2632500000000002</v>
      </c>
    </row>
    <row r="2107" spans="34:39" ht="15">
      <c r="AH2107" s="353" t="s">
        <v>7836</v>
      </c>
      <c r="AI2107" s="352" t="s">
        <v>7837</v>
      </c>
      <c r="AJ2107" s="352" t="s">
        <v>7838</v>
      </c>
      <c r="AK2107" s="354">
        <v>64.854659999999996</v>
      </c>
      <c r="AL2107" s="355">
        <v>3.1197400000000002</v>
      </c>
      <c r="AM2107" s="11">
        <f>IF(Verzie!$E$1="CZK",Ceny!AK2107,IF(Verzie!$E$1="SK",Ceny!AL2107,""))</f>
        <v>3.1197400000000002</v>
      </c>
    </row>
    <row r="2108" spans="34:39" ht="15">
      <c r="AH2108" s="353" t="s">
        <v>7839</v>
      </c>
      <c r="AI2108" s="352" t="s">
        <v>7840</v>
      </c>
      <c r="AJ2108" s="352" t="s">
        <v>7841</v>
      </c>
      <c r="AK2108" s="354">
        <v>67.56156</v>
      </c>
      <c r="AL2108" s="355">
        <v>3.2499600000000002</v>
      </c>
      <c r="AM2108" s="11">
        <f>IF(Verzie!$E$1="CZK",Ceny!AK2108,IF(Verzie!$E$1="SK",Ceny!AL2108,""))</f>
        <v>3.2499600000000002</v>
      </c>
    </row>
    <row r="2109" spans="34:39" ht="15">
      <c r="AH2109" s="353" t="s">
        <v>7842</v>
      </c>
      <c r="AI2109" s="352" t="s">
        <v>7843</v>
      </c>
      <c r="AJ2109" s="352" t="s">
        <v>7844</v>
      </c>
      <c r="AK2109" s="354">
        <v>72.421360000000007</v>
      </c>
      <c r="AL2109" s="355">
        <v>3.4837099999999999</v>
      </c>
      <c r="AM2109" s="11">
        <f>IF(Verzie!$E$1="CZK",Ceny!AK2109,IF(Verzie!$E$1="SK",Ceny!AL2109,""))</f>
        <v>3.4837099999999999</v>
      </c>
    </row>
    <row r="2110" spans="34:39" ht="15">
      <c r="AH2110" s="353" t="s">
        <v>7845</v>
      </c>
      <c r="AI2110" s="352" t="s">
        <v>7846</v>
      </c>
      <c r="AJ2110" s="352" t="s">
        <v>7847</v>
      </c>
      <c r="AK2110" s="354">
        <v>77.286330000000007</v>
      </c>
      <c r="AL2110" s="355">
        <v>3.7177600000000002</v>
      </c>
      <c r="AM2110" s="11">
        <f>IF(Verzie!$E$1="CZK",Ceny!AK2110,IF(Verzie!$E$1="SK",Ceny!AL2110,""))</f>
        <v>3.7177600000000002</v>
      </c>
    </row>
    <row r="2111" spans="34:39" ht="15">
      <c r="AH2111" s="353" t="s">
        <v>7848</v>
      </c>
      <c r="AI2111" s="352" t="s">
        <v>7849</v>
      </c>
      <c r="AJ2111" s="352" t="s">
        <v>7850</v>
      </c>
      <c r="AK2111" s="354">
        <v>70.260509999999996</v>
      </c>
      <c r="AL2111" s="355">
        <v>3.3797799999999998</v>
      </c>
      <c r="AM2111" s="11">
        <f>IF(Verzie!$E$1="CZK",Ceny!AK2111,IF(Verzie!$E$1="SK",Ceny!AL2111,""))</f>
        <v>3.3797799999999998</v>
      </c>
    </row>
    <row r="2112" spans="34:39" ht="15">
      <c r="AH2112" s="353" t="s">
        <v>7851</v>
      </c>
      <c r="AI2112" s="352" t="s">
        <v>7852</v>
      </c>
      <c r="AJ2112" s="352" t="s">
        <v>7853</v>
      </c>
      <c r="AK2112" s="354">
        <v>72.962140000000005</v>
      </c>
      <c r="AL2112" s="355">
        <v>3.5097499999999999</v>
      </c>
      <c r="AM2112" s="11">
        <f>IF(Verzie!$E$1="CZK",Ceny!AK2112,IF(Verzie!$E$1="SK",Ceny!AL2112,""))</f>
        <v>3.5097499999999999</v>
      </c>
    </row>
    <row r="2113" spans="34:39" ht="15">
      <c r="AH2113" s="353" t="s">
        <v>7854</v>
      </c>
      <c r="AI2113" s="352" t="s">
        <v>7855</v>
      </c>
      <c r="AJ2113" s="352" t="s">
        <v>7856</v>
      </c>
      <c r="AK2113" s="354">
        <v>77.827219999999997</v>
      </c>
      <c r="AL2113" s="355">
        <v>3.7437800000000001</v>
      </c>
      <c r="AM2113" s="11">
        <f>IF(Verzie!$E$1="CZK",Ceny!AK2113,IF(Verzie!$E$1="SK",Ceny!AL2113,""))</f>
        <v>3.7437800000000001</v>
      </c>
    </row>
    <row r="2114" spans="34:39" ht="15">
      <c r="AH2114" s="353" t="s">
        <v>7857</v>
      </c>
      <c r="AI2114" s="352" t="s">
        <v>7858</v>
      </c>
      <c r="AJ2114" s="352" t="s">
        <v>7859</v>
      </c>
      <c r="AK2114" s="354">
        <v>82.692189999999997</v>
      </c>
      <c r="AL2114" s="355">
        <v>3.9777800000000001</v>
      </c>
      <c r="AM2114" s="11">
        <f>IF(Verzie!$E$1="CZK",Ceny!AK2114,IF(Verzie!$E$1="SK",Ceny!AL2114,""))</f>
        <v>3.9777800000000001</v>
      </c>
    </row>
    <row r="2115" spans="34:39" ht="15">
      <c r="AH2115" s="353" t="s">
        <v>7860</v>
      </c>
      <c r="AI2115" s="352" t="s">
        <v>7861</v>
      </c>
      <c r="AJ2115" s="352" t="s">
        <v>7862</v>
      </c>
      <c r="AK2115" s="354">
        <v>90.7971</v>
      </c>
      <c r="AL2115" s="355">
        <v>4.3676599999999999</v>
      </c>
      <c r="AM2115" s="11">
        <f>IF(Verzie!$E$1="CZK",Ceny!AK2115,IF(Verzie!$E$1="SK",Ceny!AL2115,""))</f>
        <v>4.3676599999999999</v>
      </c>
    </row>
    <row r="2116" spans="34:39" ht="15">
      <c r="AH2116" s="353" t="s">
        <v>7863</v>
      </c>
      <c r="AI2116" s="352" t="s">
        <v>7864</v>
      </c>
      <c r="AJ2116" s="352" t="s">
        <v>7865</v>
      </c>
      <c r="AK2116" s="354">
        <v>96.634649999999993</v>
      </c>
      <c r="AL2116" s="355">
        <v>4.6484800000000002</v>
      </c>
      <c r="AM2116" s="11">
        <f>IF(Verzie!$E$1="CZK",Ceny!AK2116,IF(Verzie!$E$1="SK",Ceny!AL2116,""))</f>
        <v>4.6484800000000002</v>
      </c>
    </row>
    <row r="2117" spans="34:39" ht="15">
      <c r="AH2117" s="353" t="s">
        <v>7866</v>
      </c>
      <c r="AI2117" s="352" t="s">
        <v>7867</v>
      </c>
      <c r="AJ2117" s="352" t="s">
        <v>7868</v>
      </c>
      <c r="AK2117" s="354">
        <v>102.47208999999999</v>
      </c>
      <c r="AL2117" s="355">
        <v>4.9292899999999999</v>
      </c>
      <c r="AM2117" s="11">
        <f>IF(Verzie!$E$1="CZK",Ceny!AK2117,IF(Verzie!$E$1="SK",Ceny!AL2117,""))</f>
        <v>4.9292899999999999</v>
      </c>
    </row>
    <row r="2118" spans="34:39" ht="15">
      <c r="AH2118" s="353" t="s">
        <v>7869</v>
      </c>
      <c r="AI2118" s="352" t="s">
        <v>7870</v>
      </c>
      <c r="AJ2118" s="352" t="s">
        <v>7871</v>
      </c>
      <c r="AK2118" s="354">
        <v>71.339699999999993</v>
      </c>
      <c r="AL2118" s="355">
        <v>3.4316900000000001</v>
      </c>
      <c r="AM2118" s="11">
        <f>IF(Verzie!$E$1="CZK",Ceny!AK2118,IF(Verzie!$E$1="SK",Ceny!AL2118,""))</f>
        <v>3.4316900000000001</v>
      </c>
    </row>
    <row r="2119" spans="34:39" ht="15">
      <c r="AH2119" s="353" t="s">
        <v>7872</v>
      </c>
      <c r="AI2119" s="352" t="s">
        <v>7873</v>
      </c>
      <c r="AJ2119" s="352" t="s">
        <v>7874</v>
      </c>
      <c r="AK2119" s="354">
        <v>77.179730000000006</v>
      </c>
      <c r="AL2119" s="355">
        <v>3.7126299999999999</v>
      </c>
      <c r="AM2119" s="11">
        <f>IF(Verzie!$E$1="CZK",Ceny!AK2119,IF(Verzie!$E$1="SK",Ceny!AL2119,""))</f>
        <v>3.7126299999999999</v>
      </c>
    </row>
    <row r="2120" spans="34:39" ht="15">
      <c r="AH2120" s="353" t="s">
        <v>7875</v>
      </c>
      <c r="AI2120" s="352" t="s">
        <v>7876</v>
      </c>
      <c r="AJ2120" s="352" t="s">
        <v>7877</v>
      </c>
      <c r="AK2120" s="354">
        <v>83.014690000000002</v>
      </c>
      <c r="AL2120" s="355">
        <v>3.9933200000000002</v>
      </c>
      <c r="AM2120" s="11">
        <f>IF(Verzie!$E$1="CZK",Ceny!AK2120,IF(Verzie!$E$1="SK",Ceny!AL2120,""))</f>
        <v>3.9933200000000002</v>
      </c>
    </row>
    <row r="2121" spans="34:39" ht="15">
      <c r="AH2121" s="353" t="s">
        <v>7878</v>
      </c>
      <c r="AI2121" s="352" t="s">
        <v>7879</v>
      </c>
      <c r="AJ2121" s="352" t="s">
        <v>7880</v>
      </c>
      <c r="AK2121" s="354">
        <v>129.70681999999999</v>
      </c>
      <c r="AL2121" s="355">
        <v>6.23935</v>
      </c>
      <c r="AM2121" s="11">
        <f>IF(Verzie!$E$1="CZK",Ceny!AK2121,IF(Verzie!$E$1="SK",Ceny!AL2121,""))</f>
        <v>6.23935</v>
      </c>
    </row>
    <row r="2122" spans="34:39" ht="15">
      <c r="AH2122" s="353" t="s">
        <v>7881</v>
      </c>
      <c r="AI2122" s="352" t="s">
        <v>7882</v>
      </c>
      <c r="AJ2122" s="352" t="s">
        <v>7883</v>
      </c>
      <c r="AK2122" s="354">
        <v>176.99775</v>
      </c>
      <c r="AL2122" s="355">
        <v>8.5142399999999991</v>
      </c>
      <c r="AM2122" s="11">
        <f>IF(Verzie!$E$1="CZK",Ceny!AK2122,IF(Verzie!$E$1="SK",Ceny!AL2122,""))</f>
        <v>8.5142399999999991</v>
      </c>
    </row>
    <row r="2123" spans="34:39" ht="15">
      <c r="AH2123" s="353" t="s">
        <v>7884</v>
      </c>
      <c r="AI2123" s="352" t="s">
        <v>7885</v>
      </c>
      <c r="AJ2123" s="352" t="s">
        <v>7886</v>
      </c>
      <c r="AK2123" s="354">
        <v>176.99775</v>
      </c>
      <c r="AL2123" s="355">
        <v>8.5142399999999991</v>
      </c>
      <c r="AM2123" s="11">
        <f>IF(Verzie!$E$1="CZK",Ceny!AK2123,IF(Verzie!$E$1="SK",Ceny!AL2123,""))</f>
        <v>8.5142399999999991</v>
      </c>
    </row>
    <row r="2124" spans="34:39" ht="15">
      <c r="AH2124" s="353" t="s">
        <v>7887</v>
      </c>
      <c r="AI2124" s="352" t="s">
        <v>7888</v>
      </c>
      <c r="AJ2124" s="352" t="s">
        <v>7889</v>
      </c>
      <c r="AK2124" s="354">
        <v>176.99775</v>
      </c>
      <c r="AL2124" s="355">
        <v>8.5142399999999991</v>
      </c>
      <c r="AM2124" s="11">
        <f>IF(Verzie!$E$1="CZK",Ceny!AK2124,IF(Verzie!$E$1="SK",Ceny!AL2124,""))</f>
        <v>8.5142399999999991</v>
      </c>
    </row>
    <row r="2125" spans="34:39" ht="15">
      <c r="AH2125" s="353" t="s">
        <v>7890</v>
      </c>
      <c r="AI2125" s="352" t="s">
        <v>7891</v>
      </c>
      <c r="AJ2125" s="352" t="s">
        <v>7892</v>
      </c>
      <c r="AK2125" s="354">
        <v>176.99775</v>
      </c>
      <c r="AL2125" s="355">
        <v>8.5142399999999991</v>
      </c>
      <c r="AM2125" s="11">
        <f>IF(Verzie!$E$1="CZK",Ceny!AK2125,IF(Verzie!$E$1="SK",Ceny!AL2125,""))</f>
        <v>8.5142399999999991</v>
      </c>
    </row>
    <row r="2126" spans="34:39" ht="15">
      <c r="AH2126" s="353" t="s">
        <v>7893</v>
      </c>
      <c r="AI2126" s="352" t="s">
        <v>7894</v>
      </c>
      <c r="AJ2126" s="352" t="s">
        <v>7895</v>
      </c>
      <c r="AK2126" s="354">
        <v>159.29514</v>
      </c>
      <c r="AL2126" s="355">
        <v>7.6626700000000003</v>
      </c>
      <c r="AM2126" s="11">
        <f>IF(Verzie!$E$1="CZK",Ceny!AK2126,IF(Verzie!$E$1="SK",Ceny!AL2126,""))</f>
        <v>7.6626700000000003</v>
      </c>
    </row>
    <row r="2127" spans="34:39" ht="15">
      <c r="AH2127" s="353" t="s">
        <v>7896</v>
      </c>
      <c r="AI2127" s="352" t="s">
        <v>7897</v>
      </c>
      <c r="AJ2127" s="352" t="s">
        <v>7898</v>
      </c>
      <c r="AK2127" s="354">
        <v>159.29514</v>
      </c>
      <c r="AL2127" s="355">
        <v>7.6626700000000003</v>
      </c>
      <c r="AM2127" s="11">
        <f>IF(Verzie!$E$1="CZK",Ceny!AK2127,IF(Verzie!$E$1="SK",Ceny!AL2127,""))</f>
        <v>7.6626700000000003</v>
      </c>
    </row>
    <row r="2128" spans="34:39" ht="15">
      <c r="AH2128" s="353" t="s">
        <v>7899</v>
      </c>
      <c r="AI2128" s="352" t="s">
        <v>7900</v>
      </c>
      <c r="AJ2128" s="352" t="s">
        <v>7901</v>
      </c>
      <c r="AK2128" s="354">
        <v>100.52455999999999</v>
      </c>
      <c r="AL2128" s="355">
        <v>4.8355899999999998</v>
      </c>
      <c r="AM2128" s="11">
        <f>IF(Verzie!$E$1="CZK",Ceny!AK2128,IF(Verzie!$E$1="SK",Ceny!AL2128,""))</f>
        <v>4.8355899999999998</v>
      </c>
    </row>
    <row r="2129" spans="34:39" ht="15">
      <c r="AH2129" s="353" t="s">
        <v>7902</v>
      </c>
      <c r="AI2129" s="352" t="s">
        <v>7903</v>
      </c>
      <c r="AJ2129" s="352" t="s">
        <v>7904</v>
      </c>
      <c r="AK2129" s="354">
        <v>107.51130000000001</v>
      </c>
      <c r="AL2129" s="355">
        <v>5.1716899999999999</v>
      </c>
      <c r="AM2129" s="11">
        <f>IF(Verzie!$E$1="CZK",Ceny!AK2129,IF(Verzie!$E$1="SK",Ceny!AL2129,""))</f>
        <v>5.1716899999999999</v>
      </c>
    </row>
    <row r="2130" spans="34:39" ht="15">
      <c r="AH2130" s="353" t="s">
        <v>7905</v>
      </c>
      <c r="AI2130" s="352" t="s">
        <v>7906</v>
      </c>
      <c r="AJ2130" s="352" t="s">
        <v>7907</v>
      </c>
      <c r="AK2130" s="354">
        <v>106.36199999999999</v>
      </c>
      <c r="AL2130" s="355">
        <v>5.1163999999999996</v>
      </c>
      <c r="AM2130" s="11">
        <f>IF(Verzie!$E$1="CZK",Ceny!AK2130,IF(Verzie!$E$1="SK",Ceny!AL2130,""))</f>
        <v>5.1163999999999996</v>
      </c>
    </row>
    <row r="2131" spans="34:39" ht="15">
      <c r="AH2131" s="353" t="s">
        <v>7908</v>
      </c>
      <c r="AI2131" s="352" t="s">
        <v>7909</v>
      </c>
      <c r="AJ2131" s="352" t="s">
        <v>7910</v>
      </c>
      <c r="AK2131" s="354">
        <v>112.19955</v>
      </c>
      <c r="AL2131" s="355">
        <v>5.3972100000000003</v>
      </c>
      <c r="AM2131" s="11">
        <f>IF(Verzie!$E$1="CZK",Ceny!AK2131,IF(Verzie!$E$1="SK",Ceny!AL2131,""))</f>
        <v>5.3972100000000003</v>
      </c>
    </row>
    <row r="2132" spans="34:39" ht="15">
      <c r="AH2132" s="353" t="s">
        <v>7911</v>
      </c>
      <c r="AI2132" s="352" t="s">
        <v>7912</v>
      </c>
      <c r="AJ2132" s="352" t="s">
        <v>7913</v>
      </c>
      <c r="AK2132" s="354">
        <v>119.18371</v>
      </c>
      <c r="AL2132" s="355">
        <v>5.7331700000000003</v>
      </c>
      <c r="AM2132" s="11">
        <f>IF(Verzie!$E$1="CZK",Ceny!AK2132,IF(Verzie!$E$1="SK",Ceny!AL2132,""))</f>
        <v>5.7331700000000003</v>
      </c>
    </row>
    <row r="2133" spans="34:39" ht="15">
      <c r="AH2133" s="353" t="s">
        <v>7914</v>
      </c>
      <c r="AI2133" s="352" t="s">
        <v>7915</v>
      </c>
      <c r="AJ2133" s="352" t="s">
        <v>7916</v>
      </c>
      <c r="AK2133" s="354">
        <v>81.067049999999995</v>
      </c>
      <c r="AL2133" s="355">
        <v>3.8996200000000001</v>
      </c>
      <c r="AM2133" s="11">
        <f>IF(Verzie!$E$1="CZK",Ceny!AK2133,IF(Verzie!$E$1="SK",Ceny!AL2133,""))</f>
        <v>3.8996200000000001</v>
      </c>
    </row>
    <row r="2134" spans="34:39" ht="15">
      <c r="AH2134" s="353" t="s">
        <v>7917</v>
      </c>
      <c r="AI2134" s="352" t="s">
        <v>7918</v>
      </c>
      <c r="AJ2134" s="352" t="s">
        <v>7919</v>
      </c>
      <c r="AK2134" s="354">
        <v>92.742050000000006</v>
      </c>
      <c r="AL2134" s="355">
        <v>4.4612400000000001</v>
      </c>
      <c r="AM2134" s="11">
        <f>IF(Verzie!$E$1="CZK",Ceny!AK2134,IF(Verzie!$E$1="SK",Ceny!AL2134,""))</f>
        <v>4.4612400000000001</v>
      </c>
    </row>
    <row r="2135" spans="34:39" ht="15">
      <c r="AH2135" s="353" t="s">
        <v>7920</v>
      </c>
      <c r="AI2135" s="352" t="s">
        <v>7921</v>
      </c>
      <c r="AJ2135" s="352" t="s">
        <v>7922</v>
      </c>
      <c r="AK2135" s="354">
        <v>126.46689000000001</v>
      </c>
      <c r="AL2135" s="355">
        <v>6.0835100000000004</v>
      </c>
      <c r="AM2135" s="11">
        <f>IF(Verzie!$E$1="CZK",Ceny!AK2135,IF(Verzie!$E$1="SK",Ceny!AL2135,""))</f>
        <v>6.0835100000000004</v>
      </c>
    </row>
    <row r="2136" spans="34:39" ht="15">
      <c r="AH2136" s="353" t="s">
        <v>7923</v>
      </c>
      <c r="AI2136" s="352" t="s">
        <v>7924</v>
      </c>
      <c r="AJ2136" s="352" t="s">
        <v>7925</v>
      </c>
      <c r="AK2136" s="354">
        <v>132.30444</v>
      </c>
      <c r="AL2136" s="355">
        <v>6.3643200000000002</v>
      </c>
      <c r="AM2136" s="11">
        <f>IF(Verzie!$E$1="CZK",Ceny!AK2136,IF(Verzie!$E$1="SK",Ceny!AL2136,""))</f>
        <v>6.3643200000000002</v>
      </c>
    </row>
    <row r="2137" spans="34:39" ht="15">
      <c r="AH2137" s="353" t="s">
        <v>7926</v>
      </c>
      <c r="AI2137" s="352" t="s">
        <v>7927</v>
      </c>
      <c r="AJ2137" s="352" t="s">
        <v>7928</v>
      </c>
      <c r="AK2137" s="354">
        <v>138.14188999999999</v>
      </c>
      <c r="AL2137" s="355">
        <v>6.6451399999999996</v>
      </c>
      <c r="AM2137" s="11">
        <f>IF(Verzie!$E$1="CZK",Ceny!AK2137,IF(Verzie!$E$1="SK",Ceny!AL2137,""))</f>
        <v>6.6451399999999996</v>
      </c>
    </row>
    <row r="2138" spans="34:39" ht="15">
      <c r="AH2138" s="353" t="s">
        <v>7929</v>
      </c>
      <c r="AI2138" s="352" t="s">
        <v>7930</v>
      </c>
      <c r="AJ2138" s="352" t="s">
        <v>7931</v>
      </c>
      <c r="AK2138" s="354">
        <v>107.00949</v>
      </c>
      <c r="AL2138" s="355">
        <v>5.1475400000000002</v>
      </c>
      <c r="AM2138" s="11">
        <f>IF(Verzie!$E$1="CZK",Ceny!AK2138,IF(Verzie!$E$1="SK",Ceny!AL2138,""))</f>
        <v>5.1475400000000002</v>
      </c>
    </row>
    <row r="2139" spans="34:39" ht="15">
      <c r="AH2139" s="353" t="s">
        <v>7932</v>
      </c>
      <c r="AI2139" s="352" t="s">
        <v>7933</v>
      </c>
      <c r="AJ2139" s="352" t="s">
        <v>7934</v>
      </c>
      <c r="AK2139" s="354">
        <v>112.84694</v>
      </c>
      <c r="AL2139" s="355">
        <v>5.42835</v>
      </c>
      <c r="AM2139" s="11">
        <f>IF(Verzie!$E$1="CZK",Ceny!AK2139,IF(Verzie!$E$1="SK",Ceny!AL2139,""))</f>
        <v>5.42835</v>
      </c>
    </row>
    <row r="2140" spans="34:39" ht="15">
      <c r="AH2140" s="353" t="s">
        <v>7935</v>
      </c>
      <c r="AI2140" s="352" t="s">
        <v>7936</v>
      </c>
      <c r="AJ2140" s="352" t="s">
        <v>7937</v>
      </c>
      <c r="AK2140" s="354">
        <v>178.57283000000001</v>
      </c>
      <c r="AL2140" s="355">
        <v>8.5900099999999995</v>
      </c>
      <c r="AM2140" s="11">
        <f>IF(Verzie!$E$1="CZK",Ceny!AK2140,IF(Verzie!$E$1="SK",Ceny!AL2140,""))</f>
        <v>8.5900099999999995</v>
      </c>
    </row>
    <row r="2141" spans="34:39" ht="15">
      <c r="AH2141" s="353" t="s">
        <v>7938</v>
      </c>
      <c r="AI2141" s="352" t="s">
        <v>7939</v>
      </c>
      <c r="AJ2141" s="352" t="s">
        <v>7940</v>
      </c>
      <c r="AK2141" s="354">
        <v>183.76</v>
      </c>
      <c r="AL2141" s="355">
        <v>8.8395299999999999</v>
      </c>
      <c r="AM2141" s="11">
        <f>IF(Verzie!$E$1="CZK",Ceny!AK2141,IF(Verzie!$E$1="SK",Ceny!AL2141,""))</f>
        <v>8.8395299999999999</v>
      </c>
    </row>
    <row r="2142" spans="34:39" ht="15">
      <c r="AH2142" s="353" t="s">
        <v>7941</v>
      </c>
      <c r="AI2142" s="352" t="s">
        <v>7942</v>
      </c>
      <c r="AJ2142" s="352" t="s">
        <v>7943</v>
      </c>
      <c r="AK2142" s="354">
        <v>161.29294999999999</v>
      </c>
      <c r="AL2142" s="355">
        <v>7.7587700000000002</v>
      </c>
      <c r="AM2142" s="11">
        <f>IF(Verzie!$E$1="CZK",Ceny!AK2142,IF(Verzie!$E$1="SK",Ceny!AL2142,""))</f>
        <v>7.7587700000000002</v>
      </c>
    </row>
    <row r="2143" spans="34:39" ht="15">
      <c r="AH2143" s="353" t="s">
        <v>7944</v>
      </c>
      <c r="AI2143" s="352" t="s">
        <v>7945</v>
      </c>
      <c r="AJ2143" s="352" t="s">
        <v>7946</v>
      </c>
      <c r="AK2143" s="354">
        <v>166.47783999999999</v>
      </c>
      <c r="AL2143" s="355">
        <v>8.0081799999999994</v>
      </c>
      <c r="AM2143" s="11">
        <f>IF(Verzie!$E$1="CZK",Ceny!AK2143,IF(Verzie!$E$1="SK",Ceny!AL2143,""))</f>
        <v>8.0081799999999994</v>
      </c>
    </row>
    <row r="2144" spans="34:39" ht="15">
      <c r="AH2144" s="353" t="s">
        <v>7947</v>
      </c>
      <c r="AI2144" s="352" t="s">
        <v>7948</v>
      </c>
      <c r="AJ2144" s="352" t="s">
        <v>7949</v>
      </c>
      <c r="AK2144" s="354">
        <v>0</v>
      </c>
      <c r="AL2144" s="355">
        <v>4.6747300000000003</v>
      </c>
      <c r="AM2144" s="11">
        <f>IF(Verzie!$E$1="CZK",Ceny!AK2144,IF(Verzie!$E$1="SK",Ceny!AL2144,""))</f>
        <v>4.6747300000000003</v>
      </c>
    </row>
    <row r="2145" spans="34:39" ht="15">
      <c r="AH2145" s="353" t="s">
        <v>7947</v>
      </c>
      <c r="AI2145" s="352" t="s">
        <v>7950</v>
      </c>
      <c r="AJ2145" s="352" t="s">
        <v>7951</v>
      </c>
      <c r="AK2145" s="354">
        <v>102.93980999999999</v>
      </c>
      <c r="AL2145" s="355">
        <v>4.9010400000000001</v>
      </c>
      <c r="AM2145" s="11">
        <f>IF(Verzie!$E$1="CZK",Ceny!AK2145,IF(Verzie!$E$1="SK",Ceny!AL2145,""))</f>
        <v>4.9010400000000001</v>
      </c>
    </row>
    <row r="2146" spans="34:39" ht="15">
      <c r="AH2146" s="353" t="s">
        <v>7952</v>
      </c>
      <c r="AI2146" s="352" t="s">
        <v>7953</v>
      </c>
      <c r="AJ2146" s="352" t="s">
        <v>7954</v>
      </c>
      <c r="AK2146" s="354">
        <v>103.62139000000001</v>
      </c>
      <c r="AL2146" s="355">
        <v>4.9845600000000001</v>
      </c>
      <c r="AM2146" s="11">
        <f>IF(Verzie!$E$1="CZK",Ceny!AK2146,IF(Verzie!$E$1="SK",Ceny!AL2146,""))</f>
        <v>4.9845600000000001</v>
      </c>
    </row>
    <row r="2147" spans="34:39" ht="15">
      <c r="AH2147" s="353" t="s">
        <v>7955</v>
      </c>
      <c r="AI2147" s="352" t="s">
        <v>7956</v>
      </c>
      <c r="AJ2147" s="352" t="s">
        <v>7957</v>
      </c>
      <c r="AK2147" s="354">
        <v>109.45625</v>
      </c>
      <c r="AL2147" s="355">
        <v>5.2652299999999999</v>
      </c>
      <c r="AM2147" s="11">
        <f>IF(Verzie!$E$1="CZK",Ceny!AK2147,IF(Verzie!$E$1="SK",Ceny!AL2147,""))</f>
        <v>5.2652299999999999</v>
      </c>
    </row>
    <row r="2148" spans="34:39" ht="15">
      <c r="AH2148" s="353" t="s">
        <v>7958</v>
      </c>
      <c r="AI2148" s="352" t="s">
        <v>7959</v>
      </c>
      <c r="AJ2148" s="352" t="s">
        <v>7960</v>
      </c>
      <c r="AK2148" s="354">
        <v>0</v>
      </c>
      <c r="AL2148" s="355">
        <v>3.7445300000000001</v>
      </c>
      <c r="AM2148" s="11">
        <f>IF(Verzie!$E$1="CZK",Ceny!AK2148,IF(Verzie!$E$1="SK",Ceny!AL2148,""))</f>
        <v>3.7445300000000001</v>
      </c>
    </row>
    <row r="2149" spans="34:39" ht="15">
      <c r="AH2149" s="353" t="s">
        <v>7961</v>
      </c>
      <c r="AI2149" s="352" t="s">
        <v>7962</v>
      </c>
      <c r="AJ2149" s="352" t="s">
        <v>7963</v>
      </c>
      <c r="AK2149" s="354">
        <v>84.161299999999997</v>
      </c>
      <c r="AL2149" s="355">
        <v>4.0484600000000004</v>
      </c>
      <c r="AM2149" s="11">
        <f>IF(Verzie!$E$1="CZK",Ceny!AK2149,IF(Verzie!$E$1="SK",Ceny!AL2149,""))</f>
        <v>4.0484600000000004</v>
      </c>
    </row>
    <row r="2150" spans="34:39" ht="15">
      <c r="AH2150" s="353" t="s">
        <v>7964</v>
      </c>
      <c r="AI2150" s="352" t="s">
        <v>7965</v>
      </c>
      <c r="AJ2150" s="352" t="s">
        <v>7966</v>
      </c>
      <c r="AK2150" s="354">
        <v>89.996260000000007</v>
      </c>
      <c r="AL2150" s="355">
        <v>4.3291500000000003</v>
      </c>
      <c r="AM2150" s="11">
        <f>IF(Verzie!$E$1="CZK",Ceny!AK2150,IF(Verzie!$E$1="SK",Ceny!AL2150,""))</f>
        <v>4.3291500000000003</v>
      </c>
    </row>
    <row r="2151" spans="34:39" ht="15">
      <c r="AH2151" s="353" t="s">
        <v>7967</v>
      </c>
      <c r="AI2151" s="352" t="s">
        <v>7968</v>
      </c>
      <c r="AJ2151" s="352" t="s">
        <v>7969</v>
      </c>
      <c r="AK2151" s="354">
        <v>183.35127</v>
      </c>
      <c r="AL2151" s="355">
        <v>8.8198699999999999</v>
      </c>
      <c r="AM2151" s="11">
        <f>IF(Verzie!$E$1="CZK",Ceny!AK2151,IF(Verzie!$E$1="SK",Ceny!AL2151,""))</f>
        <v>8.8198699999999999</v>
      </c>
    </row>
    <row r="2152" spans="34:39" ht="15">
      <c r="AH2152" s="353" t="s">
        <v>7970</v>
      </c>
      <c r="AI2152" s="352" t="s">
        <v>7971</v>
      </c>
      <c r="AJ2152" s="352" t="s">
        <v>7972</v>
      </c>
      <c r="AK2152" s="354">
        <v>183.35127</v>
      </c>
      <c r="AL2152" s="355">
        <v>8.8198699999999999</v>
      </c>
      <c r="AM2152" s="11">
        <f>IF(Verzie!$E$1="CZK",Ceny!AK2152,IF(Verzie!$E$1="SK",Ceny!AL2152,""))</f>
        <v>8.8198699999999999</v>
      </c>
    </row>
    <row r="2153" spans="34:39" ht="15">
      <c r="AH2153" s="353" t="s">
        <v>7973</v>
      </c>
      <c r="AI2153" s="352" t="s">
        <v>7974</v>
      </c>
      <c r="AJ2153" s="352" t="s">
        <v>7975</v>
      </c>
      <c r="AK2153" s="354">
        <v>183.35127</v>
      </c>
      <c r="AL2153" s="355">
        <v>8.7654200000000007</v>
      </c>
      <c r="AM2153" s="11">
        <f>IF(Verzie!$E$1="CZK",Ceny!AK2153,IF(Verzie!$E$1="SK",Ceny!AL2153,""))</f>
        <v>8.7654200000000007</v>
      </c>
    </row>
    <row r="2154" spans="34:39" ht="15">
      <c r="AH2154" s="353" t="s">
        <v>7976</v>
      </c>
      <c r="AI2154" s="352" t="s">
        <v>7977</v>
      </c>
      <c r="AJ2154" s="352" t="s">
        <v>7978</v>
      </c>
      <c r="AK2154" s="354">
        <v>0</v>
      </c>
      <c r="AL2154" s="355">
        <v>8.7654200000000007</v>
      </c>
      <c r="AM2154" s="11">
        <f>IF(Verzie!$E$1="CZK",Ceny!AK2154,IF(Verzie!$E$1="SK",Ceny!AL2154,""))</f>
        <v>8.7654200000000007</v>
      </c>
    </row>
    <row r="2155" spans="34:39" ht="15">
      <c r="AH2155" s="353" t="s">
        <v>7979</v>
      </c>
      <c r="AI2155" s="352" t="s">
        <v>7980</v>
      </c>
      <c r="AJ2155" s="352" t="s">
        <v>7981</v>
      </c>
      <c r="AK2155" s="354">
        <v>165.65093999999999</v>
      </c>
      <c r="AL2155" s="355">
        <v>7.9684100000000004</v>
      </c>
      <c r="AM2155" s="11">
        <f>IF(Verzie!$E$1="CZK",Ceny!AK2155,IF(Verzie!$E$1="SK",Ceny!AL2155,""))</f>
        <v>7.9684100000000004</v>
      </c>
    </row>
    <row r="2156" spans="34:39" ht="15">
      <c r="AH2156" s="353" t="s">
        <v>7982</v>
      </c>
      <c r="AI2156" s="352" t="s">
        <v>7983</v>
      </c>
      <c r="AJ2156" s="352" t="s">
        <v>7984</v>
      </c>
      <c r="AK2156" s="354">
        <v>165.65093999999999</v>
      </c>
      <c r="AL2156" s="355">
        <v>7.9684100000000004</v>
      </c>
      <c r="AM2156" s="11">
        <f>IF(Verzie!$E$1="CZK",Ceny!AK2156,IF(Verzie!$E$1="SK",Ceny!AL2156,""))</f>
        <v>7.9684100000000004</v>
      </c>
    </row>
    <row r="2157" spans="34:39" ht="15">
      <c r="AH2157" s="353" t="s">
        <v>7985</v>
      </c>
      <c r="AI2157" s="352" t="s">
        <v>7986</v>
      </c>
      <c r="AJ2157" s="352" t="s">
        <v>7987</v>
      </c>
      <c r="AK2157" s="354">
        <v>165.65093999999999</v>
      </c>
      <c r="AL2157" s="355">
        <v>7.9684100000000004</v>
      </c>
      <c r="AM2157" s="11">
        <f>IF(Verzie!$E$1="CZK",Ceny!AK2157,IF(Verzie!$E$1="SK",Ceny!AL2157,""))</f>
        <v>7.9684100000000004</v>
      </c>
    </row>
    <row r="2158" spans="34:39" ht="15">
      <c r="AH2158" s="353" t="s">
        <v>7988</v>
      </c>
      <c r="AI2158" s="352" t="s">
        <v>7989</v>
      </c>
      <c r="AJ2158" s="352" t="s">
        <v>7990</v>
      </c>
      <c r="AK2158" s="354">
        <v>113.34625</v>
      </c>
      <c r="AL2158" s="355">
        <v>5.4523599999999997</v>
      </c>
      <c r="AM2158" s="11">
        <f>IF(Verzie!$E$1="CZK",Ceny!AK2158,IF(Verzie!$E$1="SK",Ceny!AL2158,""))</f>
        <v>5.4523599999999997</v>
      </c>
    </row>
    <row r="2159" spans="34:39" ht="15">
      <c r="AH2159" s="353" t="s">
        <v>7991</v>
      </c>
      <c r="AI2159" s="352" t="s">
        <v>7992</v>
      </c>
      <c r="AJ2159" s="352" t="s">
        <v>7993</v>
      </c>
      <c r="AK2159" s="354">
        <v>88.051299999999998</v>
      </c>
      <c r="AL2159" s="355">
        <v>4.2355700000000001</v>
      </c>
      <c r="AM2159" s="11">
        <f>IF(Verzie!$E$1="CZK",Ceny!AK2159,IF(Verzie!$E$1="SK",Ceny!AL2159,""))</f>
        <v>4.2355700000000001</v>
      </c>
    </row>
    <row r="2160" spans="34:39" ht="15">
      <c r="AH2160" s="353" t="s">
        <v>7994</v>
      </c>
      <c r="AI2160" s="352" t="s">
        <v>7995</v>
      </c>
      <c r="AJ2160" s="352" t="s">
        <v>7996</v>
      </c>
      <c r="AK2160" s="354">
        <v>93.89134</v>
      </c>
      <c r="AL2160" s="355">
        <v>4.5165100000000002</v>
      </c>
      <c r="AM2160" s="11">
        <f>IF(Verzie!$E$1="CZK",Ceny!AK2160,IF(Verzie!$E$1="SK",Ceny!AL2160,""))</f>
        <v>4.5165100000000002</v>
      </c>
    </row>
    <row r="2161" spans="34:39" ht="15">
      <c r="AH2161" s="353" t="s">
        <v>7997</v>
      </c>
      <c r="AI2161" s="352" t="s">
        <v>7998</v>
      </c>
      <c r="AJ2161" s="352" t="s">
        <v>7999</v>
      </c>
      <c r="AK2161" s="354">
        <v>99.728890000000007</v>
      </c>
      <c r="AL2161" s="355">
        <v>4.79732</v>
      </c>
      <c r="AM2161" s="11">
        <f>IF(Verzie!$E$1="CZK",Ceny!AK2161,IF(Verzie!$E$1="SK",Ceny!AL2161,""))</f>
        <v>4.79732</v>
      </c>
    </row>
    <row r="2162" spans="34:39" ht="15">
      <c r="AH2162" s="353" t="s">
        <v>8000</v>
      </c>
      <c r="AI2162" s="352" t="s">
        <v>8001</v>
      </c>
      <c r="AJ2162" s="352" t="s">
        <v>8002</v>
      </c>
      <c r="AK2162" s="354">
        <v>0</v>
      </c>
      <c r="AL2162" s="355">
        <v>8.8336500000000004</v>
      </c>
      <c r="AM2162" s="11">
        <f>IF(Verzie!$E$1="CZK",Ceny!AK2162,IF(Verzie!$E$1="SK",Ceny!AL2162,""))</f>
        <v>8.8336500000000004</v>
      </c>
    </row>
    <row r="2163" spans="34:39" ht="15">
      <c r="AH2163" s="353" t="s">
        <v>8000</v>
      </c>
      <c r="AI2163" s="352" t="s">
        <v>8003</v>
      </c>
      <c r="AJ2163" s="352" t="s">
        <v>8004</v>
      </c>
      <c r="AK2163" s="354">
        <v>194.52135999999999</v>
      </c>
      <c r="AL2163" s="355">
        <v>9.2613199999999996</v>
      </c>
      <c r="AM2163" s="11">
        <f>IF(Verzie!$E$1="CZK",Ceny!AK2163,IF(Verzie!$E$1="SK",Ceny!AL2163,""))</f>
        <v>9.2613199999999996</v>
      </c>
    </row>
    <row r="2164" spans="34:39" ht="15">
      <c r="AH2164" s="353" t="s">
        <v>8005</v>
      </c>
      <c r="AI2164" s="352" t="s">
        <v>8006</v>
      </c>
      <c r="AJ2164" s="352" t="s">
        <v>8007</v>
      </c>
      <c r="AK2164" s="354">
        <v>189.96338</v>
      </c>
      <c r="AL2164" s="355">
        <v>9.1379199999999994</v>
      </c>
      <c r="AM2164" s="11">
        <f>IF(Verzie!$E$1="CZK",Ceny!AK2164,IF(Verzie!$E$1="SK",Ceny!AL2164,""))</f>
        <v>9.1379199999999994</v>
      </c>
    </row>
    <row r="2165" spans="34:39" ht="15">
      <c r="AH2165" s="353" t="s">
        <v>8008</v>
      </c>
      <c r="AI2165" s="352" t="s">
        <v>8009</v>
      </c>
      <c r="AJ2165" s="352" t="s">
        <v>8010</v>
      </c>
      <c r="AK2165" s="354">
        <v>0</v>
      </c>
      <c r="AL2165" s="355">
        <v>8.0075500000000002</v>
      </c>
      <c r="AM2165" s="11">
        <f>IF(Verzie!$E$1="CZK",Ceny!AK2165,IF(Verzie!$E$1="SK",Ceny!AL2165,""))</f>
        <v>8.0075500000000002</v>
      </c>
    </row>
    <row r="2166" spans="34:39" ht="15">
      <c r="AH2166" s="353" t="s">
        <v>8011</v>
      </c>
      <c r="AI2166" s="352" t="s">
        <v>8012</v>
      </c>
      <c r="AJ2166" s="352" t="s">
        <v>8013</v>
      </c>
      <c r="AK2166" s="354">
        <v>172.68120999999999</v>
      </c>
      <c r="AL2166" s="355">
        <v>8.3065899999999999</v>
      </c>
      <c r="AM2166" s="11">
        <f>IF(Verzie!$E$1="CZK",Ceny!AK2166,IF(Verzie!$E$1="SK",Ceny!AL2166,""))</f>
        <v>8.3065899999999999</v>
      </c>
    </row>
    <row r="2167" spans="34:39" ht="15">
      <c r="AH2167" s="353" t="s">
        <v>8014</v>
      </c>
      <c r="AI2167" s="352" t="s">
        <v>8015</v>
      </c>
      <c r="AJ2167" s="352" t="s">
        <v>8016</v>
      </c>
      <c r="AK2167" s="354">
        <v>133.45374000000001</v>
      </c>
      <c r="AL2167" s="355">
        <v>6.4196200000000001</v>
      </c>
      <c r="AM2167" s="11">
        <f>IF(Verzie!$E$1="CZK",Ceny!AK2167,IF(Verzie!$E$1="SK",Ceny!AL2167,""))</f>
        <v>6.4196200000000001</v>
      </c>
    </row>
    <row r="2168" spans="34:39" ht="15">
      <c r="AH2168" s="353" t="s">
        <v>8017</v>
      </c>
      <c r="AI2168" s="352" t="s">
        <v>8018</v>
      </c>
      <c r="AJ2168" s="352" t="s">
        <v>8019</v>
      </c>
      <c r="AK2168" s="354">
        <v>139.29116999999999</v>
      </c>
      <c r="AL2168" s="355">
        <v>6.7004099999999998</v>
      </c>
      <c r="AM2168" s="11">
        <f>IF(Verzie!$E$1="CZK",Ceny!AK2168,IF(Verzie!$E$1="SK",Ceny!AL2168,""))</f>
        <v>6.7004099999999998</v>
      </c>
    </row>
    <row r="2169" spans="34:39" ht="15">
      <c r="AH2169" s="353" t="s">
        <v>8020</v>
      </c>
      <c r="AI2169" s="352" t="s">
        <v>8021</v>
      </c>
      <c r="AJ2169" s="352" t="s">
        <v>8022</v>
      </c>
      <c r="AK2169" s="354">
        <v>145.12871999999999</v>
      </c>
      <c r="AL2169" s="355">
        <v>6.9812200000000004</v>
      </c>
      <c r="AM2169" s="11">
        <f>IF(Verzie!$E$1="CZK",Ceny!AK2169,IF(Verzie!$E$1="SK",Ceny!AL2169,""))</f>
        <v>6.9812200000000004</v>
      </c>
    </row>
    <row r="2170" spans="34:39" ht="15">
      <c r="AH2170" s="353" t="s">
        <v>8023</v>
      </c>
      <c r="AI2170" s="352" t="s">
        <v>8024</v>
      </c>
      <c r="AJ2170" s="352" t="s">
        <v>8025</v>
      </c>
      <c r="AK2170" s="354">
        <v>113.99623</v>
      </c>
      <c r="AL2170" s="355">
        <v>5.4836299999999998</v>
      </c>
      <c r="AM2170" s="11">
        <f>IF(Verzie!$E$1="CZK",Ceny!AK2170,IF(Verzie!$E$1="SK",Ceny!AL2170,""))</f>
        <v>5.4836299999999998</v>
      </c>
    </row>
    <row r="2171" spans="34:39" ht="15">
      <c r="AH2171" s="353" t="s">
        <v>8026</v>
      </c>
      <c r="AI2171" s="352" t="s">
        <v>8027</v>
      </c>
      <c r="AJ2171" s="352" t="s">
        <v>8028</v>
      </c>
      <c r="AK2171" s="354">
        <v>119.83378</v>
      </c>
      <c r="AL2171" s="355">
        <v>5.7644399999999996</v>
      </c>
      <c r="AM2171" s="11">
        <f>IF(Verzie!$E$1="CZK",Ceny!AK2171,IF(Verzie!$E$1="SK",Ceny!AL2171,""))</f>
        <v>5.7644399999999996</v>
      </c>
    </row>
    <row r="2172" spans="34:39" ht="15">
      <c r="AH2172" s="353" t="s">
        <v>8029</v>
      </c>
      <c r="AI2172" s="352" t="s">
        <v>8030</v>
      </c>
      <c r="AJ2172" s="352" t="s">
        <v>8031</v>
      </c>
      <c r="AK2172" s="354">
        <v>125.67122999999999</v>
      </c>
      <c r="AL2172" s="355">
        <v>6.0452500000000002</v>
      </c>
      <c r="AM2172" s="11">
        <f>IF(Verzie!$E$1="CZK",Ceny!AK2172,IF(Verzie!$E$1="SK",Ceny!AL2172,""))</f>
        <v>6.0452500000000002</v>
      </c>
    </row>
    <row r="2173" spans="34:39" ht="15">
      <c r="AH2173" s="353" t="s">
        <v>8032</v>
      </c>
      <c r="AI2173" s="352" t="s">
        <v>8033</v>
      </c>
      <c r="AJ2173" s="352" t="s">
        <v>8034</v>
      </c>
      <c r="AK2173" s="354">
        <v>10.26037</v>
      </c>
      <c r="AL2173" s="355">
        <v>0.4829</v>
      </c>
      <c r="AM2173" s="11">
        <f>IF(Verzie!$E$1="CZK",Ceny!AK2173,IF(Verzie!$E$1="SK",Ceny!AL2173,""))</f>
        <v>0.4829</v>
      </c>
    </row>
    <row r="2174" spans="34:39" ht="15">
      <c r="AH2174" s="353" t="s">
        <v>8035</v>
      </c>
      <c r="AI2174" s="352" t="s">
        <v>8036</v>
      </c>
      <c r="AJ2174" s="352" t="s">
        <v>8037</v>
      </c>
      <c r="AK2174" s="354">
        <v>10.26037</v>
      </c>
      <c r="AL2174" s="355">
        <v>0.4829</v>
      </c>
      <c r="AM2174" s="11">
        <f>IF(Verzie!$E$1="CZK",Ceny!AK2174,IF(Verzie!$E$1="SK",Ceny!AL2174,""))</f>
        <v>0.4829</v>
      </c>
    </row>
    <row r="2175" spans="34:39" ht="15">
      <c r="AH2175" s="353" t="s">
        <v>8038</v>
      </c>
      <c r="AI2175" s="352" t="s">
        <v>8039</v>
      </c>
      <c r="AJ2175" s="352" t="s">
        <v>8040</v>
      </c>
      <c r="AK2175" s="354">
        <v>12.213990000000001</v>
      </c>
      <c r="AL2175" s="355">
        <v>0.57484000000000002</v>
      </c>
      <c r="AM2175" s="11">
        <f>IF(Verzie!$E$1="CZK",Ceny!AK2175,IF(Verzie!$E$1="SK",Ceny!AL2175,""))</f>
        <v>0.57484000000000002</v>
      </c>
    </row>
    <row r="2176" spans="34:39" ht="15">
      <c r="AH2176" s="353" t="s">
        <v>8041</v>
      </c>
      <c r="AI2176" s="352" t="s">
        <v>8042</v>
      </c>
      <c r="AJ2176" s="352" t="s">
        <v>8043</v>
      </c>
      <c r="AK2176" s="354">
        <v>16.611280000000001</v>
      </c>
      <c r="AL2176" s="355">
        <v>0.78180000000000005</v>
      </c>
      <c r="AM2176" s="11">
        <f>IF(Verzie!$E$1="CZK",Ceny!AK2176,IF(Verzie!$E$1="SK",Ceny!AL2176,""))</f>
        <v>0.78180000000000005</v>
      </c>
    </row>
    <row r="2177" spans="34:39" ht="15">
      <c r="AH2177" s="353" t="s">
        <v>8044</v>
      </c>
      <c r="AI2177" s="352" t="s">
        <v>8045</v>
      </c>
      <c r="AJ2177" s="352" t="s">
        <v>8046</v>
      </c>
      <c r="AK2177" s="354">
        <v>20.328440000000001</v>
      </c>
      <c r="AL2177" s="355">
        <v>0.97787000000000002</v>
      </c>
      <c r="AM2177" s="11">
        <f>IF(Verzie!$E$1="CZK",Ceny!AK2177,IF(Verzie!$E$1="SK",Ceny!AL2177,""))</f>
        <v>0.97787000000000002</v>
      </c>
    </row>
    <row r="2178" spans="34:39" ht="15">
      <c r="AH2178" s="353" t="s">
        <v>8047</v>
      </c>
      <c r="AI2178" s="352" t="s">
        <v>8048</v>
      </c>
      <c r="AJ2178" s="352" t="s">
        <v>8049</v>
      </c>
      <c r="AK2178" s="354">
        <v>20.328440000000001</v>
      </c>
      <c r="AL2178" s="355">
        <v>0.97787000000000002</v>
      </c>
      <c r="AM2178" s="11">
        <f>IF(Verzie!$E$1="CZK",Ceny!AK2178,IF(Verzie!$E$1="SK",Ceny!AL2178,""))</f>
        <v>0.97787000000000002</v>
      </c>
    </row>
    <row r="2179" spans="34:39" ht="15">
      <c r="AH2179" s="353" t="s">
        <v>8050</v>
      </c>
      <c r="AI2179" s="352" t="s">
        <v>8051</v>
      </c>
      <c r="AJ2179" s="352" t="s">
        <v>8052</v>
      </c>
      <c r="AK2179" s="354">
        <v>22.333159999999999</v>
      </c>
      <c r="AL2179" s="355">
        <v>1.0743199999999999</v>
      </c>
      <c r="AM2179" s="11">
        <f>IF(Verzie!$E$1="CZK",Ceny!AK2179,IF(Verzie!$E$1="SK",Ceny!AL2179,""))</f>
        <v>1.0743199999999999</v>
      </c>
    </row>
    <row r="2180" spans="34:39" ht="15">
      <c r="AH2180" s="353" t="s">
        <v>8053</v>
      </c>
      <c r="AI2180" s="352" t="s">
        <v>8054</v>
      </c>
      <c r="AJ2180" s="352" t="s">
        <v>8055</v>
      </c>
      <c r="AK2180" s="354">
        <v>26.85061</v>
      </c>
      <c r="AL2180" s="355">
        <v>1.2916300000000001</v>
      </c>
      <c r="AM2180" s="11">
        <f>IF(Verzie!$E$1="CZK",Ceny!AK2180,IF(Verzie!$E$1="SK",Ceny!AL2180,""))</f>
        <v>1.2916300000000001</v>
      </c>
    </row>
    <row r="2181" spans="34:39" ht="15">
      <c r="AH2181" s="353" t="s">
        <v>8056</v>
      </c>
      <c r="AI2181" s="352" t="s">
        <v>8057</v>
      </c>
      <c r="AJ2181" s="352" t="s">
        <v>8058</v>
      </c>
      <c r="AK2181" s="354">
        <v>10.79011</v>
      </c>
      <c r="AL2181" s="355">
        <v>0.51905999999999997</v>
      </c>
      <c r="AM2181" s="11">
        <f>IF(Verzie!$E$1="CZK",Ceny!AK2181,IF(Verzie!$E$1="SK",Ceny!AL2181,""))</f>
        <v>0.51905999999999997</v>
      </c>
    </row>
    <row r="2182" spans="34:39" ht="15">
      <c r="AH2182" s="353" t="s">
        <v>8059</v>
      </c>
      <c r="AI2182" s="352" t="s">
        <v>8060</v>
      </c>
      <c r="AJ2182" s="352" t="s">
        <v>8061</v>
      </c>
      <c r="AK2182" s="354">
        <v>20.575569999999999</v>
      </c>
      <c r="AL2182" s="355">
        <v>0.98977000000000004</v>
      </c>
      <c r="AM2182" s="11">
        <f>IF(Verzie!$E$1="CZK",Ceny!AK2182,IF(Verzie!$E$1="SK",Ceny!AL2182,""))</f>
        <v>0.98977000000000004</v>
      </c>
    </row>
    <row r="2183" spans="34:39" ht="15">
      <c r="AH2183" s="353" t="s">
        <v>8062</v>
      </c>
      <c r="AI2183" s="352" t="s">
        <v>8063</v>
      </c>
      <c r="AJ2183" s="352" t="s">
        <v>8064</v>
      </c>
      <c r="AK2183" s="354">
        <v>20.575569999999999</v>
      </c>
      <c r="AL2183" s="355">
        <v>0.98977000000000004</v>
      </c>
      <c r="AM2183" s="11">
        <f>IF(Verzie!$E$1="CZK",Ceny!AK2183,IF(Verzie!$E$1="SK",Ceny!AL2183,""))</f>
        <v>0.98977000000000004</v>
      </c>
    </row>
    <row r="2184" spans="34:39" ht="15">
      <c r="AH2184" s="353" t="s">
        <v>8065</v>
      </c>
      <c r="AI2184" s="352" t="s">
        <v>8066</v>
      </c>
      <c r="AJ2184" s="352" t="s">
        <v>8067</v>
      </c>
      <c r="AK2184" s="354">
        <v>22.587219999999999</v>
      </c>
      <c r="AL2184" s="355">
        <v>1.0865199999999999</v>
      </c>
      <c r="AM2184" s="11">
        <f>IF(Verzie!$E$1="CZK",Ceny!AK2184,IF(Verzie!$E$1="SK",Ceny!AL2184,""))</f>
        <v>1.0865199999999999</v>
      </c>
    </row>
    <row r="2185" spans="34:39" ht="15">
      <c r="AH2185" s="353" t="s">
        <v>8068</v>
      </c>
      <c r="AI2185" s="352" t="s">
        <v>8069</v>
      </c>
      <c r="AJ2185" s="352" t="s">
        <v>8070</v>
      </c>
      <c r="AK2185" s="354">
        <v>27.104659999999999</v>
      </c>
      <c r="AL2185" s="355">
        <v>1.30383</v>
      </c>
      <c r="AM2185" s="11">
        <f>IF(Verzie!$E$1="CZK",Ceny!AK2185,IF(Verzie!$E$1="SK",Ceny!AL2185,""))</f>
        <v>1.30383</v>
      </c>
    </row>
    <row r="2186" spans="34:39" ht="15">
      <c r="AH2186" s="353" t="s">
        <v>8071</v>
      </c>
      <c r="AI2186" s="352" t="s">
        <v>8072</v>
      </c>
      <c r="AJ2186" s="352" t="s">
        <v>8073</v>
      </c>
      <c r="AK2186" s="354">
        <v>24.952190000000002</v>
      </c>
      <c r="AL2186" s="355">
        <v>1.20028</v>
      </c>
      <c r="AM2186" s="11">
        <f>IF(Verzie!$E$1="CZK",Ceny!AK2186,IF(Verzie!$E$1="SK",Ceny!AL2186,""))</f>
        <v>1.20028</v>
      </c>
    </row>
    <row r="2187" spans="34:39" ht="15">
      <c r="AH2187" s="353" t="s">
        <v>8074</v>
      </c>
      <c r="AI2187" s="352" t="s">
        <v>8075</v>
      </c>
      <c r="AJ2187" s="352" t="s">
        <v>8076</v>
      </c>
      <c r="AK2187" s="354">
        <v>4.1138700000000004</v>
      </c>
      <c r="AL2187" s="355">
        <v>0.19788</v>
      </c>
      <c r="AM2187" s="11">
        <f>IF(Verzie!$E$1="CZK",Ceny!AK2187,IF(Verzie!$E$1="SK",Ceny!AL2187,""))</f>
        <v>0.19788</v>
      </c>
    </row>
    <row r="2188" spans="34:39" ht="15">
      <c r="AH2188" s="353" t="s">
        <v>8077</v>
      </c>
      <c r="AI2188" s="352" t="s">
        <v>8078</v>
      </c>
      <c r="AJ2188" s="352" t="s">
        <v>8079</v>
      </c>
      <c r="AK2188" s="354">
        <v>3.9029400000000001</v>
      </c>
      <c r="AL2188" s="355">
        <v>0.18773999999999999</v>
      </c>
      <c r="AM2188" s="11">
        <f>IF(Verzie!$E$1="CZK",Ceny!AK2188,IF(Verzie!$E$1="SK",Ceny!AL2188,""))</f>
        <v>0.18773999999999999</v>
      </c>
    </row>
    <row r="2189" spans="34:39" ht="15">
      <c r="AH2189" s="353" t="s">
        <v>8080</v>
      </c>
      <c r="AI2189" s="352" t="s">
        <v>8081</v>
      </c>
      <c r="AJ2189" s="352" t="s">
        <v>8082</v>
      </c>
      <c r="AK2189" s="354">
        <v>5.0184199999999999</v>
      </c>
      <c r="AL2189" s="355">
        <v>0.2414</v>
      </c>
      <c r="AM2189" s="11">
        <f>IF(Verzie!$E$1="CZK",Ceny!AK2189,IF(Verzie!$E$1="SK",Ceny!AL2189,""))</f>
        <v>0.2414</v>
      </c>
    </row>
    <row r="2190" spans="34:39" ht="15">
      <c r="AH2190" s="353" t="s">
        <v>8083</v>
      </c>
      <c r="AI2190" s="352" t="s">
        <v>8084</v>
      </c>
      <c r="AJ2190" s="352" t="s">
        <v>8085</v>
      </c>
      <c r="AK2190" s="354">
        <v>126.46689000000001</v>
      </c>
      <c r="AL2190" s="355">
        <v>6.0835100000000004</v>
      </c>
      <c r="AM2190" s="11">
        <f>IF(Verzie!$E$1="CZK",Ceny!AK2190,IF(Verzie!$E$1="SK",Ceny!AL2190,""))</f>
        <v>6.0835100000000004</v>
      </c>
    </row>
    <row r="2191" spans="34:39" ht="15">
      <c r="AH2191" s="353" t="s">
        <v>8086</v>
      </c>
      <c r="AI2191" s="352" t="s">
        <v>8087</v>
      </c>
      <c r="AJ2191" s="352" t="s">
        <v>8088</v>
      </c>
      <c r="AK2191" s="354">
        <v>108.09116</v>
      </c>
      <c r="AL2191" s="355">
        <v>5.1995800000000001</v>
      </c>
      <c r="AM2191" s="11">
        <f>IF(Verzie!$E$1="CZK",Ceny!AK2191,IF(Verzie!$E$1="SK",Ceny!AL2191,""))</f>
        <v>5.1995800000000001</v>
      </c>
    </row>
    <row r="2192" spans="34:39" ht="15">
      <c r="AH2192" s="353" t="s">
        <v>8089</v>
      </c>
      <c r="AI2192" s="352" t="s">
        <v>8090</v>
      </c>
      <c r="AJ2192" s="352" t="s">
        <v>8091</v>
      </c>
      <c r="AK2192" s="354">
        <v>113.91309</v>
      </c>
      <c r="AL2192" s="355">
        <v>5.4796399999999998</v>
      </c>
      <c r="AM2192" s="11">
        <f>IF(Verzie!$E$1="CZK",Ceny!AK2192,IF(Verzie!$E$1="SK",Ceny!AL2192,""))</f>
        <v>5.4796399999999998</v>
      </c>
    </row>
    <row r="2193" spans="34:39" ht="15">
      <c r="AH2193" s="353" t="s">
        <v>8092</v>
      </c>
      <c r="AI2193" s="352" t="s">
        <v>8093</v>
      </c>
      <c r="AJ2193" s="352" t="s">
        <v>8094</v>
      </c>
      <c r="AK2193" s="354">
        <v>112.95623000000001</v>
      </c>
      <c r="AL2193" s="355">
        <v>5.4336000000000002</v>
      </c>
      <c r="AM2193" s="11">
        <f>IF(Verzie!$E$1="CZK",Ceny!AK2193,IF(Verzie!$E$1="SK",Ceny!AL2193,""))</f>
        <v>5.4336000000000002</v>
      </c>
    </row>
    <row r="2194" spans="34:39" ht="15">
      <c r="AH2194" s="353" t="s">
        <v>8095</v>
      </c>
      <c r="AI2194" s="352" t="s">
        <v>8096</v>
      </c>
      <c r="AJ2194" s="352" t="s">
        <v>8097</v>
      </c>
      <c r="AK2194" s="354">
        <v>117.11394</v>
      </c>
      <c r="AL2194" s="355">
        <v>5.63361</v>
      </c>
      <c r="AM2194" s="11">
        <f>IF(Verzie!$E$1="CZK",Ceny!AK2194,IF(Verzie!$E$1="SK",Ceny!AL2194,""))</f>
        <v>5.63361</v>
      </c>
    </row>
    <row r="2195" spans="34:39" ht="15">
      <c r="AH2195" s="353" t="s">
        <v>8098</v>
      </c>
      <c r="AI2195" s="352" t="s">
        <v>8099</v>
      </c>
      <c r="AJ2195" s="352" t="s">
        <v>8100</v>
      </c>
      <c r="AK2195" s="354">
        <v>118.77806</v>
      </c>
      <c r="AL2195" s="355">
        <v>5.71366</v>
      </c>
      <c r="AM2195" s="11">
        <f>IF(Verzie!$E$1="CZK",Ceny!AK2195,IF(Verzie!$E$1="SK",Ceny!AL2195,""))</f>
        <v>5.71366</v>
      </c>
    </row>
    <row r="2196" spans="34:39" ht="15">
      <c r="AH2196" s="353" t="s">
        <v>8101</v>
      </c>
      <c r="AI2196" s="352" t="s">
        <v>8102</v>
      </c>
      <c r="AJ2196" s="352" t="s">
        <v>8103</v>
      </c>
      <c r="AK2196" s="354">
        <v>117.8212</v>
      </c>
      <c r="AL2196" s="355">
        <v>5.6676299999999999</v>
      </c>
      <c r="AM2196" s="11">
        <f>IF(Verzie!$E$1="CZK",Ceny!AK2196,IF(Verzie!$E$1="SK",Ceny!AL2196,""))</f>
        <v>5.6676299999999999</v>
      </c>
    </row>
    <row r="2197" spans="34:39" ht="15">
      <c r="AH2197" s="353" t="s">
        <v>8104</v>
      </c>
      <c r="AI2197" s="352" t="s">
        <v>8105</v>
      </c>
      <c r="AJ2197" s="352" t="s">
        <v>8106</v>
      </c>
      <c r="AK2197" s="354">
        <v>121.97633999999999</v>
      </c>
      <c r="AL2197" s="355">
        <v>5.8675100000000002</v>
      </c>
      <c r="AM2197" s="11">
        <f>IF(Verzie!$E$1="CZK",Ceny!AK2197,IF(Verzie!$E$1="SK",Ceny!AL2197,""))</f>
        <v>5.8675100000000002</v>
      </c>
    </row>
    <row r="2198" spans="34:39" ht="15">
      <c r="AH2198" s="353" t="s">
        <v>8107</v>
      </c>
      <c r="AI2198" s="352" t="s">
        <v>8108</v>
      </c>
      <c r="AJ2198" s="352" t="s">
        <v>8109</v>
      </c>
      <c r="AK2198" s="354">
        <v>123.64046</v>
      </c>
      <c r="AL2198" s="355">
        <v>5.9475600000000002</v>
      </c>
      <c r="AM2198" s="11">
        <f>IF(Verzie!$E$1="CZK",Ceny!AK2198,IF(Verzie!$E$1="SK",Ceny!AL2198,""))</f>
        <v>5.9475600000000002</v>
      </c>
    </row>
    <row r="2199" spans="34:39" ht="15">
      <c r="AH2199" s="353" t="s">
        <v>8110</v>
      </c>
      <c r="AI2199" s="352" t="s">
        <v>8111</v>
      </c>
      <c r="AJ2199" s="352" t="s">
        <v>8112</v>
      </c>
      <c r="AK2199" s="354">
        <v>110.79537000000001</v>
      </c>
      <c r="AL2199" s="355">
        <v>5.32965</v>
      </c>
      <c r="AM2199" s="11">
        <f>IF(Verzie!$E$1="CZK",Ceny!AK2199,IF(Verzie!$E$1="SK",Ceny!AL2199,""))</f>
        <v>5.32965</v>
      </c>
    </row>
    <row r="2200" spans="34:39" ht="15">
      <c r="AH2200" s="353" t="s">
        <v>8113</v>
      </c>
      <c r="AI2200" s="352" t="s">
        <v>8114</v>
      </c>
      <c r="AJ2200" s="352" t="s">
        <v>8115</v>
      </c>
      <c r="AK2200" s="354">
        <v>115.65777</v>
      </c>
      <c r="AL2200" s="355">
        <v>5.5635700000000003</v>
      </c>
      <c r="AM2200" s="11">
        <f>IF(Verzie!$E$1="CZK",Ceny!AK2200,IF(Verzie!$E$1="SK",Ceny!AL2200,""))</f>
        <v>5.5635700000000003</v>
      </c>
    </row>
    <row r="2201" spans="34:39" ht="15">
      <c r="AH2201" s="353" t="s">
        <v>8116</v>
      </c>
      <c r="AI2201" s="352" t="s">
        <v>8117</v>
      </c>
      <c r="AJ2201" s="352" t="s">
        <v>8118</v>
      </c>
      <c r="AK2201" s="354">
        <v>120.52283</v>
      </c>
      <c r="AL2201" s="355">
        <v>5.79758</v>
      </c>
      <c r="AM2201" s="11">
        <f>IF(Verzie!$E$1="CZK",Ceny!AK2201,IF(Verzie!$E$1="SK",Ceny!AL2201,""))</f>
        <v>5.79758</v>
      </c>
    </row>
    <row r="2202" spans="34:39" ht="15">
      <c r="AH2202" s="353" t="s">
        <v>8119</v>
      </c>
      <c r="AI2202" s="352" t="s">
        <v>8120</v>
      </c>
      <c r="AJ2202" s="352" t="s">
        <v>8121</v>
      </c>
      <c r="AK2202" s="354">
        <v>86.472909999999999</v>
      </c>
      <c r="AL2202" s="355">
        <v>4.1596599999999997</v>
      </c>
      <c r="AM2202" s="11">
        <f>IF(Verzie!$E$1="CZK",Ceny!AK2202,IF(Verzie!$E$1="SK",Ceny!AL2202,""))</f>
        <v>4.1596599999999997</v>
      </c>
    </row>
    <row r="2203" spans="34:39" ht="15">
      <c r="AH2203" s="353" t="s">
        <v>8122</v>
      </c>
      <c r="AI2203" s="352" t="s">
        <v>8123</v>
      </c>
      <c r="AJ2203" s="352" t="s">
        <v>8124</v>
      </c>
      <c r="AK2203" s="354">
        <v>90.633309999999994</v>
      </c>
      <c r="AL2203" s="355">
        <v>4.3597900000000003</v>
      </c>
      <c r="AM2203" s="11">
        <f>IF(Verzie!$E$1="CZK",Ceny!AK2203,IF(Verzie!$E$1="SK",Ceny!AL2203,""))</f>
        <v>4.3597900000000003</v>
      </c>
    </row>
    <row r="2204" spans="34:39" ht="15">
      <c r="AH2204" s="353" t="s">
        <v>8125</v>
      </c>
      <c r="AI2204" s="352" t="s">
        <v>8126</v>
      </c>
      <c r="AJ2204" s="352" t="s">
        <v>8127</v>
      </c>
      <c r="AK2204" s="354">
        <v>92.294839999999994</v>
      </c>
      <c r="AL2204" s="355">
        <v>4.4397200000000003</v>
      </c>
      <c r="AM2204" s="11">
        <f>IF(Verzie!$E$1="CZK",Ceny!AK2204,IF(Verzie!$E$1="SK",Ceny!AL2204,""))</f>
        <v>4.4397200000000003</v>
      </c>
    </row>
    <row r="2205" spans="34:39" ht="15">
      <c r="AH2205" s="353" t="s">
        <v>8128</v>
      </c>
      <c r="AI2205" s="352" t="s">
        <v>8129</v>
      </c>
      <c r="AJ2205" s="352" t="s">
        <v>8130</v>
      </c>
      <c r="AK2205" s="354">
        <v>91.337980000000002</v>
      </c>
      <c r="AL2205" s="355">
        <v>4.3936799999999998</v>
      </c>
      <c r="AM2205" s="11">
        <f>IF(Verzie!$E$1="CZK",Ceny!AK2205,IF(Verzie!$E$1="SK",Ceny!AL2205,""))</f>
        <v>4.3936799999999998</v>
      </c>
    </row>
    <row r="2206" spans="34:39" ht="15">
      <c r="AH2206" s="353" t="s">
        <v>8131</v>
      </c>
      <c r="AI2206" s="352" t="s">
        <v>8132</v>
      </c>
      <c r="AJ2206" s="352" t="s">
        <v>8133</v>
      </c>
      <c r="AK2206" s="354">
        <v>95.493110000000001</v>
      </c>
      <c r="AL2206" s="355">
        <v>4.5935600000000001</v>
      </c>
      <c r="AM2206" s="11">
        <f>IF(Verzie!$E$1="CZK",Ceny!AK2206,IF(Verzie!$E$1="SK",Ceny!AL2206,""))</f>
        <v>4.5935600000000001</v>
      </c>
    </row>
    <row r="2207" spans="34:39" ht="15">
      <c r="AH2207" s="353" t="s">
        <v>8134</v>
      </c>
      <c r="AI2207" s="352" t="s">
        <v>8135</v>
      </c>
      <c r="AJ2207" s="352" t="s">
        <v>8136</v>
      </c>
      <c r="AK2207" s="354">
        <v>102.28279000000001</v>
      </c>
      <c r="AL2207" s="355">
        <v>4.8898099999999998</v>
      </c>
      <c r="AM2207" s="11">
        <f>IF(Verzie!$E$1="CZK",Ceny!AK2207,IF(Verzie!$E$1="SK",Ceny!AL2207,""))</f>
        <v>4.8898099999999998</v>
      </c>
    </row>
    <row r="2208" spans="34:39" ht="15">
      <c r="AH2208" s="353" t="s">
        <v>8137</v>
      </c>
      <c r="AI2208" s="352" t="s">
        <v>8138</v>
      </c>
      <c r="AJ2208" s="352" t="s">
        <v>8139</v>
      </c>
      <c r="AK2208" s="354">
        <v>96.202950000000001</v>
      </c>
      <c r="AL2208" s="355">
        <v>4.6277100000000004</v>
      </c>
      <c r="AM2208" s="11">
        <f>IF(Verzie!$E$1="CZK",Ceny!AK2208,IF(Verzie!$E$1="SK",Ceny!AL2208,""))</f>
        <v>4.6277100000000004</v>
      </c>
    </row>
    <row r="2209" spans="34:39" ht="15">
      <c r="AH2209" s="353" t="s">
        <v>8140</v>
      </c>
      <c r="AI2209" s="352" t="s">
        <v>8141</v>
      </c>
      <c r="AJ2209" s="352" t="s">
        <v>8142</v>
      </c>
      <c r="AK2209" s="354">
        <v>89.177120000000002</v>
      </c>
      <c r="AL2209" s="355">
        <v>4.2897499999999997</v>
      </c>
      <c r="AM2209" s="11">
        <f>IF(Verzie!$E$1="CZK",Ceny!AK2209,IF(Verzie!$E$1="SK",Ceny!AL2209,""))</f>
        <v>4.2897499999999997</v>
      </c>
    </row>
    <row r="2210" spans="34:39" ht="15">
      <c r="AH2210" s="353" t="s">
        <v>8143</v>
      </c>
      <c r="AI2210" s="352" t="s">
        <v>8144</v>
      </c>
      <c r="AJ2210" s="352" t="s">
        <v>8145</v>
      </c>
      <c r="AK2210" s="354">
        <v>94.042209999999997</v>
      </c>
      <c r="AL2210" s="355">
        <v>4.5237600000000002</v>
      </c>
      <c r="AM2210" s="11">
        <f>IF(Verzie!$E$1="CZK",Ceny!AK2210,IF(Verzie!$E$1="SK",Ceny!AL2210,""))</f>
        <v>4.5237600000000002</v>
      </c>
    </row>
    <row r="2211" spans="34:39" ht="15">
      <c r="AH2211" s="353" t="s">
        <v>8146</v>
      </c>
      <c r="AI2211" s="352" t="s">
        <v>8147</v>
      </c>
      <c r="AJ2211" s="352" t="s">
        <v>8148</v>
      </c>
      <c r="AK2211" s="354">
        <v>98.902010000000004</v>
      </c>
      <c r="AL2211" s="355">
        <v>4.75753</v>
      </c>
      <c r="AM2211" s="11">
        <f>IF(Verzie!$E$1="CZK",Ceny!AK2211,IF(Verzie!$E$1="SK",Ceny!AL2211,""))</f>
        <v>4.75753</v>
      </c>
    </row>
    <row r="2212" spans="34:39" ht="15">
      <c r="AH2212" s="353" t="s">
        <v>8149</v>
      </c>
      <c r="AI2212" s="352" t="s">
        <v>8150</v>
      </c>
      <c r="AJ2212" s="352" t="s">
        <v>8151</v>
      </c>
      <c r="AK2212" s="354">
        <v>91.876180000000005</v>
      </c>
      <c r="AL2212" s="355">
        <v>4.4195799999999998</v>
      </c>
      <c r="AM2212" s="11">
        <f>IF(Verzie!$E$1="CZK",Ceny!AK2212,IF(Verzie!$E$1="SK",Ceny!AL2212,""))</f>
        <v>4.4195799999999998</v>
      </c>
    </row>
    <row r="2213" spans="34:39" ht="15">
      <c r="AH2213" s="353" t="s">
        <v>8152</v>
      </c>
      <c r="AI2213" s="352" t="s">
        <v>8153</v>
      </c>
      <c r="AJ2213" s="352" t="s">
        <v>8154</v>
      </c>
      <c r="AK2213" s="354">
        <v>96.033990000000003</v>
      </c>
      <c r="AL2213" s="355">
        <v>4.61958</v>
      </c>
      <c r="AM2213" s="11">
        <f>IF(Verzie!$E$1="CZK",Ceny!AK2213,IF(Verzie!$E$1="SK",Ceny!AL2213,""))</f>
        <v>4.61958</v>
      </c>
    </row>
    <row r="2214" spans="34:39" ht="15">
      <c r="AH2214" s="353" t="s">
        <v>8155</v>
      </c>
      <c r="AI2214" s="352" t="s">
        <v>8156</v>
      </c>
      <c r="AJ2214" s="352" t="s">
        <v>8157</v>
      </c>
      <c r="AK2214" s="354">
        <v>97.700699999999998</v>
      </c>
      <c r="AL2214" s="355">
        <v>4.6997600000000004</v>
      </c>
      <c r="AM2214" s="11">
        <f>IF(Verzie!$E$1="CZK",Ceny!AK2214,IF(Verzie!$E$1="SK",Ceny!AL2214,""))</f>
        <v>4.6997600000000004</v>
      </c>
    </row>
    <row r="2215" spans="34:39" ht="15">
      <c r="AH2215" s="353" t="s">
        <v>8158</v>
      </c>
      <c r="AI2215" s="352" t="s">
        <v>8159</v>
      </c>
      <c r="AJ2215" s="352" t="s">
        <v>8160</v>
      </c>
      <c r="AK2215" s="354">
        <v>96.743840000000006</v>
      </c>
      <c r="AL2215" s="355">
        <v>4.6537300000000004</v>
      </c>
      <c r="AM2215" s="11">
        <f>IF(Verzie!$E$1="CZK",Ceny!AK2215,IF(Verzie!$E$1="SK",Ceny!AL2215,""))</f>
        <v>4.6537300000000004</v>
      </c>
    </row>
    <row r="2216" spans="34:39" ht="15">
      <c r="AH2216" s="353" t="s">
        <v>8161</v>
      </c>
      <c r="AI2216" s="352" t="s">
        <v>8162</v>
      </c>
      <c r="AJ2216" s="352" t="s">
        <v>8163</v>
      </c>
      <c r="AK2216" s="354">
        <v>100.90156</v>
      </c>
      <c r="AL2216" s="355">
        <v>4.8537299999999997</v>
      </c>
      <c r="AM2216" s="11">
        <f>IF(Verzie!$E$1="CZK",Ceny!AK2216,IF(Verzie!$E$1="SK",Ceny!AL2216,""))</f>
        <v>4.8537299999999997</v>
      </c>
    </row>
    <row r="2217" spans="34:39" ht="15">
      <c r="AH2217" s="353" t="s">
        <v>8164</v>
      </c>
      <c r="AI2217" s="352" t="s">
        <v>8165</v>
      </c>
      <c r="AJ2217" s="352" t="s">
        <v>8166</v>
      </c>
      <c r="AK2217" s="354">
        <v>102.5605</v>
      </c>
      <c r="AL2217" s="355">
        <v>4.9335300000000002</v>
      </c>
      <c r="AM2217" s="11">
        <f>IF(Verzie!$E$1="CZK",Ceny!AK2217,IF(Verzie!$E$1="SK",Ceny!AL2217,""))</f>
        <v>4.9335300000000002</v>
      </c>
    </row>
    <row r="2218" spans="34:39" ht="15">
      <c r="AH2218" s="353" t="s">
        <v>8167</v>
      </c>
      <c r="AI2218" s="352" t="s">
        <v>8168</v>
      </c>
      <c r="AJ2218" s="352" t="s">
        <v>8169</v>
      </c>
      <c r="AK2218" s="354">
        <v>101.60621999999999</v>
      </c>
      <c r="AL2218" s="355">
        <v>4.8876200000000001</v>
      </c>
      <c r="AM2218" s="11">
        <f>IF(Verzie!$E$1="CZK",Ceny!AK2218,IF(Verzie!$E$1="SK",Ceny!AL2218,""))</f>
        <v>4.8876200000000001</v>
      </c>
    </row>
    <row r="2219" spans="34:39" ht="15">
      <c r="AH2219" s="353" t="s">
        <v>8170</v>
      </c>
      <c r="AI2219" s="352" t="s">
        <v>8171</v>
      </c>
      <c r="AJ2219" s="352" t="s">
        <v>8172</v>
      </c>
      <c r="AK2219" s="354">
        <v>107.42816000000001</v>
      </c>
      <c r="AL2219" s="355">
        <v>5.1677</v>
      </c>
      <c r="AM2219" s="11">
        <f>IF(Verzie!$E$1="CZK",Ceny!AK2219,IF(Verzie!$E$1="SK",Ceny!AL2219,""))</f>
        <v>5.1677</v>
      </c>
    </row>
    <row r="2220" spans="34:39" ht="15">
      <c r="AH2220" s="353" t="s">
        <v>8173</v>
      </c>
      <c r="AI2220" s="352" t="s">
        <v>8174</v>
      </c>
      <c r="AJ2220" s="352" t="s">
        <v>8175</v>
      </c>
      <c r="AK2220" s="354">
        <v>94.580389999999994</v>
      </c>
      <c r="AL2220" s="355">
        <v>4.5496699999999999</v>
      </c>
      <c r="AM2220" s="11">
        <f>IF(Verzie!$E$1="CZK",Ceny!AK2220,IF(Verzie!$E$1="SK",Ceny!AL2220,""))</f>
        <v>4.5496699999999999</v>
      </c>
    </row>
    <row r="2221" spans="34:39" ht="15">
      <c r="AH2221" s="353" t="s">
        <v>8176</v>
      </c>
      <c r="AI2221" s="352" t="s">
        <v>8177</v>
      </c>
      <c r="AJ2221" s="352" t="s">
        <v>8178</v>
      </c>
      <c r="AK2221" s="354">
        <v>100.39975</v>
      </c>
      <c r="AL2221" s="355">
        <v>4.82958</v>
      </c>
      <c r="AM2221" s="11">
        <f>IF(Verzie!$E$1="CZK",Ceny!AK2221,IF(Verzie!$E$1="SK",Ceny!AL2221,""))</f>
        <v>4.82958</v>
      </c>
    </row>
    <row r="2222" spans="34:39" ht="15">
      <c r="AH2222" s="353" t="s">
        <v>8179</v>
      </c>
      <c r="AI2222" s="352" t="s">
        <v>8180</v>
      </c>
      <c r="AJ2222" s="352" t="s">
        <v>8181</v>
      </c>
      <c r="AK2222" s="354">
        <v>99.445480000000003</v>
      </c>
      <c r="AL2222" s="355">
        <v>4.7836699999999999</v>
      </c>
      <c r="AM2222" s="11">
        <f>IF(Verzie!$E$1="CZK",Ceny!AK2222,IF(Verzie!$E$1="SK",Ceny!AL2222,""))</f>
        <v>4.7836699999999999</v>
      </c>
    </row>
    <row r="2223" spans="34:39" ht="15">
      <c r="AH2223" s="353" t="s">
        <v>8182</v>
      </c>
      <c r="AI2223" s="352" t="s">
        <v>8183</v>
      </c>
      <c r="AJ2223" s="352" t="s">
        <v>8184</v>
      </c>
      <c r="AK2223" s="354">
        <v>104.31045</v>
      </c>
      <c r="AL2223" s="355">
        <v>5.0177199999999997</v>
      </c>
      <c r="AM2223" s="11">
        <f>IF(Verzie!$E$1="CZK",Ceny!AK2223,IF(Verzie!$E$1="SK",Ceny!AL2223,""))</f>
        <v>5.0177199999999997</v>
      </c>
    </row>
    <row r="2224" spans="34:39" ht="15">
      <c r="AH2224" s="353" t="s">
        <v>8185</v>
      </c>
      <c r="AI2224" s="352" t="s">
        <v>8186</v>
      </c>
      <c r="AJ2224" s="352" t="s">
        <v>8187</v>
      </c>
      <c r="AK2224" s="354">
        <v>458.66109999999998</v>
      </c>
      <c r="AL2224" s="355">
        <v>21.012619999999998</v>
      </c>
      <c r="AM2224" s="11">
        <f>IF(Verzie!$E$1="CZK",Ceny!AK2224,IF(Verzie!$E$1="SK",Ceny!AL2224,""))</f>
        <v>21.012619999999998</v>
      </c>
    </row>
    <row r="2225" spans="34:39" ht="15">
      <c r="AH2225" s="353" t="s">
        <v>8188</v>
      </c>
      <c r="AI2225" s="352" t="s">
        <v>8189</v>
      </c>
      <c r="AJ2225" s="352" t="s">
        <v>8190</v>
      </c>
      <c r="AK2225" s="354">
        <v>481.59244000000001</v>
      </c>
      <c r="AL2225" s="355">
        <v>22.063179999999999</v>
      </c>
      <c r="AM2225" s="11">
        <f>IF(Verzie!$E$1="CZK",Ceny!AK2225,IF(Verzie!$E$1="SK",Ceny!AL2225,""))</f>
        <v>22.063179999999999</v>
      </c>
    </row>
    <row r="2226" spans="34:39" ht="15">
      <c r="AH2226" s="353" t="s">
        <v>8191</v>
      </c>
      <c r="AI2226" s="352" t="s">
        <v>8192</v>
      </c>
      <c r="AJ2226" s="352" t="s">
        <v>8193</v>
      </c>
      <c r="AK2226" s="354">
        <v>94.139200000000002</v>
      </c>
      <c r="AL2226" s="355">
        <v>4.5284399999999998</v>
      </c>
      <c r="AM2226" s="11">
        <f>IF(Verzie!$E$1="CZK",Ceny!AK2226,IF(Verzie!$E$1="SK",Ceny!AL2226,""))</f>
        <v>4.5284399999999998</v>
      </c>
    </row>
    <row r="2227" spans="34:39" ht="15">
      <c r="AH2227" s="353" t="s">
        <v>8194</v>
      </c>
      <c r="AI2227" s="352" t="s">
        <v>8195</v>
      </c>
      <c r="AJ2227" s="352" t="s">
        <v>8196</v>
      </c>
      <c r="AK2227" s="354">
        <v>97.461020000000005</v>
      </c>
      <c r="AL2227" s="355">
        <v>4.6882099999999998</v>
      </c>
      <c r="AM2227" s="11">
        <f>IF(Verzie!$E$1="CZK",Ceny!AK2227,IF(Verzie!$E$1="SK",Ceny!AL2227,""))</f>
        <v>4.6882099999999998</v>
      </c>
    </row>
    <row r="2228" spans="34:39" ht="15">
      <c r="AH2228" s="353" t="s">
        <v>8197</v>
      </c>
      <c r="AI2228" s="352" t="s">
        <v>8198</v>
      </c>
      <c r="AJ2228" s="352" t="s">
        <v>8199</v>
      </c>
      <c r="AK2228" s="354">
        <v>344.31177000000002</v>
      </c>
      <c r="AL2228" s="355">
        <v>15.773960000000001</v>
      </c>
      <c r="AM2228" s="11">
        <f>IF(Verzie!$E$1="CZK",Ceny!AK2228,IF(Verzie!$E$1="SK",Ceny!AL2228,""))</f>
        <v>15.773960000000001</v>
      </c>
    </row>
    <row r="2229" spans="34:39" ht="15">
      <c r="AH2229" s="353" t="s">
        <v>8200</v>
      </c>
      <c r="AI2229" s="352" t="s">
        <v>8201</v>
      </c>
      <c r="AJ2229" s="352" t="s">
        <v>8202</v>
      </c>
      <c r="AK2229" s="354">
        <v>359.96269999999998</v>
      </c>
      <c r="AL2229" s="355">
        <v>16.490960000000001</v>
      </c>
      <c r="AM2229" s="11">
        <f>IF(Verzie!$E$1="CZK",Ceny!AK2229,IF(Verzie!$E$1="SK",Ceny!AL2229,""))</f>
        <v>16.490960000000001</v>
      </c>
    </row>
    <row r="2230" spans="34:39" ht="15">
      <c r="AH2230" s="353" t="s">
        <v>8203</v>
      </c>
      <c r="AI2230" s="352" t="s">
        <v>8204</v>
      </c>
      <c r="AJ2230" s="352" t="s">
        <v>8205</v>
      </c>
      <c r="AK2230" s="354">
        <v>451.00247000000002</v>
      </c>
      <c r="AL2230" s="355">
        <v>20.661760000000001</v>
      </c>
      <c r="AM2230" s="11">
        <f>IF(Verzie!$E$1="CZK",Ceny!AK2230,IF(Verzie!$E$1="SK",Ceny!AL2230,""))</f>
        <v>20.661760000000001</v>
      </c>
    </row>
    <row r="2231" spans="34:39" ht="15">
      <c r="AH2231" s="353" t="s">
        <v>8206</v>
      </c>
      <c r="AI2231" s="352" t="s">
        <v>8207</v>
      </c>
      <c r="AJ2231" s="352" t="s">
        <v>8208</v>
      </c>
      <c r="AK2231" s="354">
        <v>471.50204000000002</v>
      </c>
      <c r="AL2231" s="355">
        <v>21.600899999999999</v>
      </c>
      <c r="AM2231" s="11">
        <f>IF(Verzie!$E$1="CZK",Ceny!AK2231,IF(Verzie!$E$1="SK",Ceny!AL2231,""))</f>
        <v>21.600899999999999</v>
      </c>
    </row>
    <row r="2232" spans="34:39" ht="15">
      <c r="AH2232" s="353" t="s">
        <v>8209</v>
      </c>
      <c r="AI2232" s="352" t="s">
        <v>8210</v>
      </c>
      <c r="AJ2232" s="352" t="s">
        <v>8211</v>
      </c>
      <c r="AK2232" s="354">
        <v>16.077780000000001</v>
      </c>
      <c r="AL2232" s="355">
        <v>0.77339000000000002</v>
      </c>
      <c r="AM2232" s="11">
        <f>IF(Verzie!$E$1="CZK",Ceny!AK2232,IF(Verzie!$E$1="SK",Ceny!AL2232,""))</f>
        <v>0.77339000000000002</v>
      </c>
    </row>
    <row r="2233" spans="34:39" ht="15">
      <c r="AH2233" s="353" t="s">
        <v>8212</v>
      </c>
      <c r="AI2233" s="352" t="s">
        <v>8213</v>
      </c>
      <c r="AJ2233" s="352" t="s">
        <v>8214</v>
      </c>
      <c r="AK2233" s="354">
        <v>566.92561999999998</v>
      </c>
      <c r="AL2233" s="355">
        <v>22.679849999999998</v>
      </c>
      <c r="AM2233" s="11">
        <f>IF(Verzie!$E$1="CZK",Ceny!AK2233,IF(Verzie!$E$1="SK",Ceny!AL2233,""))</f>
        <v>22.679849999999998</v>
      </c>
    </row>
    <row r="2234" spans="34:39" ht="15">
      <c r="AH2234" s="353" t="s">
        <v>8215</v>
      </c>
      <c r="AI2234" s="352" t="s">
        <v>8216</v>
      </c>
      <c r="AJ2234" s="352" t="s">
        <v>8217</v>
      </c>
      <c r="AK2234" s="354">
        <v>1030.4486099999999</v>
      </c>
      <c r="AL2234" s="355">
        <v>44.823659999999997</v>
      </c>
      <c r="AM2234" s="11">
        <f>IF(Verzie!$E$1="CZK",Ceny!AK2234,IF(Verzie!$E$1="SK",Ceny!AL2234,""))</f>
        <v>44.823659999999997</v>
      </c>
    </row>
    <row r="2235" spans="34:39" ht="15">
      <c r="AH2235" s="353" t="s">
        <v>8218</v>
      </c>
      <c r="AI2235" s="352" t="s">
        <v>8219</v>
      </c>
      <c r="AJ2235" s="352" t="s">
        <v>8220</v>
      </c>
      <c r="AK2235" s="354">
        <v>1030.4486099999999</v>
      </c>
      <c r="AL2235" s="355">
        <v>44.823659999999997</v>
      </c>
      <c r="AM2235" s="11">
        <f>IF(Verzie!$E$1="CZK",Ceny!AK2235,IF(Verzie!$E$1="SK",Ceny!AL2235,""))</f>
        <v>44.823659999999997</v>
      </c>
    </row>
    <row r="2236" spans="34:39" ht="15">
      <c r="AH2236" s="353" t="s">
        <v>8221</v>
      </c>
      <c r="AI2236" s="352" t="s">
        <v>8222</v>
      </c>
      <c r="AJ2236" s="352" t="s">
        <v>8223</v>
      </c>
      <c r="AK2236" s="354">
        <v>1030.4486099999999</v>
      </c>
      <c r="AL2236" s="355">
        <v>44.823659999999997</v>
      </c>
      <c r="AM2236" s="11">
        <f>IF(Verzie!$E$1="CZK",Ceny!AK2236,IF(Verzie!$E$1="SK",Ceny!AL2236,""))</f>
        <v>44.823659999999997</v>
      </c>
    </row>
    <row r="2237" spans="34:39" ht="15">
      <c r="AH2237" s="353" t="s">
        <v>8224</v>
      </c>
      <c r="AI2237" s="352" t="s">
        <v>8225</v>
      </c>
      <c r="AJ2237" s="352" t="s">
        <v>8226</v>
      </c>
      <c r="AK2237" s="354">
        <v>141.95956000000001</v>
      </c>
      <c r="AL2237" s="355">
        <v>6.6812800000000001</v>
      </c>
      <c r="AM2237" s="11">
        <f>IF(Verzie!$E$1="CZK",Ceny!AK2237,IF(Verzie!$E$1="SK",Ceny!AL2237,""))</f>
        <v>6.6812800000000001</v>
      </c>
    </row>
    <row r="2238" spans="34:39" ht="15">
      <c r="AH2238" s="353" t="s">
        <v>8227</v>
      </c>
      <c r="AI2238" s="352" t="s">
        <v>8228</v>
      </c>
      <c r="AJ2238" s="352" t="s">
        <v>8229</v>
      </c>
      <c r="AK2238" s="354">
        <v>152.50519</v>
      </c>
      <c r="AL2238" s="355">
        <v>7.3360599999999998</v>
      </c>
      <c r="AM2238" s="11">
        <f>IF(Verzie!$E$1="CZK",Ceny!AK2238,IF(Verzie!$E$1="SK",Ceny!AL2238,""))</f>
        <v>7.3360599999999998</v>
      </c>
    </row>
    <row r="2239" spans="34:39" ht="15">
      <c r="AH2239" s="353" t="s">
        <v>8230</v>
      </c>
      <c r="AI2239" s="352" t="s">
        <v>8231</v>
      </c>
      <c r="AJ2239" s="352" t="s">
        <v>8232</v>
      </c>
      <c r="AK2239" s="354">
        <v>0</v>
      </c>
      <c r="AL2239" s="355">
        <v>7.4496500000000001</v>
      </c>
      <c r="AM2239" s="11">
        <f>IF(Verzie!$E$1="CZK",Ceny!AK2239,IF(Verzie!$E$1="SK",Ceny!AL2239,""))</f>
        <v>7.4496500000000001</v>
      </c>
    </row>
    <row r="2240" spans="34:39" ht="15">
      <c r="AH2240" s="353" t="s">
        <v>8230</v>
      </c>
      <c r="AI2240" s="352" t="s">
        <v>8233</v>
      </c>
      <c r="AJ2240" s="352" t="s">
        <v>8234</v>
      </c>
      <c r="AK2240" s="354">
        <v>155.82856000000001</v>
      </c>
      <c r="AL2240" s="355">
        <v>7.4959300000000004</v>
      </c>
      <c r="AM2240" s="11">
        <f>IF(Verzie!$E$1="CZK",Ceny!AK2240,IF(Verzie!$E$1="SK",Ceny!AL2240,""))</f>
        <v>7.4959300000000004</v>
      </c>
    </row>
    <row r="2241" spans="34:39" ht="15">
      <c r="AH2241" s="353" t="s">
        <v>8235</v>
      </c>
      <c r="AI2241" s="352" t="s">
        <v>8236</v>
      </c>
      <c r="AJ2241" s="352" t="s">
        <v>8237</v>
      </c>
      <c r="AK2241" s="354">
        <v>163.58160000000001</v>
      </c>
      <c r="AL2241" s="355">
        <v>7.8688700000000003</v>
      </c>
      <c r="AM2241" s="11">
        <f>IF(Verzie!$E$1="CZK",Ceny!AK2241,IF(Verzie!$E$1="SK",Ceny!AL2241,""))</f>
        <v>7.8688700000000003</v>
      </c>
    </row>
    <row r="2242" spans="34:39" ht="15">
      <c r="AH2242" s="353" t="s">
        <v>8238</v>
      </c>
      <c r="AI2242" s="352" t="s">
        <v>8239</v>
      </c>
      <c r="AJ2242" s="352" t="s">
        <v>8240</v>
      </c>
      <c r="AK2242" s="354">
        <v>153.98090999999999</v>
      </c>
      <c r="AL2242" s="355">
        <v>7.4070400000000003</v>
      </c>
      <c r="AM2242" s="11">
        <f>IF(Verzie!$E$1="CZK",Ceny!AK2242,IF(Verzie!$E$1="SK",Ceny!AL2242,""))</f>
        <v>7.4070400000000003</v>
      </c>
    </row>
    <row r="2243" spans="34:39" ht="15">
      <c r="AH2243" s="353" t="s">
        <v>8241</v>
      </c>
      <c r="AI2243" s="352" t="s">
        <v>8242</v>
      </c>
      <c r="AJ2243" s="352" t="s">
        <v>8243</v>
      </c>
      <c r="AK2243" s="354">
        <v>153.13105999999999</v>
      </c>
      <c r="AL2243" s="355">
        <v>7.3661500000000002</v>
      </c>
      <c r="AM2243" s="11">
        <f>IF(Verzie!$E$1="CZK",Ceny!AK2243,IF(Verzie!$E$1="SK",Ceny!AL2243,""))</f>
        <v>7.3661500000000002</v>
      </c>
    </row>
    <row r="2244" spans="34:39" ht="15">
      <c r="AH2244" s="353" t="s">
        <v>8241</v>
      </c>
      <c r="AI2244" s="352" t="s">
        <v>8244</v>
      </c>
      <c r="AJ2244" s="352" t="s">
        <v>8245</v>
      </c>
      <c r="AK2244" s="354">
        <v>149.05842000000001</v>
      </c>
      <c r="AL2244" s="355">
        <v>5.5675999999999997</v>
      </c>
      <c r="AM2244" s="11">
        <f>IF(Verzie!$E$1="CZK",Ceny!AK2244,IF(Verzie!$E$1="SK",Ceny!AL2244,""))</f>
        <v>5.5675999999999997</v>
      </c>
    </row>
    <row r="2245" spans="34:39" ht="15">
      <c r="AH2245" s="353" t="s">
        <v>8246</v>
      </c>
      <c r="AI2245" s="352" t="s">
        <v>8247</v>
      </c>
      <c r="AJ2245" s="352" t="s">
        <v>8248</v>
      </c>
      <c r="AK2245" s="354">
        <v>156.82400000000001</v>
      </c>
      <c r="AL2245" s="355">
        <v>7.5437900000000004</v>
      </c>
      <c r="AM2245" s="11">
        <f>IF(Verzie!$E$1="CZK",Ceny!AK2245,IF(Verzie!$E$1="SK",Ceny!AL2245,""))</f>
        <v>7.5437900000000004</v>
      </c>
    </row>
    <row r="2246" spans="34:39" ht="15">
      <c r="AH2246" s="353" t="s">
        <v>8249</v>
      </c>
      <c r="AI2246" s="352" t="s">
        <v>8250</v>
      </c>
      <c r="AJ2246" s="352" t="s">
        <v>8251</v>
      </c>
      <c r="AK2246" s="354">
        <v>167.90278000000001</v>
      </c>
      <c r="AL2246" s="355">
        <v>8.0767500000000005</v>
      </c>
      <c r="AM2246" s="11">
        <f>IF(Verzie!$E$1="CZK",Ceny!AK2246,IF(Verzie!$E$1="SK",Ceny!AL2246,""))</f>
        <v>8.0767500000000005</v>
      </c>
    </row>
    <row r="2247" spans="34:39" ht="15">
      <c r="AH2247" s="353" t="s">
        <v>8252</v>
      </c>
      <c r="AI2247" s="352" t="s">
        <v>8253</v>
      </c>
      <c r="AJ2247" s="352" t="s">
        <v>8254</v>
      </c>
      <c r="AK2247" s="354">
        <v>158.30437000000001</v>
      </c>
      <c r="AL2247" s="355">
        <v>7.6150200000000003</v>
      </c>
      <c r="AM2247" s="11">
        <f>IF(Verzie!$E$1="CZK",Ceny!AK2247,IF(Verzie!$E$1="SK",Ceny!AL2247,""))</f>
        <v>7.6150200000000003</v>
      </c>
    </row>
    <row r="2248" spans="34:39" ht="15">
      <c r="AH2248" s="353" t="s">
        <v>8255</v>
      </c>
      <c r="AI2248" s="352" t="s">
        <v>8256</v>
      </c>
      <c r="AJ2248" s="352" t="s">
        <v>8257</v>
      </c>
      <c r="AK2248" s="354">
        <v>151.21413000000001</v>
      </c>
      <c r="AL2248" s="355">
        <v>7.2739399999999996</v>
      </c>
      <c r="AM2248" s="11">
        <f>IF(Verzie!$E$1="CZK",Ceny!AK2248,IF(Verzie!$E$1="SK",Ceny!AL2248,""))</f>
        <v>7.2739399999999996</v>
      </c>
    </row>
    <row r="2249" spans="34:39" ht="15">
      <c r="AH2249" s="353" t="s">
        <v>8258</v>
      </c>
      <c r="AI2249" s="352" t="s">
        <v>8259</v>
      </c>
      <c r="AJ2249" s="352" t="s">
        <v>8260</v>
      </c>
      <c r="AK2249" s="354">
        <v>154.90477999999999</v>
      </c>
      <c r="AL2249" s="355">
        <v>7.4514699999999996</v>
      </c>
      <c r="AM2249" s="11">
        <f>IF(Verzie!$E$1="CZK",Ceny!AK2249,IF(Verzie!$E$1="SK",Ceny!AL2249,""))</f>
        <v>7.4514699999999996</v>
      </c>
    </row>
    <row r="2250" spans="34:39" ht="15">
      <c r="AH2250" s="353" t="s">
        <v>8261</v>
      </c>
      <c r="AI2250" s="352" t="s">
        <v>8262</v>
      </c>
      <c r="AJ2250" s="352" t="s">
        <v>8263</v>
      </c>
      <c r="AK2250" s="354">
        <v>165.98357999999999</v>
      </c>
      <c r="AL2250" s="355">
        <v>7.9844099999999996</v>
      </c>
      <c r="AM2250" s="11">
        <f>IF(Verzie!$E$1="CZK",Ceny!AK2250,IF(Verzie!$E$1="SK",Ceny!AL2250,""))</f>
        <v>7.9844099999999996</v>
      </c>
    </row>
    <row r="2251" spans="34:39" ht="15">
      <c r="AH2251" s="353" t="s">
        <v>8264</v>
      </c>
      <c r="AI2251" s="352" t="s">
        <v>8265</v>
      </c>
      <c r="AJ2251" s="352" t="s">
        <v>8266</v>
      </c>
      <c r="AK2251" s="354">
        <v>170.30239</v>
      </c>
      <c r="AL2251" s="355">
        <v>8.1921599999999994</v>
      </c>
      <c r="AM2251" s="11">
        <f>IF(Verzie!$E$1="CZK",Ceny!AK2251,IF(Verzie!$E$1="SK",Ceny!AL2251,""))</f>
        <v>8.1921599999999994</v>
      </c>
    </row>
    <row r="2252" spans="34:39" ht="15">
      <c r="AH2252" s="353" t="s">
        <v>8267</v>
      </c>
      <c r="AI2252" s="352" t="s">
        <v>8268</v>
      </c>
      <c r="AJ2252" s="352" t="s">
        <v>8269</v>
      </c>
      <c r="AK2252" s="354">
        <v>160.70169999999999</v>
      </c>
      <c r="AL2252" s="355">
        <v>7.7303300000000004</v>
      </c>
      <c r="AM2252" s="11">
        <f>IF(Verzie!$E$1="CZK",Ceny!AK2252,IF(Verzie!$E$1="SK",Ceny!AL2252,""))</f>
        <v>7.7303300000000004</v>
      </c>
    </row>
    <row r="2253" spans="34:39" ht="15">
      <c r="AH2253" s="353" t="s">
        <v>8270</v>
      </c>
      <c r="AI2253" s="352" t="s">
        <v>8271</v>
      </c>
      <c r="AJ2253" s="352" t="s">
        <v>8272</v>
      </c>
      <c r="AK2253" s="354">
        <v>129.61077</v>
      </c>
      <c r="AL2253" s="355">
        <v>6.23475</v>
      </c>
      <c r="AM2253" s="11">
        <f>IF(Verzie!$E$1="CZK",Ceny!AK2253,IF(Verzie!$E$1="SK",Ceny!AL2253,""))</f>
        <v>6.23475</v>
      </c>
    </row>
    <row r="2254" spans="34:39" ht="15">
      <c r="AH2254" s="353" t="s">
        <v>8273</v>
      </c>
      <c r="AI2254" s="352" t="s">
        <v>8274</v>
      </c>
      <c r="AJ2254" s="352" t="s">
        <v>8275</v>
      </c>
      <c r="AK2254" s="354">
        <v>133.30368999999999</v>
      </c>
      <c r="AL2254" s="355">
        <v>6.4123900000000003</v>
      </c>
      <c r="AM2254" s="11">
        <f>IF(Verzie!$E$1="CZK",Ceny!AK2254,IF(Verzie!$E$1="SK",Ceny!AL2254,""))</f>
        <v>6.4123900000000003</v>
      </c>
    </row>
    <row r="2255" spans="34:39" ht="15">
      <c r="AH2255" s="353" t="s">
        <v>8276</v>
      </c>
      <c r="AI2255" s="352" t="s">
        <v>8277</v>
      </c>
      <c r="AJ2255" s="352" t="s">
        <v>8278</v>
      </c>
      <c r="AK2255" s="354">
        <v>144.38022000000001</v>
      </c>
      <c r="AL2255" s="355">
        <v>6.9451999999999998</v>
      </c>
      <c r="AM2255" s="11">
        <f>IF(Verzie!$E$1="CZK",Ceny!AK2255,IF(Verzie!$E$1="SK",Ceny!AL2255,""))</f>
        <v>6.9451999999999998</v>
      </c>
    </row>
    <row r="2256" spans="34:39" ht="15">
      <c r="AH2256" s="353" t="s">
        <v>8279</v>
      </c>
      <c r="AI2256" s="352" t="s">
        <v>8280</v>
      </c>
      <c r="AJ2256" s="352" t="s">
        <v>8281</v>
      </c>
      <c r="AK2256" s="354">
        <v>133.93195</v>
      </c>
      <c r="AL2256" s="355">
        <v>6.4426100000000002</v>
      </c>
      <c r="AM2256" s="11">
        <f>IF(Verzie!$E$1="CZK",Ceny!AK2256,IF(Verzie!$E$1="SK",Ceny!AL2256,""))</f>
        <v>6.4426100000000002</v>
      </c>
    </row>
    <row r="2257" spans="34:39" ht="15">
      <c r="AH2257" s="353" t="s">
        <v>8282</v>
      </c>
      <c r="AI2257" s="352" t="s">
        <v>8283</v>
      </c>
      <c r="AJ2257" s="352" t="s">
        <v>8284</v>
      </c>
      <c r="AK2257" s="354">
        <v>132.01264</v>
      </c>
      <c r="AL2257" s="355">
        <v>6.3502999999999998</v>
      </c>
      <c r="AM2257" s="11">
        <f>IF(Verzie!$E$1="CZK",Ceny!AK2257,IF(Verzie!$E$1="SK",Ceny!AL2257,""))</f>
        <v>6.3502999999999998</v>
      </c>
    </row>
    <row r="2258" spans="34:39" ht="15">
      <c r="AH2258" s="353" t="s">
        <v>8285</v>
      </c>
      <c r="AI2258" s="352" t="s">
        <v>8286</v>
      </c>
      <c r="AJ2258" s="352" t="s">
        <v>8287</v>
      </c>
      <c r="AK2258" s="354">
        <v>146.78209000000001</v>
      </c>
      <c r="AL2258" s="355">
        <v>7.0607499999999996</v>
      </c>
      <c r="AM2258" s="11">
        <f>IF(Verzie!$E$1="CZK",Ceny!AK2258,IF(Verzie!$E$1="SK",Ceny!AL2258,""))</f>
        <v>7.0607499999999996</v>
      </c>
    </row>
    <row r="2259" spans="34:39" ht="15">
      <c r="AH2259" s="353" t="s">
        <v>8288</v>
      </c>
      <c r="AI2259" s="352" t="s">
        <v>8289</v>
      </c>
      <c r="AJ2259" s="352" t="s">
        <v>8290</v>
      </c>
      <c r="AK2259" s="354">
        <v>134.40997999999999</v>
      </c>
      <c r="AL2259" s="355">
        <v>6.4656099999999999</v>
      </c>
      <c r="AM2259" s="11">
        <f>IF(Verzie!$E$1="CZK",Ceny!AK2259,IF(Verzie!$E$1="SK",Ceny!AL2259,""))</f>
        <v>6.4656099999999999</v>
      </c>
    </row>
    <row r="2260" spans="34:39" ht="15">
      <c r="AH2260" s="353" t="s">
        <v>8291</v>
      </c>
      <c r="AI2260" s="352" t="s">
        <v>8292</v>
      </c>
      <c r="AJ2260" s="352" t="s">
        <v>8293</v>
      </c>
      <c r="AK2260" s="354">
        <v>138.10517999999999</v>
      </c>
      <c r="AL2260" s="355">
        <v>6.6433499999999999</v>
      </c>
      <c r="AM2260" s="11">
        <f>IF(Verzie!$E$1="CZK",Ceny!AK2260,IF(Verzie!$E$1="SK",Ceny!AL2260,""))</f>
        <v>6.6433499999999999</v>
      </c>
    </row>
    <row r="2261" spans="34:39" ht="15">
      <c r="AH2261" s="353" t="s">
        <v>8294</v>
      </c>
      <c r="AI2261" s="352" t="s">
        <v>8295</v>
      </c>
      <c r="AJ2261" s="352" t="s">
        <v>8296</v>
      </c>
      <c r="AK2261" s="354">
        <v>149.18170000000001</v>
      </c>
      <c r="AL2261" s="355">
        <v>7.1761799999999996</v>
      </c>
      <c r="AM2261" s="11">
        <f>IF(Verzie!$E$1="CZK",Ceny!AK2261,IF(Verzie!$E$1="SK",Ceny!AL2261,""))</f>
        <v>7.1761799999999996</v>
      </c>
    </row>
    <row r="2262" spans="34:39" ht="15">
      <c r="AH2262" s="353" t="s">
        <v>8297</v>
      </c>
      <c r="AI2262" s="352" t="s">
        <v>8298</v>
      </c>
      <c r="AJ2262" s="352" t="s">
        <v>8299</v>
      </c>
      <c r="AK2262" s="354">
        <v>0</v>
      </c>
      <c r="AL2262" s="355">
        <v>6.6729000000000003</v>
      </c>
      <c r="AM2262" s="11">
        <f>IF(Verzie!$E$1="CZK",Ceny!AK2262,IF(Verzie!$E$1="SK",Ceny!AL2262,""))</f>
        <v>6.6729000000000003</v>
      </c>
    </row>
    <row r="2263" spans="34:39" ht="15">
      <c r="AH2263" s="353" t="s">
        <v>8300</v>
      </c>
      <c r="AI2263" s="352" t="s">
        <v>8301</v>
      </c>
      <c r="AJ2263" s="352" t="s">
        <v>8302</v>
      </c>
      <c r="AK2263" s="354">
        <v>138.73343</v>
      </c>
      <c r="AL2263" s="355">
        <v>6.6735899999999999</v>
      </c>
      <c r="AM2263" s="11">
        <f>IF(Verzie!$E$1="CZK",Ceny!AK2263,IF(Verzie!$E$1="SK",Ceny!AL2263,""))</f>
        <v>6.6735899999999999</v>
      </c>
    </row>
    <row r="2264" spans="34:39" ht="15">
      <c r="AH2264" s="353" t="s">
        <v>8303</v>
      </c>
      <c r="AI2264" s="352" t="s">
        <v>8304</v>
      </c>
      <c r="AJ2264" s="352" t="s">
        <v>8305</v>
      </c>
      <c r="AK2264" s="354">
        <v>136.81184999999999</v>
      </c>
      <c r="AL2264" s="355">
        <v>6.5811299999999999</v>
      </c>
      <c r="AM2264" s="11">
        <f>IF(Verzie!$E$1="CZK",Ceny!AK2264,IF(Verzie!$E$1="SK",Ceny!AL2264,""))</f>
        <v>6.5811299999999999</v>
      </c>
    </row>
    <row r="2265" spans="34:39" ht="15">
      <c r="AH2265" s="353" t="s">
        <v>8306</v>
      </c>
      <c r="AI2265" s="352" t="s">
        <v>8307</v>
      </c>
      <c r="AJ2265" s="352" t="s">
        <v>8308</v>
      </c>
      <c r="AK2265" s="354">
        <v>151.5813</v>
      </c>
      <c r="AL2265" s="355">
        <v>7.29162</v>
      </c>
      <c r="AM2265" s="11">
        <f>IF(Verzie!$E$1="CZK",Ceny!AK2265,IF(Verzie!$E$1="SK",Ceny!AL2265,""))</f>
        <v>7.29162</v>
      </c>
    </row>
    <row r="2266" spans="34:39" ht="15">
      <c r="AH2266" s="353" t="s">
        <v>8309</v>
      </c>
      <c r="AI2266" s="352" t="s">
        <v>8310</v>
      </c>
      <c r="AJ2266" s="352" t="s">
        <v>8311</v>
      </c>
      <c r="AK2266" s="354">
        <v>129.61077</v>
      </c>
      <c r="AL2266" s="355">
        <v>6.23475</v>
      </c>
      <c r="AM2266" s="11">
        <f>IF(Verzie!$E$1="CZK",Ceny!AK2266,IF(Verzie!$E$1="SK",Ceny!AL2266,""))</f>
        <v>6.23475</v>
      </c>
    </row>
    <row r="2267" spans="34:39" ht="15">
      <c r="AH2267" s="353" t="s">
        <v>8312</v>
      </c>
      <c r="AI2267" s="352" t="s">
        <v>8313</v>
      </c>
      <c r="AJ2267" s="352" t="s">
        <v>8314</v>
      </c>
      <c r="AK2267" s="354">
        <v>133.30368999999999</v>
      </c>
      <c r="AL2267" s="355">
        <v>6.4123900000000003</v>
      </c>
      <c r="AM2267" s="11">
        <f>IF(Verzie!$E$1="CZK",Ceny!AK2267,IF(Verzie!$E$1="SK",Ceny!AL2267,""))</f>
        <v>6.4123900000000003</v>
      </c>
    </row>
    <row r="2268" spans="34:39" ht="15">
      <c r="AH2268" s="353" t="s">
        <v>8315</v>
      </c>
      <c r="AI2268" s="352" t="s">
        <v>8316</v>
      </c>
      <c r="AJ2268" s="352" t="s">
        <v>8317</v>
      </c>
      <c r="AK2268" s="354">
        <v>134.77952999999999</v>
      </c>
      <c r="AL2268" s="355">
        <v>6.4833699999999999</v>
      </c>
      <c r="AM2268" s="11">
        <f>IF(Verzie!$E$1="CZK",Ceny!AK2268,IF(Verzie!$E$1="SK",Ceny!AL2268,""))</f>
        <v>6.4833699999999999</v>
      </c>
    </row>
    <row r="2269" spans="34:39" ht="15">
      <c r="AH2269" s="353" t="s">
        <v>8318</v>
      </c>
      <c r="AI2269" s="352" t="s">
        <v>8319</v>
      </c>
      <c r="AJ2269" s="352" t="s">
        <v>8320</v>
      </c>
      <c r="AK2269" s="354">
        <v>133.93195</v>
      </c>
      <c r="AL2269" s="355">
        <v>6.4426100000000002</v>
      </c>
      <c r="AM2269" s="11">
        <f>IF(Verzie!$E$1="CZK",Ceny!AK2269,IF(Verzie!$E$1="SK",Ceny!AL2269,""))</f>
        <v>6.4426100000000002</v>
      </c>
    </row>
    <row r="2270" spans="34:39" ht="15">
      <c r="AH2270" s="353" t="s">
        <v>8321</v>
      </c>
      <c r="AI2270" s="352" t="s">
        <v>8322</v>
      </c>
      <c r="AJ2270" s="352" t="s">
        <v>8323</v>
      </c>
      <c r="AK2270" s="354">
        <v>134.40997999999999</v>
      </c>
      <c r="AL2270" s="355">
        <v>6.4656099999999999</v>
      </c>
      <c r="AM2270" s="11">
        <f>IF(Verzie!$E$1="CZK",Ceny!AK2270,IF(Verzie!$E$1="SK",Ceny!AL2270,""))</f>
        <v>6.4656099999999999</v>
      </c>
    </row>
    <row r="2271" spans="34:39" ht="15">
      <c r="AH2271" s="353" t="s">
        <v>8324</v>
      </c>
      <c r="AI2271" s="352" t="s">
        <v>8325</v>
      </c>
      <c r="AJ2271" s="352" t="s">
        <v>8326</v>
      </c>
      <c r="AK2271" s="354">
        <v>138.73343</v>
      </c>
      <c r="AL2271" s="355">
        <v>6.6735899999999999</v>
      </c>
      <c r="AM2271" s="11">
        <f>IF(Verzie!$E$1="CZK",Ceny!AK2271,IF(Verzie!$E$1="SK",Ceny!AL2271,""))</f>
        <v>6.6735899999999999</v>
      </c>
    </row>
    <row r="2272" spans="34:39" ht="15">
      <c r="AH2272" s="353" t="s">
        <v>8327</v>
      </c>
      <c r="AI2272" s="352" t="s">
        <v>8328</v>
      </c>
      <c r="AJ2272" s="352" t="s">
        <v>8329</v>
      </c>
      <c r="AK2272" s="354">
        <v>3.4713400000000001</v>
      </c>
      <c r="AL2272" s="355">
        <v>0.16699</v>
      </c>
      <c r="AM2272" s="11">
        <f>IF(Verzie!$E$1="CZK",Ceny!AK2272,IF(Verzie!$E$1="SK",Ceny!AL2272,""))</f>
        <v>0.16699</v>
      </c>
    </row>
    <row r="2273" spans="34:39" ht="15">
      <c r="AH2273" s="353" t="s">
        <v>8327</v>
      </c>
      <c r="AI2273" s="352" t="s">
        <v>8330</v>
      </c>
      <c r="AJ2273" s="352" t="s">
        <v>8331</v>
      </c>
      <c r="AK2273" s="354">
        <v>0</v>
      </c>
      <c r="AL2273" s="355">
        <v>0.16596</v>
      </c>
      <c r="AM2273" s="11">
        <f>IF(Verzie!$E$1="CZK",Ceny!AK2273,IF(Verzie!$E$1="SK",Ceny!AL2273,""))</f>
        <v>0.16596</v>
      </c>
    </row>
    <row r="2274" spans="34:39" ht="15">
      <c r="AH2274" s="353" t="s">
        <v>8332</v>
      </c>
      <c r="AI2274" s="352" t="s">
        <v>8333</v>
      </c>
      <c r="AJ2274" s="352" t="s">
        <v>8334</v>
      </c>
      <c r="AK2274" s="354">
        <v>5.2420799999999996</v>
      </c>
      <c r="AL2274" s="355">
        <v>0.25217000000000001</v>
      </c>
      <c r="AM2274" s="11">
        <f>IF(Verzie!$E$1="CZK",Ceny!AK2274,IF(Verzie!$E$1="SK",Ceny!AL2274,""))</f>
        <v>0.25217000000000001</v>
      </c>
    </row>
    <row r="2275" spans="34:39" ht="15">
      <c r="AH2275" s="353" t="s">
        <v>8335</v>
      </c>
      <c r="AI2275" s="352" t="s">
        <v>8336</v>
      </c>
      <c r="AJ2275" s="352" t="s">
        <v>8337</v>
      </c>
      <c r="AK2275" s="354">
        <v>8.9291199999999993</v>
      </c>
      <c r="AL2275" s="355">
        <v>0.42953000000000002</v>
      </c>
      <c r="AM2275" s="11">
        <f>IF(Verzie!$E$1="CZK",Ceny!AK2275,IF(Verzie!$E$1="SK",Ceny!AL2275,""))</f>
        <v>0.42953000000000002</v>
      </c>
    </row>
    <row r="2276" spans="34:39" ht="15">
      <c r="AH2276" s="353" t="s">
        <v>8338</v>
      </c>
      <c r="AI2276" s="352" t="s">
        <v>8339</v>
      </c>
      <c r="AJ2276" s="352" t="s">
        <v>8340</v>
      </c>
      <c r="AK2276" s="354">
        <v>8.9291199999999993</v>
      </c>
      <c r="AL2276" s="355">
        <v>0.42953000000000002</v>
      </c>
      <c r="AM2276" s="11">
        <f>IF(Verzie!$E$1="CZK",Ceny!AK2276,IF(Verzie!$E$1="SK",Ceny!AL2276,""))</f>
        <v>0.42953000000000002</v>
      </c>
    </row>
    <row r="2277" spans="34:39" ht="15">
      <c r="AH2277" s="353" t="s">
        <v>8341</v>
      </c>
      <c r="AI2277" s="352" t="s">
        <v>8342</v>
      </c>
      <c r="AJ2277" s="352" t="s">
        <v>8343</v>
      </c>
      <c r="AK2277" s="354">
        <v>222.96215000000001</v>
      </c>
      <c r="AL2277" s="355">
        <v>0</v>
      </c>
      <c r="AM2277" s="11">
        <f>IF(Verzie!$E$1="CZK",Ceny!AK2277,IF(Verzie!$E$1="SK",Ceny!AL2277,""))</f>
        <v>0</v>
      </c>
    </row>
    <row r="2278" spans="34:39" ht="15">
      <c r="AH2278" s="353" t="s">
        <v>8344</v>
      </c>
      <c r="AI2278" s="352" t="s">
        <v>8345</v>
      </c>
      <c r="AJ2278" s="352" t="s">
        <v>8346</v>
      </c>
      <c r="AK2278" s="354">
        <v>186.91098</v>
      </c>
      <c r="AL2278" s="355">
        <v>7.4773699999999996</v>
      </c>
      <c r="AM2278" s="11">
        <f>IF(Verzie!$E$1="CZK",Ceny!AK2278,IF(Verzie!$E$1="SK",Ceny!AL2278,""))</f>
        <v>7.4773699999999996</v>
      </c>
    </row>
    <row r="2279" spans="34:39" ht="15">
      <c r="AH2279" s="353" t="s">
        <v>8347</v>
      </c>
      <c r="AI2279" s="352" t="s">
        <v>8348</v>
      </c>
      <c r="AJ2279" s="352" t="s">
        <v>8349</v>
      </c>
      <c r="AK2279" s="354">
        <v>3.1541100000000002</v>
      </c>
      <c r="AL2279" s="355">
        <v>0.15173</v>
      </c>
      <c r="AM2279" s="11">
        <f>IF(Verzie!$E$1="CZK",Ceny!AK2279,IF(Verzie!$E$1="SK",Ceny!AL2279,""))</f>
        <v>0.15173</v>
      </c>
    </row>
    <row r="2280" spans="34:39" ht="15">
      <c r="AH2280" s="353" t="s">
        <v>8350</v>
      </c>
      <c r="AI2280" s="352" t="s">
        <v>8351</v>
      </c>
      <c r="AJ2280" s="352" t="s">
        <v>8352</v>
      </c>
      <c r="AK2280" s="354">
        <v>3.1541100000000002</v>
      </c>
      <c r="AL2280" s="355">
        <v>0.15173</v>
      </c>
      <c r="AM2280" s="11">
        <f>IF(Verzie!$E$1="CZK",Ceny!AK2280,IF(Verzie!$E$1="SK",Ceny!AL2280,""))</f>
        <v>0.15173</v>
      </c>
    </row>
    <row r="2281" spans="34:39" ht="15">
      <c r="AH2281" s="353" t="s">
        <v>8353</v>
      </c>
      <c r="AI2281" s="352" t="s">
        <v>8354</v>
      </c>
      <c r="AJ2281" s="352" t="s">
        <v>8355</v>
      </c>
      <c r="AK2281" s="354">
        <v>0</v>
      </c>
      <c r="AL2281" s="355">
        <v>0</v>
      </c>
      <c r="AM2281" s="11">
        <f>IF(Verzie!$E$1="CZK",Ceny!AK2281,IF(Verzie!$E$1="SK",Ceny!AL2281,""))</f>
        <v>0</v>
      </c>
    </row>
    <row r="2282" spans="34:39" ht="15">
      <c r="AH2282" s="353" t="s">
        <v>8353</v>
      </c>
      <c r="AI2282" s="352" t="s">
        <v>8356</v>
      </c>
      <c r="AJ2282" s="352" t="s">
        <v>8355</v>
      </c>
      <c r="AK2282" s="354">
        <v>0</v>
      </c>
      <c r="AL2282" s="355">
        <v>0</v>
      </c>
      <c r="AM2282" s="11">
        <f>IF(Verzie!$E$1="CZK",Ceny!AK2282,IF(Verzie!$E$1="SK",Ceny!AL2282,""))</f>
        <v>0</v>
      </c>
    </row>
    <row r="2283" spans="34:39" ht="15">
      <c r="AH2283" s="353" t="s">
        <v>8353</v>
      </c>
      <c r="AI2283" s="352" t="s">
        <v>8357</v>
      </c>
      <c r="AJ2283" s="352" t="s">
        <v>8358</v>
      </c>
      <c r="AK2283" s="354">
        <v>0</v>
      </c>
      <c r="AL2283" s="355">
        <v>0</v>
      </c>
      <c r="AM2283" s="11">
        <f>IF(Verzie!$E$1="CZK",Ceny!AK2283,IF(Verzie!$E$1="SK",Ceny!AL2283,""))</f>
        <v>0</v>
      </c>
    </row>
    <row r="2284" spans="34:39" ht="15">
      <c r="AH2284" s="353" t="s">
        <v>8359</v>
      </c>
      <c r="AI2284" s="352" t="s">
        <v>8360</v>
      </c>
      <c r="AJ2284" s="352" t="s">
        <v>8361</v>
      </c>
      <c r="AK2284" s="354">
        <v>0</v>
      </c>
      <c r="AL2284" s="355">
        <v>0</v>
      </c>
      <c r="AM2284" s="11">
        <f>IF(Verzie!$E$1="CZK",Ceny!AK2284,IF(Verzie!$E$1="SK",Ceny!AL2284,""))</f>
        <v>0</v>
      </c>
    </row>
    <row r="2285" spans="34:39" ht="15">
      <c r="AH2285" s="353" t="s">
        <v>8359</v>
      </c>
      <c r="AI2285" s="352" t="s">
        <v>8362</v>
      </c>
      <c r="AJ2285" s="352" t="s">
        <v>8361</v>
      </c>
      <c r="AK2285" s="354">
        <v>0</v>
      </c>
      <c r="AL2285" s="355">
        <v>0</v>
      </c>
      <c r="AM2285" s="11">
        <f>IF(Verzie!$E$1="CZK",Ceny!AK2285,IF(Verzie!$E$1="SK",Ceny!AL2285,""))</f>
        <v>0</v>
      </c>
    </row>
    <row r="2286" spans="34:39" ht="15">
      <c r="AH2286" s="353" t="s">
        <v>8359</v>
      </c>
      <c r="AI2286" s="352" t="s">
        <v>8363</v>
      </c>
      <c r="AJ2286" s="352" t="s">
        <v>8364</v>
      </c>
      <c r="AK2286" s="354">
        <v>0</v>
      </c>
      <c r="AL2286" s="355">
        <v>0</v>
      </c>
      <c r="AM2286" s="11">
        <f>IF(Verzie!$E$1="CZK",Ceny!AK2286,IF(Verzie!$E$1="SK",Ceny!AL2286,""))</f>
        <v>0</v>
      </c>
    </row>
    <row r="2287" spans="34:39" ht="15">
      <c r="AH2287" s="353" t="s">
        <v>8365</v>
      </c>
      <c r="AI2287" s="352" t="s">
        <v>8366</v>
      </c>
      <c r="AJ2287" s="352" t="s">
        <v>8367</v>
      </c>
      <c r="AK2287" s="354">
        <v>2.95641</v>
      </c>
      <c r="AL2287" s="355">
        <v>0.14221</v>
      </c>
      <c r="AM2287" s="11">
        <f>IF(Verzie!$E$1="CZK",Ceny!AK2287,IF(Verzie!$E$1="SK",Ceny!AL2287,""))</f>
        <v>0.14221</v>
      </c>
    </row>
    <row r="2288" spans="34:39" ht="15">
      <c r="AH2288" s="353" t="s">
        <v>8368</v>
      </c>
      <c r="AI2288" s="352" t="s">
        <v>8369</v>
      </c>
      <c r="AJ2288" s="352" t="s">
        <v>8370</v>
      </c>
      <c r="AK2288" s="354">
        <v>103.79333</v>
      </c>
      <c r="AL2288" s="355">
        <v>4.9928299999999997</v>
      </c>
      <c r="AM2288" s="11">
        <f>IF(Verzie!$E$1="CZK",Ceny!AK2288,IF(Verzie!$E$1="SK",Ceny!AL2288,""))</f>
        <v>4.9928299999999997</v>
      </c>
    </row>
    <row r="2289" spans="34:39" ht="15">
      <c r="AH2289" s="353" t="s">
        <v>8368</v>
      </c>
      <c r="AI2289" s="352" t="s">
        <v>8371</v>
      </c>
      <c r="AJ2289" s="352" t="s">
        <v>8372</v>
      </c>
      <c r="AK2289" s="354">
        <v>0</v>
      </c>
      <c r="AL2289" s="355">
        <v>4.9722499999999998</v>
      </c>
      <c r="AM2289" s="11">
        <f>IF(Verzie!$E$1="CZK",Ceny!AK2289,IF(Verzie!$E$1="SK",Ceny!AL2289,""))</f>
        <v>4.9722499999999998</v>
      </c>
    </row>
    <row r="2290" spans="34:39" ht="15">
      <c r="AH2290" s="353" t="s">
        <v>8373</v>
      </c>
      <c r="AI2290" s="352" t="s">
        <v>8374</v>
      </c>
      <c r="AJ2290" s="352" t="s">
        <v>8375</v>
      </c>
      <c r="AK2290" s="354">
        <v>205.74250000000001</v>
      </c>
      <c r="AL2290" s="355">
        <v>0</v>
      </c>
      <c r="AM2290" s="11">
        <f>IF(Verzie!$E$1="CZK",Ceny!AK2290,IF(Verzie!$E$1="SK",Ceny!AL2290,""))</f>
        <v>0</v>
      </c>
    </row>
    <row r="2291" spans="34:39" ht="15">
      <c r="AH2291" s="353" t="s">
        <v>8376</v>
      </c>
      <c r="AI2291" s="352" t="s">
        <v>8377</v>
      </c>
      <c r="AJ2291" s="352" t="s">
        <v>8378</v>
      </c>
      <c r="AK2291" s="354">
        <v>2697.1887000000002</v>
      </c>
      <c r="AL2291" s="355">
        <v>123.56619999999999</v>
      </c>
      <c r="AM2291" s="11">
        <f>IF(Verzie!$E$1="CZK",Ceny!AK2291,IF(Verzie!$E$1="SK",Ceny!AL2291,""))</f>
        <v>123.56619999999999</v>
      </c>
    </row>
    <row r="2292" spans="34:39" ht="15">
      <c r="AH2292" s="353" t="s">
        <v>8379</v>
      </c>
      <c r="AI2292" s="352" t="s">
        <v>8380</v>
      </c>
      <c r="AJ2292" s="352" t="s">
        <v>8381</v>
      </c>
      <c r="AK2292" s="354">
        <v>295.82576</v>
      </c>
      <c r="AL2292" s="355">
        <v>13.922940000000001</v>
      </c>
      <c r="AM2292" s="11">
        <f>IF(Verzie!$E$1="CZK",Ceny!AK2292,IF(Verzie!$E$1="SK",Ceny!AL2292,""))</f>
        <v>13.922940000000001</v>
      </c>
    </row>
    <row r="2293" spans="34:39" ht="15">
      <c r="AH2293" s="353" t="s">
        <v>8382</v>
      </c>
      <c r="AI2293" s="352" t="s">
        <v>8383</v>
      </c>
      <c r="AJ2293" s="352" t="s">
        <v>8384</v>
      </c>
      <c r="AK2293" s="354">
        <v>295.82576</v>
      </c>
      <c r="AL2293" s="355">
        <v>13.922940000000001</v>
      </c>
      <c r="AM2293" s="11">
        <f>IF(Verzie!$E$1="CZK",Ceny!AK2293,IF(Verzie!$E$1="SK",Ceny!AL2293,""))</f>
        <v>13.922940000000001</v>
      </c>
    </row>
    <row r="2294" spans="34:39" ht="15">
      <c r="AH2294" s="353" t="s">
        <v>8385</v>
      </c>
      <c r="AI2294" s="352" t="s">
        <v>8386</v>
      </c>
      <c r="AJ2294" s="352" t="s">
        <v>8387</v>
      </c>
      <c r="AK2294" s="354">
        <v>293.09949999999998</v>
      </c>
      <c r="AL2294" s="355">
        <v>14.09915</v>
      </c>
      <c r="AM2294" s="11">
        <f>IF(Verzie!$E$1="CZK",Ceny!AK2294,IF(Verzie!$E$1="SK",Ceny!AL2294,""))</f>
        <v>14.09915</v>
      </c>
    </row>
    <row r="2295" spans="34:39" ht="15">
      <c r="AH2295" s="353" t="s">
        <v>8388</v>
      </c>
      <c r="AI2295" s="352" t="s">
        <v>8389</v>
      </c>
      <c r="AJ2295" s="352" t="s">
        <v>8390</v>
      </c>
      <c r="AK2295" s="354">
        <v>293.09949999999998</v>
      </c>
      <c r="AL2295" s="355">
        <v>14.09915</v>
      </c>
      <c r="AM2295" s="11">
        <f>IF(Verzie!$E$1="CZK",Ceny!AK2295,IF(Verzie!$E$1="SK",Ceny!AL2295,""))</f>
        <v>14.09915</v>
      </c>
    </row>
    <row r="2296" spans="34:39" ht="15">
      <c r="AH2296" s="353" t="s">
        <v>8391</v>
      </c>
      <c r="AI2296" s="352" t="s">
        <v>8392</v>
      </c>
      <c r="AJ2296" s="352" t="s">
        <v>8393</v>
      </c>
      <c r="AK2296" s="354">
        <v>282.28789999999998</v>
      </c>
      <c r="AL2296" s="355">
        <v>13.57906</v>
      </c>
      <c r="AM2296" s="11">
        <f>IF(Verzie!$E$1="CZK",Ceny!AK2296,IF(Verzie!$E$1="SK",Ceny!AL2296,""))</f>
        <v>13.57906</v>
      </c>
    </row>
    <row r="2297" spans="34:39" ht="15">
      <c r="AH2297" s="353" t="s">
        <v>8394</v>
      </c>
      <c r="AI2297" s="352" t="s">
        <v>8395</v>
      </c>
      <c r="AJ2297" s="352" t="s">
        <v>8396</v>
      </c>
      <c r="AK2297" s="354">
        <v>282.28789999999998</v>
      </c>
      <c r="AL2297" s="355">
        <v>13.57906</v>
      </c>
      <c r="AM2297" s="11">
        <f>IF(Verzie!$E$1="CZK",Ceny!AK2297,IF(Verzie!$E$1="SK",Ceny!AL2297,""))</f>
        <v>13.57906</v>
      </c>
    </row>
    <row r="2298" spans="34:39" ht="15">
      <c r="AH2298" s="353" t="s">
        <v>8397</v>
      </c>
      <c r="AI2298" s="352" t="s">
        <v>8398</v>
      </c>
      <c r="AJ2298" s="352" t="s">
        <v>8399</v>
      </c>
      <c r="AK2298" s="354">
        <v>72.178780000000003</v>
      </c>
      <c r="AL2298" s="355">
        <v>0</v>
      </c>
      <c r="AM2298" s="11">
        <f>IF(Verzie!$E$1="CZK",Ceny!AK2298,IF(Verzie!$E$1="SK",Ceny!AL2298,""))</f>
        <v>0</v>
      </c>
    </row>
    <row r="2299" spans="34:39" ht="15">
      <c r="AH2299" s="353" t="s">
        <v>8400</v>
      </c>
      <c r="AI2299" s="352" t="s">
        <v>8401</v>
      </c>
      <c r="AJ2299" s="352" t="s">
        <v>8402</v>
      </c>
      <c r="AK2299" s="354">
        <v>72.178780000000003</v>
      </c>
      <c r="AL2299" s="355">
        <v>0</v>
      </c>
      <c r="AM2299" s="11">
        <f>IF(Verzie!$E$1="CZK",Ceny!AK2299,IF(Verzie!$E$1="SK",Ceny!AL2299,""))</f>
        <v>0</v>
      </c>
    </row>
    <row r="2300" spans="34:39" ht="15">
      <c r="AH2300" s="353" t="s">
        <v>8403</v>
      </c>
      <c r="AI2300" s="352" t="s">
        <v>8404</v>
      </c>
      <c r="AJ2300" s="352" t="s">
        <v>8405</v>
      </c>
      <c r="AK2300" s="354">
        <v>89.053659999999994</v>
      </c>
      <c r="AL2300" s="355">
        <v>0</v>
      </c>
      <c r="AM2300" s="11">
        <f>IF(Verzie!$E$1="CZK",Ceny!AK2300,IF(Verzie!$E$1="SK",Ceny!AL2300,""))</f>
        <v>0</v>
      </c>
    </row>
    <row r="2301" spans="34:39" ht="15">
      <c r="AH2301" s="353" t="s">
        <v>8406</v>
      </c>
      <c r="AI2301" s="352" t="s">
        <v>8407</v>
      </c>
      <c r="AJ2301" s="352" t="s">
        <v>8408</v>
      </c>
      <c r="AK2301" s="354">
        <v>89.053659999999994</v>
      </c>
      <c r="AL2301" s="355">
        <v>0</v>
      </c>
      <c r="AM2301" s="11">
        <f>IF(Verzie!$E$1="CZK",Ceny!AK2301,IF(Verzie!$E$1="SK",Ceny!AL2301,""))</f>
        <v>0</v>
      </c>
    </row>
    <row r="2302" spans="34:39" ht="15">
      <c r="AH2302" s="353" t="s">
        <v>8409</v>
      </c>
      <c r="AI2302" s="352" t="s">
        <v>8410</v>
      </c>
      <c r="AJ2302" s="352" t="s">
        <v>8411</v>
      </c>
      <c r="AK2302" s="354">
        <v>119.44136</v>
      </c>
      <c r="AL2302" s="355">
        <v>4.4430399999999999</v>
      </c>
      <c r="AM2302" s="11">
        <f>IF(Verzie!$E$1="CZK",Ceny!AK2302,IF(Verzie!$E$1="SK",Ceny!AL2302,""))</f>
        <v>4.4430399999999999</v>
      </c>
    </row>
    <row r="2303" spans="34:39" ht="15">
      <c r="AH2303" s="353" t="s">
        <v>8412</v>
      </c>
      <c r="AI2303" s="352" t="s">
        <v>8413</v>
      </c>
      <c r="AJ2303" s="352" t="s">
        <v>8414</v>
      </c>
      <c r="AK2303" s="354">
        <v>119.44136</v>
      </c>
      <c r="AL2303" s="355">
        <v>4.4430399999999999</v>
      </c>
      <c r="AM2303" s="11">
        <f>IF(Verzie!$E$1="CZK",Ceny!AK2303,IF(Verzie!$E$1="SK",Ceny!AL2303,""))</f>
        <v>4.4430399999999999</v>
      </c>
    </row>
    <row r="2304" spans="34:39" ht="15">
      <c r="AH2304" s="353" t="s">
        <v>8415</v>
      </c>
      <c r="AI2304" s="352" t="s">
        <v>8416</v>
      </c>
      <c r="AJ2304" s="352" t="s">
        <v>8417</v>
      </c>
      <c r="AK2304" s="354">
        <v>127.07259999999999</v>
      </c>
      <c r="AL2304" s="355">
        <v>6.1126399999999999</v>
      </c>
      <c r="AM2304" s="11">
        <f>IF(Verzie!$E$1="CZK",Ceny!AK2304,IF(Verzie!$E$1="SK",Ceny!AL2304,""))</f>
        <v>6.1126399999999999</v>
      </c>
    </row>
    <row r="2305" spans="34:39" ht="15">
      <c r="AH2305" s="353" t="s">
        <v>8418</v>
      </c>
      <c r="AI2305" s="352" t="s">
        <v>8419</v>
      </c>
      <c r="AJ2305" s="352" t="s">
        <v>8420</v>
      </c>
      <c r="AK2305" s="354">
        <v>127.07259999999999</v>
      </c>
      <c r="AL2305" s="355">
        <v>6.1126399999999999</v>
      </c>
      <c r="AM2305" s="11">
        <f>IF(Verzie!$E$1="CZK",Ceny!AK2305,IF(Verzie!$E$1="SK",Ceny!AL2305,""))</f>
        <v>6.1126399999999999</v>
      </c>
    </row>
    <row r="2306" spans="34:39" ht="15">
      <c r="AH2306" s="353" t="s">
        <v>8421</v>
      </c>
      <c r="AI2306" s="352" t="s">
        <v>8422</v>
      </c>
      <c r="AJ2306" s="352" t="s">
        <v>8423</v>
      </c>
      <c r="AK2306" s="354">
        <v>127.93984</v>
      </c>
      <c r="AL2306" s="355">
        <v>4.75915</v>
      </c>
      <c r="AM2306" s="11">
        <f>IF(Verzie!$E$1="CZK",Ceny!AK2306,IF(Verzie!$E$1="SK",Ceny!AL2306,""))</f>
        <v>4.75915</v>
      </c>
    </row>
    <row r="2307" spans="34:39" ht="15">
      <c r="AH2307" s="353" t="s">
        <v>8424</v>
      </c>
      <c r="AI2307" s="352" t="s">
        <v>8425</v>
      </c>
      <c r="AJ2307" s="352" t="s">
        <v>8426</v>
      </c>
      <c r="AK2307" s="354">
        <v>140.16605000000001</v>
      </c>
      <c r="AL2307" s="355">
        <v>6.7424900000000001</v>
      </c>
      <c r="AM2307" s="11">
        <f>IF(Verzie!$E$1="CZK",Ceny!AK2307,IF(Verzie!$E$1="SK",Ceny!AL2307,""))</f>
        <v>6.7424900000000001</v>
      </c>
    </row>
    <row r="2308" spans="34:39" ht="15">
      <c r="AH2308" s="353" t="s">
        <v>8427</v>
      </c>
      <c r="AI2308" s="352" t="s">
        <v>8428</v>
      </c>
      <c r="AJ2308" s="352" t="s">
        <v>8429</v>
      </c>
      <c r="AK2308" s="354">
        <v>140.16605000000001</v>
      </c>
      <c r="AL2308" s="355">
        <v>6.7424900000000001</v>
      </c>
      <c r="AM2308" s="11">
        <f>IF(Verzie!$E$1="CZK",Ceny!AK2308,IF(Verzie!$E$1="SK",Ceny!AL2308,""))</f>
        <v>6.7424900000000001</v>
      </c>
    </row>
    <row r="2309" spans="34:39" ht="15">
      <c r="AH2309" s="353" t="s">
        <v>8430</v>
      </c>
      <c r="AI2309" s="352" t="s">
        <v>8431</v>
      </c>
      <c r="AJ2309" s="352" t="s">
        <v>8432</v>
      </c>
      <c r="AK2309" s="354">
        <v>68.437470000000005</v>
      </c>
      <c r="AL2309" s="355">
        <v>0</v>
      </c>
      <c r="AM2309" s="11">
        <f>IF(Verzie!$E$1="CZK",Ceny!AK2309,IF(Verzie!$E$1="SK",Ceny!AL2309,""))</f>
        <v>0</v>
      </c>
    </row>
    <row r="2310" spans="34:39" ht="15">
      <c r="AH2310" s="353" t="s">
        <v>8433</v>
      </c>
      <c r="AI2310" s="352" t="s">
        <v>8434</v>
      </c>
      <c r="AJ2310" s="352" t="s">
        <v>8435</v>
      </c>
      <c r="AK2310" s="354">
        <v>68.437470000000005</v>
      </c>
      <c r="AL2310" s="355">
        <v>0</v>
      </c>
      <c r="AM2310" s="11">
        <f>IF(Verzie!$E$1="CZK",Ceny!AK2310,IF(Verzie!$E$1="SK",Ceny!AL2310,""))</f>
        <v>0</v>
      </c>
    </row>
    <row r="2311" spans="34:39" ht="15">
      <c r="AH2311" s="353" t="s">
        <v>8436</v>
      </c>
      <c r="AI2311" s="352" t="s">
        <v>8437</v>
      </c>
      <c r="AJ2311" s="352" t="s">
        <v>8438</v>
      </c>
      <c r="AK2311" s="354">
        <v>72.653800000000004</v>
      </c>
      <c r="AL2311" s="355">
        <v>0</v>
      </c>
      <c r="AM2311" s="11">
        <f>IF(Verzie!$E$1="CZK",Ceny!AK2311,IF(Verzie!$E$1="SK",Ceny!AL2311,""))</f>
        <v>0</v>
      </c>
    </row>
    <row r="2312" spans="34:39" ht="15">
      <c r="AH2312" s="353" t="s">
        <v>8439</v>
      </c>
      <c r="AI2312" s="352" t="s">
        <v>8440</v>
      </c>
      <c r="AJ2312" s="352" t="s">
        <v>8441</v>
      </c>
      <c r="AK2312" s="354">
        <v>72.653800000000004</v>
      </c>
      <c r="AL2312" s="355">
        <v>0</v>
      </c>
      <c r="AM2312" s="11">
        <f>IF(Verzie!$E$1="CZK",Ceny!AK2312,IF(Verzie!$E$1="SK",Ceny!AL2312,""))</f>
        <v>0</v>
      </c>
    </row>
    <row r="2313" spans="34:39" ht="15">
      <c r="AH2313" s="353" t="s">
        <v>8442</v>
      </c>
      <c r="AI2313" s="352" t="s">
        <v>8443</v>
      </c>
      <c r="AJ2313" s="352" t="s">
        <v>8444</v>
      </c>
      <c r="AK2313" s="354">
        <v>76.867670000000004</v>
      </c>
      <c r="AL2313" s="355">
        <v>0</v>
      </c>
      <c r="AM2313" s="11">
        <f>IF(Verzie!$E$1="CZK",Ceny!AK2313,IF(Verzie!$E$1="SK",Ceny!AL2313,""))</f>
        <v>0</v>
      </c>
    </row>
    <row r="2314" spans="34:39" ht="15">
      <c r="AH2314" s="353" t="s">
        <v>8445</v>
      </c>
      <c r="AI2314" s="352" t="s">
        <v>8446</v>
      </c>
      <c r="AJ2314" s="352" t="s">
        <v>8447</v>
      </c>
      <c r="AK2314" s="354">
        <v>76.867670000000004</v>
      </c>
      <c r="AL2314" s="355">
        <v>0</v>
      </c>
      <c r="AM2314" s="11">
        <f>IF(Verzie!$E$1="CZK",Ceny!AK2314,IF(Verzie!$E$1="SK",Ceny!AL2314,""))</f>
        <v>0</v>
      </c>
    </row>
    <row r="2315" spans="34:39" ht="15">
      <c r="AH2315" s="353" t="s">
        <v>8448</v>
      </c>
      <c r="AI2315" s="352" t="s">
        <v>8449</v>
      </c>
      <c r="AJ2315" s="352" t="s">
        <v>8450</v>
      </c>
      <c r="AK2315" s="354">
        <v>81.086389999999994</v>
      </c>
      <c r="AL2315" s="355">
        <v>0</v>
      </c>
      <c r="AM2315" s="11">
        <f>IF(Verzie!$E$1="CZK",Ceny!AK2315,IF(Verzie!$E$1="SK",Ceny!AL2315,""))</f>
        <v>0</v>
      </c>
    </row>
    <row r="2316" spans="34:39" ht="15">
      <c r="AH2316" s="353" t="s">
        <v>8451</v>
      </c>
      <c r="AI2316" s="352" t="s">
        <v>8452</v>
      </c>
      <c r="AJ2316" s="352" t="s">
        <v>8453</v>
      </c>
      <c r="AK2316" s="354">
        <v>81.086389999999994</v>
      </c>
      <c r="AL2316" s="355">
        <v>0</v>
      </c>
      <c r="AM2316" s="11">
        <f>IF(Verzie!$E$1="CZK",Ceny!AK2316,IF(Verzie!$E$1="SK",Ceny!AL2316,""))</f>
        <v>0</v>
      </c>
    </row>
    <row r="2317" spans="34:39" ht="15">
      <c r="AH2317" s="353" t="s">
        <v>8454</v>
      </c>
      <c r="AI2317" s="352" t="s">
        <v>8455</v>
      </c>
      <c r="AJ2317" s="352" t="s">
        <v>8456</v>
      </c>
      <c r="AK2317" s="354">
        <v>85.305109999999999</v>
      </c>
      <c r="AL2317" s="355">
        <v>0</v>
      </c>
      <c r="AM2317" s="11">
        <f>IF(Verzie!$E$1="CZK",Ceny!AK2317,IF(Verzie!$E$1="SK",Ceny!AL2317,""))</f>
        <v>0</v>
      </c>
    </row>
    <row r="2318" spans="34:39" ht="15">
      <c r="AH2318" s="353" t="s">
        <v>8457</v>
      </c>
      <c r="AI2318" s="352" t="s">
        <v>8458</v>
      </c>
      <c r="AJ2318" s="352" t="s">
        <v>8459</v>
      </c>
      <c r="AK2318" s="354">
        <v>85.305109999999999</v>
      </c>
      <c r="AL2318" s="355">
        <v>0</v>
      </c>
      <c r="AM2318" s="11">
        <f>IF(Verzie!$E$1="CZK",Ceny!AK2318,IF(Verzie!$E$1="SK",Ceny!AL2318,""))</f>
        <v>0</v>
      </c>
    </row>
    <row r="2319" spans="34:39" ht="15">
      <c r="AH2319" s="353" t="s">
        <v>8460</v>
      </c>
      <c r="AI2319" s="352" t="s">
        <v>8461</v>
      </c>
      <c r="AJ2319" s="352" t="s">
        <v>8462</v>
      </c>
      <c r="AK2319" s="354">
        <v>89.523830000000004</v>
      </c>
      <c r="AL2319" s="355">
        <v>0</v>
      </c>
      <c r="AM2319" s="11">
        <f>IF(Verzie!$E$1="CZK",Ceny!AK2319,IF(Verzie!$E$1="SK",Ceny!AL2319,""))</f>
        <v>0</v>
      </c>
    </row>
    <row r="2320" spans="34:39" ht="15">
      <c r="AH2320" s="353" t="s">
        <v>8460</v>
      </c>
      <c r="AI2320" s="352" t="s">
        <v>8463</v>
      </c>
      <c r="AJ2320" s="352" t="s">
        <v>8464</v>
      </c>
      <c r="AK2320" s="354">
        <v>87.142880000000005</v>
      </c>
      <c r="AL2320" s="355">
        <v>3.3542000000000001</v>
      </c>
      <c r="AM2320" s="11">
        <f>IF(Verzie!$E$1="CZK",Ceny!AK2320,IF(Verzie!$E$1="SK",Ceny!AL2320,""))</f>
        <v>3.3542000000000001</v>
      </c>
    </row>
    <row r="2321" spans="34:39" ht="15">
      <c r="AH2321" s="353" t="s">
        <v>8465</v>
      </c>
      <c r="AI2321" s="352" t="s">
        <v>8466</v>
      </c>
      <c r="AJ2321" s="352" t="s">
        <v>8467</v>
      </c>
      <c r="AK2321" s="354">
        <v>89.523830000000004</v>
      </c>
      <c r="AL2321" s="355">
        <v>0</v>
      </c>
      <c r="AM2321" s="11">
        <f>IF(Verzie!$E$1="CZK",Ceny!AK2321,IF(Verzie!$E$1="SK",Ceny!AL2321,""))</f>
        <v>0</v>
      </c>
    </row>
    <row r="2322" spans="34:39" ht="15">
      <c r="AH2322" s="353" t="s">
        <v>8465</v>
      </c>
      <c r="AI2322" s="352" t="s">
        <v>8468</v>
      </c>
      <c r="AJ2322" s="352" t="s">
        <v>8469</v>
      </c>
      <c r="AK2322" s="354">
        <v>87.142880000000005</v>
      </c>
      <c r="AL2322" s="355">
        <v>3.3542000000000001</v>
      </c>
      <c r="AM2322" s="11">
        <f>IF(Verzie!$E$1="CZK",Ceny!AK2322,IF(Verzie!$E$1="SK",Ceny!AL2322,""))</f>
        <v>3.3542000000000001</v>
      </c>
    </row>
    <row r="2323" spans="34:39" ht="15">
      <c r="AH2323" s="353" t="s">
        <v>8470</v>
      </c>
      <c r="AI2323" s="352" t="s">
        <v>8471</v>
      </c>
      <c r="AJ2323" s="352" t="s">
        <v>8472</v>
      </c>
      <c r="AK2323" s="354">
        <v>114.45811999999999</v>
      </c>
      <c r="AL2323" s="355">
        <v>5.5058400000000001</v>
      </c>
      <c r="AM2323" s="11">
        <f>IF(Verzie!$E$1="CZK",Ceny!AK2323,IF(Verzie!$E$1="SK",Ceny!AL2323,""))</f>
        <v>5.5058400000000001</v>
      </c>
    </row>
    <row r="2324" spans="34:39" ht="15">
      <c r="AH2324" s="353" t="s">
        <v>8473</v>
      </c>
      <c r="AI2324" s="352" t="s">
        <v>8474</v>
      </c>
      <c r="AJ2324" s="352" t="s">
        <v>8475</v>
      </c>
      <c r="AK2324" s="354">
        <v>114.45811999999999</v>
      </c>
      <c r="AL2324" s="355">
        <v>5.5058400000000001</v>
      </c>
      <c r="AM2324" s="11">
        <f>IF(Verzie!$E$1="CZK",Ceny!AK2324,IF(Verzie!$E$1="SK",Ceny!AL2324,""))</f>
        <v>5.5058400000000001</v>
      </c>
    </row>
    <row r="2325" spans="34:39" ht="15">
      <c r="AH2325" s="353" t="s">
        <v>8476</v>
      </c>
      <c r="AI2325" s="352" t="s">
        <v>8477</v>
      </c>
      <c r="AJ2325" s="352" t="s">
        <v>8478</v>
      </c>
      <c r="AK2325" s="354">
        <v>118.82595000000001</v>
      </c>
      <c r="AL2325" s="355">
        <v>5.7159700000000004</v>
      </c>
      <c r="AM2325" s="11">
        <f>IF(Verzie!$E$1="CZK",Ceny!AK2325,IF(Verzie!$E$1="SK",Ceny!AL2325,""))</f>
        <v>5.7159700000000004</v>
      </c>
    </row>
    <row r="2326" spans="34:39" ht="15">
      <c r="AH2326" s="353" t="s">
        <v>8479</v>
      </c>
      <c r="AI2326" s="352" t="s">
        <v>8480</v>
      </c>
      <c r="AJ2326" s="352" t="s">
        <v>8481</v>
      </c>
      <c r="AK2326" s="354">
        <v>118.82595000000001</v>
      </c>
      <c r="AL2326" s="355">
        <v>5.7159700000000004</v>
      </c>
      <c r="AM2326" s="11">
        <f>IF(Verzie!$E$1="CZK",Ceny!AK2326,IF(Verzie!$E$1="SK",Ceny!AL2326,""))</f>
        <v>5.7159700000000004</v>
      </c>
    </row>
    <row r="2327" spans="34:39" ht="15">
      <c r="AH2327" s="353" t="s">
        <v>8482</v>
      </c>
      <c r="AI2327" s="352" t="s">
        <v>8483</v>
      </c>
      <c r="AJ2327" s="352" t="s">
        <v>8484</v>
      </c>
      <c r="AK2327" s="354">
        <v>123.19377</v>
      </c>
      <c r="AL2327" s="355">
        <v>5.9260700000000002</v>
      </c>
      <c r="AM2327" s="11">
        <f>IF(Verzie!$E$1="CZK",Ceny!AK2327,IF(Verzie!$E$1="SK",Ceny!AL2327,""))</f>
        <v>5.9260700000000002</v>
      </c>
    </row>
    <row r="2328" spans="34:39" ht="15">
      <c r="AH2328" s="353" t="s">
        <v>8485</v>
      </c>
      <c r="AI2328" s="352" t="s">
        <v>8486</v>
      </c>
      <c r="AJ2328" s="352" t="s">
        <v>8487</v>
      </c>
      <c r="AK2328" s="354">
        <v>123.19377</v>
      </c>
      <c r="AL2328" s="355">
        <v>5.9260700000000002</v>
      </c>
      <c r="AM2328" s="11">
        <f>IF(Verzie!$E$1="CZK",Ceny!AK2328,IF(Verzie!$E$1="SK",Ceny!AL2328,""))</f>
        <v>5.9260700000000002</v>
      </c>
    </row>
    <row r="2329" spans="34:39" ht="15">
      <c r="AH2329" s="353" t="s">
        <v>8488</v>
      </c>
      <c r="AI2329" s="352" t="s">
        <v>8489</v>
      </c>
      <c r="AJ2329" s="352" t="s">
        <v>8490</v>
      </c>
      <c r="AK2329" s="354">
        <v>127.55651</v>
      </c>
      <c r="AL2329" s="355">
        <v>6.1359300000000001</v>
      </c>
      <c r="AM2329" s="11">
        <f>IF(Verzie!$E$1="CZK",Ceny!AK2329,IF(Verzie!$E$1="SK",Ceny!AL2329,""))</f>
        <v>6.1359300000000001</v>
      </c>
    </row>
    <row r="2330" spans="34:39" ht="15">
      <c r="AH2330" s="353" t="s">
        <v>8491</v>
      </c>
      <c r="AI2330" s="352" t="s">
        <v>8492</v>
      </c>
      <c r="AJ2330" s="352" t="s">
        <v>8493</v>
      </c>
      <c r="AK2330" s="354">
        <v>127.55651</v>
      </c>
      <c r="AL2330" s="355">
        <v>6.1359300000000001</v>
      </c>
      <c r="AM2330" s="11">
        <f>IF(Verzie!$E$1="CZK",Ceny!AK2330,IF(Verzie!$E$1="SK",Ceny!AL2330,""))</f>
        <v>6.1359300000000001</v>
      </c>
    </row>
    <row r="2331" spans="34:39" ht="15">
      <c r="AH2331" s="353" t="s">
        <v>8494</v>
      </c>
      <c r="AI2331" s="352" t="s">
        <v>8495</v>
      </c>
      <c r="AJ2331" s="352" t="s">
        <v>8496</v>
      </c>
      <c r="AK2331" s="354">
        <v>131.91419999999999</v>
      </c>
      <c r="AL2331" s="355">
        <v>6.3455500000000002</v>
      </c>
      <c r="AM2331" s="11">
        <f>IF(Verzie!$E$1="CZK",Ceny!AK2331,IF(Verzie!$E$1="SK",Ceny!AL2331,""))</f>
        <v>6.3455500000000002</v>
      </c>
    </row>
    <row r="2332" spans="34:39" ht="15">
      <c r="AH2332" s="353" t="s">
        <v>8497</v>
      </c>
      <c r="AI2332" s="352" t="s">
        <v>8498</v>
      </c>
      <c r="AJ2332" s="352" t="s">
        <v>8499</v>
      </c>
      <c r="AK2332" s="354">
        <v>131.91419999999999</v>
      </c>
      <c r="AL2332" s="355">
        <v>6.3455500000000002</v>
      </c>
      <c r="AM2332" s="11">
        <f>IF(Verzie!$E$1="CZK",Ceny!AK2332,IF(Verzie!$E$1="SK",Ceny!AL2332,""))</f>
        <v>6.3455500000000002</v>
      </c>
    </row>
    <row r="2333" spans="34:39" ht="15">
      <c r="AH2333" s="353" t="s">
        <v>8500</v>
      </c>
      <c r="AI2333" s="352" t="s">
        <v>8501</v>
      </c>
      <c r="AJ2333" s="352" t="s">
        <v>8502</v>
      </c>
      <c r="AK2333" s="354">
        <v>136.28214</v>
      </c>
      <c r="AL2333" s="355">
        <v>6.5556799999999997</v>
      </c>
      <c r="AM2333" s="11">
        <f>IF(Verzie!$E$1="CZK",Ceny!AK2333,IF(Verzie!$E$1="SK",Ceny!AL2333,""))</f>
        <v>6.5556799999999997</v>
      </c>
    </row>
    <row r="2334" spans="34:39" ht="15">
      <c r="AH2334" s="353" t="s">
        <v>8503</v>
      </c>
      <c r="AI2334" s="352" t="s">
        <v>8504</v>
      </c>
      <c r="AJ2334" s="352" t="s">
        <v>8505</v>
      </c>
      <c r="AK2334" s="354">
        <v>136.28214</v>
      </c>
      <c r="AL2334" s="355">
        <v>6.5556799999999997</v>
      </c>
      <c r="AM2334" s="11">
        <f>IF(Verzie!$E$1="CZK",Ceny!AK2334,IF(Verzie!$E$1="SK",Ceny!AL2334,""))</f>
        <v>6.5556799999999997</v>
      </c>
    </row>
    <row r="2335" spans="34:39" ht="15">
      <c r="AH2335" s="353" t="s">
        <v>8506</v>
      </c>
      <c r="AI2335" s="352" t="s">
        <v>8507</v>
      </c>
      <c r="AJ2335" s="352" t="s">
        <v>8508</v>
      </c>
      <c r="AK2335" s="354">
        <v>523.41090999999994</v>
      </c>
      <c r="AL2335" s="355">
        <v>23.978999999999999</v>
      </c>
      <c r="AM2335" s="11">
        <f>IF(Verzie!$E$1="CZK",Ceny!AK2335,IF(Verzie!$E$1="SK",Ceny!AL2335,""))</f>
        <v>23.978999999999999</v>
      </c>
    </row>
    <row r="2336" spans="34:39" ht="15">
      <c r="AH2336" s="353" t="s">
        <v>8509</v>
      </c>
      <c r="AI2336" s="352" t="s">
        <v>8510</v>
      </c>
      <c r="AJ2336" s="352" t="s">
        <v>8511</v>
      </c>
      <c r="AK2336" s="354">
        <v>523.41090999999994</v>
      </c>
      <c r="AL2336" s="355">
        <v>23.978999999999999</v>
      </c>
      <c r="AM2336" s="11">
        <f>IF(Verzie!$E$1="CZK",Ceny!AK2336,IF(Verzie!$E$1="SK",Ceny!AL2336,""))</f>
        <v>23.978999999999999</v>
      </c>
    </row>
    <row r="2337" spans="34:39" ht="15">
      <c r="AH2337" s="353" t="s">
        <v>8512</v>
      </c>
      <c r="AI2337" s="352" t="s">
        <v>8513</v>
      </c>
      <c r="AJ2337" s="352" t="s">
        <v>8514</v>
      </c>
      <c r="AK2337" s="354">
        <v>276.64454000000001</v>
      </c>
      <c r="AL2337" s="355">
        <v>12.6739</v>
      </c>
      <c r="AM2337" s="11">
        <f>IF(Verzie!$E$1="CZK",Ceny!AK2337,IF(Verzie!$E$1="SK",Ceny!AL2337,""))</f>
        <v>12.6739</v>
      </c>
    </row>
    <row r="2338" spans="34:39" ht="15">
      <c r="AH2338" s="353" t="s">
        <v>8515</v>
      </c>
      <c r="AI2338" s="352" t="s">
        <v>8516</v>
      </c>
      <c r="AJ2338" s="352" t="s">
        <v>8517</v>
      </c>
      <c r="AK2338" s="354">
        <v>281.18938000000003</v>
      </c>
      <c r="AL2338" s="355">
        <v>12.88212</v>
      </c>
      <c r="AM2338" s="11">
        <f>IF(Verzie!$E$1="CZK",Ceny!AK2338,IF(Verzie!$E$1="SK",Ceny!AL2338,""))</f>
        <v>12.88212</v>
      </c>
    </row>
    <row r="2339" spans="34:39" ht="15">
      <c r="AH2339" s="353" t="s">
        <v>8518</v>
      </c>
      <c r="AI2339" s="352" t="s">
        <v>8519</v>
      </c>
      <c r="AJ2339" s="352" t="s">
        <v>8520</v>
      </c>
      <c r="AK2339" s="354">
        <v>276.64454000000001</v>
      </c>
      <c r="AL2339" s="355">
        <v>12.6739</v>
      </c>
      <c r="AM2339" s="11">
        <f>IF(Verzie!$E$1="CZK",Ceny!AK2339,IF(Verzie!$E$1="SK",Ceny!AL2339,""))</f>
        <v>12.6739</v>
      </c>
    </row>
    <row r="2340" spans="34:39" ht="15">
      <c r="AH2340" s="353" t="s">
        <v>8521</v>
      </c>
      <c r="AI2340" s="352" t="s">
        <v>8522</v>
      </c>
      <c r="AJ2340" s="352" t="s">
        <v>8523</v>
      </c>
      <c r="AK2340" s="354">
        <v>281.18938000000003</v>
      </c>
      <c r="AL2340" s="355">
        <v>12.88212</v>
      </c>
      <c r="AM2340" s="11">
        <f>IF(Verzie!$E$1="CZK",Ceny!AK2340,IF(Verzie!$E$1="SK",Ceny!AL2340,""))</f>
        <v>12.88212</v>
      </c>
    </row>
    <row r="2341" spans="34:39" ht="15">
      <c r="AH2341" s="353" t="s">
        <v>8524</v>
      </c>
      <c r="AI2341" s="352" t="s">
        <v>8525</v>
      </c>
      <c r="AJ2341" s="352" t="s">
        <v>8526</v>
      </c>
      <c r="AK2341" s="354">
        <v>147.22649999999999</v>
      </c>
      <c r="AL2341" s="355">
        <v>6.7448800000000002</v>
      </c>
      <c r="AM2341" s="11">
        <f>IF(Verzie!$E$1="CZK",Ceny!AK2341,IF(Verzie!$E$1="SK",Ceny!AL2341,""))</f>
        <v>6.7448800000000002</v>
      </c>
    </row>
    <row r="2342" spans="34:39" ht="15">
      <c r="AH2342" s="353" t="s">
        <v>8527</v>
      </c>
      <c r="AI2342" s="352" t="s">
        <v>8528</v>
      </c>
      <c r="AJ2342" s="352" t="s">
        <v>8529</v>
      </c>
      <c r="AK2342" s="354">
        <v>140.82821999999999</v>
      </c>
      <c r="AL2342" s="355">
        <v>6.4517600000000002</v>
      </c>
      <c r="AM2342" s="11">
        <f>IF(Verzie!$E$1="CZK",Ceny!AK2342,IF(Verzie!$E$1="SK",Ceny!AL2342,""))</f>
        <v>6.4517600000000002</v>
      </c>
    </row>
    <row r="2343" spans="34:39" ht="15">
      <c r="AH2343" s="353" t="s">
        <v>8530</v>
      </c>
      <c r="AI2343" s="352" t="s">
        <v>8531</v>
      </c>
      <c r="AJ2343" s="352" t="s">
        <v>8532</v>
      </c>
      <c r="AK2343" s="354">
        <v>384.59931</v>
      </c>
      <c r="AL2343" s="355">
        <v>17.61964</v>
      </c>
      <c r="AM2343" s="11">
        <f>IF(Verzie!$E$1="CZK",Ceny!AK2343,IF(Verzie!$E$1="SK",Ceny!AL2343,""))</f>
        <v>17.61964</v>
      </c>
    </row>
    <row r="2344" spans="34:39" ht="15">
      <c r="AH2344" s="353" t="s">
        <v>8533</v>
      </c>
      <c r="AI2344" s="352" t="s">
        <v>8534</v>
      </c>
      <c r="AJ2344" s="352" t="s">
        <v>8535</v>
      </c>
      <c r="AK2344" s="354">
        <v>441.65345000000002</v>
      </c>
      <c r="AL2344" s="355">
        <v>20.233440000000002</v>
      </c>
      <c r="AM2344" s="11">
        <f>IF(Verzie!$E$1="CZK",Ceny!AK2344,IF(Verzie!$E$1="SK",Ceny!AL2344,""))</f>
        <v>20.233440000000002</v>
      </c>
    </row>
    <row r="2345" spans="34:39" ht="15">
      <c r="AH2345" s="353" t="s">
        <v>8536</v>
      </c>
      <c r="AI2345" s="352" t="s">
        <v>8537</v>
      </c>
      <c r="AJ2345" s="352" t="s">
        <v>8538</v>
      </c>
      <c r="AK2345" s="354">
        <v>465.53007000000002</v>
      </c>
      <c r="AL2345" s="355">
        <v>21.32732</v>
      </c>
      <c r="AM2345" s="11">
        <f>IF(Verzie!$E$1="CZK",Ceny!AK2345,IF(Verzie!$E$1="SK",Ceny!AL2345,""))</f>
        <v>21.32732</v>
      </c>
    </row>
    <row r="2346" spans="34:39" ht="15">
      <c r="AH2346" s="353" t="s">
        <v>8539</v>
      </c>
      <c r="AI2346" s="352" t="s">
        <v>8540</v>
      </c>
      <c r="AJ2346" s="352" t="s">
        <v>8541</v>
      </c>
      <c r="AK2346" s="354">
        <v>540.19614000000001</v>
      </c>
      <c r="AL2346" s="355">
        <v>24.747979999999998</v>
      </c>
      <c r="AM2346" s="11">
        <f>IF(Verzie!$E$1="CZK",Ceny!AK2346,IF(Verzie!$E$1="SK",Ceny!AL2346,""))</f>
        <v>24.747979999999998</v>
      </c>
    </row>
    <row r="2347" spans="34:39" ht="15">
      <c r="AH2347" s="353" t="s">
        <v>8542</v>
      </c>
      <c r="AI2347" s="352" t="s">
        <v>8543</v>
      </c>
      <c r="AJ2347" s="352" t="s">
        <v>8544</v>
      </c>
      <c r="AK2347" s="354">
        <v>559.94317000000001</v>
      </c>
      <c r="AL2347" s="355">
        <v>25.652660000000001</v>
      </c>
      <c r="AM2347" s="11">
        <f>IF(Verzie!$E$1="CZK",Ceny!AK2347,IF(Verzie!$E$1="SK",Ceny!AL2347,""))</f>
        <v>25.652660000000001</v>
      </c>
    </row>
    <row r="2348" spans="34:39" ht="15">
      <c r="AH2348" s="353" t="s">
        <v>8545</v>
      </c>
      <c r="AI2348" s="352" t="s">
        <v>8546</v>
      </c>
      <c r="AJ2348" s="352" t="s">
        <v>8547</v>
      </c>
      <c r="AK2348" s="354">
        <v>569.12166999999999</v>
      </c>
      <c r="AL2348" s="355">
        <v>26.073160000000001</v>
      </c>
      <c r="AM2348" s="11">
        <f>IF(Verzie!$E$1="CZK",Ceny!AK2348,IF(Verzie!$E$1="SK",Ceny!AL2348,""))</f>
        <v>26.073160000000001</v>
      </c>
    </row>
    <row r="2349" spans="34:39" ht="15">
      <c r="AH2349" s="353" t="s">
        <v>8548</v>
      </c>
      <c r="AI2349" s="352" t="s">
        <v>8549</v>
      </c>
      <c r="AJ2349" s="352" t="s">
        <v>8550</v>
      </c>
      <c r="AK2349" s="354">
        <v>797.12693999999999</v>
      </c>
      <c r="AL2349" s="355">
        <v>36.518740000000001</v>
      </c>
      <c r="AM2349" s="11">
        <f>IF(Verzie!$E$1="CZK",Ceny!AK2349,IF(Verzie!$E$1="SK",Ceny!AL2349,""))</f>
        <v>36.518740000000001</v>
      </c>
    </row>
    <row r="2350" spans="34:39" ht="15">
      <c r="AH2350" s="353" t="s">
        <v>8551</v>
      </c>
      <c r="AI2350" s="352" t="s">
        <v>8552</v>
      </c>
      <c r="AJ2350" s="352" t="s">
        <v>8553</v>
      </c>
      <c r="AK2350" s="354">
        <v>940.14599999999996</v>
      </c>
      <c r="AL2350" s="355">
        <v>43.070880000000002</v>
      </c>
      <c r="AM2350" s="11">
        <f>IF(Verzie!$E$1="CZK",Ceny!AK2350,IF(Verzie!$E$1="SK",Ceny!AL2350,""))</f>
        <v>43.070880000000002</v>
      </c>
    </row>
    <row r="2351" spans="34:39" ht="15">
      <c r="AH2351" s="353" t="s">
        <v>8554</v>
      </c>
      <c r="AI2351" s="352" t="s">
        <v>8555</v>
      </c>
      <c r="AJ2351" s="352" t="s">
        <v>8556</v>
      </c>
      <c r="AK2351" s="354">
        <v>1044.51971</v>
      </c>
      <c r="AL2351" s="355">
        <v>47.852539999999998</v>
      </c>
      <c r="AM2351" s="11">
        <f>IF(Verzie!$E$1="CZK",Ceny!AK2351,IF(Verzie!$E$1="SK",Ceny!AL2351,""))</f>
        <v>47.852539999999998</v>
      </c>
    </row>
    <row r="2352" spans="34:39" ht="15">
      <c r="AH2352" s="353" t="s">
        <v>8557</v>
      </c>
      <c r="AI2352" s="352" t="s">
        <v>8558</v>
      </c>
      <c r="AJ2352" s="352" t="s">
        <v>8559</v>
      </c>
      <c r="AK2352" s="354">
        <v>1253.2746999999999</v>
      </c>
      <c r="AL2352" s="355">
        <v>57.416220000000003</v>
      </c>
      <c r="AM2352" s="11">
        <f>IF(Verzie!$E$1="CZK",Ceny!AK2352,IF(Verzie!$E$1="SK",Ceny!AL2352,""))</f>
        <v>57.416220000000003</v>
      </c>
    </row>
    <row r="2353" spans="34:39" ht="15">
      <c r="AH2353" s="353" t="s">
        <v>8560</v>
      </c>
      <c r="AI2353" s="352" t="s">
        <v>8561</v>
      </c>
      <c r="AJ2353" s="352" t="s">
        <v>8562</v>
      </c>
      <c r="AK2353" s="354">
        <v>390.69358999999997</v>
      </c>
      <c r="AL2353" s="355">
        <v>17.89884</v>
      </c>
      <c r="AM2353" s="11">
        <f>IF(Verzie!$E$1="CZK",Ceny!AK2353,IF(Verzie!$E$1="SK",Ceny!AL2353,""))</f>
        <v>17.89884</v>
      </c>
    </row>
    <row r="2354" spans="34:39" ht="15">
      <c r="AH2354" s="353" t="s">
        <v>8563</v>
      </c>
      <c r="AI2354" s="352" t="s">
        <v>8564</v>
      </c>
      <c r="AJ2354" s="352" t="s">
        <v>8565</v>
      </c>
      <c r="AK2354" s="354">
        <v>411.81594000000001</v>
      </c>
      <c r="AL2354" s="355">
        <v>18.866520000000001</v>
      </c>
      <c r="AM2354" s="11">
        <f>IF(Verzie!$E$1="CZK",Ceny!AK2354,IF(Verzie!$E$1="SK",Ceny!AL2354,""))</f>
        <v>18.866520000000001</v>
      </c>
    </row>
    <row r="2355" spans="34:39" ht="15">
      <c r="AH2355" s="353" t="s">
        <v>8566</v>
      </c>
      <c r="AI2355" s="352" t="s">
        <v>8567</v>
      </c>
      <c r="AJ2355" s="352" t="s">
        <v>8568</v>
      </c>
      <c r="AK2355" s="354">
        <v>477.86320999999998</v>
      </c>
      <c r="AL2355" s="355">
        <v>21.892340000000001</v>
      </c>
      <c r="AM2355" s="11">
        <f>IF(Verzie!$E$1="CZK",Ceny!AK2355,IF(Verzie!$E$1="SK",Ceny!AL2355,""))</f>
        <v>21.892340000000001</v>
      </c>
    </row>
    <row r="2356" spans="34:39" ht="15">
      <c r="AH2356" s="353" t="s">
        <v>8569</v>
      </c>
      <c r="AI2356" s="352" t="s">
        <v>8570</v>
      </c>
      <c r="AJ2356" s="352" t="s">
        <v>8571</v>
      </c>
      <c r="AK2356" s="354">
        <v>495.33418</v>
      </c>
      <c r="AL2356" s="355">
        <v>22.692720000000001</v>
      </c>
      <c r="AM2356" s="11">
        <f>IF(Verzie!$E$1="CZK",Ceny!AK2356,IF(Verzie!$E$1="SK",Ceny!AL2356,""))</f>
        <v>22.692720000000001</v>
      </c>
    </row>
    <row r="2357" spans="34:39" ht="15">
      <c r="AH2357" s="353" t="s">
        <v>8572</v>
      </c>
      <c r="AI2357" s="352" t="s">
        <v>8573</v>
      </c>
      <c r="AJ2357" s="352" t="s">
        <v>8574</v>
      </c>
      <c r="AK2357" s="354">
        <v>503.45625000000001</v>
      </c>
      <c r="AL2357" s="355">
        <v>23.064820000000001</v>
      </c>
      <c r="AM2357" s="11">
        <f>IF(Verzie!$E$1="CZK",Ceny!AK2357,IF(Verzie!$E$1="SK",Ceny!AL2357,""))</f>
        <v>23.064820000000001</v>
      </c>
    </row>
    <row r="2358" spans="34:39" ht="15">
      <c r="AH2358" s="353" t="s">
        <v>8575</v>
      </c>
      <c r="AI2358" s="352" t="s">
        <v>8576</v>
      </c>
      <c r="AJ2358" s="352" t="s">
        <v>8577</v>
      </c>
      <c r="AK2358" s="354">
        <v>705.15305000000001</v>
      </c>
      <c r="AL2358" s="355">
        <v>32.305140000000002</v>
      </c>
      <c r="AM2358" s="11">
        <f>IF(Verzie!$E$1="CZK",Ceny!AK2358,IF(Verzie!$E$1="SK",Ceny!AL2358,""))</f>
        <v>32.305140000000002</v>
      </c>
    </row>
    <row r="2359" spans="34:39" ht="15">
      <c r="AH2359" s="353" t="s">
        <v>8578</v>
      </c>
      <c r="AI2359" s="352" t="s">
        <v>8579</v>
      </c>
      <c r="AJ2359" s="352" t="s">
        <v>8580</v>
      </c>
      <c r="AK2359" s="354">
        <v>923.99832000000004</v>
      </c>
      <c r="AL2359" s="355">
        <v>42.331099999999999</v>
      </c>
      <c r="AM2359" s="11">
        <f>IF(Verzie!$E$1="CZK",Ceny!AK2359,IF(Verzie!$E$1="SK",Ceny!AL2359,""))</f>
        <v>42.331099999999999</v>
      </c>
    </row>
    <row r="2360" spans="34:39" ht="15">
      <c r="AH2360" s="353" t="s">
        <v>8581</v>
      </c>
      <c r="AI2360" s="352" t="s">
        <v>8582</v>
      </c>
      <c r="AJ2360" s="352" t="s">
        <v>8583</v>
      </c>
      <c r="AK2360" s="354">
        <v>1108.66535</v>
      </c>
      <c r="AL2360" s="355">
        <v>50.791240000000002</v>
      </c>
      <c r="AM2360" s="11">
        <f>IF(Verzie!$E$1="CZK",Ceny!AK2360,IF(Verzie!$E$1="SK",Ceny!AL2360,""))</f>
        <v>50.791240000000002</v>
      </c>
    </row>
    <row r="2361" spans="34:39" ht="15">
      <c r="AH2361" s="353" t="s">
        <v>8584</v>
      </c>
      <c r="AI2361" s="352" t="s">
        <v>8585</v>
      </c>
      <c r="AJ2361" s="352" t="s">
        <v>8586</v>
      </c>
      <c r="AK2361" s="354">
        <v>295.84674999999999</v>
      </c>
      <c r="AL2361" s="355">
        <v>13.55362</v>
      </c>
      <c r="AM2361" s="11">
        <f>IF(Verzie!$E$1="CZK",Ceny!AK2361,IF(Verzie!$E$1="SK",Ceny!AL2361,""))</f>
        <v>13.55362</v>
      </c>
    </row>
    <row r="2362" spans="34:39" ht="15">
      <c r="AH2362" s="353" t="s">
        <v>8587</v>
      </c>
      <c r="AI2362" s="352" t="s">
        <v>8588</v>
      </c>
      <c r="AJ2362" s="352" t="s">
        <v>8589</v>
      </c>
      <c r="AK2362" s="354">
        <v>339.73372999999998</v>
      </c>
      <c r="AL2362" s="355">
        <v>15.5642</v>
      </c>
      <c r="AM2362" s="11">
        <f>IF(Verzie!$E$1="CZK",Ceny!AK2362,IF(Verzie!$E$1="SK",Ceny!AL2362,""))</f>
        <v>15.5642</v>
      </c>
    </row>
    <row r="2363" spans="34:39" ht="15">
      <c r="AH2363" s="353" t="s">
        <v>8590</v>
      </c>
      <c r="AI2363" s="352" t="s">
        <v>8591</v>
      </c>
      <c r="AJ2363" s="352" t="s">
        <v>8592</v>
      </c>
      <c r="AK2363" s="354">
        <v>358.10181999999998</v>
      </c>
      <c r="AL2363" s="355">
        <v>16.4057</v>
      </c>
      <c r="AM2363" s="11">
        <f>IF(Verzie!$E$1="CZK",Ceny!AK2363,IF(Verzie!$E$1="SK",Ceny!AL2363,""))</f>
        <v>16.4057</v>
      </c>
    </row>
    <row r="2364" spans="34:39" ht="15">
      <c r="AH2364" s="353" t="s">
        <v>8593</v>
      </c>
      <c r="AI2364" s="352" t="s">
        <v>8594</v>
      </c>
      <c r="AJ2364" s="352" t="s">
        <v>8595</v>
      </c>
      <c r="AK2364" s="354">
        <v>415.53399000000002</v>
      </c>
      <c r="AL2364" s="355">
        <v>19.036840000000002</v>
      </c>
      <c r="AM2364" s="11">
        <f>IF(Verzie!$E$1="CZK",Ceny!AK2364,IF(Verzie!$E$1="SK",Ceny!AL2364,""))</f>
        <v>19.036840000000002</v>
      </c>
    </row>
    <row r="2365" spans="34:39" ht="15">
      <c r="AH2365" s="353" t="s">
        <v>8596</v>
      </c>
      <c r="AI2365" s="352" t="s">
        <v>8597</v>
      </c>
      <c r="AJ2365" s="352" t="s">
        <v>8598</v>
      </c>
      <c r="AK2365" s="354">
        <v>430.72521999999998</v>
      </c>
      <c r="AL2365" s="355">
        <v>19.732800000000001</v>
      </c>
      <c r="AM2365" s="11">
        <f>IF(Verzie!$E$1="CZK",Ceny!AK2365,IF(Verzie!$E$1="SK",Ceny!AL2365,""))</f>
        <v>19.732800000000001</v>
      </c>
    </row>
    <row r="2366" spans="34:39" ht="15">
      <c r="AH2366" s="353" t="s">
        <v>8599</v>
      </c>
      <c r="AI2366" s="352" t="s">
        <v>8600</v>
      </c>
      <c r="AJ2366" s="352" t="s">
        <v>8601</v>
      </c>
      <c r="AK2366" s="354">
        <v>437.78703000000002</v>
      </c>
      <c r="AL2366" s="355">
        <v>20.056319999999999</v>
      </c>
      <c r="AM2366" s="11">
        <f>IF(Verzie!$E$1="CZK",Ceny!AK2366,IF(Verzie!$E$1="SK",Ceny!AL2366,""))</f>
        <v>20.056319999999999</v>
      </c>
    </row>
    <row r="2367" spans="34:39" ht="15">
      <c r="AH2367" s="353" t="s">
        <v>8602</v>
      </c>
      <c r="AI2367" s="352" t="s">
        <v>8603</v>
      </c>
      <c r="AJ2367" s="352" t="s">
        <v>8604</v>
      </c>
      <c r="AK2367" s="354">
        <v>613.17543999999998</v>
      </c>
      <c r="AL2367" s="355">
        <v>28.091380000000001</v>
      </c>
      <c r="AM2367" s="11">
        <f>IF(Verzie!$E$1="CZK",Ceny!AK2367,IF(Verzie!$E$1="SK",Ceny!AL2367,""))</f>
        <v>28.091380000000001</v>
      </c>
    </row>
    <row r="2368" spans="34:39" ht="15">
      <c r="AH2368" s="353" t="s">
        <v>8605</v>
      </c>
      <c r="AI2368" s="352" t="s">
        <v>8606</v>
      </c>
      <c r="AJ2368" s="352" t="s">
        <v>8607</v>
      </c>
      <c r="AK2368" s="354">
        <v>723.19118000000003</v>
      </c>
      <c r="AL2368" s="355">
        <v>33.131520000000002</v>
      </c>
      <c r="AM2368" s="11">
        <f>IF(Verzie!$E$1="CZK",Ceny!AK2368,IF(Verzie!$E$1="SK",Ceny!AL2368,""))</f>
        <v>33.131520000000002</v>
      </c>
    </row>
    <row r="2369" spans="34:39" ht="15">
      <c r="AH2369" s="353" t="s">
        <v>8608</v>
      </c>
      <c r="AI2369" s="352" t="s">
        <v>8609</v>
      </c>
      <c r="AJ2369" s="352" t="s">
        <v>8610</v>
      </c>
      <c r="AK2369" s="354">
        <v>803.47704999999996</v>
      </c>
      <c r="AL2369" s="355">
        <v>36.809660000000001</v>
      </c>
      <c r="AM2369" s="11">
        <f>IF(Verzie!$E$1="CZK",Ceny!AK2369,IF(Verzie!$E$1="SK",Ceny!AL2369,""))</f>
        <v>36.809660000000001</v>
      </c>
    </row>
    <row r="2370" spans="34:39" ht="15">
      <c r="AH2370" s="353" t="s">
        <v>8611</v>
      </c>
      <c r="AI2370" s="352" t="s">
        <v>8612</v>
      </c>
      <c r="AJ2370" s="352" t="s">
        <v>8613</v>
      </c>
      <c r="AK2370" s="354">
        <v>964.05601000000001</v>
      </c>
      <c r="AL2370" s="355">
        <v>44.166260000000001</v>
      </c>
      <c r="AM2370" s="11">
        <f>IF(Verzie!$E$1="CZK",Ceny!AK2370,IF(Verzie!$E$1="SK",Ceny!AL2370,""))</f>
        <v>44.166260000000001</v>
      </c>
    </row>
    <row r="2371" spans="34:39" ht="15">
      <c r="AH2371" s="353" t="s">
        <v>8614</v>
      </c>
      <c r="AI2371" s="352" t="s">
        <v>8615</v>
      </c>
      <c r="AJ2371" s="352" t="s">
        <v>8616</v>
      </c>
      <c r="AK2371" s="354">
        <v>595.82306000000005</v>
      </c>
      <c r="AL2371" s="355">
        <v>27.296420000000001</v>
      </c>
      <c r="AM2371" s="11">
        <f>IF(Verzie!$E$1="CZK",Ceny!AK2371,IF(Verzie!$E$1="SK",Ceny!AL2371,""))</f>
        <v>27.296420000000001</v>
      </c>
    </row>
    <row r="2372" spans="34:39" ht="15">
      <c r="AH2372" s="353" t="s">
        <v>8617</v>
      </c>
      <c r="AI2372" s="352" t="s">
        <v>8618</v>
      </c>
      <c r="AJ2372" s="352" t="s">
        <v>8619</v>
      </c>
      <c r="AK2372" s="354">
        <v>647.17583999999999</v>
      </c>
      <c r="AL2372" s="355">
        <v>29.649039999999999</v>
      </c>
      <c r="AM2372" s="11">
        <f>IF(Verzie!$E$1="CZK",Ceny!AK2372,IF(Verzie!$E$1="SK",Ceny!AL2372,""))</f>
        <v>29.649039999999999</v>
      </c>
    </row>
    <row r="2373" spans="34:39" ht="15">
      <c r="AH2373" s="353" t="s">
        <v>8620</v>
      </c>
      <c r="AI2373" s="352" t="s">
        <v>8621</v>
      </c>
      <c r="AJ2373" s="352" t="s">
        <v>8622</v>
      </c>
      <c r="AK2373" s="354">
        <v>760.20911000000001</v>
      </c>
      <c r="AL2373" s="355">
        <v>34.827440000000003</v>
      </c>
      <c r="AM2373" s="11">
        <f>IF(Verzie!$E$1="CZK",Ceny!AK2373,IF(Verzie!$E$1="SK",Ceny!AL2373,""))</f>
        <v>34.827440000000003</v>
      </c>
    </row>
    <row r="2374" spans="34:39" ht="15">
      <c r="AH2374" s="353" t="s">
        <v>8623</v>
      </c>
      <c r="AI2374" s="352" t="s">
        <v>8624</v>
      </c>
      <c r="AJ2374" s="352" t="s">
        <v>8625</v>
      </c>
      <c r="AK2374" s="354">
        <v>909.11111000000005</v>
      </c>
      <c r="AL2374" s="355">
        <v>41.649059999999999</v>
      </c>
      <c r="AM2374" s="11">
        <f>IF(Verzie!$E$1="CZK",Ceny!AK2374,IF(Verzie!$E$1="SK",Ceny!AL2374,""))</f>
        <v>41.649059999999999</v>
      </c>
    </row>
    <row r="2375" spans="34:39" ht="15">
      <c r="AH2375" s="353" t="s">
        <v>8626</v>
      </c>
      <c r="AI2375" s="352" t="s">
        <v>8627</v>
      </c>
      <c r="AJ2375" s="352" t="s">
        <v>8628</v>
      </c>
      <c r="AK2375" s="354">
        <v>1021.63761</v>
      </c>
      <c r="AL2375" s="355">
        <v>49.144449999999999</v>
      </c>
      <c r="AM2375" s="11">
        <f>IF(Verzie!$E$1="CZK",Ceny!AK2375,IF(Verzie!$E$1="SK",Ceny!AL2375,""))</f>
        <v>49.144449999999999</v>
      </c>
    </row>
    <row r="2376" spans="34:39" ht="15">
      <c r="AH2376" s="353" t="s">
        <v>8629</v>
      </c>
      <c r="AI2376" s="352" t="s">
        <v>8630</v>
      </c>
      <c r="AJ2376" s="352" t="s">
        <v>8631</v>
      </c>
      <c r="AK2376" s="354">
        <v>290.56889999999999</v>
      </c>
      <c r="AL2376" s="355">
        <v>13.67554</v>
      </c>
      <c r="AM2376" s="11">
        <f>IF(Verzie!$E$1="CZK",Ceny!AK2376,IF(Verzie!$E$1="SK",Ceny!AL2376,""))</f>
        <v>13.67554</v>
      </c>
    </row>
    <row r="2377" spans="34:39" ht="15">
      <c r="AH2377" s="353" t="s">
        <v>8632</v>
      </c>
      <c r="AI2377" s="352" t="s">
        <v>8633</v>
      </c>
      <c r="AJ2377" s="352" t="s">
        <v>8634</v>
      </c>
      <c r="AK2377" s="354">
        <v>290.56889999999999</v>
      </c>
      <c r="AL2377" s="355">
        <v>13.67554</v>
      </c>
      <c r="AM2377" s="11">
        <f>IF(Verzie!$E$1="CZK",Ceny!AK2377,IF(Verzie!$E$1="SK",Ceny!AL2377,""))</f>
        <v>13.67554</v>
      </c>
    </row>
    <row r="2378" spans="34:39" ht="15">
      <c r="AH2378" s="353" t="s">
        <v>8635</v>
      </c>
      <c r="AI2378" s="352" t="s">
        <v>8636</v>
      </c>
      <c r="AJ2378" s="352" t="s">
        <v>8637</v>
      </c>
      <c r="AK2378" s="354">
        <v>135.93346</v>
      </c>
      <c r="AL2378" s="355">
        <v>5.4380100000000002</v>
      </c>
      <c r="AM2378" s="11">
        <f>IF(Verzie!$E$1="CZK",Ceny!AK2378,IF(Verzie!$E$1="SK",Ceny!AL2378,""))</f>
        <v>5.4380100000000002</v>
      </c>
    </row>
    <row r="2379" spans="34:39" ht="15">
      <c r="AH2379" s="353" t="s">
        <v>8638</v>
      </c>
      <c r="AI2379" s="352" t="s">
        <v>8639</v>
      </c>
      <c r="AJ2379" s="352" t="s">
        <v>8640</v>
      </c>
      <c r="AK2379" s="354">
        <v>287.69375000000002</v>
      </c>
      <c r="AL2379" s="355">
        <v>13.83911</v>
      </c>
      <c r="AM2379" s="11">
        <f>IF(Verzie!$E$1="CZK",Ceny!AK2379,IF(Verzie!$E$1="SK",Ceny!AL2379,""))</f>
        <v>13.83911</v>
      </c>
    </row>
    <row r="2380" spans="34:39" ht="15">
      <c r="AH2380" s="353" t="s">
        <v>8638</v>
      </c>
      <c r="AI2380" s="352" t="s">
        <v>8641</v>
      </c>
      <c r="AJ2380" s="352" t="s">
        <v>8642</v>
      </c>
      <c r="AK2380" s="354">
        <v>280.04232000000002</v>
      </c>
      <c r="AL2380" s="355">
        <v>10.41714</v>
      </c>
      <c r="AM2380" s="11">
        <f>IF(Verzie!$E$1="CZK",Ceny!AK2380,IF(Verzie!$E$1="SK",Ceny!AL2380,""))</f>
        <v>10.41714</v>
      </c>
    </row>
    <row r="2381" spans="34:39" ht="15">
      <c r="AH2381" s="353" t="s">
        <v>8643</v>
      </c>
      <c r="AI2381" s="352" t="s">
        <v>8644</v>
      </c>
      <c r="AJ2381" s="352" t="s">
        <v>8645</v>
      </c>
      <c r="AK2381" s="354">
        <v>287.69375000000002</v>
      </c>
      <c r="AL2381" s="355">
        <v>13.83911</v>
      </c>
      <c r="AM2381" s="11">
        <f>IF(Verzie!$E$1="CZK",Ceny!AK2381,IF(Verzie!$E$1="SK",Ceny!AL2381,""))</f>
        <v>13.83911</v>
      </c>
    </row>
    <row r="2382" spans="34:39" ht="15">
      <c r="AH2382" s="353" t="s">
        <v>8643</v>
      </c>
      <c r="AI2382" s="352" t="s">
        <v>8646</v>
      </c>
      <c r="AJ2382" s="352" t="s">
        <v>8647</v>
      </c>
      <c r="AK2382" s="354">
        <v>280.04232000000002</v>
      </c>
      <c r="AL2382" s="355">
        <v>10.41714</v>
      </c>
      <c r="AM2382" s="11">
        <f>IF(Verzie!$E$1="CZK",Ceny!AK2382,IF(Verzie!$E$1="SK",Ceny!AL2382,""))</f>
        <v>10.41714</v>
      </c>
    </row>
    <row r="2383" spans="34:39" ht="15">
      <c r="AH2383" s="353" t="s">
        <v>8648</v>
      </c>
      <c r="AI2383" s="352" t="s">
        <v>8649</v>
      </c>
      <c r="AJ2383" s="352" t="s">
        <v>8650</v>
      </c>
      <c r="AK2383" s="354">
        <v>1523.3131900000001</v>
      </c>
      <c r="AL2383" s="355">
        <v>60.94012</v>
      </c>
      <c r="AM2383" s="11">
        <f>IF(Verzie!$E$1="CZK",Ceny!AK2383,IF(Verzie!$E$1="SK",Ceny!AL2383,""))</f>
        <v>60.94012</v>
      </c>
    </row>
    <row r="2384" spans="34:39" ht="15">
      <c r="AH2384" s="353" t="s">
        <v>8648</v>
      </c>
      <c r="AI2384" s="352" t="s">
        <v>8651</v>
      </c>
      <c r="AJ2384" s="352" t="s">
        <v>8652</v>
      </c>
      <c r="AK2384" s="354">
        <v>575.92219999999998</v>
      </c>
      <c r="AL2384" s="355">
        <v>23.102709999999998</v>
      </c>
      <c r="AM2384" s="11">
        <f>IF(Verzie!$E$1="CZK",Ceny!AK2384,IF(Verzie!$E$1="SK",Ceny!AL2384,""))</f>
        <v>23.102709999999998</v>
      </c>
    </row>
    <row r="2385" spans="34:39" ht="15">
      <c r="AH2385" s="353" t="s">
        <v>8653</v>
      </c>
      <c r="AI2385" s="352" t="s">
        <v>8654</v>
      </c>
      <c r="AJ2385" s="352" t="s">
        <v>8655</v>
      </c>
      <c r="AK2385" s="354">
        <v>1384.8766700000001</v>
      </c>
      <c r="AL2385" s="355">
        <v>55.401960000000003</v>
      </c>
      <c r="AM2385" s="11">
        <f>IF(Verzie!$E$1="CZK",Ceny!AK2385,IF(Verzie!$E$1="SK",Ceny!AL2385,""))</f>
        <v>55.401960000000003</v>
      </c>
    </row>
    <row r="2386" spans="34:39" ht="15">
      <c r="AH2386" s="353" t="s">
        <v>8656</v>
      </c>
      <c r="AI2386" s="352" t="s">
        <v>8657</v>
      </c>
      <c r="AJ2386" s="352" t="s">
        <v>8658</v>
      </c>
      <c r="AK2386" s="354">
        <v>1424.07068</v>
      </c>
      <c r="AL2386" s="355">
        <v>56.969909999999999</v>
      </c>
      <c r="AM2386" s="11">
        <f>IF(Verzie!$E$1="CZK",Ceny!AK2386,IF(Verzie!$E$1="SK",Ceny!AL2386,""))</f>
        <v>56.969909999999999</v>
      </c>
    </row>
    <row r="2387" spans="34:39" ht="15">
      <c r="AH2387" s="353" t="s">
        <v>8659</v>
      </c>
      <c r="AI2387" s="352" t="s">
        <v>8660</v>
      </c>
      <c r="AJ2387" s="352" t="s">
        <v>8661</v>
      </c>
      <c r="AK2387" s="354">
        <v>1384.8766700000001</v>
      </c>
      <c r="AL2387" s="355">
        <v>55.401960000000003</v>
      </c>
      <c r="AM2387" s="11">
        <f>IF(Verzie!$E$1="CZK",Ceny!AK2387,IF(Verzie!$E$1="SK",Ceny!AL2387,""))</f>
        <v>55.401960000000003</v>
      </c>
    </row>
    <row r="2388" spans="34:39" ht="15">
      <c r="AH2388" s="353" t="s">
        <v>8662</v>
      </c>
      <c r="AI2388" s="352" t="s">
        <v>8663</v>
      </c>
      <c r="AJ2388" s="352" t="s">
        <v>8664</v>
      </c>
      <c r="AK2388" s="354">
        <v>1424.07068</v>
      </c>
      <c r="AL2388" s="355">
        <v>56.969909999999999</v>
      </c>
      <c r="AM2388" s="11">
        <f>IF(Verzie!$E$1="CZK",Ceny!AK2388,IF(Verzie!$E$1="SK",Ceny!AL2388,""))</f>
        <v>56.969909999999999</v>
      </c>
    </row>
    <row r="2389" spans="34:39" ht="15">
      <c r="AH2389" s="353" t="s">
        <v>8665</v>
      </c>
      <c r="AI2389" s="352" t="s">
        <v>8666</v>
      </c>
      <c r="AJ2389" s="352" t="s">
        <v>8667</v>
      </c>
      <c r="AK2389" s="354">
        <v>1384.8766700000001</v>
      </c>
      <c r="AL2389" s="355">
        <v>55.401960000000003</v>
      </c>
      <c r="AM2389" s="11">
        <f>IF(Verzie!$E$1="CZK",Ceny!AK2389,IF(Verzie!$E$1="SK",Ceny!AL2389,""))</f>
        <v>55.401960000000003</v>
      </c>
    </row>
    <row r="2390" spans="34:39" ht="15">
      <c r="AH2390" s="353" t="s">
        <v>8668</v>
      </c>
      <c r="AI2390" s="352" t="s">
        <v>8669</v>
      </c>
      <c r="AJ2390" s="352" t="s">
        <v>8670</v>
      </c>
      <c r="AK2390" s="354">
        <v>1264.43616</v>
      </c>
      <c r="AL2390" s="355">
        <v>0</v>
      </c>
      <c r="AM2390" s="11">
        <f>IF(Verzie!$E$1="CZK",Ceny!AK2390,IF(Verzie!$E$1="SK",Ceny!AL2390,""))</f>
        <v>0</v>
      </c>
    </row>
    <row r="2391" spans="34:39" ht="15">
      <c r="AH2391" s="353" t="s">
        <v>8671</v>
      </c>
      <c r="AI2391" s="352" t="s">
        <v>8672</v>
      </c>
      <c r="AJ2391" s="352" t="s">
        <v>8673</v>
      </c>
      <c r="AK2391" s="354">
        <v>1305.3980899999999</v>
      </c>
      <c r="AL2391" s="355">
        <v>52.22242</v>
      </c>
      <c r="AM2391" s="11">
        <f>IF(Verzie!$E$1="CZK",Ceny!AK2391,IF(Verzie!$E$1="SK",Ceny!AL2391,""))</f>
        <v>52.22242</v>
      </c>
    </row>
    <row r="2392" spans="34:39" ht="15">
      <c r="AH2392" s="353" t="s">
        <v>8674</v>
      </c>
      <c r="AI2392" s="352" t="s">
        <v>8675</v>
      </c>
      <c r="AJ2392" s="352" t="s">
        <v>8676</v>
      </c>
      <c r="AK2392" s="354">
        <v>827.28260999999998</v>
      </c>
      <c r="AL2392" s="355">
        <v>0</v>
      </c>
      <c r="AM2392" s="11">
        <f>IF(Verzie!$E$1="CZK",Ceny!AK2392,IF(Verzie!$E$1="SK",Ceny!AL2392,""))</f>
        <v>0</v>
      </c>
    </row>
    <row r="2393" spans="34:39" ht="15">
      <c r="AH2393" s="353" t="s">
        <v>8677</v>
      </c>
      <c r="AI2393" s="352" t="s">
        <v>8678</v>
      </c>
      <c r="AJ2393" s="352" t="s">
        <v>8679</v>
      </c>
      <c r="AK2393" s="354">
        <v>1384.8766700000001</v>
      </c>
      <c r="AL2393" s="355">
        <v>55.401960000000003</v>
      </c>
      <c r="AM2393" s="11">
        <f>IF(Verzie!$E$1="CZK",Ceny!AK2393,IF(Verzie!$E$1="SK",Ceny!AL2393,""))</f>
        <v>55.401960000000003</v>
      </c>
    </row>
    <row r="2394" spans="34:39" ht="15">
      <c r="AH2394" s="353" t="s">
        <v>8680</v>
      </c>
      <c r="AI2394" s="352" t="s">
        <v>8681</v>
      </c>
      <c r="AJ2394" s="352" t="s">
        <v>8682</v>
      </c>
      <c r="AK2394" s="354">
        <v>1759.9705100000001</v>
      </c>
      <c r="AL2394" s="355">
        <v>0</v>
      </c>
      <c r="AM2394" s="11">
        <f>IF(Verzie!$E$1="CZK",Ceny!AK2394,IF(Verzie!$E$1="SK",Ceny!AL2394,""))</f>
        <v>0</v>
      </c>
    </row>
    <row r="2395" spans="34:39" ht="15">
      <c r="AH2395" s="353" t="s">
        <v>8683</v>
      </c>
      <c r="AI2395" s="352" t="s">
        <v>8684</v>
      </c>
      <c r="AJ2395" s="352" t="s">
        <v>8685</v>
      </c>
      <c r="AK2395" s="354">
        <v>1550.7583400000001</v>
      </c>
      <c r="AL2395" s="355">
        <v>62.038069999999998</v>
      </c>
      <c r="AM2395" s="11">
        <f>IF(Verzie!$E$1="CZK",Ceny!AK2395,IF(Verzie!$E$1="SK",Ceny!AL2395,""))</f>
        <v>62.038069999999998</v>
      </c>
    </row>
    <row r="2396" spans="34:39" ht="15">
      <c r="AH2396" s="353" t="s">
        <v>8686</v>
      </c>
      <c r="AI2396" s="352" t="s">
        <v>8687</v>
      </c>
      <c r="AJ2396" s="352" t="s">
        <v>8688</v>
      </c>
      <c r="AK2396" s="354">
        <v>1550.7583400000001</v>
      </c>
      <c r="AL2396" s="355">
        <v>62.038069999999998</v>
      </c>
      <c r="AM2396" s="11">
        <f>IF(Verzie!$E$1="CZK",Ceny!AK2396,IF(Verzie!$E$1="SK",Ceny!AL2396,""))</f>
        <v>62.038069999999998</v>
      </c>
    </row>
    <row r="2397" spans="34:39" ht="15">
      <c r="AH2397" s="353" t="s">
        <v>8689</v>
      </c>
      <c r="AI2397" s="352" t="s">
        <v>8690</v>
      </c>
      <c r="AJ2397" s="352" t="s">
        <v>8691</v>
      </c>
      <c r="AK2397" s="354">
        <v>1661.50665</v>
      </c>
      <c r="AL2397" s="355">
        <v>66.468540000000004</v>
      </c>
      <c r="AM2397" s="11">
        <f>IF(Verzie!$E$1="CZK",Ceny!AK2397,IF(Verzie!$E$1="SK",Ceny!AL2397,""))</f>
        <v>66.468540000000004</v>
      </c>
    </row>
    <row r="2398" spans="34:39" ht="15">
      <c r="AH2398" s="353" t="s">
        <v>8692</v>
      </c>
      <c r="AI2398" s="352" t="s">
        <v>8693</v>
      </c>
      <c r="AJ2398" s="352" t="s">
        <v>8694</v>
      </c>
      <c r="AK2398" s="354">
        <v>1740.5309</v>
      </c>
      <c r="AL2398" s="355">
        <v>69.629909999999995</v>
      </c>
      <c r="AM2398" s="11">
        <f>IF(Verzie!$E$1="CZK",Ceny!AK2398,IF(Verzie!$E$1="SK",Ceny!AL2398,""))</f>
        <v>69.629909999999995</v>
      </c>
    </row>
    <row r="2399" spans="34:39" ht="15">
      <c r="AH2399" s="353" t="s">
        <v>8695</v>
      </c>
      <c r="AI2399" s="352" t="s">
        <v>8696</v>
      </c>
      <c r="AJ2399" s="352" t="s">
        <v>8697</v>
      </c>
      <c r="AK2399" s="354">
        <v>1819.64591</v>
      </c>
      <c r="AL2399" s="355">
        <v>72.794880000000006</v>
      </c>
      <c r="AM2399" s="11">
        <f>IF(Verzie!$E$1="CZK",Ceny!AK2399,IF(Verzie!$E$1="SK",Ceny!AL2399,""))</f>
        <v>72.794880000000006</v>
      </c>
    </row>
    <row r="2400" spans="34:39" ht="15">
      <c r="AH2400" s="353" t="s">
        <v>8698</v>
      </c>
      <c r="AI2400" s="352" t="s">
        <v>8699</v>
      </c>
      <c r="AJ2400" s="352" t="s">
        <v>8700</v>
      </c>
      <c r="AK2400" s="354">
        <v>622.90620999999999</v>
      </c>
      <c r="AL2400" s="355">
        <v>28.537179999999999</v>
      </c>
      <c r="AM2400" s="11">
        <f>IF(Verzie!$E$1="CZK",Ceny!AK2400,IF(Verzie!$E$1="SK",Ceny!AL2400,""))</f>
        <v>28.537179999999999</v>
      </c>
    </row>
    <row r="2401" spans="34:39" ht="15">
      <c r="AH2401" s="353" t="s">
        <v>8701</v>
      </c>
      <c r="AI2401" s="352" t="s">
        <v>8702</v>
      </c>
      <c r="AJ2401" s="352" t="s">
        <v>8703</v>
      </c>
      <c r="AK2401" s="354">
        <v>676.59450000000004</v>
      </c>
      <c r="AL2401" s="355">
        <v>30.9968</v>
      </c>
      <c r="AM2401" s="11">
        <f>IF(Verzie!$E$1="CZK",Ceny!AK2401,IF(Verzie!$E$1="SK",Ceny!AL2401,""))</f>
        <v>30.9968</v>
      </c>
    </row>
    <row r="2402" spans="34:39" ht="15">
      <c r="AH2402" s="353" t="s">
        <v>8704</v>
      </c>
      <c r="AI2402" s="352" t="s">
        <v>8705</v>
      </c>
      <c r="AJ2402" s="352" t="s">
        <v>8706</v>
      </c>
      <c r="AK2402" s="354">
        <v>794.76559999999995</v>
      </c>
      <c r="AL2402" s="355">
        <v>36.410559999999997</v>
      </c>
      <c r="AM2402" s="11">
        <f>IF(Verzie!$E$1="CZK",Ceny!AK2402,IF(Verzie!$E$1="SK",Ceny!AL2402,""))</f>
        <v>36.410559999999997</v>
      </c>
    </row>
    <row r="2403" spans="34:39" ht="15">
      <c r="AH2403" s="353" t="s">
        <v>8707</v>
      </c>
      <c r="AI2403" s="352" t="s">
        <v>8708</v>
      </c>
      <c r="AJ2403" s="352" t="s">
        <v>8709</v>
      </c>
      <c r="AK2403" s="354">
        <v>950.43285000000003</v>
      </c>
      <c r="AL2403" s="355">
        <v>43.542140000000003</v>
      </c>
      <c r="AM2403" s="11">
        <f>IF(Verzie!$E$1="CZK",Ceny!AK2403,IF(Verzie!$E$1="SK",Ceny!AL2403,""))</f>
        <v>43.542140000000003</v>
      </c>
    </row>
    <row r="2404" spans="34:39" ht="15">
      <c r="AH2404" s="353" t="s">
        <v>8710</v>
      </c>
      <c r="AI2404" s="352" t="s">
        <v>8711</v>
      </c>
      <c r="AJ2404" s="352" t="s">
        <v>8712</v>
      </c>
      <c r="AK2404" s="354">
        <v>122.44453</v>
      </c>
      <c r="AL2404" s="355">
        <v>5.8900399999999999</v>
      </c>
      <c r="AM2404" s="11">
        <f>IF(Verzie!$E$1="CZK",Ceny!AK2404,IF(Verzie!$E$1="SK",Ceny!AL2404,""))</f>
        <v>5.8900399999999999</v>
      </c>
    </row>
    <row r="2405" spans="34:39" ht="15">
      <c r="AH2405" s="353" t="s">
        <v>8713</v>
      </c>
      <c r="AI2405" s="352" t="s">
        <v>8714</v>
      </c>
      <c r="AJ2405" s="352" t="s">
        <v>8715</v>
      </c>
      <c r="AK2405" s="354">
        <v>122.33141000000001</v>
      </c>
      <c r="AL2405" s="355">
        <v>5.8845999999999998</v>
      </c>
      <c r="AM2405" s="11">
        <f>IF(Verzie!$E$1="CZK",Ceny!AK2405,IF(Verzie!$E$1="SK",Ceny!AL2405,""))</f>
        <v>5.8845999999999998</v>
      </c>
    </row>
    <row r="2406" spans="34:39" ht="15">
      <c r="AH2406" s="353" t="s">
        <v>8716</v>
      </c>
      <c r="AI2406" s="352" t="s">
        <v>8717</v>
      </c>
      <c r="AJ2406" s="352" t="s">
        <v>8718</v>
      </c>
      <c r="AK2406" s="354">
        <v>33.638289999999998</v>
      </c>
      <c r="AL2406" s="355">
        <v>1.6181300000000001</v>
      </c>
      <c r="AM2406" s="11">
        <f>IF(Verzie!$E$1="CZK",Ceny!AK2406,IF(Verzie!$E$1="SK",Ceny!AL2406,""))</f>
        <v>1.6181300000000001</v>
      </c>
    </row>
    <row r="2407" spans="34:39" ht="15">
      <c r="AH2407" s="353" t="s">
        <v>8719</v>
      </c>
      <c r="AI2407" s="352" t="s">
        <v>8720</v>
      </c>
      <c r="AJ2407" s="352" t="s">
        <v>8721</v>
      </c>
      <c r="AK2407" s="354">
        <v>35.264159999999997</v>
      </c>
      <c r="AL2407" s="355">
        <v>1.69634</v>
      </c>
      <c r="AM2407" s="11">
        <f>IF(Verzie!$E$1="CZK",Ceny!AK2407,IF(Verzie!$E$1="SK",Ceny!AL2407,""))</f>
        <v>1.69634</v>
      </c>
    </row>
    <row r="2408" spans="34:39" ht="15">
      <c r="AH2408" s="353" t="s">
        <v>8722</v>
      </c>
      <c r="AI2408" s="352" t="s">
        <v>8723</v>
      </c>
      <c r="AJ2408" s="352" t="s">
        <v>8724</v>
      </c>
      <c r="AK2408" s="354">
        <v>33.231839999999998</v>
      </c>
      <c r="AL2408" s="355">
        <v>1.5985799999999999</v>
      </c>
      <c r="AM2408" s="11">
        <f>IF(Verzie!$E$1="CZK",Ceny!AK2408,IF(Verzie!$E$1="SK",Ceny!AL2408,""))</f>
        <v>1.5985799999999999</v>
      </c>
    </row>
    <row r="2409" spans="34:39" ht="15">
      <c r="AH2409" s="353" t="s">
        <v>8725</v>
      </c>
      <c r="AI2409" s="352" t="s">
        <v>8726</v>
      </c>
      <c r="AJ2409" s="352" t="s">
        <v>8727</v>
      </c>
      <c r="AK2409" s="354">
        <v>33.231839999999998</v>
      </c>
      <c r="AL2409" s="355">
        <v>1.5985799999999999</v>
      </c>
      <c r="AM2409" s="11">
        <f>IF(Verzie!$E$1="CZK",Ceny!AK2409,IF(Verzie!$E$1="SK",Ceny!AL2409,""))</f>
        <v>1.5985799999999999</v>
      </c>
    </row>
    <row r="2410" spans="34:39" ht="15">
      <c r="AH2410" s="353" t="s">
        <v>8728</v>
      </c>
      <c r="AI2410" s="352" t="s">
        <v>8729</v>
      </c>
      <c r="AJ2410" s="352" t="s">
        <v>8730</v>
      </c>
      <c r="AK2410" s="354">
        <v>34.857700000000001</v>
      </c>
      <c r="AL2410" s="355">
        <v>1.67679</v>
      </c>
      <c r="AM2410" s="11">
        <f>IF(Verzie!$E$1="CZK",Ceny!AK2410,IF(Verzie!$E$1="SK",Ceny!AL2410,""))</f>
        <v>1.67679</v>
      </c>
    </row>
    <row r="2411" spans="34:39" ht="15">
      <c r="AH2411" s="353" t="s">
        <v>8731</v>
      </c>
      <c r="AI2411" s="352" t="s">
        <v>8732</v>
      </c>
      <c r="AJ2411" s="352" t="s">
        <v>8733</v>
      </c>
      <c r="AK2411" s="354">
        <v>210.60471000000001</v>
      </c>
      <c r="AL2411" s="355">
        <v>9.6484400000000008</v>
      </c>
      <c r="AM2411" s="11">
        <f>IF(Verzie!$E$1="CZK",Ceny!AK2411,IF(Verzie!$E$1="SK",Ceny!AL2411,""))</f>
        <v>9.6484400000000008</v>
      </c>
    </row>
    <row r="2412" spans="34:39" ht="15">
      <c r="AH2412" s="353" t="s">
        <v>8734</v>
      </c>
      <c r="AI2412" s="352" t="s">
        <v>8735</v>
      </c>
      <c r="AJ2412" s="352" t="s">
        <v>8736</v>
      </c>
      <c r="AK2412" s="354">
        <v>43.327719999999999</v>
      </c>
      <c r="AL2412" s="355">
        <v>1.7333400000000001</v>
      </c>
      <c r="AM2412" s="11">
        <f>IF(Verzie!$E$1="CZK",Ceny!AK2412,IF(Verzie!$E$1="SK",Ceny!AL2412,""))</f>
        <v>1.7333400000000001</v>
      </c>
    </row>
    <row r="2413" spans="34:39" ht="15">
      <c r="AH2413" s="353" t="s">
        <v>8737</v>
      </c>
      <c r="AI2413" s="352" t="s">
        <v>8738</v>
      </c>
      <c r="AJ2413" s="352" t="s">
        <v>8739</v>
      </c>
      <c r="AK2413" s="354">
        <v>4414.2062400000004</v>
      </c>
      <c r="AL2413" s="355">
        <v>176.59021999999999</v>
      </c>
      <c r="AM2413" s="11">
        <f>IF(Verzie!$E$1="CZK",Ceny!AK2413,IF(Verzie!$E$1="SK",Ceny!AL2413,""))</f>
        <v>176.59021999999999</v>
      </c>
    </row>
    <row r="2414" spans="34:39" ht="15">
      <c r="AH2414" s="353" t="s">
        <v>8740</v>
      </c>
      <c r="AI2414" s="352" t="s">
        <v>8741</v>
      </c>
      <c r="AJ2414" s="352" t="s">
        <v>8742</v>
      </c>
      <c r="AK2414" s="354">
        <v>4965.1719899999998</v>
      </c>
      <c r="AL2414" s="355">
        <v>198.63159999999999</v>
      </c>
      <c r="AM2414" s="11">
        <f>IF(Verzie!$E$1="CZK",Ceny!AK2414,IF(Verzie!$E$1="SK",Ceny!AL2414,""))</f>
        <v>198.63159999999999</v>
      </c>
    </row>
    <row r="2415" spans="34:39" ht="15">
      <c r="AH2415" s="353" t="s">
        <v>8743</v>
      </c>
      <c r="AI2415" s="352" t="s">
        <v>8744</v>
      </c>
      <c r="AJ2415" s="352" t="s">
        <v>8745</v>
      </c>
      <c r="AK2415" s="354">
        <v>289.89069999999998</v>
      </c>
      <c r="AL2415" s="355">
        <v>0</v>
      </c>
      <c r="AM2415" s="11">
        <f>IF(Verzie!$E$1="CZK",Ceny!AK2415,IF(Verzie!$E$1="SK",Ceny!AL2415,""))</f>
        <v>0</v>
      </c>
    </row>
    <row r="2416" spans="34:39" ht="15">
      <c r="AH2416" s="353" t="s">
        <v>8746</v>
      </c>
      <c r="AI2416" s="352" t="s">
        <v>8747</v>
      </c>
      <c r="AJ2416" s="352" t="s">
        <v>8748</v>
      </c>
      <c r="AK2416" s="354">
        <v>133.54286999999999</v>
      </c>
      <c r="AL2416" s="355">
        <v>0</v>
      </c>
      <c r="AM2416" s="11">
        <f>IF(Verzie!$E$1="CZK",Ceny!AK2416,IF(Verzie!$E$1="SK",Ceny!AL2416,""))</f>
        <v>0</v>
      </c>
    </row>
    <row r="2417" spans="34:39" ht="15">
      <c r="AH2417" s="353" t="s">
        <v>8749</v>
      </c>
      <c r="AI2417" s="352" t="s">
        <v>8750</v>
      </c>
      <c r="AJ2417" s="352" t="s">
        <v>8751</v>
      </c>
      <c r="AK2417" s="354">
        <v>133.54286999999999</v>
      </c>
      <c r="AL2417" s="355">
        <v>0</v>
      </c>
      <c r="AM2417" s="11">
        <f>IF(Verzie!$E$1="CZK",Ceny!AK2417,IF(Verzie!$E$1="SK",Ceny!AL2417,""))</f>
        <v>0</v>
      </c>
    </row>
    <row r="2418" spans="34:39" ht="15">
      <c r="AH2418" s="353" t="s">
        <v>8752</v>
      </c>
      <c r="AI2418" s="352" t="s">
        <v>8753</v>
      </c>
      <c r="AJ2418" s="352" t="s">
        <v>8754</v>
      </c>
      <c r="AK2418" s="354">
        <v>313.64260000000002</v>
      </c>
      <c r="AL2418" s="355">
        <v>15.08732</v>
      </c>
      <c r="AM2418" s="11">
        <f>IF(Verzie!$E$1="CZK",Ceny!AK2418,IF(Verzie!$E$1="SK",Ceny!AL2418,""))</f>
        <v>15.08732</v>
      </c>
    </row>
    <row r="2419" spans="34:39" ht="15">
      <c r="AH2419" s="353" t="s">
        <v>8755</v>
      </c>
      <c r="AI2419" s="352" t="s">
        <v>8756</v>
      </c>
      <c r="AJ2419" s="352" t="s">
        <v>8757</v>
      </c>
      <c r="AK2419" s="354">
        <v>313.64260000000002</v>
      </c>
      <c r="AL2419" s="355">
        <v>15.08732</v>
      </c>
      <c r="AM2419" s="11">
        <f>IF(Verzie!$E$1="CZK",Ceny!AK2419,IF(Verzie!$E$1="SK",Ceny!AL2419,""))</f>
        <v>15.08732</v>
      </c>
    </row>
    <row r="2420" spans="34:39" ht="15">
      <c r="AH2420" s="353" t="s">
        <v>8758</v>
      </c>
      <c r="AI2420" s="352" t="s">
        <v>8759</v>
      </c>
      <c r="AJ2420" s="352" t="s">
        <v>8760</v>
      </c>
      <c r="AK2420" s="354">
        <v>305.57285000000002</v>
      </c>
      <c r="AL2420" s="355">
        <v>0</v>
      </c>
      <c r="AM2420" s="11">
        <f>IF(Verzie!$E$1="CZK",Ceny!AK2420,IF(Verzie!$E$1="SK",Ceny!AL2420,""))</f>
        <v>0</v>
      </c>
    </row>
    <row r="2421" spans="34:39" ht="15">
      <c r="AH2421" s="353" t="s">
        <v>8761</v>
      </c>
      <c r="AI2421" s="352" t="s">
        <v>8762</v>
      </c>
      <c r="AJ2421" s="352" t="s">
        <v>8763</v>
      </c>
      <c r="AK2421" s="354">
        <v>305.57285000000002</v>
      </c>
      <c r="AL2421" s="355">
        <v>0</v>
      </c>
      <c r="AM2421" s="11">
        <f>IF(Verzie!$E$1="CZK",Ceny!AK2421,IF(Verzie!$E$1="SK",Ceny!AL2421,""))</f>
        <v>0</v>
      </c>
    </row>
    <row r="2422" spans="34:39" ht="15">
      <c r="AH2422" s="353" t="s">
        <v>8764</v>
      </c>
      <c r="AI2422" s="352" t="s">
        <v>8765</v>
      </c>
      <c r="AJ2422" s="352" t="s">
        <v>8766</v>
      </c>
      <c r="AK2422" s="354">
        <v>281.21048000000002</v>
      </c>
      <c r="AL2422" s="355">
        <v>13.527229999999999</v>
      </c>
      <c r="AM2422" s="11">
        <f>IF(Verzie!$E$1="CZK",Ceny!AK2422,IF(Verzie!$E$1="SK",Ceny!AL2422,""))</f>
        <v>13.527229999999999</v>
      </c>
    </row>
    <row r="2423" spans="34:39" ht="15">
      <c r="AH2423" s="353" t="s">
        <v>8767</v>
      </c>
      <c r="AI2423" s="352" t="s">
        <v>8768</v>
      </c>
      <c r="AJ2423" s="352" t="s">
        <v>8769</v>
      </c>
      <c r="AK2423" s="354">
        <v>281.21048000000002</v>
      </c>
      <c r="AL2423" s="355">
        <v>13.527229999999999</v>
      </c>
      <c r="AM2423" s="11">
        <f>IF(Verzie!$E$1="CZK",Ceny!AK2423,IF(Verzie!$E$1="SK",Ceny!AL2423,""))</f>
        <v>13.527229999999999</v>
      </c>
    </row>
    <row r="2424" spans="34:39" ht="15">
      <c r="AH2424" s="353" t="s">
        <v>8770</v>
      </c>
      <c r="AI2424" s="352" t="s">
        <v>8771</v>
      </c>
      <c r="AJ2424" s="352" t="s">
        <v>8772</v>
      </c>
      <c r="AK2424" s="354">
        <v>253.28331</v>
      </c>
      <c r="AL2424" s="355">
        <v>10.1326</v>
      </c>
      <c r="AM2424" s="11">
        <f>IF(Verzie!$E$1="CZK",Ceny!AK2424,IF(Verzie!$E$1="SK",Ceny!AL2424,""))</f>
        <v>10.1326</v>
      </c>
    </row>
    <row r="2425" spans="34:39" ht="15">
      <c r="AH2425" s="353" t="s">
        <v>8773</v>
      </c>
      <c r="AI2425" s="352" t="s">
        <v>8774</v>
      </c>
      <c r="AJ2425" s="352" t="s">
        <v>8775</v>
      </c>
      <c r="AK2425" s="354">
        <v>66.180760000000006</v>
      </c>
      <c r="AL2425" s="355">
        <v>3.0319400000000001</v>
      </c>
      <c r="AM2425" s="11">
        <f>IF(Verzie!$E$1="CZK",Ceny!AK2425,IF(Verzie!$E$1="SK",Ceny!AL2425,""))</f>
        <v>3.0319400000000001</v>
      </c>
    </row>
    <row r="2426" spans="34:39" ht="15">
      <c r="AH2426" s="353" t="s">
        <v>8776</v>
      </c>
      <c r="AI2426" s="352" t="s">
        <v>8777</v>
      </c>
      <c r="AJ2426" s="352" t="s">
        <v>8778</v>
      </c>
      <c r="AK2426" s="354">
        <v>63.300449999999998</v>
      </c>
      <c r="AL2426" s="355">
        <v>2.8999799999999998</v>
      </c>
      <c r="AM2426" s="11">
        <f>IF(Verzie!$E$1="CZK",Ceny!AK2426,IF(Verzie!$E$1="SK",Ceny!AL2426,""))</f>
        <v>2.8999799999999998</v>
      </c>
    </row>
    <row r="2427" spans="34:39" ht="15">
      <c r="AH2427" s="353" t="s">
        <v>8779</v>
      </c>
      <c r="AI2427" s="352" t="s">
        <v>8780</v>
      </c>
      <c r="AJ2427" s="352" t="s">
        <v>8781</v>
      </c>
      <c r="AK2427" s="354">
        <v>63.300449999999998</v>
      </c>
      <c r="AL2427" s="355">
        <v>2.8999799999999998</v>
      </c>
      <c r="AM2427" s="11">
        <f>IF(Verzie!$E$1="CZK",Ceny!AK2427,IF(Verzie!$E$1="SK",Ceny!AL2427,""))</f>
        <v>2.8999799999999998</v>
      </c>
    </row>
    <row r="2428" spans="34:39" ht="15">
      <c r="AH2428" s="353" t="s">
        <v>8782</v>
      </c>
      <c r="AI2428" s="352" t="s">
        <v>8783</v>
      </c>
      <c r="AJ2428" s="352" t="s">
        <v>8784</v>
      </c>
      <c r="AK2428" s="354">
        <v>316.95801999999998</v>
      </c>
      <c r="AL2428" s="355">
        <v>14.520799999999999</v>
      </c>
      <c r="AM2428" s="11">
        <f>IF(Verzie!$E$1="CZK",Ceny!AK2428,IF(Verzie!$E$1="SK",Ceny!AL2428,""))</f>
        <v>14.520799999999999</v>
      </c>
    </row>
    <row r="2429" spans="34:39" ht="15">
      <c r="AH2429" s="353" t="s">
        <v>8785</v>
      </c>
      <c r="AI2429" s="352" t="s">
        <v>8786</v>
      </c>
      <c r="AJ2429" s="352" t="s">
        <v>8787</v>
      </c>
      <c r="AK2429" s="354">
        <v>316.95801999999998</v>
      </c>
      <c r="AL2429" s="355">
        <v>14.520799999999999</v>
      </c>
      <c r="AM2429" s="11">
        <f>IF(Verzie!$E$1="CZK",Ceny!AK2429,IF(Verzie!$E$1="SK",Ceny!AL2429,""))</f>
        <v>14.520799999999999</v>
      </c>
    </row>
    <row r="2430" spans="34:39" ht="15">
      <c r="AH2430" s="353" t="s">
        <v>8788</v>
      </c>
      <c r="AI2430" s="352" t="s">
        <v>8789</v>
      </c>
      <c r="AJ2430" s="352" t="s">
        <v>8790</v>
      </c>
      <c r="AK2430" s="354">
        <v>206.71243000000001</v>
      </c>
      <c r="AL2430" s="355">
        <v>9.4701199999999996</v>
      </c>
      <c r="AM2430" s="11">
        <f>IF(Verzie!$E$1="CZK",Ceny!AK2430,IF(Verzie!$E$1="SK",Ceny!AL2430,""))</f>
        <v>9.4701199999999996</v>
      </c>
    </row>
    <row r="2431" spans="34:39" ht="15">
      <c r="AH2431" s="353" t="s">
        <v>8791</v>
      </c>
      <c r="AI2431" s="352" t="s">
        <v>8792</v>
      </c>
      <c r="AJ2431" s="352" t="s">
        <v>8793</v>
      </c>
      <c r="AK2431" s="354">
        <v>206.71243000000001</v>
      </c>
      <c r="AL2431" s="355">
        <v>9.4701199999999996</v>
      </c>
      <c r="AM2431" s="11">
        <f>IF(Verzie!$E$1="CZK",Ceny!AK2431,IF(Verzie!$E$1="SK",Ceny!AL2431,""))</f>
        <v>9.4701199999999996</v>
      </c>
    </row>
    <row r="2432" spans="34:39" ht="15">
      <c r="AH2432" s="353" t="s">
        <v>8794</v>
      </c>
      <c r="AI2432" s="352" t="s">
        <v>8795</v>
      </c>
      <c r="AJ2432" s="352" t="s">
        <v>8796</v>
      </c>
      <c r="AK2432" s="354">
        <v>206.71243000000001</v>
      </c>
      <c r="AL2432" s="355">
        <v>9.4701199999999996</v>
      </c>
      <c r="AM2432" s="11">
        <f>IF(Verzie!$E$1="CZK",Ceny!AK2432,IF(Verzie!$E$1="SK",Ceny!AL2432,""))</f>
        <v>9.4701199999999996</v>
      </c>
    </row>
    <row r="2433" spans="34:39" ht="15">
      <c r="AH2433" s="353" t="s">
        <v>8797</v>
      </c>
      <c r="AI2433" s="352" t="s">
        <v>8798</v>
      </c>
      <c r="AJ2433" s="352" t="s">
        <v>8799</v>
      </c>
      <c r="AK2433" s="354">
        <v>149.65826000000001</v>
      </c>
      <c r="AL2433" s="355">
        <v>6.8562799999999999</v>
      </c>
      <c r="AM2433" s="11">
        <f>IF(Verzie!$E$1="CZK",Ceny!AK2433,IF(Verzie!$E$1="SK",Ceny!AL2433,""))</f>
        <v>6.8562799999999999</v>
      </c>
    </row>
    <row r="2434" spans="34:39" ht="15">
      <c r="AH2434" s="353" t="s">
        <v>8800</v>
      </c>
      <c r="AI2434" s="352" t="s">
        <v>8801</v>
      </c>
      <c r="AJ2434" s="352" t="s">
        <v>8802</v>
      </c>
      <c r="AK2434" s="354">
        <v>216.99556000000001</v>
      </c>
      <c r="AL2434" s="355">
        <v>9.9412199999999995</v>
      </c>
      <c r="AM2434" s="11">
        <f>IF(Verzie!$E$1="CZK",Ceny!AK2434,IF(Verzie!$E$1="SK",Ceny!AL2434,""))</f>
        <v>9.9412199999999995</v>
      </c>
    </row>
    <row r="2435" spans="34:39" ht="15">
      <c r="AH2435" s="353" t="s">
        <v>8803</v>
      </c>
      <c r="AI2435" s="352" t="s">
        <v>8804</v>
      </c>
      <c r="AJ2435" s="352" t="s">
        <v>8805</v>
      </c>
      <c r="AK2435" s="354">
        <v>253.03852000000001</v>
      </c>
      <c r="AL2435" s="355">
        <v>11.59244</v>
      </c>
      <c r="AM2435" s="11">
        <f>IF(Verzie!$E$1="CZK",Ceny!AK2435,IF(Verzie!$E$1="SK",Ceny!AL2435,""))</f>
        <v>11.59244</v>
      </c>
    </row>
    <row r="2436" spans="34:39" ht="15">
      <c r="AH2436" s="353" t="s">
        <v>8806</v>
      </c>
      <c r="AI2436" s="352" t="s">
        <v>8807</v>
      </c>
      <c r="AJ2436" s="352" t="s">
        <v>8808</v>
      </c>
      <c r="AK2436" s="354">
        <v>206.43438</v>
      </c>
      <c r="AL2436" s="355">
        <v>9.4573599999999995</v>
      </c>
      <c r="AM2436" s="11">
        <f>IF(Verzie!$E$1="CZK",Ceny!AK2436,IF(Verzie!$E$1="SK",Ceny!AL2436,""))</f>
        <v>9.4573599999999995</v>
      </c>
    </row>
    <row r="2437" spans="34:39" ht="15">
      <c r="AH2437" s="353" t="s">
        <v>8809</v>
      </c>
      <c r="AI2437" s="352" t="s">
        <v>8810</v>
      </c>
      <c r="AJ2437" s="352" t="s">
        <v>8811</v>
      </c>
      <c r="AK2437" s="354">
        <v>343.47030000000001</v>
      </c>
      <c r="AL2437" s="355">
        <v>15.735379999999999</v>
      </c>
      <c r="AM2437" s="11">
        <f>IF(Verzie!$E$1="CZK",Ceny!AK2437,IF(Verzie!$E$1="SK",Ceny!AL2437,""))</f>
        <v>15.735379999999999</v>
      </c>
    </row>
    <row r="2438" spans="34:39" ht="15">
      <c r="AH2438" s="353" t="s">
        <v>8812</v>
      </c>
      <c r="AI2438" s="352" t="s">
        <v>8813</v>
      </c>
      <c r="AJ2438" s="352" t="s">
        <v>8814</v>
      </c>
      <c r="AK2438" s="354">
        <v>343.47030000000001</v>
      </c>
      <c r="AL2438" s="355">
        <v>15.735379999999999</v>
      </c>
      <c r="AM2438" s="11">
        <f>IF(Verzie!$E$1="CZK",Ceny!AK2438,IF(Verzie!$E$1="SK",Ceny!AL2438,""))</f>
        <v>15.735379999999999</v>
      </c>
    </row>
    <row r="2439" spans="34:39" ht="15">
      <c r="AH2439" s="353" t="s">
        <v>8815</v>
      </c>
      <c r="AI2439" s="352" t="s">
        <v>8816</v>
      </c>
      <c r="AJ2439" s="352" t="s">
        <v>8817</v>
      </c>
      <c r="AK2439" s="354">
        <v>573.49962000000005</v>
      </c>
      <c r="AL2439" s="355">
        <v>26.273700000000002</v>
      </c>
      <c r="AM2439" s="11">
        <f>IF(Verzie!$E$1="CZK",Ceny!AK2439,IF(Verzie!$E$1="SK",Ceny!AL2439,""))</f>
        <v>26.273700000000002</v>
      </c>
    </row>
    <row r="2440" spans="34:39" ht="15">
      <c r="AH2440" s="353" t="s">
        <v>8818</v>
      </c>
      <c r="AI2440" s="352" t="s">
        <v>8819</v>
      </c>
      <c r="AJ2440" s="352" t="s">
        <v>8820</v>
      </c>
      <c r="AK2440" s="354">
        <v>233.35820000000001</v>
      </c>
      <c r="AL2440" s="355">
        <v>10.69082</v>
      </c>
      <c r="AM2440" s="11">
        <f>IF(Verzie!$E$1="CZK",Ceny!AK2440,IF(Verzie!$E$1="SK",Ceny!AL2440,""))</f>
        <v>10.69082</v>
      </c>
    </row>
    <row r="2441" spans="34:39" ht="15">
      <c r="AH2441" s="353" t="s">
        <v>8821</v>
      </c>
      <c r="AI2441" s="352" t="s">
        <v>8822</v>
      </c>
      <c r="AJ2441" s="352" t="s">
        <v>8823</v>
      </c>
      <c r="AK2441" s="354">
        <v>179.02861999999999</v>
      </c>
      <c r="AL2441" s="355">
        <v>8.2018400000000007</v>
      </c>
      <c r="AM2441" s="11">
        <f>IF(Verzie!$E$1="CZK",Ceny!AK2441,IF(Verzie!$E$1="SK",Ceny!AL2441,""))</f>
        <v>8.2018400000000007</v>
      </c>
    </row>
    <row r="2442" spans="34:39" ht="15">
      <c r="AH2442" s="353" t="s">
        <v>8824</v>
      </c>
      <c r="AI2442" s="352" t="s">
        <v>8825</v>
      </c>
      <c r="AJ2442" s="352" t="s">
        <v>8826</v>
      </c>
      <c r="AK2442" s="354">
        <v>148.33485999999999</v>
      </c>
      <c r="AL2442" s="355">
        <v>6.7956599999999998</v>
      </c>
      <c r="AM2442" s="11">
        <f>IF(Verzie!$E$1="CZK",Ceny!AK2442,IF(Verzie!$E$1="SK",Ceny!AL2442,""))</f>
        <v>6.7956599999999998</v>
      </c>
    </row>
    <row r="2443" spans="34:39" ht="15">
      <c r="AH2443" s="353" t="s">
        <v>8827</v>
      </c>
      <c r="AI2443" s="352" t="s">
        <v>8828</v>
      </c>
      <c r="AJ2443" s="352" t="s">
        <v>8829</v>
      </c>
      <c r="AK2443" s="354">
        <v>155.75256999999999</v>
      </c>
      <c r="AL2443" s="355">
        <v>7.1354800000000003</v>
      </c>
      <c r="AM2443" s="11">
        <f>IF(Verzie!$E$1="CZK",Ceny!AK2443,IF(Verzie!$E$1="SK",Ceny!AL2443,""))</f>
        <v>7.1354800000000003</v>
      </c>
    </row>
    <row r="2444" spans="34:39" ht="15">
      <c r="AH2444" s="353" t="s">
        <v>8830</v>
      </c>
      <c r="AI2444" s="352" t="s">
        <v>8831</v>
      </c>
      <c r="AJ2444" s="352" t="s">
        <v>8832</v>
      </c>
      <c r="AK2444" s="354">
        <v>291.96924999999999</v>
      </c>
      <c r="AL2444" s="355">
        <v>13.37598</v>
      </c>
      <c r="AM2444" s="11">
        <f>IF(Verzie!$E$1="CZK",Ceny!AK2444,IF(Verzie!$E$1="SK",Ceny!AL2444,""))</f>
        <v>13.37598</v>
      </c>
    </row>
    <row r="2445" spans="34:39" ht="15">
      <c r="AH2445" s="353" t="s">
        <v>8833</v>
      </c>
      <c r="AI2445" s="352" t="s">
        <v>8834</v>
      </c>
      <c r="AJ2445" s="352" t="s">
        <v>8835</v>
      </c>
      <c r="AK2445" s="354">
        <v>400.72091</v>
      </c>
      <c r="AL2445" s="355">
        <v>18.3582</v>
      </c>
      <c r="AM2445" s="11">
        <f>IF(Verzie!$E$1="CZK",Ceny!AK2445,IF(Verzie!$E$1="SK",Ceny!AL2445,""))</f>
        <v>18.3582</v>
      </c>
    </row>
    <row r="2446" spans="34:39" ht="15">
      <c r="AH2446" s="353" t="s">
        <v>8836</v>
      </c>
      <c r="AI2446" s="352" t="s">
        <v>8837</v>
      </c>
      <c r="AJ2446" s="352" t="s">
        <v>8838</v>
      </c>
      <c r="AK2446" s="354">
        <v>235.91227000000001</v>
      </c>
      <c r="AL2446" s="355">
        <v>10.807840000000001</v>
      </c>
      <c r="AM2446" s="11">
        <f>IF(Verzie!$E$1="CZK",Ceny!AK2446,IF(Verzie!$E$1="SK",Ceny!AL2446,""))</f>
        <v>10.807840000000001</v>
      </c>
    </row>
    <row r="2447" spans="34:39" ht="15">
      <c r="AH2447" s="353" t="s">
        <v>8839</v>
      </c>
      <c r="AI2447" s="352" t="s">
        <v>8840</v>
      </c>
      <c r="AJ2447" s="352" t="s">
        <v>8841</v>
      </c>
      <c r="AK2447" s="354">
        <v>105.56738</v>
      </c>
      <c r="AL2447" s="355">
        <v>4.83636</v>
      </c>
      <c r="AM2447" s="11">
        <f>IF(Verzie!$E$1="CZK",Ceny!AK2447,IF(Verzie!$E$1="SK",Ceny!AL2447,""))</f>
        <v>4.83636</v>
      </c>
    </row>
    <row r="2448" spans="34:39" ht="15">
      <c r="AH2448" s="353" t="s">
        <v>8842</v>
      </c>
      <c r="AI2448" s="352" t="s">
        <v>8843</v>
      </c>
      <c r="AJ2448" s="352" t="s">
        <v>8844</v>
      </c>
      <c r="AK2448" s="354">
        <v>201.74923000000001</v>
      </c>
      <c r="AL2448" s="355">
        <v>8.8929200000000002</v>
      </c>
      <c r="AM2448" s="11">
        <f>IF(Verzie!$E$1="CZK",Ceny!AK2448,IF(Verzie!$E$1="SK",Ceny!AL2448,""))</f>
        <v>8.8929200000000002</v>
      </c>
    </row>
    <row r="2449" spans="34:39" ht="15">
      <c r="AH2449" s="353" t="s">
        <v>8845</v>
      </c>
      <c r="AI2449" s="352" t="s">
        <v>8846</v>
      </c>
      <c r="AJ2449" s="352" t="s">
        <v>8847</v>
      </c>
      <c r="AK2449" s="354">
        <v>165.07925</v>
      </c>
      <c r="AL2449" s="355">
        <v>7.5627800000000001</v>
      </c>
      <c r="AM2449" s="11">
        <f>IF(Verzie!$E$1="CZK",Ceny!AK2449,IF(Verzie!$E$1="SK",Ceny!AL2449,""))</f>
        <v>7.5627800000000001</v>
      </c>
    </row>
    <row r="2450" spans="34:39" ht="15">
      <c r="AH2450" s="353" t="s">
        <v>8848</v>
      </c>
      <c r="AI2450" s="352" t="s">
        <v>8849</v>
      </c>
      <c r="AJ2450" s="352" t="s">
        <v>8850</v>
      </c>
      <c r="AK2450" s="354">
        <v>203.49099000000001</v>
      </c>
      <c r="AL2450" s="355">
        <v>9.3225200000000008</v>
      </c>
      <c r="AM2450" s="11">
        <f>IF(Verzie!$E$1="CZK",Ceny!AK2450,IF(Verzie!$E$1="SK",Ceny!AL2450,""))</f>
        <v>9.3225200000000008</v>
      </c>
    </row>
    <row r="2451" spans="34:39" ht="15">
      <c r="AH2451" s="353" t="s">
        <v>8851</v>
      </c>
      <c r="AI2451" s="352" t="s">
        <v>8852</v>
      </c>
      <c r="AJ2451" s="352" t="s">
        <v>8853</v>
      </c>
      <c r="AK2451" s="354">
        <v>233.11355</v>
      </c>
      <c r="AL2451" s="355">
        <v>10.67962</v>
      </c>
      <c r="AM2451" s="11">
        <f>IF(Verzie!$E$1="CZK",Ceny!AK2451,IF(Verzie!$E$1="SK",Ceny!AL2451,""))</f>
        <v>10.67962</v>
      </c>
    </row>
    <row r="2452" spans="34:39" ht="15">
      <c r="AH2452" s="353" t="s">
        <v>8854</v>
      </c>
      <c r="AI2452" s="352" t="s">
        <v>8855</v>
      </c>
      <c r="AJ2452" s="352" t="s">
        <v>8856</v>
      </c>
      <c r="AK2452" s="354">
        <v>233.11355</v>
      </c>
      <c r="AL2452" s="355">
        <v>10.67962</v>
      </c>
      <c r="AM2452" s="11">
        <f>IF(Verzie!$E$1="CZK",Ceny!AK2452,IF(Verzie!$E$1="SK",Ceny!AL2452,""))</f>
        <v>10.67962</v>
      </c>
    </row>
    <row r="2453" spans="34:39" ht="15">
      <c r="AH2453" s="353" t="s">
        <v>8857</v>
      </c>
      <c r="AI2453" s="352" t="s">
        <v>8858</v>
      </c>
      <c r="AJ2453" s="352" t="s">
        <v>8859</v>
      </c>
      <c r="AK2453" s="354">
        <v>176.27808999999999</v>
      </c>
      <c r="AL2453" s="355">
        <v>8.0758200000000002</v>
      </c>
      <c r="AM2453" s="11">
        <f>IF(Verzie!$E$1="CZK",Ceny!AK2453,IF(Verzie!$E$1="SK",Ceny!AL2453,""))</f>
        <v>8.0758200000000002</v>
      </c>
    </row>
    <row r="2454" spans="34:39" ht="15">
      <c r="AH2454" s="353" t="s">
        <v>8860</v>
      </c>
      <c r="AI2454" s="352" t="s">
        <v>8861</v>
      </c>
      <c r="AJ2454" s="352" t="s">
        <v>8862</v>
      </c>
      <c r="AK2454" s="354">
        <v>355.89246000000003</v>
      </c>
      <c r="AL2454" s="355">
        <v>16.304500000000001</v>
      </c>
      <c r="AM2454" s="11">
        <f>IF(Verzie!$E$1="CZK",Ceny!AK2454,IF(Verzie!$E$1="SK",Ceny!AL2454,""))</f>
        <v>16.304500000000001</v>
      </c>
    </row>
    <row r="2455" spans="34:39" ht="15">
      <c r="AH2455" s="353" t="s">
        <v>8863</v>
      </c>
      <c r="AI2455" s="352" t="s">
        <v>8864</v>
      </c>
      <c r="AJ2455" s="352" t="s">
        <v>8865</v>
      </c>
      <c r="AK2455" s="354">
        <v>242.45884000000001</v>
      </c>
      <c r="AL2455" s="355">
        <v>11.107760000000001</v>
      </c>
      <c r="AM2455" s="11">
        <f>IF(Verzie!$E$1="CZK",Ceny!AK2455,IF(Verzie!$E$1="SK",Ceny!AL2455,""))</f>
        <v>11.107760000000001</v>
      </c>
    </row>
    <row r="2456" spans="34:39" ht="15">
      <c r="AH2456" s="353" t="s">
        <v>8866</v>
      </c>
      <c r="AI2456" s="352" t="s">
        <v>8867</v>
      </c>
      <c r="AJ2456" s="352" t="s">
        <v>8868</v>
      </c>
      <c r="AK2456" s="354">
        <v>204.05452</v>
      </c>
      <c r="AL2456" s="355">
        <v>9.3483599999999996</v>
      </c>
      <c r="AM2456" s="11">
        <f>IF(Verzie!$E$1="CZK",Ceny!AK2456,IF(Verzie!$E$1="SK",Ceny!AL2456,""))</f>
        <v>9.3483599999999996</v>
      </c>
    </row>
    <row r="2457" spans="34:39" ht="15">
      <c r="AH2457" s="353" t="s">
        <v>8869</v>
      </c>
      <c r="AI2457" s="352" t="s">
        <v>8870</v>
      </c>
      <c r="AJ2457" s="352" t="s">
        <v>8871</v>
      </c>
      <c r="AK2457" s="354">
        <v>114.03046000000001</v>
      </c>
      <c r="AL2457" s="355">
        <v>5.2240599999999997</v>
      </c>
      <c r="AM2457" s="11">
        <f>IF(Verzie!$E$1="CZK",Ceny!AK2457,IF(Verzie!$E$1="SK",Ceny!AL2457,""))</f>
        <v>5.2240599999999997</v>
      </c>
    </row>
    <row r="2458" spans="34:39" ht="15">
      <c r="AH2458" s="353" t="s">
        <v>8872</v>
      </c>
      <c r="AI2458" s="352" t="s">
        <v>8873</v>
      </c>
      <c r="AJ2458" s="352" t="s">
        <v>8874</v>
      </c>
      <c r="AK2458" s="354">
        <v>154.18450000000001</v>
      </c>
      <c r="AL2458" s="355">
        <v>7.0636599999999996</v>
      </c>
      <c r="AM2458" s="11">
        <f>IF(Verzie!$E$1="CZK",Ceny!AK2458,IF(Verzie!$E$1="SK",Ceny!AL2458,""))</f>
        <v>7.0636599999999996</v>
      </c>
    </row>
    <row r="2459" spans="34:39" ht="15">
      <c r="AH2459" s="353" t="s">
        <v>8875</v>
      </c>
      <c r="AI2459" s="352" t="s">
        <v>8876</v>
      </c>
      <c r="AJ2459" s="352" t="s">
        <v>8877</v>
      </c>
      <c r="AK2459" s="354">
        <v>360.75225999999998</v>
      </c>
      <c r="AL2459" s="355">
        <v>16.527139999999999</v>
      </c>
      <c r="AM2459" s="11">
        <f>IF(Verzie!$E$1="CZK",Ceny!AK2459,IF(Verzie!$E$1="SK",Ceny!AL2459,""))</f>
        <v>16.527139999999999</v>
      </c>
    </row>
    <row r="2460" spans="34:39" ht="15">
      <c r="AH2460" s="353" t="s">
        <v>8878</v>
      </c>
      <c r="AI2460" s="352" t="s">
        <v>8879</v>
      </c>
      <c r="AJ2460" s="352" t="s">
        <v>8880</v>
      </c>
      <c r="AK2460" s="354">
        <v>377.15190999999999</v>
      </c>
      <c r="AL2460" s="355">
        <v>17.278459999999999</v>
      </c>
      <c r="AM2460" s="11">
        <f>IF(Verzie!$E$1="CZK",Ceny!AK2460,IF(Verzie!$E$1="SK",Ceny!AL2460,""))</f>
        <v>17.278459999999999</v>
      </c>
    </row>
    <row r="2461" spans="34:39" ht="15">
      <c r="AH2461" s="353" t="s">
        <v>8881</v>
      </c>
      <c r="AI2461" s="352" t="s">
        <v>8882</v>
      </c>
      <c r="AJ2461" s="352" t="s">
        <v>8883</v>
      </c>
      <c r="AK2461" s="354">
        <v>212.32477</v>
      </c>
      <c r="AL2461" s="355">
        <v>9.7272200000000009</v>
      </c>
      <c r="AM2461" s="11">
        <f>IF(Verzie!$E$1="CZK",Ceny!AK2461,IF(Verzie!$E$1="SK",Ceny!AL2461,""))</f>
        <v>9.7272200000000009</v>
      </c>
    </row>
    <row r="2462" spans="34:39" ht="15">
      <c r="AH2462" s="353" t="s">
        <v>8884</v>
      </c>
      <c r="AI2462" s="352" t="s">
        <v>8885</v>
      </c>
      <c r="AJ2462" s="352" t="s">
        <v>8886</v>
      </c>
      <c r="AK2462" s="354">
        <v>203.09434999999999</v>
      </c>
      <c r="AL2462" s="355">
        <v>9.3043600000000009</v>
      </c>
      <c r="AM2462" s="11">
        <f>IF(Verzie!$E$1="CZK",Ceny!AK2462,IF(Verzie!$E$1="SK",Ceny!AL2462,""))</f>
        <v>9.3043600000000009</v>
      </c>
    </row>
    <row r="2463" spans="34:39" ht="15">
      <c r="AH2463" s="353" t="s">
        <v>8887</v>
      </c>
      <c r="AI2463" s="352" t="s">
        <v>8888</v>
      </c>
      <c r="AJ2463" s="352" t="s">
        <v>8889</v>
      </c>
      <c r="AK2463" s="354">
        <v>292.79219999999998</v>
      </c>
      <c r="AL2463" s="355">
        <v>13.413679999999999</v>
      </c>
      <c r="AM2463" s="11">
        <f>IF(Verzie!$E$1="CZK",Ceny!AK2463,IF(Verzie!$E$1="SK",Ceny!AL2463,""))</f>
        <v>13.413679999999999</v>
      </c>
    </row>
    <row r="2464" spans="34:39" ht="15">
      <c r="AH2464" s="353" t="s">
        <v>8890</v>
      </c>
      <c r="AI2464" s="352" t="s">
        <v>8891</v>
      </c>
      <c r="AJ2464" s="352" t="s">
        <v>8892</v>
      </c>
      <c r="AK2464" s="354">
        <v>280.06241999999997</v>
      </c>
      <c r="AL2464" s="355">
        <v>12.83048</v>
      </c>
      <c r="AM2464" s="11">
        <f>IF(Verzie!$E$1="CZK",Ceny!AK2464,IF(Verzie!$E$1="SK",Ceny!AL2464,""))</f>
        <v>12.83048</v>
      </c>
    </row>
    <row r="2465" spans="34:39" ht="15">
      <c r="AH2465" s="353" t="s">
        <v>8893</v>
      </c>
      <c r="AI2465" s="352" t="s">
        <v>8894</v>
      </c>
      <c r="AJ2465" s="352" t="s">
        <v>8895</v>
      </c>
      <c r="AK2465" s="354">
        <v>26.648900000000001</v>
      </c>
      <c r="AL2465" s="355">
        <v>1.06609</v>
      </c>
      <c r="AM2465" s="11">
        <f>IF(Verzie!$E$1="CZK",Ceny!AK2465,IF(Verzie!$E$1="SK",Ceny!AL2465,""))</f>
        <v>1.06609</v>
      </c>
    </row>
    <row r="2466" spans="34:39" ht="15">
      <c r="AH2466" s="353" t="s">
        <v>8896</v>
      </c>
      <c r="AI2466" s="352" t="s">
        <v>8897</v>
      </c>
      <c r="AJ2466" s="352" t="s">
        <v>8898</v>
      </c>
      <c r="AK2466" s="354">
        <v>182.05099999999999</v>
      </c>
      <c r="AL2466" s="355">
        <v>7.28294</v>
      </c>
      <c r="AM2466" s="11">
        <f>IF(Verzie!$E$1="CZK",Ceny!AK2466,IF(Verzie!$E$1="SK",Ceny!AL2466,""))</f>
        <v>7.28294</v>
      </c>
    </row>
    <row r="2467" spans="34:39" ht="15">
      <c r="AH2467" s="353" t="s">
        <v>8899</v>
      </c>
      <c r="AI2467" s="352" t="s">
        <v>8900</v>
      </c>
      <c r="AJ2467" s="352" t="s">
        <v>8901</v>
      </c>
      <c r="AK2467" s="354">
        <v>66.180760000000006</v>
      </c>
      <c r="AL2467" s="355">
        <v>3.0319400000000001</v>
      </c>
      <c r="AM2467" s="11">
        <f>IF(Verzie!$E$1="CZK",Ceny!AK2467,IF(Verzie!$E$1="SK",Ceny!AL2467,""))</f>
        <v>3.0319400000000001</v>
      </c>
    </row>
    <row r="2468" spans="34:39" ht="15">
      <c r="AH2468" s="353" t="s">
        <v>8902</v>
      </c>
      <c r="AI2468" s="352" t="s">
        <v>8903</v>
      </c>
      <c r="AJ2468" s="352" t="s">
        <v>8904</v>
      </c>
      <c r="AK2468" s="354">
        <v>66.180760000000006</v>
      </c>
      <c r="AL2468" s="355">
        <v>3.0319400000000001</v>
      </c>
      <c r="AM2468" s="11">
        <f>IF(Verzie!$E$1="CZK",Ceny!AK2468,IF(Verzie!$E$1="SK",Ceny!AL2468,""))</f>
        <v>3.0319400000000001</v>
      </c>
    </row>
    <row r="2469" spans="34:39" ht="15">
      <c r="AH2469" s="353" t="s">
        <v>8905</v>
      </c>
      <c r="AI2469" s="352" t="s">
        <v>8906</v>
      </c>
      <c r="AJ2469" s="352" t="s">
        <v>8907</v>
      </c>
      <c r="AK2469" s="354">
        <v>102.33126</v>
      </c>
      <c r="AL2469" s="355">
        <v>4.6881000000000004</v>
      </c>
      <c r="AM2469" s="11">
        <f>IF(Verzie!$E$1="CZK",Ceny!AK2469,IF(Verzie!$E$1="SK",Ceny!AL2469,""))</f>
        <v>4.6881000000000004</v>
      </c>
    </row>
    <row r="2470" spans="34:39" ht="15">
      <c r="AH2470" s="353" t="s">
        <v>8908</v>
      </c>
      <c r="AI2470" s="352" t="s">
        <v>8909</v>
      </c>
      <c r="AJ2470" s="352" t="s">
        <v>8910</v>
      </c>
      <c r="AK2470" s="354">
        <v>507.56723</v>
      </c>
      <c r="AL2470" s="355">
        <v>23.253160000000001</v>
      </c>
      <c r="AM2470" s="11">
        <f>IF(Verzie!$E$1="CZK",Ceny!AK2470,IF(Verzie!$E$1="SK",Ceny!AL2470,""))</f>
        <v>23.253160000000001</v>
      </c>
    </row>
    <row r="2471" spans="34:39" ht="15">
      <c r="AH2471" s="353" t="s">
        <v>8911</v>
      </c>
      <c r="AI2471" s="352" t="s">
        <v>8912</v>
      </c>
      <c r="AJ2471" s="352" t="s">
        <v>8913</v>
      </c>
      <c r="AK2471" s="354">
        <v>256.97165000000001</v>
      </c>
      <c r="AL2471" s="355">
        <v>11.772640000000001</v>
      </c>
      <c r="AM2471" s="11">
        <f>IF(Verzie!$E$1="CZK",Ceny!AK2471,IF(Verzie!$E$1="SK",Ceny!AL2471,""))</f>
        <v>11.772640000000001</v>
      </c>
    </row>
    <row r="2472" spans="34:39" ht="15">
      <c r="AH2472" s="353" t="s">
        <v>8914</v>
      </c>
      <c r="AI2472" s="352" t="s">
        <v>8915</v>
      </c>
      <c r="AJ2472" s="352" t="s">
        <v>8916</v>
      </c>
      <c r="AK2472" s="354">
        <v>154.30682999999999</v>
      </c>
      <c r="AL2472" s="355">
        <v>7.0692599999999999</v>
      </c>
      <c r="AM2472" s="11">
        <f>IF(Verzie!$E$1="CZK",Ceny!AK2472,IF(Verzie!$E$1="SK",Ceny!AL2472,""))</f>
        <v>7.0692599999999999</v>
      </c>
    </row>
    <row r="2473" spans="34:39" ht="15">
      <c r="AH2473" s="353" t="s">
        <v>8917</v>
      </c>
      <c r="AI2473" s="352" t="s">
        <v>8918</v>
      </c>
      <c r="AJ2473" s="352" t="s">
        <v>8919</v>
      </c>
      <c r="AK2473" s="354">
        <v>161.32044999999999</v>
      </c>
      <c r="AL2473" s="355">
        <v>7.3905799999999999</v>
      </c>
      <c r="AM2473" s="11">
        <f>IF(Verzie!$E$1="CZK",Ceny!AK2473,IF(Verzie!$E$1="SK",Ceny!AL2473,""))</f>
        <v>7.3905799999999999</v>
      </c>
    </row>
    <row r="2474" spans="34:39" ht="15">
      <c r="AH2474" s="353" t="s">
        <v>8920</v>
      </c>
      <c r="AI2474" s="352" t="s">
        <v>8921</v>
      </c>
      <c r="AJ2474" s="352" t="s">
        <v>8922</v>
      </c>
      <c r="AK2474" s="354">
        <v>398.38551999999999</v>
      </c>
      <c r="AL2474" s="355">
        <v>18.251239999999999</v>
      </c>
      <c r="AM2474" s="11">
        <f>IF(Verzie!$E$1="CZK",Ceny!AK2474,IF(Verzie!$E$1="SK",Ceny!AL2474,""))</f>
        <v>18.251239999999999</v>
      </c>
    </row>
    <row r="2475" spans="34:39" ht="15">
      <c r="AH2475" s="353" t="s">
        <v>8923</v>
      </c>
      <c r="AI2475" s="352" t="s">
        <v>8924</v>
      </c>
      <c r="AJ2475" s="352" t="s">
        <v>8925</v>
      </c>
      <c r="AK2475" s="354">
        <v>101.28951000000001</v>
      </c>
      <c r="AL2475" s="355">
        <v>4.6403800000000004</v>
      </c>
      <c r="AM2475" s="11">
        <f>IF(Verzie!$E$1="CZK",Ceny!AK2475,IF(Verzie!$E$1="SK",Ceny!AL2475,""))</f>
        <v>4.6403800000000004</v>
      </c>
    </row>
    <row r="2476" spans="34:39" ht="15">
      <c r="AH2476" s="353" t="s">
        <v>8926</v>
      </c>
      <c r="AI2476" s="352" t="s">
        <v>8927</v>
      </c>
      <c r="AJ2476" s="352" t="s">
        <v>8928</v>
      </c>
      <c r="AK2476" s="354">
        <v>101.28951000000001</v>
      </c>
      <c r="AL2476" s="355">
        <v>4.6403800000000004</v>
      </c>
      <c r="AM2476" s="11">
        <f>IF(Verzie!$E$1="CZK",Ceny!AK2476,IF(Verzie!$E$1="SK",Ceny!AL2476,""))</f>
        <v>4.6403800000000004</v>
      </c>
    </row>
    <row r="2477" spans="34:39" ht="15">
      <c r="AH2477" s="353" t="s">
        <v>8929</v>
      </c>
      <c r="AI2477" s="352" t="s">
        <v>8930</v>
      </c>
      <c r="AJ2477" s="352" t="s">
        <v>8931</v>
      </c>
      <c r="AK2477" s="354">
        <v>101.28951000000001</v>
      </c>
      <c r="AL2477" s="355">
        <v>4.6403800000000004</v>
      </c>
      <c r="AM2477" s="11">
        <f>IF(Verzie!$E$1="CZK",Ceny!AK2477,IF(Verzie!$E$1="SK",Ceny!AL2477,""))</f>
        <v>4.6403800000000004</v>
      </c>
    </row>
    <row r="2478" spans="34:39" ht="15">
      <c r="AH2478" s="353" t="s">
        <v>8932</v>
      </c>
      <c r="AI2478" s="352" t="s">
        <v>8933</v>
      </c>
      <c r="AJ2478" s="352" t="s">
        <v>8934</v>
      </c>
      <c r="AK2478" s="354">
        <v>101.28951000000001</v>
      </c>
      <c r="AL2478" s="355">
        <v>4.6403800000000004</v>
      </c>
      <c r="AM2478" s="11">
        <f>IF(Verzie!$E$1="CZK",Ceny!AK2478,IF(Verzie!$E$1="SK",Ceny!AL2478,""))</f>
        <v>4.6403800000000004</v>
      </c>
    </row>
    <row r="2479" spans="34:39" ht="15">
      <c r="AH2479" s="353" t="s">
        <v>8935</v>
      </c>
      <c r="AI2479" s="352" t="s">
        <v>8936</v>
      </c>
      <c r="AJ2479" s="352" t="s">
        <v>8937</v>
      </c>
      <c r="AK2479" s="354">
        <v>86.320800000000006</v>
      </c>
      <c r="AL2479" s="355">
        <v>3.9546199999999998</v>
      </c>
      <c r="AM2479" s="11">
        <f>IF(Verzie!$E$1="CZK",Ceny!AK2479,IF(Verzie!$E$1="SK",Ceny!AL2479,""))</f>
        <v>3.9546199999999998</v>
      </c>
    </row>
    <row r="2480" spans="34:39" ht="15">
      <c r="AH2480" s="353" t="s">
        <v>8938</v>
      </c>
      <c r="AI2480" s="352" t="s">
        <v>8939</v>
      </c>
      <c r="AJ2480" s="352" t="s">
        <v>8940</v>
      </c>
      <c r="AK2480" s="354">
        <v>72.983029999999999</v>
      </c>
      <c r="AL2480" s="355">
        <v>3.3435800000000002</v>
      </c>
      <c r="AM2480" s="11">
        <f>IF(Verzie!$E$1="CZK",Ceny!AK2480,IF(Verzie!$E$1="SK",Ceny!AL2480,""))</f>
        <v>3.3435800000000002</v>
      </c>
    </row>
    <row r="2481" spans="34:39" ht="15">
      <c r="AH2481" s="353" t="s">
        <v>8941</v>
      </c>
      <c r="AI2481" s="352" t="s">
        <v>8942</v>
      </c>
      <c r="AJ2481" s="352" t="s">
        <v>8943</v>
      </c>
      <c r="AK2481" s="354">
        <v>72.983029999999999</v>
      </c>
      <c r="AL2481" s="355">
        <v>3.3435800000000002</v>
      </c>
      <c r="AM2481" s="11">
        <f>IF(Verzie!$E$1="CZK",Ceny!AK2481,IF(Verzie!$E$1="SK",Ceny!AL2481,""))</f>
        <v>3.3435800000000002</v>
      </c>
    </row>
    <row r="2482" spans="34:39" ht="15">
      <c r="AH2482" s="353" t="s">
        <v>8944</v>
      </c>
      <c r="AI2482" s="352" t="s">
        <v>8945</v>
      </c>
      <c r="AJ2482" s="352" t="s">
        <v>8946</v>
      </c>
      <c r="AK2482" s="354">
        <v>105.00766</v>
      </c>
      <c r="AL2482" s="355">
        <v>4.8106999999999998</v>
      </c>
      <c r="AM2482" s="11">
        <f>IF(Verzie!$E$1="CZK",Ceny!AK2482,IF(Verzie!$E$1="SK",Ceny!AL2482,""))</f>
        <v>4.8106999999999998</v>
      </c>
    </row>
    <row r="2483" spans="34:39" ht="15">
      <c r="AH2483" s="353" t="s">
        <v>8947</v>
      </c>
      <c r="AI2483" s="352" t="s">
        <v>8948</v>
      </c>
      <c r="AJ2483" s="352" t="s">
        <v>8949</v>
      </c>
      <c r="AK2483" s="354">
        <v>384.00621000000001</v>
      </c>
      <c r="AL2483" s="355">
        <v>17.592459999999999</v>
      </c>
      <c r="AM2483" s="11">
        <f>IF(Verzie!$E$1="CZK",Ceny!AK2483,IF(Verzie!$E$1="SK",Ceny!AL2483,""))</f>
        <v>17.592459999999999</v>
      </c>
    </row>
    <row r="2484" spans="34:39" ht="15">
      <c r="AH2484" s="353" t="s">
        <v>8950</v>
      </c>
      <c r="AI2484" s="352" t="s">
        <v>8951</v>
      </c>
      <c r="AJ2484" s="352" t="s">
        <v>8952</v>
      </c>
      <c r="AK2484" s="354">
        <v>541.36012000000005</v>
      </c>
      <c r="AL2484" s="355">
        <v>24.80132</v>
      </c>
      <c r="AM2484" s="11">
        <f>IF(Verzie!$E$1="CZK",Ceny!AK2484,IF(Verzie!$E$1="SK",Ceny!AL2484,""))</f>
        <v>24.80132</v>
      </c>
    </row>
    <row r="2485" spans="34:39" ht="15">
      <c r="AH2485" s="353" t="s">
        <v>8953</v>
      </c>
      <c r="AI2485" s="352" t="s">
        <v>8954</v>
      </c>
      <c r="AJ2485" s="352" t="s">
        <v>8955</v>
      </c>
      <c r="AK2485" s="354">
        <v>635.71758</v>
      </c>
      <c r="AL2485" s="355">
        <v>29.124099999999999</v>
      </c>
      <c r="AM2485" s="11">
        <f>IF(Verzie!$E$1="CZK",Ceny!AK2485,IF(Verzie!$E$1="SK",Ceny!AL2485,""))</f>
        <v>29.124099999999999</v>
      </c>
    </row>
    <row r="2486" spans="34:39" ht="15">
      <c r="AH2486" s="353" t="s">
        <v>8956</v>
      </c>
      <c r="AI2486" s="352" t="s">
        <v>8957</v>
      </c>
      <c r="AJ2486" s="352" t="s">
        <v>8958</v>
      </c>
      <c r="AK2486" s="354">
        <v>667.21208000000001</v>
      </c>
      <c r="AL2486" s="355">
        <v>30.566960000000002</v>
      </c>
      <c r="AM2486" s="11">
        <f>IF(Verzie!$E$1="CZK",Ceny!AK2486,IF(Verzie!$E$1="SK",Ceny!AL2486,""))</f>
        <v>30.566960000000002</v>
      </c>
    </row>
    <row r="2487" spans="34:39" ht="15">
      <c r="AH2487" s="353" t="s">
        <v>8959</v>
      </c>
      <c r="AI2487" s="352" t="s">
        <v>8960</v>
      </c>
      <c r="AJ2487" s="352" t="s">
        <v>8961</v>
      </c>
      <c r="AK2487" s="354">
        <v>698.66584999999998</v>
      </c>
      <c r="AL2487" s="355">
        <v>32.007959999999997</v>
      </c>
      <c r="AM2487" s="11">
        <f>IF(Verzie!$E$1="CZK",Ceny!AK2487,IF(Verzie!$E$1="SK",Ceny!AL2487,""))</f>
        <v>32.007959999999997</v>
      </c>
    </row>
    <row r="2488" spans="34:39" ht="15">
      <c r="AH2488" s="353" t="s">
        <v>8962</v>
      </c>
      <c r="AI2488" s="352" t="s">
        <v>8963</v>
      </c>
      <c r="AJ2488" s="352" t="s">
        <v>8964</v>
      </c>
      <c r="AK2488" s="354">
        <v>863.83783000000005</v>
      </c>
      <c r="AL2488" s="355">
        <v>39.574979999999996</v>
      </c>
      <c r="AM2488" s="11">
        <f>IF(Verzie!$E$1="CZK",Ceny!AK2488,IF(Verzie!$E$1="SK",Ceny!AL2488,""))</f>
        <v>39.574979999999996</v>
      </c>
    </row>
    <row r="2489" spans="34:39" ht="15">
      <c r="AH2489" s="353" t="s">
        <v>8965</v>
      </c>
      <c r="AI2489" s="352" t="s">
        <v>8966</v>
      </c>
      <c r="AJ2489" s="352" t="s">
        <v>8967</v>
      </c>
      <c r="AK2489" s="354">
        <v>962.12842999999998</v>
      </c>
      <c r="AL2489" s="355">
        <v>44.077939999999998</v>
      </c>
      <c r="AM2489" s="11">
        <f>IF(Verzie!$E$1="CZK",Ceny!AK2489,IF(Verzie!$E$1="SK",Ceny!AL2489,""))</f>
        <v>44.077939999999998</v>
      </c>
    </row>
    <row r="2490" spans="34:39" ht="15">
      <c r="AH2490" s="353" t="s">
        <v>8968</v>
      </c>
      <c r="AI2490" s="352" t="s">
        <v>8969</v>
      </c>
      <c r="AJ2490" s="352" t="s">
        <v>8970</v>
      </c>
      <c r="AK2490" s="354">
        <v>1060.5005000000001</v>
      </c>
      <c r="AL2490" s="355">
        <v>48.58466</v>
      </c>
      <c r="AM2490" s="11">
        <f>IF(Verzie!$E$1="CZK",Ceny!AK2490,IF(Verzie!$E$1="SK",Ceny!AL2490,""))</f>
        <v>48.58466</v>
      </c>
    </row>
    <row r="2491" spans="34:39" ht="15">
      <c r="AH2491" s="353" t="s">
        <v>8971</v>
      </c>
      <c r="AI2491" s="352" t="s">
        <v>8972</v>
      </c>
      <c r="AJ2491" s="352" t="s">
        <v>8973</v>
      </c>
      <c r="AK2491" s="354">
        <v>93.605029999999999</v>
      </c>
      <c r="AL2491" s="355">
        <v>4.2883199999999997</v>
      </c>
      <c r="AM2491" s="11">
        <f>IF(Verzie!$E$1="CZK",Ceny!AK2491,IF(Verzie!$E$1="SK",Ceny!AL2491,""))</f>
        <v>4.2883199999999997</v>
      </c>
    </row>
    <row r="2492" spans="34:39" ht="15">
      <c r="AH2492" s="353" t="s">
        <v>8974</v>
      </c>
      <c r="AI2492" s="352" t="s">
        <v>8975</v>
      </c>
      <c r="AJ2492" s="352" t="s">
        <v>8976</v>
      </c>
      <c r="AK2492" s="354">
        <v>140.06833</v>
      </c>
      <c r="AL2492" s="355">
        <v>6.4169400000000003</v>
      </c>
      <c r="AM2492" s="11">
        <f>IF(Verzie!$E$1="CZK",Ceny!AK2492,IF(Verzie!$E$1="SK",Ceny!AL2492,""))</f>
        <v>6.4169400000000003</v>
      </c>
    </row>
    <row r="2493" spans="34:39" ht="15">
      <c r="AH2493" s="353" t="s">
        <v>8977</v>
      </c>
      <c r="AI2493" s="352" t="s">
        <v>8978</v>
      </c>
      <c r="AJ2493" s="352" t="s">
        <v>8979</v>
      </c>
      <c r="AK2493" s="354">
        <v>144.53521000000001</v>
      </c>
      <c r="AL2493" s="355">
        <v>6.6215999999999999</v>
      </c>
      <c r="AM2493" s="11">
        <f>IF(Verzie!$E$1="CZK",Ceny!AK2493,IF(Verzie!$E$1="SK",Ceny!AL2493,""))</f>
        <v>6.6215999999999999</v>
      </c>
    </row>
    <row r="2494" spans="34:39" ht="15">
      <c r="AH2494" s="353" t="s">
        <v>8980</v>
      </c>
      <c r="AI2494" s="352" t="s">
        <v>8981</v>
      </c>
      <c r="AJ2494" s="352" t="s">
        <v>8982</v>
      </c>
      <c r="AK2494" s="354">
        <v>348.48592000000002</v>
      </c>
      <c r="AL2494" s="355">
        <v>15.965159999999999</v>
      </c>
      <c r="AM2494" s="11">
        <f>IF(Verzie!$E$1="CZK",Ceny!AK2494,IF(Verzie!$E$1="SK",Ceny!AL2494,""))</f>
        <v>15.965159999999999</v>
      </c>
    </row>
    <row r="2495" spans="34:39" ht="15">
      <c r="AH2495" s="353" t="s">
        <v>8983</v>
      </c>
      <c r="AI2495" s="352" t="s">
        <v>8984</v>
      </c>
      <c r="AJ2495" s="352" t="s">
        <v>8985</v>
      </c>
      <c r="AK2495" s="354">
        <v>308.27625</v>
      </c>
      <c r="AL2495" s="355">
        <v>14.123060000000001</v>
      </c>
      <c r="AM2495" s="11">
        <f>IF(Verzie!$E$1="CZK",Ceny!AK2495,IF(Verzie!$E$1="SK",Ceny!AL2495,""))</f>
        <v>14.123060000000001</v>
      </c>
    </row>
    <row r="2496" spans="34:39" ht="15">
      <c r="AH2496" s="353" t="s">
        <v>8986</v>
      </c>
      <c r="AI2496" s="352" t="s">
        <v>8987</v>
      </c>
      <c r="AJ2496" s="352" t="s">
        <v>8988</v>
      </c>
      <c r="AK2496" s="354">
        <v>460.89267999999998</v>
      </c>
      <c r="AL2496" s="355">
        <v>21.114840000000001</v>
      </c>
      <c r="AM2496" s="11">
        <f>IF(Verzie!$E$1="CZK",Ceny!AK2496,IF(Verzie!$E$1="SK",Ceny!AL2496,""))</f>
        <v>21.114840000000001</v>
      </c>
    </row>
    <row r="2497" spans="34:39" ht="15">
      <c r="AH2497" s="353" t="s">
        <v>8989</v>
      </c>
      <c r="AI2497" s="352" t="s">
        <v>8990</v>
      </c>
      <c r="AJ2497" s="352" t="s">
        <v>8991</v>
      </c>
      <c r="AK2497" s="354">
        <v>407.71231</v>
      </c>
      <c r="AL2497" s="355">
        <v>18.6785</v>
      </c>
      <c r="AM2497" s="11">
        <f>IF(Verzie!$E$1="CZK",Ceny!AK2497,IF(Verzie!$E$1="SK",Ceny!AL2497,""))</f>
        <v>18.6785</v>
      </c>
    </row>
    <row r="2498" spans="34:39" ht="15">
      <c r="AH2498" s="353" t="s">
        <v>8992</v>
      </c>
      <c r="AI2498" s="352" t="s">
        <v>8993</v>
      </c>
      <c r="AJ2498" s="352" t="s">
        <v>8994</v>
      </c>
      <c r="AK2498" s="354">
        <v>72.541920000000005</v>
      </c>
      <c r="AL2498" s="355">
        <v>3.3233600000000001</v>
      </c>
      <c r="AM2498" s="11">
        <f>IF(Verzie!$E$1="CZK",Ceny!AK2498,IF(Verzie!$E$1="SK",Ceny!AL2498,""))</f>
        <v>3.3233600000000001</v>
      </c>
    </row>
    <row r="2499" spans="34:39" ht="15">
      <c r="AH2499" s="353" t="s">
        <v>8995</v>
      </c>
      <c r="AI2499" s="352" t="s">
        <v>8996</v>
      </c>
      <c r="AJ2499" s="352" t="s">
        <v>8997</v>
      </c>
      <c r="AK2499" s="354">
        <v>3.16208</v>
      </c>
      <c r="AL2499" s="355">
        <v>0.14488000000000001</v>
      </c>
      <c r="AM2499" s="11">
        <f>IF(Verzie!$E$1="CZK",Ceny!AK2499,IF(Verzie!$E$1="SK",Ceny!AL2499,""))</f>
        <v>0.14488000000000001</v>
      </c>
    </row>
    <row r="2500" spans="34:39" ht="15">
      <c r="AH2500" s="353" t="s">
        <v>8998</v>
      </c>
      <c r="AI2500" s="352" t="s">
        <v>8999</v>
      </c>
      <c r="AJ2500" s="352" t="s">
        <v>9000</v>
      </c>
      <c r="AK2500" s="354">
        <v>165.71317999999999</v>
      </c>
      <c r="AL2500" s="355">
        <v>7.5918200000000002</v>
      </c>
      <c r="AM2500" s="11">
        <f>IF(Verzie!$E$1="CZK",Ceny!AK2500,IF(Verzie!$E$1="SK",Ceny!AL2500,""))</f>
        <v>7.5918200000000002</v>
      </c>
    </row>
    <row r="2501" spans="34:39" ht="15">
      <c r="AH2501" s="353" t="s">
        <v>9001</v>
      </c>
      <c r="AI2501" s="352" t="s">
        <v>9002</v>
      </c>
      <c r="AJ2501" s="352" t="s">
        <v>9003</v>
      </c>
      <c r="AK2501" s="354">
        <v>588.96888000000001</v>
      </c>
      <c r="AL2501" s="355">
        <v>26.982399999999998</v>
      </c>
      <c r="AM2501" s="11">
        <f>IF(Verzie!$E$1="CZK",Ceny!AK2501,IF(Verzie!$E$1="SK",Ceny!AL2501,""))</f>
        <v>26.982399999999998</v>
      </c>
    </row>
    <row r="2502" spans="34:39" ht="15">
      <c r="AH2502" s="353" t="s">
        <v>9004</v>
      </c>
      <c r="AI2502" s="352" t="s">
        <v>9005</v>
      </c>
      <c r="AJ2502" s="352" t="s">
        <v>9006</v>
      </c>
      <c r="AK2502" s="354">
        <v>615.74069999999995</v>
      </c>
      <c r="AL2502" s="355">
        <v>28.2089</v>
      </c>
      <c r="AM2502" s="11">
        <f>IF(Verzie!$E$1="CZK",Ceny!AK2502,IF(Verzie!$E$1="SK",Ceny!AL2502,""))</f>
        <v>28.2089</v>
      </c>
    </row>
    <row r="2503" spans="34:39" ht="15">
      <c r="AH2503" s="353" t="s">
        <v>9007</v>
      </c>
      <c r="AI2503" s="352" t="s">
        <v>9008</v>
      </c>
      <c r="AJ2503" s="352" t="s">
        <v>9009</v>
      </c>
      <c r="AK2503" s="354">
        <v>334.89605999999998</v>
      </c>
      <c r="AL2503" s="355">
        <v>15.34258</v>
      </c>
      <c r="AM2503" s="11">
        <f>IF(Verzie!$E$1="CZK",Ceny!AK2503,IF(Verzie!$E$1="SK",Ceny!AL2503,""))</f>
        <v>15.34258</v>
      </c>
    </row>
    <row r="2504" spans="34:39" ht="15">
      <c r="AH2504" s="353" t="s">
        <v>9010</v>
      </c>
      <c r="AI2504" s="352" t="s">
        <v>9011</v>
      </c>
      <c r="AJ2504" s="352" t="s">
        <v>9012</v>
      </c>
      <c r="AK2504" s="354">
        <v>621.42345</v>
      </c>
      <c r="AL2504" s="355">
        <v>28.469259999999998</v>
      </c>
      <c r="AM2504" s="11">
        <f>IF(Verzie!$E$1="CZK",Ceny!AK2504,IF(Verzie!$E$1="SK",Ceny!AL2504,""))</f>
        <v>28.469259999999998</v>
      </c>
    </row>
    <row r="2505" spans="34:39" ht="15">
      <c r="AH2505" s="353" t="s">
        <v>9013</v>
      </c>
      <c r="AI2505" s="352" t="s">
        <v>9014</v>
      </c>
      <c r="AJ2505" s="352" t="s">
        <v>9015</v>
      </c>
      <c r="AK2505" s="354">
        <v>91.921980000000005</v>
      </c>
      <c r="AL2505" s="355">
        <v>4.2111999999999998</v>
      </c>
      <c r="AM2505" s="11">
        <f>IF(Verzie!$E$1="CZK",Ceny!AK2505,IF(Verzie!$E$1="SK",Ceny!AL2505,""))</f>
        <v>4.2111999999999998</v>
      </c>
    </row>
    <row r="2506" spans="34:39" ht="15">
      <c r="AH2506" s="353" t="s">
        <v>9016</v>
      </c>
      <c r="AI2506" s="352" t="s">
        <v>9017</v>
      </c>
      <c r="AJ2506" s="352" t="s">
        <v>9018</v>
      </c>
      <c r="AK2506" s="354">
        <v>225.39556999999999</v>
      </c>
      <c r="AL2506" s="355">
        <v>10.326040000000001</v>
      </c>
      <c r="AM2506" s="11">
        <f>IF(Verzie!$E$1="CZK",Ceny!AK2506,IF(Verzie!$E$1="SK",Ceny!AL2506,""))</f>
        <v>10.326040000000001</v>
      </c>
    </row>
    <row r="2507" spans="34:39" ht="15">
      <c r="AH2507" s="353" t="s">
        <v>9019</v>
      </c>
      <c r="AI2507" s="352" t="s">
        <v>9020</v>
      </c>
      <c r="AJ2507" s="352" t="s">
        <v>9021</v>
      </c>
      <c r="AK2507" s="354">
        <v>138.57068000000001</v>
      </c>
      <c r="AL2507" s="355">
        <v>6.3483200000000002</v>
      </c>
      <c r="AM2507" s="11">
        <f>IF(Verzie!$E$1="CZK",Ceny!AK2507,IF(Verzie!$E$1="SK",Ceny!AL2507,""))</f>
        <v>6.3483200000000002</v>
      </c>
    </row>
    <row r="2508" spans="34:39" ht="15">
      <c r="AH2508" s="353" t="s">
        <v>9022</v>
      </c>
      <c r="AI2508" s="352" t="s">
        <v>9023</v>
      </c>
      <c r="AJ2508" s="352" t="s">
        <v>9024</v>
      </c>
      <c r="AK2508" s="354">
        <v>291.92478</v>
      </c>
      <c r="AL2508" s="355">
        <v>13.373939999999999</v>
      </c>
      <c r="AM2508" s="11">
        <f>IF(Verzie!$E$1="CZK",Ceny!AK2508,IF(Verzie!$E$1="SK",Ceny!AL2508,""))</f>
        <v>13.373939999999999</v>
      </c>
    </row>
    <row r="2509" spans="34:39" ht="15">
      <c r="AH2509" s="353" t="s">
        <v>9025</v>
      </c>
      <c r="AI2509" s="352" t="s">
        <v>9026</v>
      </c>
      <c r="AJ2509" s="352" t="s">
        <v>9027</v>
      </c>
      <c r="AK2509" s="354">
        <v>633.89369999999997</v>
      </c>
      <c r="AL2509" s="355">
        <v>29.04054</v>
      </c>
      <c r="AM2509" s="11">
        <f>IF(Verzie!$E$1="CZK",Ceny!AK2509,IF(Verzie!$E$1="SK",Ceny!AL2509,""))</f>
        <v>29.04054</v>
      </c>
    </row>
    <row r="2510" spans="34:39" ht="15">
      <c r="AH2510" s="353" t="s">
        <v>9028</v>
      </c>
      <c r="AI2510" s="352" t="s">
        <v>9029</v>
      </c>
      <c r="AJ2510" s="352" t="s">
        <v>9030</v>
      </c>
      <c r="AK2510" s="354">
        <v>658.35978999999998</v>
      </c>
      <c r="AL2510" s="355">
        <v>30.16142</v>
      </c>
      <c r="AM2510" s="11">
        <f>IF(Verzie!$E$1="CZK",Ceny!AK2510,IF(Verzie!$E$1="SK",Ceny!AL2510,""))</f>
        <v>30.16142</v>
      </c>
    </row>
    <row r="2511" spans="34:39" ht="15">
      <c r="AH2511" s="353" t="s">
        <v>9031</v>
      </c>
      <c r="AI2511" s="352" t="s">
        <v>9032</v>
      </c>
      <c r="AJ2511" s="352" t="s">
        <v>9033</v>
      </c>
      <c r="AK2511" s="354">
        <v>142.46297999999999</v>
      </c>
      <c r="AL2511" s="355">
        <v>6.5266400000000004</v>
      </c>
      <c r="AM2511" s="11">
        <f>IF(Verzie!$E$1="CZK",Ceny!AK2511,IF(Verzie!$E$1="SK",Ceny!AL2511,""))</f>
        <v>6.5266400000000004</v>
      </c>
    </row>
    <row r="2512" spans="34:39" ht="15">
      <c r="AH2512" s="353" t="s">
        <v>9034</v>
      </c>
      <c r="AI2512" s="352" t="s">
        <v>9035</v>
      </c>
      <c r="AJ2512" s="352" t="s">
        <v>9036</v>
      </c>
      <c r="AK2512" s="354">
        <v>149.58413999999999</v>
      </c>
      <c r="AL2512" s="355">
        <v>6.8529</v>
      </c>
      <c r="AM2512" s="11">
        <f>IF(Verzie!$E$1="CZK",Ceny!AK2512,IF(Verzie!$E$1="SK",Ceny!AL2512,""))</f>
        <v>6.8529</v>
      </c>
    </row>
    <row r="2513" spans="34:39" ht="15">
      <c r="AH2513" s="353" t="s">
        <v>9037</v>
      </c>
      <c r="AI2513" s="352" t="s">
        <v>9038</v>
      </c>
      <c r="AJ2513" s="352" t="s">
        <v>9039</v>
      </c>
      <c r="AK2513" s="354">
        <v>282.49790000000002</v>
      </c>
      <c r="AL2513" s="355">
        <v>12.942080000000001</v>
      </c>
      <c r="AM2513" s="11">
        <f>IF(Verzie!$E$1="CZK",Ceny!AK2513,IF(Verzie!$E$1="SK",Ceny!AL2513,""))</f>
        <v>12.942080000000001</v>
      </c>
    </row>
    <row r="2514" spans="34:39" ht="15">
      <c r="AH2514" s="353" t="s">
        <v>9040</v>
      </c>
      <c r="AI2514" s="352" t="s">
        <v>9041</v>
      </c>
      <c r="AJ2514" s="352" t="s">
        <v>9042</v>
      </c>
      <c r="AK2514" s="354">
        <v>206.0822</v>
      </c>
      <c r="AL2514" s="355">
        <v>9.4412400000000005</v>
      </c>
      <c r="AM2514" s="11">
        <f>IF(Verzie!$E$1="CZK",Ceny!AK2514,IF(Verzie!$E$1="SK",Ceny!AL2514,""))</f>
        <v>9.4412400000000005</v>
      </c>
    </row>
    <row r="2515" spans="34:39" ht="15">
      <c r="AH2515" s="353" t="s">
        <v>9043</v>
      </c>
      <c r="AI2515" s="352" t="s">
        <v>9044</v>
      </c>
      <c r="AJ2515" s="352" t="s">
        <v>9045</v>
      </c>
      <c r="AK2515" s="354">
        <v>197.12237999999999</v>
      </c>
      <c r="AL2515" s="355">
        <v>9.0307600000000008</v>
      </c>
      <c r="AM2515" s="11">
        <f>IF(Verzie!$E$1="CZK",Ceny!AK2515,IF(Verzie!$E$1="SK",Ceny!AL2515,""))</f>
        <v>9.0307600000000008</v>
      </c>
    </row>
    <row r="2516" spans="34:39" ht="15">
      <c r="AH2516" s="353" t="s">
        <v>9046</v>
      </c>
      <c r="AI2516" s="352" t="s">
        <v>9047</v>
      </c>
      <c r="AJ2516" s="352" t="s">
        <v>9048</v>
      </c>
      <c r="AK2516" s="354">
        <v>2505.9042800000002</v>
      </c>
      <c r="AL2516" s="355">
        <v>114.80289999999999</v>
      </c>
      <c r="AM2516" s="11">
        <f>IF(Verzie!$E$1="CZK",Ceny!AK2516,IF(Verzie!$E$1="SK",Ceny!AL2516,""))</f>
        <v>114.80289999999999</v>
      </c>
    </row>
    <row r="2517" spans="34:39" ht="15">
      <c r="AH2517" s="353" t="s">
        <v>9049</v>
      </c>
      <c r="AI2517" s="352" t="s">
        <v>9050</v>
      </c>
      <c r="AJ2517" s="352" t="s">
        <v>9051</v>
      </c>
      <c r="AK2517" s="354">
        <v>2505.9042800000002</v>
      </c>
      <c r="AL2517" s="355">
        <v>114.80289999999999</v>
      </c>
      <c r="AM2517" s="11">
        <f>IF(Verzie!$E$1="CZK",Ceny!AK2517,IF(Verzie!$E$1="SK",Ceny!AL2517,""))</f>
        <v>114.80289999999999</v>
      </c>
    </row>
    <row r="2518" spans="34:39" ht="15">
      <c r="AH2518" s="353" t="s">
        <v>9052</v>
      </c>
      <c r="AI2518" s="352" t="s">
        <v>9053</v>
      </c>
      <c r="AJ2518" s="352" t="s">
        <v>9054</v>
      </c>
      <c r="AK2518" s="354">
        <v>383.62806</v>
      </c>
      <c r="AL2518" s="355">
        <v>17.575140000000001</v>
      </c>
      <c r="AM2518" s="11">
        <f>IF(Verzie!$E$1="CZK",Ceny!AK2518,IF(Verzie!$E$1="SK",Ceny!AL2518,""))</f>
        <v>17.575140000000001</v>
      </c>
    </row>
    <row r="2519" spans="34:39" ht="15">
      <c r="AH2519" s="353" t="s">
        <v>9055</v>
      </c>
      <c r="AI2519" s="352" t="s">
        <v>9056</v>
      </c>
      <c r="AJ2519" s="352" t="s">
        <v>9057</v>
      </c>
      <c r="AK2519" s="354">
        <v>111.38363</v>
      </c>
      <c r="AL2519" s="355">
        <v>5.1028200000000004</v>
      </c>
      <c r="AM2519" s="11">
        <f>IF(Verzie!$E$1="CZK",Ceny!AK2519,IF(Verzie!$E$1="SK",Ceny!AL2519,""))</f>
        <v>5.1028200000000004</v>
      </c>
    </row>
    <row r="2520" spans="34:39" ht="15">
      <c r="AH2520" s="353" t="s">
        <v>9058</v>
      </c>
      <c r="AI2520" s="352" t="s">
        <v>9059</v>
      </c>
      <c r="AJ2520" s="352" t="s">
        <v>9060</v>
      </c>
      <c r="AK2520" s="354">
        <v>153.5061</v>
      </c>
      <c r="AL2520" s="355">
        <v>7.0325600000000001</v>
      </c>
      <c r="AM2520" s="11">
        <f>IF(Verzie!$E$1="CZK",Ceny!AK2520,IF(Verzie!$E$1="SK",Ceny!AL2520,""))</f>
        <v>7.0325600000000001</v>
      </c>
    </row>
    <row r="2521" spans="34:39" ht="15">
      <c r="AH2521" s="353" t="s">
        <v>9061</v>
      </c>
      <c r="AI2521" s="352" t="s">
        <v>9062</v>
      </c>
      <c r="AJ2521" s="352" t="s">
        <v>9063</v>
      </c>
      <c r="AK2521" s="354">
        <v>269.04525999999998</v>
      </c>
      <c r="AL2521" s="355">
        <v>12.325760000000001</v>
      </c>
      <c r="AM2521" s="11">
        <f>IF(Verzie!$E$1="CZK",Ceny!AK2521,IF(Verzie!$E$1="SK",Ceny!AL2521,""))</f>
        <v>12.325760000000001</v>
      </c>
    </row>
    <row r="2522" spans="34:39" ht="15">
      <c r="AH2522" s="353" t="s">
        <v>9064</v>
      </c>
      <c r="AI2522" s="352" t="s">
        <v>9065</v>
      </c>
      <c r="AJ2522" s="352" t="s">
        <v>9066</v>
      </c>
      <c r="AK2522" s="354">
        <v>229.59183999999999</v>
      </c>
      <c r="AL2522" s="355">
        <v>10.518280000000001</v>
      </c>
      <c r="AM2522" s="11">
        <f>IF(Verzie!$E$1="CZK",Ceny!AK2522,IF(Verzie!$E$1="SK",Ceny!AL2522,""))</f>
        <v>10.518280000000001</v>
      </c>
    </row>
    <row r="2523" spans="34:39" ht="15">
      <c r="AH2523" s="353" t="s">
        <v>9067</v>
      </c>
      <c r="AI2523" s="352" t="s">
        <v>9068</v>
      </c>
      <c r="AJ2523" s="352" t="s">
        <v>9069</v>
      </c>
      <c r="AK2523" s="354">
        <v>204.41777999999999</v>
      </c>
      <c r="AL2523" s="355">
        <v>9.3650000000000002</v>
      </c>
      <c r="AM2523" s="11">
        <f>IF(Verzie!$E$1="CZK",Ceny!AK2523,IF(Verzie!$E$1="SK",Ceny!AL2523,""))</f>
        <v>9.3650000000000002</v>
      </c>
    </row>
    <row r="2524" spans="34:39" ht="15">
      <c r="AH2524" s="353" t="s">
        <v>9070</v>
      </c>
      <c r="AI2524" s="352" t="s">
        <v>9071</v>
      </c>
      <c r="AJ2524" s="352" t="s">
        <v>9072</v>
      </c>
      <c r="AK2524" s="354">
        <v>371.43948</v>
      </c>
      <c r="AL2524" s="355">
        <v>17.016760000000001</v>
      </c>
      <c r="AM2524" s="11">
        <f>IF(Verzie!$E$1="CZK",Ceny!AK2524,IF(Verzie!$E$1="SK",Ceny!AL2524,""))</f>
        <v>17.016760000000001</v>
      </c>
    </row>
    <row r="2525" spans="34:39" ht="15">
      <c r="AH2525" s="353" t="s">
        <v>9073</v>
      </c>
      <c r="AI2525" s="352" t="s">
        <v>9074</v>
      </c>
      <c r="AJ2525" s="352" t="s">
        <v>9075</v>
      </c>
      <c r="AK2525" s="354">
        <v>371.43948</v>
      </c>
      <c r="AL2525" s="355">
        <v>17.016760000000001</v>
      </c>
      <c r="AM2525" s="11">
        <f>IF(Verzie!$E$1="CZK",Ceny!AK2525,IF(Verzie!$E$1="SK",Ceny!AL2525,""))</f>
        <v>17.016760000000001</v>
      </c>
    </row>
    <row r="2526" spans="34:39" ht="15">
      <c r="AH2526" s="353" t="s">
        <v>9076</v>
      </c>
      <c r="AI2526" s="352" t="s">
        <v>9077</v>
      </c>
      <c r="AJ2526" s="352" t="s">
        <v>9078</v>
      </c>
      <c r="AK2526" s="354">
        <v>371.43948</v>
      </c>
      <c r="AL2526" s="355">
        <v>17.016760000000001</v>
      </c>
      <c r="AM2526" s="11">
        <f>IF(Verzie!$E$1="CZK",Ceny!AK2526,IF(Verzie!$E$1="SK",Ceny!AL2526,""))</f>
        <v>17.016760000000001</v>
      </c>
    </row>
    <row r="2527" spans="34:39" ht="15">
      <c r="AH2527" s="353" t="s">
        <v>9079</v>
      </c>
      <c r="AI2527" s="352" t="s">
        <v>9080</v>
      </c>
      <c r="AJ2527" s="352" t="s">
        <v>9081</v>
      </c>
      <c r="AK2527" s="354">
        <v>222.41889</v>
      </c>
      <c r="AL2527" s="355">
        <v>10.189679999999999</v>
      </c>
      <c r="AM2527" s="11">
        <f>IF(Verzie!$E$1="CZK",Ceny!AK2527,IF(Verzie!$E$1="SK",Ceny!AL2527,""))</f>
        <v>10.189679999999999</v>
      </c>
    </row>
    <row r="2528" spans="34:39" ht="15">
      <c r="AH2528" s="353" t="s">
        <v>9082</v>
      </c>
      <c r="AI2528" s="352" t="s">
        <v>9083</v>
      </c>
      <c r="AJ2528" s="352" t="s">
        <v>9084</v>
      </c>
      <c r="AK2528" s="354">
        <v>222.41889</v>
      </c>
      <c r="AL2528" s="355">
        <v>10.189679999999999</v>
      </c>
      <c r="AM2528" s="11">
        <f>IF(Verzie!$E$1="CZK",Ceny!AK2528,IF(Verzie!$E$1="SK",Ceny!AL2528,""))</f>
        <v>10.189679999999999</v>
      </c>
    </row>
    <row r="2529" spans="34:39" ht="15">
      <c r="AH2529" s="353" t="s">
        <v>9082</v>
      </c>
      <c r="AI2529" s="352" t="s">
        <v>9085</v>
      </c>
      <c r="AJ2529" s="352" t="s">
        <v>9086</v>
      </c>
      <c r="AK2529" s="354">
        <v>222.41889</v>
      </c>
      <c r="AL2529" s="355">
        <v>10.189679999999999</v>
      </c>
      <c r="AM2529" s="11">
        <f>IF(Verzie!$E$1="CZK",Ceny!AK2529,IF(Verzie!$E$1="SK",Ceny!AL2529,""))</f>
        <v>10.189679999999999</v>
      </c>
    </row>
    <row r="2530" spans="34:39" ht="15">
      <c r="AH2530" s="353" t="s">
        <v>9087</v>
      </c>
      <c r="AI2530" s="352" t="s">
        <v>9088</v>
      </c>
      <c r="AJ2530" s="352" t="s">
        <v>9089</v>
      </c>
      <c r="AK2530" s="354">
        <v>222.41889</v>
      </c>
      <c r="AL2530" s="355">
        <v>10.189679999999999</v>
      </c>
      <c r="AM2530" s="11">
        <f>IF(Verzie!$E$1="CZK",Ceny!AK2530,IF(Verzie!$E$1="SK",Ceny!AL2530,""))</f>
        <v>10.189679999999999</v>
      </c>
    </row>
    <row r="2531" spans="34:39" ht="15">
      <c r="AH2531" s="353" t="s">
        <v>9090</v>
      </c>
      <c r="AI2531" s="352" t="s">
        <v>9091</v>
      </c>
      <c r="AJ2531" s="352" t="s">
        <v>9092</v>
      </c>
      <c r="AK2531" s="354">
        <v>178.88034999999999</v>
      </c>
      <c r="AL2531" s="355">
        <v>8.1950400000000005</v>
      </c>
      <c r="AM2531" s="11">
        <f>IF(Verzie!$E$1="CZK",Ceny!AK2531,IF(Verzie!$E$1="SK",Ceny!AL2531,""))</f>
        <v>8.1950400000000005</v>
      </c>
    </row>
    <row r="2532" spans="34:39" ht="15">
      <c r="AH2532" s="353" t="s">
        <v>9093</v>
      </c>
      <c r="AI2532" s="352" t="s">
        <v>9094</v>
      </c>
      <c r="AJ2532" s="352" t="s">
        <v>9095</v>
      </c>
      <c r="AK2532" s="354">
        <v>178.88034999999999</v>
      </c>
      <c r="AL2532" s="355">
        <v>8.1950400000000005</v>
      </c>
      <c r="AM2532" s="11">
        <f>IF(Verzie!$E$1="CZK",Ceny!AK2532,IF(Verzie!$E$1="SK",Ceny!AL2532,""))</f>
        <v>8.1950400000000005</v>
      </c>
    </row>
    <row r="2533" spans="34:39" ht="15">
      <c r="AH2533" s="353" t="s">
        <v>9096</v>
      </c>
      <c r="AI2533" s="352" t="s">
        <v>9097</v>
      </c>
      <c r="AJ2533" s="352" t="s">
        <v>9098</v>
      </c>
      <c r="AK2533" s="354">
        <v>178.88034999999999</v>
      </c>
      <c r="AL2533" s="355">
        <v>8.1950400000000005</v>
      </c>
      <c r="AM2533" s="11">
        <f>IF(Verzie!$E$1="CZK",Ceny!AK2533,IF(Verzie!$E$1="SK",Ceny!AL2533,""))</f>
        <v>8.1950400000000005</v>
      </c>
    </row>
    <row r="2534" spans="34:39" ht="15">
      <c r="AH2534" s="353" t="s">
        <v>9099</v>
      </c>
      <c r="AI2534" s="352" t="s">
        <v>9100</v>
      </c>
      <c r="AJ2534" s="352" t="s">
        <v>9101</v>
      </c>
      <c r="AK2534" s="354">
        <v>178.88034999999999</v>
      </c>
      <c r="AL2534" s="355">
        <v>8.1950400000000005</v>
      </c>
      <c r="AM2534" s="11">
        <f>IF(Verzie!$E$1="CZK",Ceny!AK2534,IF(Verzie!$E$1="SK",Ceny!AL2534,""))</f>
        <v>8.1950400000000005</v>
      </c>
    </row>
    <row r="2535" spans="34:39" ht="15">
      <c r="AH2535" s="353" t="s">
        <v>9102</v>
      </c>
      <c r="AI2535" s="352" t="s">
        <v>9103</v>
      </c>
      <c r="AJ2535" s="352" t="s">
        <v>9104</v>
      </c>
      <c r="AK2535" s="354">
        <v>798.47257999999999</v>
      </c>
      <c r="AL2535" s="355">
        <v>36.580399999999997</v>
      </c>
      <c r="AM2535" s="11">
        <f>IF(Verzie!$E$1="CZK",Ceny!AK2535,IF(Verzie!$E$1="SK",Ceny!AL2535,""))</f>
        <v>36.580399999999997</v>
      </c>
    </row>
    <row r="2536" spans="34:39" ht="15">
      <c r="AH2536" s="353" t="s">
        <v>9105</v>
      </c>
      <c r="AI2536" s="352" t="s">
        <v>9106</v>
      </c>
      <c r="AJ2536" s="352" t="s">
        <v>9107</v>
      </c>
      <c r="AK2536" s="354">
        <v>938.88565000000006</v>
      </c>
      <c r="AL2536" s="355">
        <v>43.01314</v>
      </c>
      <c r="AM2536" s="11">
        <f>IF(Verzie!$E$1="CZK",Ceny!AK2536,IF(Verzie!$E$1="SK",Ceny!AL2536,""))</f>
        <v>43.01314</v>
      </c>
    </row>
    <row r="2537" spans="34:39" ht="15">
      <c r="AH2537" s="353" t="s">
        <v>9108</v>
      </c>
      <c r="AI2537" s="352" t="s">
        <v>9109</v>
      </c>
      <c r="AJ2537" s="352" t="s">
        <v>9110</v>
      </c>
      <c r="AK2537" s="354">
        <v>229.59183999999999</v>
      </c>
      <c r="AL2537" s="355">
        <v>10.518280000000001</v>
      </c>
      <c r="AM2537" s="11">
        <f>IF(Verzie!$E$1="CZK",Ceny!AK2537,IF(Verzie!$E$1="SK",Ceny!AL2537,""))</f>
        <v>10.518280000000001</v>
      </c>
    </row>
    <row r="2538" spans="34:39" ht="15">
      <c r="AH2538" s="353" t="s">
        <v>9111</v>
      </c>
      <c r="AI2538" s="352" t="s">
        <v>9112</v>
      </c>
      <c r="AJ2538" s="352" t="s">
        <v>9113</v>
      </c>
      <c r="AK2538" s="354">
        <v>229.59183999999999</v>
      </c>
      <c r="AL2538" s="355">
        <v>10.518280000000001</v>
      </c>
      <c r="AM2538" s="11">
        <f>IF(Verzie!$E$1="CZK",Ceny!AK2538,IF(Verzie!$E$1="SK",Ceny!AL2538,""))</f>
        <v>10.518280000000001</v>
      </c>
    </row>
    <row r="2539" spans="34:39" ht="15">
      <c r="AH2539" s="353" t="s">
        <v>9114</v>
      </c>
      <c r="AI2539" s="352" t="s">
        <v>9115</v>
      </c>
      <c r="AJ2539" s="352" t="s">
        <v>9116</v>
      </c>
      <c r="AK2539" s="354">
        <v>724.17358999999999</v>
      </c>
      <c r="AL2539" s="355">
        <v>33.176540000000003</v>
      </c>
      <c r="AM2539" s="11">
        <f>IF(Verzie!$E$1="CZK",Ceny!AK2539,IF(Verzie!$E$1="SK",Ceny!AL2539,""))</f>
        <v>33.176540000000003</v>
      </c>
    </row>
    <row r="2540" spans="34:39" ht="15">
      <c r="AH2540" s="353" t="s">
        <v>9117</v>
      </c>
      <c r="AI2540" s="352" t="s">
        <v>9118</v>
      </c>
      <c r="AJ2540" s="352" t="s">
        <v>9119</v>
      </c>
      <c r="AK2540" s="354">
        <v>1006.68862</v>
      </c>
      <c r="AL2540" s="355">
        <v>44.373820000000002</v>
      </c>
      <c r="AM2540" s="11">
        <f>IF(Verzie!$E$1="CZK",Ceny!AK2540,IF(Verzie!$E$1="SK",Ceny!AL2540,""))</f>
        <v>44.373820000000002</v>
      </c>
    </row>
    <row r="2541" spans="34:39" ht="15">
      <c r="AH2541" s="353" t="s">
        <v>9120</v>
      </c>
      <c r="AI2541" s="352" t="s">
        <v>9121</v>
      </c>
      <c r="AJ2541" s="352" t="s">
        <v>9122</v>
      </c>
      <c r="AK2541" s="354">
        <v>1015.49781</v>
      </c>
      <c r="AL2541" s="355">
        <v>46.522959999999998</v>
      </c>
      <c r="AM2541" s="11">
        <f>IF(Verzie!$E$1="CZK",Ceny!AK2541,IF(Verzie!$E$1="SK",Ceny!AL2541,""))</f>
        <v>46.522959999999998</v>
      </c>
    </row>
    <row r="2542" spans="34:39" ht="15">
      <c r="AH2542" s="353" t="s">
        <v>9123</v>
      </c>
      <c r="AI2542" s="352" t="s">
        <v>9124</v>
      </c>
      <c r="AJ2542" s="352" t="s">
        <v>9125</v>
      </c>
      <c r="AK2542" s="354">
        <v>204.05452</v>
      </c>
      <c r="AL2542" s="355">
        <v>9.3483599999999996</v>
      </c>
      <c r="AM2542" s="11">
        <f>IF(Verzie!$E$1="CZK",Ceny!AK2542,IF(Verzie!$E$1="SK",Ceny!AL2542,""))</f>
        <v>9.3483599999999996</v>
      </c>
    </row>
    <row r="2543" spans="34:39" ht="15">
      <c r="AH2543" s="353" t="s">
        <v>9126</v>
      </c>
      <c r="AI2543" s="352" t="s">
        <v>9127</v>
      </c>
      <c r="AJ2543" s="352" t="s">
        <v>9128</v>
      </c>
      <c r="AK2543" s="354">
        <v>474.31938000000002</v>
      </c>
      <c r="AL2543" s="355">
        <v>21.729959999999998</v>
      </c>
      <c r="AM2543" s="11">
        <f>IF(Verzie!$E$1="CZK",Ceny!AK2543,IF(Verzie!$E$1="SK",Ceny!AL2543,""))</f>
        <v>21.729959999999998</v>
      </c>
    </row>
    <row r="2544" spans="34:39" ht="15">
      <c r="AH2544" s="353" t="s">
        <v>9129</v>
      </c>
      <c r="AI2544" s="352" t="s">
        <v>9130</v>
      </c>
      <c r="AJ2544" s="352" t="s">
        <v>9131</v>
      </c>
      <c r="AK2544" s="354">
        <v>547.20231000000001</v>
      </c>
      <c r="AL2544" s="355">
        <v>25.068960000000001</v>
      </c>
      <c r="AM2544" s="11">
        <f>IF(Verzie!$E$1="CZK",Ceny!AK2544,IF(Verzie!$E$1="SK",Ceny!AL2544,""))</f>
        <v>25.068960000000001</v>
      </c>
    </row>
    <row r="2545" spans="34:39" ht="15">
      <c r="AH2545" s="353" t="s">
        <v>9132</v>
      </c>
      <c r="AI2545" s="352" t="s">
        <v>9133</v>
      </c>
      <c r="AJ2545" s="352" t="s">
        <v>9134</v>
      </c>
      <c r="AK2545" s="354">
        <v>289.17869000000002</v>
      </c>
      <c r="AL2545" s="355">
        <v>13.91053</v>
      </c>
      <c r="AM2545" s="11">
        <f>IF(Verzie!$E$1="CZK",Ceny!AK2545,IF(Verzie!$E$1="SK",Ceny!AL2545,""))</f>
        <v>13.91053</v>
      </c>
    </row>
    <row r="2546" spans="34:39" ht="15">
      <c r="AH2546" s="353" t="s">
        <v>9132</v>
      </c>
      <c r="AI2546" s="352" t="s">
        <v>9135</v>
      </c>
      <c r="AJ2546" s="352" t="s">
        <v>9136</v>
      </c>
      <c r="AK2546" s="354">
        <v>0</v>
      </c>
      <c r="AL2546" s="355">
        <v>13.85318</v>
      </c>
      <c r="AM2546" s="11">
        <f>IF(Verzie!$E$1="CZK",Ceny!AK2546,IF(Verzie!$E$1="SK",Ceny!AL2546,""))</f>
        <v>13.85318</v>
      </c>
    </row>
    <row r="2547" spans="34:39" ht="15">
      <c r="AH2547" s="353" t="s">
        <v>9137</v>
      </c>
      <c r="AI2547" s="352" t="s">
        <v>9138</v>
      </c>
      <c r="AJ2547" s="352" t="s">
        <v>9139</v>
      </c>
      <c r="AK2547" s="354">
        <v>0</v>
      </c>
      <c r="AL2547" s="355">
        <v>13.85318</v>
      </c>
      <c r="AM2547" s="11">
        <f>IF(Verzie!$E$1="CZK",Ceny!AK2547,IF(Verzie!$E$1="SK",Ceny!AL2547,""))</f>
        <v>13.85318</v>
      </c>
    </row>
    <row r="2548" spans="34:39" ht="15">
      <c r="AH2548" s="353" t="s">
        <v>9140</v>
      </c>
      <c r="AI2548" s="352" t="s">
        <v>9141</v>
      </c>
      <c r="AJ2548" s="352" t="s">
        <v>9142</v>
      </c>
      <c r="AK2548" s="354">
        <v>0</v>
      </c>
      <c r="AL2548" s="355">
        <v>13.56312</v>
      </c>
      <c r="AM2548" s="11">
        <f>IF(Verzie!$E$1="CZK",Ceny!AK2548,IF(Verzie!$E$1="SK",Ceny!AL2548,""))</f>
        <v>13.56312</v>
      </c>
    </row>
    <row r="2549" spans="34:39" ht="15">
      <c r="AH2549" s="353" t="s">
        <v>9143</v>
      </c>
      <c r="AI2549" s="352" t="s">
        <v>9144</v>
      </c>
      <c r="AJ2549" s="352" t="s">
        <v>9145</v>
      </c>
      <c r="AK2549" s="354">
        <v>0</v>
      </c>
      <c r="AL2549" s="355">
        <v>13.56312</v>
      </c>
      <c r="AM2549" s="11">
        <f>IF(Verzie!$E$1="CZK",Ceny!AK2549,IF(Verzie!$E$1="SK",Ceny!AL2549,""))</f>
        <v>13.56312</v>
      </c>
    </row>
    <row r="2550" spans="34:39" ht="15">
      <c r="AH2550" s="353" t="s">
        <v>9146</v>
      </c>
      <c r="AI2550" s="352" t="s">
        <v>9147</v>
      </c>
      <c r="AJ2550" s="352" t="s">
        <v>9148</v>
      </c>
      <c r="AK2550" s="354">
        <v>63.300449999999998</v>
      </c>
      <c r="AL2550" s="355">
        <v>2.8999799999999998</v>
      </c>
      <c r="AM2550" s="11">
        <f>IF(Verzie!$E$1="CZK",Ceny!AK2550,IF(Verzie!$E$1="SK",Ceny!AL2550,""))</f>
        <v>2.8999799999999998</v>
      </c>
    </row>
    <row r="2551" spans="34:39" ht="15">
      <c r="AH2551" s="353" t="s">
        <v>9149</v>
      </c>
      <c r="AI2551" s="352" t="s">
        <v>9150</v>
      </c>
      <c r="AJ2551" s="352" t="s">
        <v>9151</v>
      </c>
      <c r="AK2551" s="354">
        <v>490.46042999999997</v>
      </c>
      <c r="AL2551" s="355">
        <v>23.59291</v>
      </c>
      <c r="AM2551" s="11">
        <f>IF(Verzie!$E$1="CZK",Ceny!AK2551,IF(Verzie!$E$1="SK",Ceny!AL2551,""))</f>
        <v>23.59291</v>
      </c>
    </row>
    <row r="2552" spans="34:39" ht="15">
      <c r="AH2552" s="353" t="s">
        <v>9152</v>
      </c>
      <c r="AI2552" s="352" t="s">
        <v>9153</v>
      </c>
      <c r="AJ2552" s="352" t="s">
        <v>9154</v>
      </c>
      <c r="AK2552" s="354">
        <v>539.50471000000005</v>
      </c>
      <c r="AL2552" s="355">
        <v>25.952120000000001</v>
      </c>
      <c r="AM2552" s="11">
        <f>IF(Verzie!$E$1="CZK",Ceny!AK2552,IF(Verzie!$E$1="SK",Ceny!AL2552,""))</f>
        <v>25.952120000000001</v>
      </c>
    </row>
    <row r="2553" spans="34:39" ht="15">
      <c r="AH2553" s="353" t="s">
        <v>9155</v>
      </c>
      <c r="AI2553" s="352" t="s">
        <v>9156</v>
      </c>
      <c r="AJ2553" s="352" t="s">
        <v>9157</v>
      </c>
      <c r="AK2553" s="354">
        <v>588.55155999999999</v>
      </c>
      <c r="AL2553" s="355">
        <v>28.311440000000001</v>
      </c>
      <c r="AM2553" s="11">
        <f>IF(Verzie!$E$1="CZK",Ceny!AK2553,IF(Verzie!$E$1="SK",Ceny!AL2553,""))</f>
        <v>28.311440000000001</v>
      </c>
    </row>
    <row r="2554" spans="34:39" ht="15">
      <c r="AH2554" s="353" t="s">
        <v>9155</v>
      </c>
      <c r="AI2554" s="352" t="s">
        <v>9158</v>
      </c>
      <c r="AJ2554" s="352" t="s">
        <v>9159</v>
      </c>
      <c r="AK2554" s="354">
        <v>588.55155999999999</v>
      </c>
      <c r="AL2554" s="355">
        <v>28.311440000000001</v>
      </c>
      <c r="AM2554" s="11">
        <f>IF(Verzie!$E$1="CZK",Ceny!AK2554,IF(Verzie!$E$1="SK",Ceny!AL2554,""))</f>
        <v>28.311440000000001</v>
      </c>
    </row>
    <row r="2555" spans="34:39" ht="15">
      <c r="AH2555" s="353" t="s">
        <v>9160</v>
      </c>
      <c r="AI2555" s="352" t="s">
        <v>9161</v>
      </c>
      <c r="AJ2555" s="352" t="s">
        <v>9162</v>
      </c>
      <c r="AK2555" s="354">
        <v>637.59582999999998</v>
      </c>
      <c r="AL2555" s="355">
        <v>30.670649999999998</v>
      </c>
      <c r="AM2555" s="11">
        <f>IF(Verzie!$E$1="CZK",Ceny!AK2555,IF(Verzie!$E$1="SK",Ceny!AL2555,""))</f>
        <v>30.670649999999998</v>
      </c>
    </row>
    <row r="2556" spans="34:39" ht="15">
      <c r="AH2556" s="353" t="s">
        <v>9160</v>
      </c>
      <c r="AI2556" s="352" t="s">
        <v>9163</v>
      </c>
      <c r="AJ2556" s="352" t="s">
        <v>9164</v>
      </c>
      <c r="AK2556" s="354">
        <v>637.59582999999998</v>
      </c>
      <c r="AL2556" s="355">
        <v>30.670649999999998</v>
      </c>
      <c r="AM2556" s="11">
        <f>IF(Verzie!$E$1="CZK",Ceny!AK2556,IF(Verzie!$E$1="SK",Ceny!AL2556,""))</f>
        <v>30.670649999999998</v>
      </c>
    </row>
    <row r="2557" spans="34:39" ht="15">
      <c r="AH2557" s="353" t="s">
        <v>9165</v>
      </c>
      <c r="AI2557" s="352" t="s">
        <v>9166</v>
      </c>
      <c r="AJ2557" s="352" t="s">
        <v>9167</v>
      </c>
      <c r="AK2557" s="354">
        <v>686.64517999999998</v>
      </c>
      <c r="AL2557" s="355">
        <v>33.030119999999997</v>
      </c>
      <c r="AM2557" s="11">
        <f>IF(Verzie!$E$1="CZK",Ceny!AK2557,IF(Verzie!$E$1="SK",Ceny!AL2557,""))</f>
        <v>33.030119999999997</v>
      </c>
    </row>
    <row r="2558" spans="34:39" ht="15">
      <c r="AH2558" s="353" t="s">
        <v>9165</v>
      </c>
      <c r="AI2558" s="352" t="s">
        <v>9168</v>
      </c>
      <c r="AJ2558" s="352" t="s">
        <v>9169</v>
      </c>
      <c r="AK2558" s="354">
        <v>686.64517999999998</v>
      </c>
      <c r="AL2558" s="355">
        <v>33.030119999999997</v>
      </c>
      <c r="AM2558" s="11">
        <f>IF(Verzie!$E$1="CZK",Ceny!AK2558,IF(Verzie!$E$1="SK",Ceny!AL2558,""))</f>
        <v>33.030119999999997</v>
      </c>
    </row>
    <row r="2559" spans="34:39" ht="15">
      <c r="AH2559" s="353" t="s">
        <v>9170</v>
      </c>
      <c r="AI2559" s="352" t="s">
        <v>9171</v>
      </c>
      <c r="AJ2559" s="352" t="s">
        <v>9172</v>
      </c>
      <c r="AK2559" s="354">
        <v>747.95237999999995</v>
      </c>
      <c r="AL2559" s="355">
        <v>35.979219999999998</v>
      </c>
      <c r="AM2559" s="11">
        <f>IF(Verzie!$E$1="CZK",Ceny!AK2559,IF(Verzie!$E$1="SK",Ceny!AL2559,""))</f>
        <v>35.979219999999998</v>
      </c>
    </row>
    <row r="2560" spans="34:39" ht="15">
      <c r="AH2560" s="353" t="s">
        <v>9170</v>
      </c>
      <c r="AI2560" s="352" t="s">
        <v>9173</v>
      </c>
      <c r="AJ2560" s="352" t="s">
        <v>9174</v>
      </c>
      <c r="AK2560" s="354">
        <v>747.95237999999995</v>
      </c>
      <c r="AL2560" s="355">
        <v>35.979219999999998</v>
      </c>
      <c r="AM2560" s="11">
        <f>IF(Verzie!$E$1="CZK",Ceny!AK2560,IF(Verzie!$E$1="SK",Ceny!AL2560,""))</f>
        <v>35.979219999999998</v>
      </c>
    </row>
    <row r="2561" spans="34:39" ht="15">
      <c r="AH2561" s="353" t="s">
        <v>9175</v>
      </c>
      <c r="AI2561" s="352" t="s">
        <v>9176</v>
      </c>
      <c r="AJ2561" s="352" t="s">
        <v>9177</v>
      </c>
      <c r="AK2561" s="354">
        <v>809.26216999999997</v>
      </c>
      <c r="AL2561" s="355">
        <v>38.92841</v>
      </c>
      <c r="AM2561" s="11">
        <f>IF(Verzie!$E$1="CZK",Ceny!AK2561,IF(Verzie!$E$1="SK",Ceny!AL2561,""))</f>
        <v>38.92841</v>
      </c>
    </row>
    <row r="2562" spans="34:39" ht="15">
      <c r="AH2562" s="353" t="s">
        <v>9175</v>
      </c>
      <c r="AI2562" s="352" t="s">
        <v>9178</v>
      </c>
      <c r="AJ2562" s="352" t="s">
        <v>9179</v>
      </c>
      <c r="AK2562" s="354">
        <v>809.26216999999997</v>
      </c>
      <c r="AL2562" s="355">
        <v>38.92841</v>
      </c>
      <c r="AM2562" s="11">
        <f>IF(Verzie!$E$1="CZK",Ceny!AK2562,IF(Verzie!$E$1="SK",Ceny!AL2562,""))</f>
        <v>38.92841</v>
      </c>
    </row>
    <row r="2563" spans="34:39" ht="15">
      <c r="AH2563" s="353" t="s">
        <v>9180</v>
      </c>
      <c r="AI2563" s="352" t="s">
        <v>9181</v>
      </c>
      <c r="AJ2563" s="352" t="s">
        <v>9182</v>
      </c>
      <c r="AK2563" s="354">
        <v>870.56690000000003</v>
      </c>
      <c r="AL2563" s="355">
        <v>41.877420000000001</v>
      </c>
      <c r="AM2563" s="11">
        <f>IF(Verzie!$E$1="CZK",Ceny!AK2563,IF(Verzie!$E$1="SK",Ceny!AL2563,""))</f>
        <v>41.877420000000001</v>
      </c>
    </row>
    <row r="2564" spans="34:39" ht="15">
      <c r="AH2564" s="353" t="s">
        <v>9183</v>
      </c>
      <c r="AI2564" s="352" t="s">
        <v>9184</v>
      </c>
      <c r="AJ2564" s="352" t="s">
        <v>9185</v>
      </c>
      <c r="AK2564" s="354">
        <v>944.1422</v>
      </c>
      <c r="AL2564" s="355">
        <v>45.41666</v>
      </c>
      <c r="AM2564" s="11">
        <f>IF(Verzie!$E$1="CZK",Ceny!AK2564,IF(Verzie!$E$1="SK",Ceny!AL2564,""))</f>
        <v>45.41666</v>
      </c>
    </row>
    <row r="2565" spans="34:39" ht="15">
      <c r="AH2565" s="353" t="s">
        <v>9186</v>
      </c>
      <c r="AI2565" s="352" t="s">
        <v>9187</v>
      </c>
      <c r="AJ2565" s="352" t="s">
        <v>9188</v>
      </c>
      <c r="AK2565" s="354">
        <v>506.67809999999997</v>
      </c>
      <c r="AL2565" s="355">
        <v>24.37304</v>
      </c>
      <c r="AM2565" s="11">
        <f>IF(Verzie!$E$1="CZK",Ceny!AK2565,IF(Verzie!$E$1="SK",Ceny!AL2565,""))</f>
        <v>24.37304</v>
      </c>
    </row>
    <row r="2566" spans="34:39" ht="15">
      <c r="AH2566" s="353" t="s">
        <v>9189</v>
      </c>
      <c r="AI2566" s="352" t="s">
        <v>9190</v>
      </c>
      <c r="AJ2566" s="352" t="s">
        <v>9191</v>
      </c>
      <c r="AK2566" s="354">
        <v>557.34637999999995</v>
      </c>
      <c r="AL2566" s="355">
        <v>26.810359999999999</v>
      </c>
      <c r="AM2566" s="11">
        <f>IF(Verzie!$E$1="CZK",Ceny!AK2566,IF(Verzie!$E$1="SK",Ceny!AL2566,""))</f>
        <v>26.810359999999999</v>
      </c>
    </row>
    <row r="2567" spans="34:39" ht="15">
      <c r="AH2567" s="353" t="s">
        <v>9192</v>
      </c>
      <c r="AI2567" s="352" t="s">
        <v>9193</v>
      </c>
      <c r="AJ2567" s="352" t="s">
        <v>9194</v>
      </c>
      <c r="AK2567" s="354">
        <v>608.00968999999998</v>
      </c>
      <c r="AL2567" s="355">
        <v>29.24746</v>
      </c>
      <c r="AM2567" s="11">
        <f>IF(Verzie!$E$1="CZK",Ceny!AK2567,IF(Verzie!$E$1="SK",Ceny!AL2567,""))</f>
        <v>29.24746</v>
      </c>
    </row>
    <row r="2568" spans="34:39" ht="15">
      <c r="AH2568" s="353" t="s">
        <v>9195</v>
      </c>
      <c r="AI2568" s="352" t="s">
        <v>9196</v>
      </c>
      <c r="AJ2568" s="352" t="s">
        <v>9197</v>
      </c>
      <c r="AK2568" s="354">
        <v>658.68053999999995</v>
      </c>
      <c r="AL2568" s="355">
        <v>31.684909999999999</v>
      </c>
      <c r="AM2568" s="11">
        <f>IF(Verzie!$E$1="CZK",Ceny!AK2568,IF(Verzie!$E$1="SK",Ceny!AL2568,""))</f>
        <v>31.684909999999999</v>
      </c>
    </row>
    <row r="2569" spans="34:39" ht="15">
      <c r="AH2569" s="353" t="s">
        <v>9198</v>
      </c>
      <c r="AI2569" s="352" t="s">
        <v>9199</v>
      </c>
      <c r="AJ2569" s="352" t="s">
        <v>9200</v>
      </c>
      <c r="AK2569" s="354">
        <v>709.34375999999997</v>
      </c>
      <c r="AL2569" s="355">
        <v>34.121980000000001</v>
      </c>
      <c r="AM2569" s="11">
        <f>IF(Verzie!$E$1="CZK",Ceny!AK2569,IF(Verzie!$E$1="SK",Ceny!AL2569,""))</f>
        <v>34.121980000000001</v>
      </c>
    </row>
    <row r="2570" spans="34:39" ht="15">
      <c r="AH2570" s="353" t="s">
        <v>9201</v>
      </c>
      <c r="AI2570" s="352" t="s">
        <v>9202</v>
      </c>
      <c r="AJ2570" s="352" t="s">
        <v>9203</v>
      </c>
      <c r="AK2570" s="354">
        <v>772.68164000000002</v>
      </c>
      <c r="AL2570" s="355">
        <v>37.168779999999998</v>
      </c>
      <c r="AM2570" s="11">
        <f>IF(Verzie!$E$1="CZK",Ceny!AK2570,IF(Verzie!$E$1="SK",Ceny!AL2570,""))</f>
        <v>37.168779999999998</v>
      </c>
    </row>
    <row r="2571" spans="34:39" ht="15">
      <c r="AH2571" s="353" t="s">
        <v>9204</v>
      </c>
      <c r="AI2571" s="352" t="s">
        <v>9205</v>
      </c>
      <c r="AJ2571" s="352" t="s">
        <v>9206</v>
      </c>
      <c r="AK2571" s="354">
        <v>836.01454999999999</v>
      </c>
      <c r="AL2571" s="355">
        <v>40.215319999999998</v>
      </c>
      <c r="AM2571" s="11">
        <f>IF(Verzie!$E$1="CZK",Ceny!AK2571,IF(Verzie!$E$1="SK",Ceny!AL2571,""))</f>
        <v>40.215319999999998</v>
      </c>
    </row>
    <row r="2572" spans="34:39" ht="15">
      <c r="AH2572" s="353" t="s">
        <v>9207</v>
      </c>
      <c r="AI2572" s="352" t="s">
        <v>9208</v>
      </c>
      <c r="AJ2572" s="352" t="s">
        <v>9209</v>
      </c>
      <c r="AK2572" s="354">
        <v>899.34735000000001</v>
      </c>
      <c r="AL2572" s="355">
        <v>43.261850000000003</v>
      </c>
      <c r="AM2572" s="11">
        <f>IF(Verzie!$E$1="CZK",Ceny!AK2572,IF(Verzie!$E$1="SK",Ceny!AL2572,""))</f>
        <v>43.261850000000003</v>
      </c>
    </row>
    <row r="2573" spans="34:39" ht="15">
      <c r="AH2573" s="353" t="s">
        <v>9210</v>
      </c>
      <c r="AI2573" s="352" t="s">
        <v>9211</v>
      </c>
      <c r="AJ2573" s="352" t="s">
        <v>9212</v>
      </c>
      <c r="AK2573" s="354">
        <v>975.34987000000001</v>
      </c>
      <c r="AL2573" s="355">
        <v>46.917839999999998</v>
      </c>
      <c r="AM2573" s="11">
        <f>IF(Verzie!$E$1="CZK",Ceny!AK2573,IF(Verzie!$E$1="SK",Ceny!AL2573,""))</f>
        <v>46.917839999999998</v>
      </c>
    </row>
    <row r="2574" spans="34:39" ht="15">
      <c r="AH2574" s="353" t="s">
        <v>9213</v>
      </c>
      <c r="AI2574" s="352" t="s">
        <v>9214</v>
      </c>
      <c r="AJ2574" s="352" t="s">
        <v>9215</v>
      </c>
      <c r="AK2574" s="354">
        <v>231.4973</v>
      </c>
      <c r="AL2574" s="355">
        <v>10.60558</v>
      </c>
      <c r="AM2574" s="11">
        <f>IF(Verzie!$E$1="CZK",Ceny!AK2574,IF(Verzie!$E$1="SK",Ceny!AL2574,""))</f>
        <v>10.60558</v>
      </c>
    </row>
    <row r="2575" spans="34:39" ht="15">
      <c r="AH2575" s="353" t="s">
        <v>9216</v>
      </c>
      <c r="AI2575" s="352" t="s">
        <v>9217</v>
      </c>
      <c r="AJ2575" s="352" t="s">
        <v>9218</v>
      </c>
      <c r="AK2575" s="354">
        <v>490.46042999999997</v>
      </c>
      <c r="AL2575" s="355">
        <v>23.59291</v>
      </c>
      <c r="AM2575" s="11">
        <f>IF(Verzie!$E$1="CZK",Ceny!AK2575,IF(Verzie!$E$1="SK",Ceny!AL2575,""))</f>
        <v>23.59291</v>
      </c>
    </row>
    <row r="2576" spans="34:39" ht="15">
      <c r="AH2576" s="353" t="s">
        <v>9219</v>
      </c>
      <c r="AI2576" s="352" t="s">
        <v>9220</v>
      </c>
      <c r="AJ2576" s="352" t="s">
        <v>9221</v>
      </c>
      <c r="AK2576" s="354">
        <v>539.50471000000005</v>
      </c>
      <c r="AL2576" s="355">
        <v>25.952120000000001</v>
      </c>
      <c r="AM2576" s="11">
        <f>IF(Verzie!$E$1="CZK",Ceny!AK2576,IF(Verzie!$E$1="SK",Ceny!AL2576,""))</f>
        <v>25.952120000000001</v>
      </c>
    </row>
    <row r="2577" spans="34:39" ht="15">
      <c r="AH2577" s="353" t="s">
        <v>9222</v>
      </c>
      <c r="AI2577" s="352" t="s">
        <v>9223</v>
      </c>
      <c r="AJ2577" s="352" t="s">
        <v>9224</v>
      </c>
      <c r="AK2577" s="354">
        <v>588.55155999999999</v>
      </c>
      <c r="AL2577" s="355">
        <v>28.311440000000001</v>
      </c>
      <c r="AM2577" s="11">
        <f>IF(Verzie!$E$1="CZK",Ceny!AK2577,IF(Verzie!$E$1="SK",Ceny!AL2577,""))</f>
        <v>28.311440000000001</v>
      </c>
    </row>
    <row r="2578" spans="34:39" ht="15">
      <c r="AH2578" s="353" t="s">
        <v>9225</v>
      </c>
      <c r="AI2578" s="352" t="s">
        <v>9226</v>
      </c>
      <c r="AJ2578" s="352" t="s">
        <v>9227</v>
      </c>
      <c r="AK2578" s="354">
        <v>637.59582999999998</v>
      </c>
      <c r="AL2578" s="355">
        <v>30.670649999999998</v>
      </c>
      <c r="AM2578" s="11">
        <f>IF(Verzie!$E$1="CZK",Ceny!AK2578,IF(Verzie!$E$1="SK",Ceny!AL2578,""))</f>
        <v>30.670649999999998</v>
      </c>
    </row>
    <row r="2579" spans="34:39" ht="15">
      <c r="AH2579" s="353" t="s">
        <v>9228</v>
      </c>
      <c r="AI2579" s="352" t="s">
        <v>9229</v>
      </c>
      <c r="AJ2579" s="352" t="s">
        <v>9230</v>
      </c>
      <c r="AK2579" s="354">
        <v>686.64517999999998</v>
      </c>
      <c r="AL2579" s="355">
        <v>33.030119999999997</v>
      </c>
      <c r="AM2579" s="11">
        <f>IF(Verzie!$E$1="CZK",Ceny!AK2579,IF(Verzie!$E$1="SK",Ceny!AL2579,""))</f>
        <v>33.030119999999997</v>
      </c>
    </row>
    <row r="2580" spans="34:39" ht="15">
      <c r="AH2580" s="353" t="s">
        <v>9231</v>
      </c>
      <c r="AI2580" s="352" t="s">
        <v>9232</v>
      </c>
      <c r="AJ2580" s="352" t="s">
        <v>9233</v>
      </c>
      <c r="AK2580" s="354">
        <v>747.95237999999995</v>
      </c>
      <c r="AL2580" s="355">
        <v>35.979219999999998</v>
      </c>
      <c r="AM2580" s="11">
        <f>IF(Verzie!$E$1="CZK",Ceny!AK2580,IF(Verzie!$E$1="SK",Ceny!AL2580,""))</f>
        <v>35.979219999999998</v>
      </c>
    </row>
    <row r="2581" spans="34:39" ht="15">
      <c r="AH2581" s="353" t="s">
        <v>9234</v>
      </c>
      <c r="AI2581" s="352" t="s">
        <v>9235</v>
      </c>
      <c r="AJ2581" s="352" t="s">
        <v>9236</v>
      </c>
      <c r="AK2581" s="354">
        <v>809.26216999999997</v>
      </c>
      <c r="AL2581" s="355">
        <v>38.92841</v>
      </c>
      <c r="AM2581" s="11">
        <f>IF(Verzie!$E$1="CZK",Ceny!AK2581,IF(Verzie!$E$1="SK",Ceny!AL2581,""))</f>
        <v>38.92841</v>
      </c>
    </row>
    <row r="2582" spans="34:39" ht="15">
      <c r="AH2582" s="353" t="s">
        <v>9237</v>
      </c>
      <c r="AI2582" s="352" t="s">
        <v>9238</v>
      </c>
      <c r="AJ2582" s="352" t="s">
        <v>9239</v>
      </c>
      <c r="AK2582" s="354">
        <v>870.56690000000003</v>
      </c>
      <c r="AL2582" s="355">
        <v>41.877420000000001</v>
      </c>
      <c r="AM2582" s="11">
        <f>IF(Verzie!$E$1="CZK",Ceny!AK2582,IF(Verzie!$E$1="SK",Ceny!AL2582,""))</f>
        <v>41.877420000000001</v>
      </c>
    </row>
    <row r="2583" spans="34:39" ht="15">
      <c r="AH2583" s="353" t="s">
        <v>9240</v>
      </c>
      <c r="AI2583" s="352" t="s">
        <v>9241</v>
      </c>
      <c r="AJ2583" s="352" t="s">
        <v>9242</v>
      </c>
      <c r="AK2583" s="354">
        <v>944.1422</v>
      </c>
      <c r="AL2583" s="355">
        <v>45.41666</v>
      </c>
      <c r="AM2583" s="11">
        <f>IF(Verzie!$E$1="CZK",Ceny!AK2583,IF(Verzie!$E$1="SK",Ceny!AL2583,""))</f>
        <v>45.41666</v>
      </c>
    </row>
    <row r="2584" spans="34:39" ht="15">
      <c r="AH2584" s="353" t="s">
        <v>9243</v>
      </c>
      <c r="AI2584" s="352" t="s">
        <v>9244</v>
      </c>
      <c r="AJ2584" s="352" t="s">
        <v>9245</v>
      </c>
      <c r="AK2584" s="354">
        <v>506.67809999999997</v>
      </c>
      <c r="AL2584" s="355">
        <v>24.37304</v>
      </c>
      <c r="AM2584" s="11">
        <f>IF(Verzie!$E$1="CZK",Ceny!AK2584,IF(Verzie!$E$1="SK",Ceny!AL2584,""))</f>
        <v>24.37304</v>
      </c>
    </row>
    <row r="2585" spans="34:39" ht="15">
      <c r="AH2585" s="353" t="s">
        <v>9246</v>
      </c>
      <c r="AI2585" s="352" t="s">
        <v>9247</v>
      </c>
      <c r="AJ2585" s="352" t="s">
        <v>9248</v>
      </c>
      <c r="AK2585" s="354">
        <v>557.34637999999995</v>
      </c>
      <c r="AL2585" s="355">
        <v>26.810359999999999</v>
      </c>
      <c r="AM2585" s="11">
        <f>IF(Verzie!$E$1="CZK",Ceny!AK2585,IF(Verzie!$E$1="SK",Ceny!AL2585,""))</f>
        <v>26.810359999999999</v>
      </c>
    </row>
    <row r="2586" spans="34:39" ht="15">
      <c r="AH2586" s="353" t="s">
        <v>9249</v>
      </c>
      <c r="AI2586" s="352" t="s">
        <v>9250</v>
      </c>
      <c r="AJ2586" s="352" t="s">
        <v>9251</v>
      </c>
      <c r="AK2586" s="354">
        <v>608.00968999999998</v>
      </c>
      <c r="AL2586" s="355">
        <v>29.24746</v>
      </c>
      <c r="AM2586" s="11">
        <f>IF(Verzie!$E$1="CZK",Ceny!AK2586,IF(Verzie!$E$1="SK",Ceny!AL2586,""))</f>
        <v>29.24746</v>
      </c>
    </row>
    <row r="2587" spans="34:39" ht="15">
      <c r="AH2587" s="353" t="s">
        <v>9252</v>
      </c>
      <c r="AI2587" s="352" t="s">
        <v>9253</v>
      </c>
      <c r="AJ2587" s="352" t="s">
        <v>9254</v>
      </c>
      <c r="AK2587" s="354">
        <v>658.68053999999995</v>
      </c>
      <c r="AL2587" s="355">
        <v>31.684909999999999</v>
      </c>
      <c r="AM2587" s="11">
        <f>IF(Verzie!$E$1="CZK",Ceny!AK2587,IF(Verzie!$E$1="SK",Ceny!AL2587,""))</f>
        <v>31.684909999999999</v>
      </c>
    </row>
    <row r="2588" spans="34:39" ht="15">
      <c r="AH2588" s="353" t="s">
        <v>9255</v>
      </c>
      <c r="AI2588" s="352" t="s">
        <v>9256</v>
      </c>
      <c r="AJ2588" s="352" t="s">
        <v>9257</v>
      </c>
      <c r="AK2588" s="354">
        <v>709.34375999999997</v>
      </c>
      <c r="AL2588" s="355">
        <v>34.121980000000001</v>
      </c>
      <c r="AM2588" s="11">
        <f>IF(Verzie!$E$1="CZK",Ceny!AK2588,IF(Verzie!$E$1="SK",Ceny!AL2588,""))</f>
        <v>34.121980000000001</v>
      </c>
    </row>
    <row r="2589" spans="34:39" ht="15">
      <c r="AH2589" s="353" t="s">
        <v>9258</v>
      </c>
      <c r="AI2589" s="352" t="s">
        <v>9259</v>
      </c>
      <c r="AJ2589" s="352" t="s">
        <v>9260</v>
      </c>
      <c r="AK2589" s="354">
        <v>772.68164000000002</v>
      </c>
      <c r="AL2589" s="355">
        <v>37.168779999999998</v>
      </c>
      <c r="AM2589" s="11">
        <f>IF(Verzie!$E$1="CZK",Ceny!AK2589,IF(Verzie!$E$1="SK",Ceny!AL2589,""))</f>
        <v>37.168779999999998</v>
      </c>
    </row>
    <row r="2590" spans="34:39" ht="15">
      <c r="AH2590" s="353" t="s">
        <v>9261</v>
      </c>
      <c r="AI2590" s="352" t="s">
        <v>9262</v>
      </c>
      <c r="AJ2590" s="352" t="s">
        <v>9263</v>
      </c>
      <c r="AK2590" s="354">
        <v>836.01454999999999</v>
      </c>
      <c r="AL2590" s="355">
        <v>40.215319999999998</v>
      </c>
      <c r="AM2590" s="11">
        <f>IF(Verzie!$E$1="CZK",Ceny!AK2590,IF(Verzie!$E$1="SK",Ceny!AL2590,""))</f>
        <v>40.215319999999998</v>
      </c>
    </row>
    <row r="2591" spans="34:39" ht="15">
      <c r="AH2591" s="353" t="s">
        <v>9264</v>
      </c>
      <c r="AI2591" s="352" t="s">
        <v>9265</v>
      </c>
      <c r="AJ2591" s="352" t="s">
        <v>9266</v>
      </c>
      <c r="AK2591" s="354">
        <v>899.34735000000001</v>
      </c>
      <c r="AL2591" s="355">
        <v>43.261850000000003</v>
      </c>
      <c r="AM2591" s="11">
        <f>IF(Verzie!$E$1="CZK",Ceny!AK2591,IF(Verzie!$E$1="SK",Ceny!AL2591,""))</f>
        <v>43.261850000000003</v>
      </c>
    </row>
    <row r="2592" spans="34:39" ht="15">
      <c r="AH2592" s="353" t="s">
        <v>9267</v>
      </c>
      <c r="AI2592" s="352" t="s">
        <v>9268</v>
      </c>
      <c r="AJ2592" s="352" t="s">
        <v>9269</v>
      </c>
      <c r="AK2592" s="354">
        <v>975.34987000000001</v>
      </c>
      <c r="AL2592" s="355">
        <v>46.917839999999998</v>
      </c>
      <c r="AM2592" s="11">
        <f>IF(Verzie!$E$1="CZK",Ceny!AK2592,IF(Verzie!$E$1="SK",Ceny!AL2592,""))</f>
        <v>46.917839999999998</v>
      </c>
    </row>
    <row r="2593" spans="34:39" ht="15">
      <c r="AH2593" s="353" t="s">
        <v>9270</v>
      </c>
      <c r="AI2593" s="352" t="s">
        <v>9271</v>
      </c>
      <c r="AJ2593" s="352" t="s">
        <v>9272</v>
      </c>
      <c r="AK2593" s="354">
        <v>373.18921</v>
      </c>
      <c r="AL2593" s="355">
        <v>17.096920000000001</v>
      </c>
      <c r="AM2593" s="11">
        <f>IF(Verzie!$E$1="CZK",Ceny!AK2593,IF(Verzie!$E$1="SK",Ceny!AL2593,""))</f>
        <v>17.096920000000001</v>
      </c>
    </row>
    <row r="2594" spans="34:39" ht="15">
      <c r="AH2594" s="353" t="s">
        <v>9273</v>
      </c>
      <c r="AI2594" s="352" t="s">
        <v>9274</v>
      </c>
      <c r="AJ2594" s="352" t="s">
        <v>9275</v>
      </c>
      <c r="AK2594" s="354">
        <v>11.73673</v>
      </c>
      <c r="AL2594" s="355">
        <v>0.47236</v>
      </c>
      <c r="AM2594" s="11">
        <f>IF(Verzie!$E$1="CZK",Ceny!AK2594,IF(Verzie!$E$1="SK",Ceny!AL2594,""))</f>
        <v>0.47236</v>
      </c>
    </row>
    <row r="2595" spans="34:39" ht="15">
      <c r="AH2595" s="353" t="s">
        <v>9276</v>
      </c>
      <c r="AI2595" s="352" t="s">
        <v>9277</v>
      </c>
      <c r="AJ2595" s="352" t="s">
        <v>9278</v>
      </c>
      <c r="AK2595" s="354">
        <v>21.657959999999999</v>
      </c>
      <c r="AL2595" s="355">
        <v>0.87158999999999998</v>
      </c>
      <c r="AM2595" s="11">
        <f>IF(Verzie!$E$1="CZK",Ceny!AK2595,IF(Verzie!$E$1="SK",Ceny!AL2595,""))</f>
        <v>0.87158999999999998</v>
      </c>
    </row>
    <row r="2596" spans="34:39" ht="15">
      <c r="AH2596" s="353" t="s">
        <v>9279</v>
      </c>
      <c r="AI2596" s="352" t="s">
        <v>9280</v>
      </c>
      <c r="AJ2596" s="352" t="s">
        <v>9281</v>
      </c>
      <c r="AK2596" s="354">
        <v>21.796510000000001</v>
      </c>
      <c r="AL2596" s="355">
        <v>0.87714000000000003</v>
      </c>
      <c r="AM2596" s="11">
        <f>IF(Verzie!$E$1="CZK",Ceny!AK2596,IF(Verzie!$E$1="SK",Ceny!AL2596,""))</f>
        <v>0.87714000000000003</v>
      </c>
    </row>
    <row r="2597" spans="34:39" ht="15">
      <c r="AH2597" s="353" t="s">
        <v>9282</v>
      </c>
      <c r="AI2597" s="352" t="s">
        <v>9283</v>
      </c>
      <c r="AJ2597" s="352" t="s">
        <v>9284</v>
      </c>
      <c r="AK2597" s="354">
        <v>39.88646</v>
      </c>
      <c r="AL2597" s="355">
        <v>1.60514</v>
      </c>
      <c r="AM2597" s="11">
        <f>IF(Verzie!$E$1="CZK",Ceny!AK2597,IF(Verzie!$E$1="SK",Ceny!AL2597,""))</f>
        <v>1.60514</v>
      </c>
    </row>
    <row r="2598" spans="34:39" ht="15">
      <c r="AH2598" s="353" t="s">
        <v>9285</v>
      </c>
      <c r="AI2598" s="352" t="s">
        <v>9286</v>
      </c>
      <c r="AJ2598" s="352" t="s">
        <v>9287</v>
      </c>
      <c r="AK2598" s="354">
        <v>52.407359999999997</v>
      </c>
      <c r="AL2598" s="355">
        <v>2.0965400000000001</v>
      </c>
      <c r="AM2598" s="11">
        <f>IF(Verzie!$E$1="CZK",Ceny!AK2598,IF(Verzie!$E$1="SK",Ceny!AL2598,""))</f>
        <v>2.0965400000000001</v>
      </c>
    </row>
    <row r="2599" spans="34:39" ht="15">
      <c r="AH2599" s="353" t="s">
        <v>9288</v>
      </c>
      <c r="AI2599" s="352" t="s">
        <v>9289</v>
      </c>
      <c r="AJ2599" s="352" t="s">
        <v>9290</v>
      </c>
      <c r="AK2599" s="354">
        <v>39.88646</v>
      </c>
      <c r="AL2599" s="355">
        <v>1.60514</v>
      </c>
      <c r="AM2599" s="11">
        <f>IF(Verzie!$E$1="CZK",Ceny!AK2599,IF(Verzie!$E$1="SK",Ceny!AL2599,""))</f>
        <v>1.60514</v>
      </c>
    </row>
    <row r="2600" spans="34:39" ht="15">
      <c r="AH2600" s="353" t="s">
        <v>9291</v>
      </c>
      <c r="AI2600" s="352" t="s">
        <v>9292</v>
      </c>
      <c r="AJ2600" s="352" t="s">
        <v>9293</v>
      </c>
      <c r="AK2600" s="354">
        <v>21.657959999999999</v>
      </c>
      <c r="AL2600" s="355">
        <v>0.87158999999999998</v>
      </c>
      <c r="AM2600" s="11">
        <f>IF(Verzie!$E$1="CZK",Ceny!AK2600,IF(Verzie!$E$1="SK",Ceny!AL2600,""))</f>
        <v>0.87158999999999998</v>
      </c>
    </row>
    <row r="2601" spans="34:39" ht="15">
      <c r="AH2601" s="353" t="s">
        <v>9294</v>
      </c>
      <c r="AI2601" s="352" t="s">
        <v>9295</v>
      </c>
      <c r="AJ2601" s="352" t="s">
        <v>9296</v>
      </c>
      <c r="AK2601" s="354">
        <v>288.43151999999998</v>
      </c>
      <c r="AL2601" s="355">
        <v>13.874599999999999</v>
      </c>
      <c r="AM2601" s="11">
        <f>IF(Verzie!$E$1="CZK",Ceny!AK2601,IF(Verzie!$E$1="SK",Ceny!AL2601,""))</f>
        <v>13.874599999999999</v>
      </c>
    </row>
    <row r="2602" spans="34:39" ht="15">
      <c r="AH2602" s="353" t="s">
        <v>9297</v>
      </c>
      <c r="AI2602" s="352" t="s">
        <v>9298</v>
      </c>
      <c r="AJ2602" s="352" t="s">
        <v>9299</v>
      </c>
      <c r="AK2602" s="354">
        <v>1.9232</v>
      </c>
      <c r="AL2602" s="355">
        <v>7.8880000000000006E-2</v>
      </c>
      <c r="AM2602" s="11">
        <f>IF(Verzie!$E$1="CZK",Ceny!AK2602,IF(Verzie!$E$1="SK",Ceny!AL2602,""))</f>
        <v>7.8880000000000006E-2</v>
      </c>
    </row>
    <row r="2603" spans="34:39" ht="15">
      <c r="AH2603" s="353" t="s">
        <v>9300</v>
      </c>
      <c r="AI2603" s="352" t="s">
        <v>9301</v>
      </c>
      <c r="AJ2603" s="352" t="s">
        <v>9302</v>
      </c>
      <c r="AK2603" s="354">
        <v>134.57696000000001</v>
      </c>
      <c r="AL2603" s="355">
        <v>6.47363</v>
      </c>
      <c r="AM2603" s="11">
        <f>IF(Verzie!$E$1="CZK",Ceny!AK2603,IF(Verzie!$E$1="SK",Ceny!AL2603,""))</f>
        <v>6.47363</v>
      </c>
    </row>
    <row r="2604" spans="34:39" ht="15">
      <c r="AH2604" s="353" t="s">
        <v>9303</v>
      </c>
      <c r="AI2604" s="352" t="s">
        <v>9304</v>
      </c>
      <c r="AJ2604" s="352" t="s">
        <v>9305</v>
      </c>
      <c r="AK2604" s="354">
        <v>5.1239999999999997</v>
      </c>
      <c r="AL2604" s="355">
        <v>0.17119999999999999</v>
      </c>
      <c r="AM2604" s="11">
        <f>IF(Verzie!$E$1="CZK",Ceny!AK2604,IF(Verzie!$E$1="SK",Ceny!AL2604,""))</f>
        <v>0.17119999999999999</v>
      </c>
    </row>
    <row r="2605" spans="34:39" ht="15">
      <c r="AH2605" s="353" t="s">
        <v>9306</v>
      </c>
      <c r="AI2605" s="352" t="s">
        <v>9307</v>
      </c>
      <c r="AJ2605" s="352" t="s">
        <v>9308</v>
      </c>
      <c r="AK2605" s="354">
        <v>128.17008999999999</v>
      </c>
      <c r="AL2605" s="355">
        <v>6.1654499999999999</v>
      </c>
      <c r="AM2605" s="11">
        <f>IF(Verzie!$E$1="CZK",Ceny!AK2605,IF(Verzie!$E$1="SK",Ceny!AL2605,""))</f>
        <v>6.1654499999999999</v>
      </c>
    </row>
    <row r="2606" spans="34:39" ht="15">
      <c r="AH2606" s="353" t="s">
        <v>9309</v>
      </c>
      <c r="AI2606" s="352" t="s">
        <v>9310</v>
      </c>
      <c r="AJ2606" s="352" t="s">
        <v>9311</v>
      </c>
      <c r="AK2606" s="354">
        <v>111.83548</v>
      </c>
      <c r="AL2606" s="355">
        <v>5.3796999999999997</v>
      </c>
      <c r="AM2606" s="11">
        <f>IF(Verzie!$E$1="CZK",Ceny!AK2606,IF(Verzie!$E$1="SK",Ceny!AL2606,""))</f>
        <v>5.3796999999999997</v>
      </c>
    </row>
    <row r="2607" spans="34:39" ht="15">
      <c r="AH2607" s="353" t="s">
        <v>9312</v>
      </c>
      <c r="AI2607" s="352" t="s">
        <v>9313</v>
      </c>
      <c r="AJ2607" s="352" t="s">
        <v>9314</v>
      </c>
      <c r="AK2607" s="354">
        <v>0</v>
      </c>
      <c r="AL2607" s="355">
        <v>5.6641000000000004</v>
      </c>
      <c r="AM2607" s="11">
        <f>IF(Verzie!$E$1="CZK",Ceny!AK2607,IF(Verzie!$E$1="SK",Ceny!AL2607,""))</f>
        <v>5.6641000000000004</v>
      </c>
    </row>
    <row r="2608" spans="34:39" ht="15">
      <c r="AH2608" s="353" t="s">
        <v>9315</v>
      </c>
      <c r="AI2608" s="352" t="s">
        <v>9316</v>
      </c>
      <c r="AJ2608" s="352" t="s">
        <v>9317</v>
      </c>
      <c r="AK2608" s="354">
        <v>5.6266999999999996</v>
      </c>
      <c r="AL2608" s="355">
        <v>0.23078000000000001</v>
      </c>
      <c r="AM2608" s="11">
        <f>IF(Verzie!$E$1="CZK",Ceny!AK2608,IF(Verzie!$E$1="SK",Ceny!AL2608,""))</f>
        <v>0.23078000000000001</v>
      </c>
    </row>
    <row r="2609" spans="34:39" ht="15">
      <c r="AH2609" s="353" t="s">
        <v>9318</v>
      </c>
      <c r="AI2609" s="352" t="s">
        <v>9319</v>
      </c>
      <c r="AJ2609" s="352" t="s">
        <v>9320</v>
      </c>
      <c r="AK2609" s="354">
        <v>5.7911700000000002</v>
      </c>
      <c r="AL2609" s="355">
        <v>0.23605999999999999</v>
      </c>
      <c r="AM2609" s="11">
        <f>IF(Verzie!$E$1="CZK",Ceny!AK2609,IF(Verzie!$E$1="SK",Ceny!AL2609,""))</f>
        <v>0.23605999999999999</v>
      </c>
    </row>
    <row r="2610" spans="34:39" ht="15">
      <c r="AH2610" s="353" t="s">
        <v>9321</v>
      </c>
      <c r="AI2610" s="352" t="s">
        <v>9322</v>
      </c>
      <c r="AJ2610" s="352" t="s">
        <v>9323</v>
      </c>
      <c r="AK2610" s="354">
        <v>5.7911700000000002</v>
      </c>
      <c r="AL2610" s="355">
        <v>0.23752000000000001</v>
      </c>
      <c r="AM2610" s="11">
        <f>IF(Verzie!$E$1="CZK",Ceny!AK2610,IF(Verzie!$E$1="SK",Ceny!AL2610,""))</f>
        <v>0.23752000000000001</v>
      </c>
    </row>
    <row r="2611" spans="34:39" ht="15">
      <c r="AH2611" s="353" t="s">
        <v>9324</v>
      </c>
      <c r="AI2611" s="352" t="s">
        <v>9325</v>
      </c>
      <c r="AJ2611" s="352" t="s">
        <v>9326</v>
      </c>
      <c r="AK2611" s="354">
        <v>4.2253499999999997</v>
      </c>
      <c r="AL2611" s="355">
        <v>0.17330000000000001</v>
      </c>
      <c r="AM2611" s="11">
        <f>IF(Verzie!$E$1="CZK",Ceny!AK2611,IF(Verzie!$E$1="SK",Ceny!AL2611,""))</f>
        <v>0.17330000000000001</v>
      </c>
    </row>
    <row r="2612" spans="34:39" ht="15">
      <c r="AH2612" s="353" t="s">
        <v>9327</v>
      </c>
      <c r="AI2612" s="352" t="s">
        <v>9328</v>
      </c>
      <c r="AJ2612" s="352" t="s">
        <v>9329</v>
      </c>
      <c r="AK2612" s="354">
        <v>5711.7572700000001</v>
      </c>
      <c r="AL2612" s="355">
        <v>261.67250000000001</v>
      </c>
      <c r="AM2612" s="11">
        <f>IF(Verzie!$E$1="CZK",Ceny!AK2612,IF(Verzie!$E$1="SK",Ceny!AL2612,""))</f>
        <v>261.67250000000001</v>
      </c>
    </row>
    <row r="2613" spans="34:39" ht="15">
      <c r="AH2613" s="353" t="s">
        <v>9330</v>
      </c>
      <c r="AI2613" s="352" t="s">
        <v>9331</v>
      </c>
      <c r="AJ2613" s="352" t="s">
        <v>9332</v>
      </c>
      <c r="AK2613" s="354">
        <v>4891.6634400000003</v>
      </c>
      <c r="AL2613" s="355">
        <v>224.10159999999999</v>
      </c>
      <c r="AM2613" s="11">
        <f>IF(Verzie!$E$1="CZK",Ceny!AK2613,IF(Verzie!$E$1="SK",Ceny!AL2613,""))</f>
        <v>224.10159999999999</v>
      </c>
    </row>
    <row r="2614" spans="34:39" ht="15">
      <c r="AH2614" s="353" t="s">
        <v>9333</v>
      </c>
      <c r="AI2614" s="352" t="s">
        <v>9334</v>
      </c>
      <c r="AJ2614" s="352" t="s">
        <v>9335</v>
      </c>
      <c r="AK2614" s="354">
        <v>5738.0405099999998</v>
      </c>
      <c r="AL2614" s="355">
        <v>262.87662</v>
      </c>
      <c r="AM2614" s="11">
        <f>IF(Verzie!$E$1="CZK",Ceny!AK2614,IF(Verzie!$E$1="SK",Ceny!AL2614,""))</f>
        <v>262.87662</v>
      </c>
    </row>
    <row r="2615" spans="34:39" ht="15">
      <c r="AH2615" s="353" t="s">
        <v>9336</v>
      </c>
      <c r="AI2615" s="352" t="s">
        <v>9337</v>
      </c>
      <c r="AJ2615" s="352" t="s">
        <v>9338</v>
      </c>
      <c r="AK2615" s="354">
        <v>6229.8274600000004</v>
      </c>
      <c r="AL2615" s="355">
        <v>285.40681999999998</v>
      </c>
      <c r="AM2615" s="11">
        <f>IF(Verzie!$E$1="CZK",Ceny!AK2615,IF(Verzie!$E$1="SK",Ceny!AL2615,""))</f>
        <v>285.40681999999998</v>
      </c>
    </row>
    <row r="2616" spans="34:39" ht="15">
      <c r="AH2616" s="353" t="s">
        <v>9339</v>
      </c>
      <c r="AI2616" s="352" t="s">
        <v>9340</v>
      </c>
      <c r="AJ2616" s="352" t="s">
        <v>9341</v>
      </c>
      <c r="AK2616" s="354">
        <v>293.50328999999999</v>
      </c>
      <c r="AL2616" s="355">
        <v>14.11857</v>
      </c>
      <c r="AM2616" s="11">
        <f>IF(Verzie!$E$1="CZK",Ceny!AK2616,IF(Verzie!$E$1="SK",Ceny!AL2616,""))</f>
        <v>14.11857</v>
      </c>
    </row>
    <row r="2617" spans="34:39" ht="15">
      <c r="AH2617" s="353" t="s">
        <v>9339</v>
      </c>
      <c r="AI2617" s="352" t="s">
        <v>9342</v>
      </c>
      <c r="AJ2617" s="352" t="s">
        <v>9343</v>
      </c>
      <c r="AK2617" s="354">
        <v>0</v>
      </c>
      <c r="AL2617" s="355">
        <v>0</v>
      </c>
      <c r="AM2617" s="11">
        <f>IF(Verzie!$E$1="CZK",Ceny!AK2617,IF(Verzie!$E$1="SK",Ceny!AL2617,""))</f>
        <v>0</v>
      </c>
    </row>
    <row r="2618" spans="34:39" ht="15">
      <c r="AH2618" s="353" t="s">
        <v>9344</v>
      </c>
      <c r="AI2618" s="352" t="s">
        <v>9345</v>
      </c>
      <c r="AJ2618" s="352" t="s">
        <v>9346</v>
      </c>
      <c r="AK2618" s="354">
        <v>293.50328999999999</v>
      </c>
      <c r="AL2618" s="355">
        <v>14.11857</v>
      </c>
      <c r="AM2618" s="11">
        <f>IF(Verzie!$E$1="CZK",Ceny!AK2618,IF(Verzie!$E$1="SK",Ceny!AL2618,""))</f>
        <v>14.11857</v>
      </c>
    </row>
    <row r="2619" spans="34:39" ht="15">
      <c r="AH2619" s="353" t="s">
        <v>9344</v>
      </c>
      <c r="AI2619" s="352" t="s">
        <v>9347</v>
      </c>
      <c r="AJ2619" s="352" t="s">
        <v>9348</v>
      </c>
      <c r="AK2619" s="354">
        <v>0</v>
      </c>
      <c r="AL2619" s="355">
        <v>0</v>
      </c>
      <c r="AM2619" s="11">
        <f>IF(Verzie!$E$1="CZK",Ceny!AK2619,IF(Verzie!$E$1="SK",Ceny!AL2619,""))</f>
        <v>0</v>
      </c>
    </row>
    <row r="2620" spans="34:39" ht="15">
      <c r="AH2620" s="353" t="s">
        <v>9349</v>
      </c>
      <c r="AI2620" s="352" t="s">
        <v>9350</v>
      </c>
      <c r="AJ2620" s="352" t="s">
        <v>9351</v>
      </c>
      <c r="AK2620" s="354">
        <v>28.023790000000002</v>
      </c>
      <c r="AL2620" s="355">
        <v>1.34805</v>
      </c>
      <c r="AM2620" s="11">
        <f>IF(Verzie!$E$1="CZK",Ceny!AK2620,IF(Verzie!$E$1="SK",Ceny!AL2620,""))</f>
        <v>1.34805</v>
      </c>
    </row>
    <row r="2621" spans="34:39" ht="15">
      <c r="AH2621" s="353" t="s">
        <v>9352</v>
      </c>
      <c r="AI2621" s="352" t="s">
        <v>9353</v>
      </c>
      <c r="AJ2621" s="352" t="s">
        <v>9354</v>
      </c>
      <c r="AK2621" s="354">
        <v>29.695969999999999</v>
      </c>
      <c r="AL2621" s="355">
        <v>1.42848</v>
      </c>
      <c r="AM2621" s="11">
        <f>IF(Verzie!$E$1="CZK",Ceny!AK2621,IF(Verzie!$E$1="SK",Ceny!AL2621,""))</f>
        <v>1.42848</v>
      </c>
    </row>
    <row r="2622" spans="34:39" ht="15">
      <c r="AH2622" s="353" t="s">
        <v>9355</v>
      </c>
      <c r="AI2622" s="352" t="s">
        <v>9356</v>
      </c>
      <c r="AJ2622" s="352" t="s">
        <v>9357</v>
      </c>
      <c r="AK2622" s="354">
        <v>28.649660000000001</v>
      </c>
      <c r="AL2622" s="355">
        <v>1.37815</v>
      </c>
      <c r="AM2622" s="11">
        <f>IF(Verzie!$E$1="CZK",Ceny!AK2622,IF(Verzie!$E$1="SK",Ceny!AL2622,""))</f>
        <v>1.37815</v>
      </c>
    </row>
    <row r="2623" spans="34:39" ht="15">
      <c r="AH2623" s="353" t="s">
        <v>9358</v>
      </c>
      <c r="AI2623" s="352" t="s">
        <v>9359</v>
      </c>
      <c r="AJ2623" s="352" t="s">
        <v>9360</v>
      </c>
      <c r="AK2623" s="354">
        <v>351.49630999999999</v>
      </c>
      <c r="AL2623" s="355">
        <v>16.90823</v>
      </c>
      <c r="AM2623" s="11">
        <f>IF(Verzie!$E$1="CZK",Ceny!AK2623,IF(Verzie!$E$1="SK",Ceny!AL2623,""))</f>
        <v>16.90823</v>
      </c>
    </row>
    <row r="2624" spans="34:39" ht="15">
      <c r="AH2624" s="353" t="s">
        <v>9361</v>
      </c>
      <c r="AI2624" s="352" t="s">
        <v>9362</v>
      </c>
      <c r="AJ2624" s="352" t="s">
        <v>9363</v>
      </c>
      <c r="AK2624" s="354">
        <v>351.49630999999999</v>
      </c>
      <c r="AL2624" s="355">
        <v>16.90823</v>
      </c>
      <c r="AM2624" s="11">
        <f>IF(Verzie!$E$1="CZK",Ceny!AK2624,IF(Verzie!$E$1="SK",Ceny!AL2624,""))</f>
        <v>16.90823</v>
      </c>
    </row>
    <row r="2625" spans="34:39" ht="15">
      <c r="AH2625" s="353" t="s">
        <v>9364</v>
      </c>
      <c r="AI2625" s="352" t="s">
        <v>9365</v>
      </c>
      <c r="AJ2625" s="352" t="s">
        <v>9366</v>
      </c>
      <c r="AK2625" s="354">
        <v>363.49712</v>
      </c>
      <c r="AL2625" s="355">
        <v>17.485520000000001</v>
      </c>
      <c r="AM2625" s="11">
        <f>IF(Verzie!$E$1="CZK",Ceny!AK2625,IF(Verzie!$E$1="SK",Ceny!AL2625,""))</f>
        <v>17.485520000000001</v>
      </c>
    </row>
    <row r="2626" spans="34:39" ht="15">
      <c r="AH2626" s="353" t="s">
        <v>9367</v>
      </c>
      <c r="AI2626" s="352" t="s">
        <v>9368</v>
      </c>
      <c r="AJ2626" s="352" t="s">
        <v>9369</v>
      </c>
      <c r="AK2626" s="354">
        <v>363.49712</v>
      </c>
      <c r="AL2626" s="355">
        <v>17.485520000000001</v>
      </c>
      <c r="AM2626" s="11">
        <f>IF(Verzie!$E$1="CZK",Ceny!AK2626,IF(Verzie!$E$1="SK",Ceny!AL2626,""))</f>
        <v>17.485520000000001</v>
      </c>
    </row>
    <row r="2627" spans="34:39" ht="15">
      <c r="AH2627" s="353" t="s">
        <v>9370</v>
      </c>
      <c r="AI2627" s="352" t="s">
        <v>9371</v>
      </c>
      <c r="AJ2627" s="352" t="s">
        <v>9372</v>
      </c>
      <c r="AK2627" s="354">
        <v>0</v>
      </c>
      <c r="AL2627" s="355">
        <v>13.56312</v>
      </c>
      <c r="AM2627" s="11">
        <f>IF(Verzie!$E$1="CZK",Ceny!AK2627,IF(Verzie!$E$1="SK",Ceny!AL2627,""))</f>
        <v>13.56312</v>
      </c>
    </row>
    <row r="2628" spans="34:39" ht="15">
      <c r="AH2628" s="353" t="s">
        <v>9373</v>
      </c>
      <c r="AI2628" s="352" t="s">
        <v>9374</v>
      </c>
      <c r="AJ2628" s="352" t="s">
        <v>9375</v>
      </c>
      <c r="AK2628" s="354">
        <v>0</v>
      </c>
      <c r="AL2628" s="355">
        <v>13.56312</v>
      </c>
      <c r="AM2628" s="11">
        <f>IF(Verzie!$E$1="CZK",Ceny!AK2628,IF(Verzie!$E$1="SK",Ceny!AL2628,""))</f>
        <v>13.56312</v>
      </c>
    </row>
    <row r="2629" spans="34:39" ht="15">
      <c r="AH2629" s="353" t="s">
        <v>9376</v>
      </c>
      <c r="AI2629" s="352" t="s">
        <v>9377</v>
      </c>
      <c r="AJ2629" s="352" t="s">
        <v>9378</v>
      </c>
      <c r="AK2629" s="354">
        <v>35.980620000000002</v>
      </c>
      <c r="AL2629" s="355">
        <v>1.7307999999999999</v>
      </c>
      <c r="AM2629" s="11">
        <f>IF(Verzie!$E$1="CZK",Ceny!AK2629,IF(Verzie!$E$1="SK",Ceny!AL2629,""))</f>
        <v>1.7307999999999999</v>
      </c>
    </row>
    <row r="2630" spans="34:39" ht="15">
      <c r="AH2630" s="353" t="s">
        <v>9379</v>
      </c>
      <c r="AI2630" s="352" t="s">
        <v>9380</v>
      </c>
      <c r="AJ2630" s="352" t="s">
        <v>9381</v>
      </c>
      <c r="AK2630" s="354">
        <v>283.12378999999999</v>
      </c>
      <c r="AL2630" s="355">
        <v>13.61928</v>
      </c>
      <c r="AM2630" s="11">
        <f>IF(Verzie!$E$1="CZK",Ceny!AK2630,IF(Verzie!$E$1="SK",Ceny!AL2630,""))</f>
        <v>13.61928</v>
      </c>
    </row>
    <row r="2631" spans="34:39" ht="15">
      <c r="AH2631" s="353" t="s">
        <v>9379</v>
      </c>
      <c r="AI2631" s="352" t="s">
        <v>9382</v>
      </c>
      <c r="AJ2631" s="352" t="s">
        <v>9383</v>
      </c>
      <c r="AK2631" s="354">
        <v>0</v>
      </c>
      <c r="AL2631" s="355">
        <v>13.56312</v>
      </c>
      <c r="AM2631" s="11">
        <f>IF(Verzie!$E$1="CZK",Ceny!AK2631,IF(Verzie!$E$1="SK",Ceny!AL2631,""))</f>
        <v>13.56312</v>
      </c>
    </row>
    <row r="2632" spans="34:39" ht="15">
      <c r="AH2632" s="353" t="s">
        <v>9384</v>
      </c>
      <c r="AI2632" s="352" t="s">
        <v>9385</v>
      </c>
      <c r="AJ2632" s="352" t="s">
        <v>9386</v>
      </c>
      <c r="AK2632" s="354">
        <v>283.12378999999999</v>
      </c>
      <c r="AL2632" s="355">
        <v>13.61928</v>
      </c>
      <c r="AM2632" s="11">
        <f>IF(Verzie!$E$1="CZK",Ceny!AK2632,IF(Verzie!$E$1="SK",Ceny!AL2632,""))</f>
        <v>13.61928</v>
      </c>
    </row>
    <row r="2633" spans="34:39" ht="15">
      <c r="AH2633" s="353" t="s">
        <v>9384</v>
      </c>
      <c r="AI2633" s="352" t="s">
        <v>9387</v>
      </c>
      <c r="AJ2633" s="352" t="s">
        <v>9388</v>
      </c>
      <c r="AK2633" s="354">
        <v>0</v>
      </c>
      <c r="AL2633" s="355">
        <v>13.56312</v>
      </c>
      <c r="AM2633" s="11">
        <f>IF(Verzie!$E$1="CZK",Ceny!AK2633,IF(Verzie!$E$1="SK",Ceny!AL2633,""))</f>
        <v>13.56312</v>
      </c>
    </row>
    <row r="2634" spans="34:39" ht="15">
      <c r="AH2634" s="353" t="s">
        <v>9389</v>
      </c>
      <c r="AI2634" s="352" t="s">
        <v>9390</v>
      </c>
      <c r="AJ2634" s="352" t="s">
        <v>9391</v>
      </c>
      <c r="AK2634" s="354">
        <v>370.64060999999998</v>
      </c>
      <c r="AL2634" s="355">
        <v>14.92756</v>
      </c>
      <c r="AM2634" s="11">
        <f>IF(Verzie!$E$1="CZK",Ceny!AK2634,IF(Verzie!$E$1="SK",Ceny!AL2634,""))</f>
        <v>14.92756</v>
      </c>
    </row>
    <row r="2635" spans="34:39" ht="15">
      <c r="AH2635" s="353" t="s">
        <v>9392</v>
      </c>
      <c r="AI2635" s="352" t="s">
        <v>9393</v>
      </c>
      <c r="AJ2635" s="352" t="s">
        <v>9394</v>
      </c>
      <c r="AK2635" s="354">
        <v>292.61052999999998</v>
      </c>
      <c r="AL2635" s="355">
        <v>11.78485</v>
      </c>
      <c r="AM2635" s="11">
        <f>IF(Verzie!$E$1="CZK",Ceny!AK2635,IF(Verzie!$E$1="SK",Ceny!AL2635,""))</f>
        <v>11.78485</v>
      </c>
    </row>
    <row r="2636" spans="34:39" ht="15">
      <c r="AH2636" s="353" t="s">
        <v>9395</v>
      </c>
      <c r="AI2636" s="352" t="s">
        <v>9396</v>
      </c>
      <c r="AJ2636" s="352" t="s">
        <v>9397</v>
      </c>
      <c r="AK2636" s="354">
        <v>33.626710000000003</v>
      </c>
      <c r="AL2636" s="355">
        <v>1.61757</v>
      </c>
      <c r="AM2636" s="11">
        <f>IF(Verzie!$E$1="CZK",Ceny!AK2636,IF(Verzie!$E$1="SK",Ceny!AL2636,""))</f>
        <v>1.61757</v>
      </c>
    </row>
    <row r="2637" spans="34:39" ht="15">
      <c r="AH2637" s="353" t="s">
        <v>9398</v>
      </c>
      <c r="AI2637" s="352" t="s">
        <v>9399</v>
      </c>
      <c r="AJ2637" s="352" t="s">
        <v>9400</v>
      </c>
      <c r="AK2637" s="354">
        <v>35.636099999999999</v>
      </c>
      <c r="AL2637" s="355">
        <v>1.7142299999999999</v>
      </c>
      <c r="AM2637" s="11">
        <f>IF(Verzie!$E$1="CZK",Ceny!AK2637,IF(Verzie!$E$1="SK",Ceny!AL2637,""))</f>
        <v>1.7142299999999999</v>
      </c>
    </row>
    <row r="2638" spans="34:39" ht="15">
      <c r="AH2638" s="353" t="s">
        <v>9401</v>
      </c>
      <c r="AI2638" s="352" t="s">
        <v>9402</v>
      </c>
      <c r="AJ2638" s="352" t="s">
        <v>9403</v>
      </c>
      <c r="AK2638" s="354">
        <v>283.12378999999999</v>
      </c>
      <c r="AL2638" s="355">
        <v>13.61928</v>
      </c>
      <c r="AM2638" s="11">
        <f>IF(Verzie!$E$1="CZK",Ceny!AK2638,IF(Verzie!$E$1="SK",Ceny!AL2638,""))</f>
        <v>13.61928</v>
      </c>
    </row>
    <row r="2639" spans="34:39" ht="15">
      <c r="AH2639" s="353" t="s">
        <v>9404</v>
      </c>
      <c r="AI2639" s="352" t="s">
        <v>9405</v>
      </c>
      <c r="AJ2639" s="352" t="s">
        <v>9406</v>
      </c>
      <c r="AK2639" s="354">
        <v>283.12378999999999</v>
      </c>
      <c r="AL2639" s="355">
        <v>13.61928</v>
      </c>
      <c r="AM2639" s="11">
        <f>IF(Verzie!$E$1="CZK",Ceny!AK2639,IF(Verzie!$E$1="SK",Ceny!AL2639,""))</f>
        <v>13.61928</v>
      </c>
    </row>
    <row r="2640" spans="34:39" ht="15">
      <c r="AH2640" s="353" t="s">
        <v>9407</v>
      </c>
      <c r="AI2640" s="352" t="s">
        <v>9408</v>
      </c>
      <c r="AJ2640" s="352" t="s">
        <v>9409</v>
      </c>
      <c r="AK2640" s="354">
        <v>23.324670000000001</v>
      </c>
      <c r="AL2640" s="355">
        <v>1.12201</v>
      </c>
      <c r="AM2640" s="11">
        <f>IF(Verzie!$E$1="CZK",Ceny!AK2640,IF(Verzie!$E$1="SK",Ceny!AL2640,""))</f>
        <v>1.12201</v>
      </c>
    </row>
    <row r="2641" spans="34:39" ht="15">
      <c r="AH2641" s="353" t="s">
        <v>9410</v>
      </c>
      <c r="AI2641" s="352" t="s">
        <v>9411</v>
      </c>
      <c r="AJ2641" s="352" t="s">
        <v>9412</v>
      </c>
      <c r="AK2641" s="354">
        <v>23.324670000000001</v>
      </c>
      <c r="AL2641" s="355">
        <v>1.12201</v>
      </c>
      <c r="AM2641" s="11">
        <f>IF(Verzie!$E$1="CZK",Ceny!AK2641,IF(Verzie!$E$1="SK",Ceny!AL2641,""))</f>
        <v>1.12201</v>
      </c>
    </row>
    <row r="2642" spans="34:39" ht="15">
      <c r="AH2642" s="353" t="s">
        <v>9413</v>
      </c>
      <c r="AI2642" s="352" t="s">
        <v>9414</v>
      </c>
      <c r="AJ2642" s="352" t="s">
        <v>9415</v>
      </c>
      <c r="AK2642" s="354">
        <v>37.489339999999999</v>
      </c>
      <c r="AL2642" s="355">
        <v>1.80338</v>
      </c>
      <c r="AM2642" s="11">
        <f>IF(Verzie!$E$1="CZK",Ceny!AK2642,IF(Verzie!$E$1="SK",Ceny!AL2642,""))</f>
        <v>1.80338</v>
      </c>
    </row>
    <row r="2643" spans="34:39" ht="15">
      <c r="AH2643" s="353" t="s">
        <v>9416</v>
      </c>
      <c r="AI2643" s="352" t="s">
        <v>9417</v>
      </c>
      <c r="AJ2643" s="352" t="s">
        <v>9418</v>
      </c>
      <c r="AK2643" s="354">
        <v>694.54787999999996</v>
      </c>
      <c r="AL2643" s="355">
        <v>0</v>
      </c>
      <c r="AM2643" s="11">
        <f>IF(Verzie!$E$1="CZK",Ceny!AK2643,IF(Verzie!$E$1="SK",Ceny!AL2643,""))</f>
        <v>0</v>
      </c>
    </row>
    <row r="2644" spans="34:39" ht="15">
      <c r="AH2644" s="353" t="s">
        <v>9419</v>
      </c>
      <c r="AI2644" s="352" t="s">
        <v>9420</v>
      </c>
      <c r="AJ2644" s="352" t="s">
        <v>9421</v>
      </c>
      <c r="AK2644" s="354">
        <v>87.554680000000005</v>
      </c>
      <c r="AL2644" s="355">
        <v>4.2117000000000004</v>
      </c>
      <c r="AM2644" s="11">
        <f>IF(Verzie!$E$1="CZK",Ceny!AK2644,IF(Verzie!$E$1="SK",Ceny!AL2644,""))</f>
        <v>4.2117000000000004</v>
      </c>
    </row>
    <row r="2645" spans="34:39" ht="15">
      <c r="AH2645" s="353" t="s">
        <v>9422</v>
      </c>
      <c r="AI2645" s="352" t="s">
        <v>9423</v>
      </c>
      <c r="AJ2645" s="352" t="s">
        <v>9424</v>
      </c>
      <c r="AK2645" s="354">
        <v>94.536249999999995</v>
      </c>
      <c r="AL2645" s="355">
        <v>4.5475500000000002</v>
      </c>
      <c r="AM2645" s="11">
        <f>IF(Verzie!$E$1="CZK",Ceny!AK2645,IF(Verzie!$E$1="SK",Ceny!AL2645,""))</f>
        <v>4.5475500000000002</v>
      </c>
    </row>
    <row r="2646" spans="34:39" ht="15">
      <c r="AH2646" s="353" t="s">
        <v>9425</v>
      </c>
      <c r="AI2646" s="352" t="s">
        <v>9426</v>
      </c>
      <c r="AJ2646" s="352" t="s">
        <v>9427</v>
      </c>
      <c r="AK2646" s="354">
        <v>93.392120000000006</v>
      </c>
      <c r="AL2646" s="355">
        <v>4.4925100000000002</v>
      </c>
      <c r="AM2646" s="11">
        <f>IF(Verzie!$E$1="CZK",Ceny!AK2646,IF(Verzie!$E$1="SK",Ceny!AL2646,""))</f>
        <v>4.4925100000000002</v>
      </c>
    </row>
    <row r="2647" spans="34:39" ht="15">
      <c r="AH2647" s="353" t="s">
        <v>9428</v>
      </c>
      <c r="AI2647" s="352" t="s">
        <v>9429</v>
      </c>
      <c r="AJ2647" s="352" t="s">
        <v>9430</v>
      </c>
      <c r="AK2647" s="354">
        <v>99.229579999999999</v>
      </c>
      <c r="AL2647" s="355">
        <v>4.7732999999999999</v>
      </c>
      <c r="AM2647" s="11">
        <f>IF(Verzie!$E$1="CZK",Ceny!AK2647,IF(Verzie!$E$1="SK",Ceny!AL2647,""))</f>
        <v>4.7732999999999999</v>
      </c>
    </row>
    <row r="2648" spans="34:39" ht="15">
      <c r="AH2648" s="353" t="s">
        <v>9431</v>
      </c>
      <c r="AI2648" s="352" t="s">
        <v>9432</v>
      </c>
      <c r="AJ2648" s="352" t="s">
        <v>9433</v>
      </c>
      <c r="AK2648" s="354">
        <v>26.759620000000002</v>
      </c>
      <c r="AL2648" s="355">
        <v>1.2872399999999999</v>
      </c>
      <c r="AM2648" s="11">
        <f>IF(Verzie!$E$1="CZK",Ceny!AK2648,IF(Verzie!$E$1="SK",Ceny!AL2648,""))</f>
        <v>1.2872399999999999</v>
      </c>
    </row>
    <row r="2649" spans="34:39" ht="15">
      <c r="AH2649" s="353" t="s">
        <v>9434</v>
      </c>
      <c r="AI2649" s="352" t="s">
        <v>9435</v>
      </c>
      <c r="AJ2649" s="352" t="s">
        <v>9436</v>
      </c>
      <c r="AK2649" s="354">
        <v>294.77623999999997</v>
      </c>
      <c r="AL2649" s="355">
        <v>0</v>
      </c>
      <c r="AM2649" s="11">
        <f>IF(Verzie!$E$1="CZK",Ceny!AK2649,IF(Verzie!$E$1="SK",Ceny!AL2649,""))</f>
        <v>0</v>
      </c>
    </row>
    <row r="2650" spans="34:39" ht="15">
      <c r="AH2650" s="353" t="s">
        <v>9437</v>
      </c>
      <c r="AI2650" s="352" t="s">
        <v>9438</v>
      </c>
      <c r="AJ2650" s="352" t="s">
        <v>9439</v>
      </c>
      <c r="AK2650" s="354">
        <v>294.77623999999997</v>
      </c>
      <c r="AL2650" s="355">
        <v>0</v>
      </c>
      <c r="AM2650" s="11">
        <f>IF(Verzie!$E$1="CZK",Ceny!AK2650,IF(Verzie!$E$1="SK",Ceny!AL2650,""))</f>
        <v>0</v>
      </c>
    </row>
    <row r="2651" spans="34:39" ht="15">
      <c r="AH2651" s="353" t="s">
        <v>9440</v>
      </c>
      <c r="AI2651" s="352" t="s">
        <v>9441</v>
      </c>
      <c r="AJ2651" s="352" t="s">
        <v>9442</v>
      </c>
      <c r="AK2651" s="354">
        <v>22.757829999999998</v>
      </c>
      <c r="AL2651" s="355">
        <v>0.91588000000000003</v>
      </c>
      <c r="AM2651" s="11">
        <f>IF(Verzie!$E$1="CZK",Ceny!AK2651,IF(Verzie!$E$1="SK",Ceny!AL2651,""))</f>
        <v>0.91588000000000003</v>
      </c>
    </row>
    <row r="2652" spans="34:39" ht="15">
      <c r="AH2652" s="353" t="s">
        <v>9443</v>
      </c>
      <c r="AI2652" s="352" t="s">
        <v>9444</v>
      </c>
      <c r="AJ2652" s="352" t="s">
        <v>9445</v>
      </c>
      <c r="AK2652" s="354">
        <v>357.40159</v>
      </c>
      <c r="AL2652" s="355">
        <v>15.7539</v>
      </c>
      <c r="AM2652" s="11">
        <f>IF(Verzie!$E$1="CZK",Ceny!AK2652,IF(Verzie!$E$1="SK",Ceny!AL2652,""))</f>
        <v>15.7539</v>
      </c>
    </row>
    <row r="2653" spans="34:39" ht="15">
      <c r="AH2653" s="353" t="s">
        <v>9446</v>
      </c>
      <c r="AI2653" s="352" t="s">
        <v>9447</v>
      </c>
      <c r="AJ2653" s="352" t="s">
        <v>9448</v>
      </c>
      <c r="AK2653" s="354">
        <v>186.65996999999999</v>
      </c>
      <c r="AL2653" s="355">
        <v>8.2278000000000002</v>
      </c>
      <c r="AM2653" s="11">
        <f>IF(Verzie!$E$1="CZK",Ceny!AK2653,IF(Verzie!$E$1="SK",Ceny!AL2653,""))</f>
        <v>8.2278000000000002</v>
      </c>
    </row>
    <row r="2654" spans="34:39" ht="15">
      <c r="AH2654" s="353" t="s">
        <v>9449</v>
      </c>
      <c r="AI2654" s="352" t="s">
        <v>9450</v>
      </c>
      <c r="AJ2654" s="352" t="s">
        <v>9451</v>
      </c>
      <c r="AK2654" s="354">
        <v>254.06165999999999</v>
      </c>
      <c r="AL2654" s="355">
        <v>11.63932</v>
      </c>
      <c r="AM2654" s="11">
        <f>IF(Verzie!$E$1="CZK",Ceny!AK2654,IF(Verzie!$E$1="SK",Ceny!AL2654,""))</f>
        <v>11.63932</v>
      </c>
    </row>
    <row r="2655" spans="34:39" ht="15">
      <c r="AH2655" s="353" t="s">
        <v>9452</v>
      </c>
      <c r="AI2655" s="352" t="s">
        <v>9453</v>
      </c>
      <c r="AJ2655" s="352" t="s">
        <v>9454</v>
      </c>
      <c r="AK2655" s="354">
        <v>275.44483000000002</v>
      </c>
      <c r="AL2655" s="355">
        <v>11.019159999999999</v>
      </c>
      <c r="AM2655" s="11">
        <f>IF(Verzie!$E$1="CZK",Ceny!AK2655,IF(Verzie!$E$1="SK",Ceny!AL2655,""))</f>
        <v>11.019159999999999</v>
      </c>
    </row>
    <row r="2656" spans="34:39" ht="15">
      <c r="AH2656" s="353" t="s">
        <v>9455</v>
      </c>
      <c r="AI2656" s="352" t="s">
        <v>9456</v>
      </c>
      <c r="AJ2656" s="352" t="s">
        <v>9457</v>
      </c>
      <c r="AK2656" s="354">
        <v>291.09852000000001</v>
      </c>
      <c r="AL2656" s="355">
        <v>11.645390000000001</v>
      </c>
      <c r="AM2656" s="11">
        <f>IF(Verzie!$E$1="CZK",Ceny!AK2656,IF(Verzie!$E$1="SK",Ceny!AL2656,""))</f>
        <v>11.645390000000001</v>
      </c>
    </row>
    <row r="2657" spans="34:39" ht="15">
      <c r="AH2657" s="353" t="s">
        <v>9458</v>
      </c>
      <c r="AI2657" s="352" t="s">
        <v>9459</v>
      </c>
      <c r="AJ2657" s="352" t="s">
        <v>9460</v>
      </c>
      <c r="AK2657" s="354">
        <v>316.12876999999997</v>
      </c>
      <c r="AL2657" s="355">
        <v>12.646739999999999</v>
      </c>
      <c r="AM2657" s="11">
        <f>IF(Verzie!$E$1="CZK",Ceny!AK2657,IF(Verzie!$E$1="SK",Ceny!AL2657,""))</f>
        <v>12.646739999999999</v>
      </c>
    </row>
    <row r="2658" spans="34:39" ht="15">
      <c r="AH2658" s="353" t="s">
        <v>9461</v>
      </c>
      <c r="AI2658" s="352" t="s">
        <v>9462</v>
      </c>
      <c r="AJ2658" s="352" t="s">
        <v>9463</v>
      </c>
      <c r="AK2658" s="354">
        <v>345.86822000000001</v>
      </c>
      <c r="AL2658" s="355">
        <v>13.836449999999999</v>
      </c>
      <c r="AM2658" s="11">
        <f>IF(Verzie!$E$1="CZK",Ceny!AK2658,IF(Verzie!$E$1="SK",Ceny!AL2658,""))</f>
        <v>13.836449999999999</v>
      </c>
    </row>
    <row r="2659" spans="34:39" ht="15">
      <c r="AH2659" s="353" t="s">
        <v>9464</v>
      </c>
      <c r="AI2659" s="352" t="s">
        <v>9465</v>
      </c>
      <c r="AJ2659" s="352" t="s">
        <v>9466</v>
      </c>
      <c r="AK2659" s="354">
        <v>449.15645999999998</v>
      </c>
      <c r="AL2659" s="355">
        <v>17.968509999999998</v>
      </c>
      <c r="AM2659" s="11">
        <f>IF(Verzie!$E$1="CZK",Ceny!AK2659,IF(Verzie!$E$1="SK",Ceny!AL2659,""))</f>
        <v>17.968509999999998</v>
      </c>
    </row>
    <row r="2660" spans="34:39" ht="15">
      <c r="AH2660" s="353" t="s">
        <v>9467</v>
      </c>
      <c r="AI2660" s="352" t="s">
        <v>9468</v>
      </c>
      <c r="AJ2660" s="352" t="s">
        <v>9469</v>
      </c>
      <c r="AK2660" s="354">
        <v>298.92275999999998</v>
      </c>
      <c r="AL2660" s="355">
        <v>11.958399999999999</v>
      </c>
      <c r="AM2660" s="11">
        <f>IF(Verzie!$E$1="CZK",Ceny!AK2660,IF(Verzie!$E$1="SK",Ceny!AL2660,""))</f>
        <v>11.958399999999999</v>
      </c>
    </row>
    <row r="2661" spans="34:39" ht="15">
      <c r="AH2661" s="353" t="s">
        <v>9470</v>
      </c>
      <c r="AI2661" s="352" t="s">
        <v>9471</v>
      </c>
      <c r="AJ2661" s="352" t="s">
        <v>9472</v>
      </c>
      <c r="AK2661" s="354">
        <v>317.70454000000001</v>
      </c>
      <c r="AL2661" s="355">
        <v>12.709759999999999</v>
      </c>
      <c r="AM2661" s="11">
        <f>IF(Verzie!$E$1="CZK",Ceny!AK2661,IF(Verzie!$E$1="SK",Ceny!AL2661,""))</f>
        <v>12.709759999999999</v>
      </c>
    </row>
    <row r="2662" spans="34:39" ht="15">
      <c r="AH2662" s="353" t="s">
        <v>9473</v>
      </c>
      <c r="AI2662" s="352" t="s">
        <v>9474</v>
      </c>
      <c r="AJ2662" s="352" t="s">
        <v>9475</v>
      </c>
      <c r="AK2662" s="354">
        <v>342.74002000000002</v>
      </c>
      <c r="AL2662" s="355">
        <v>13.7113</v>
      </c>
      <c r="AM2662" s="11">
        <f>IF(Verzie!$E$1="CZK",Ceny!AK2662,IF(Verzie!$E$1="SK",Ceny!AL2662,""))</f>
        <v>13.7113</v>
      </c>
    </row>
    <row r="2663" spans="34:39" ht="15">
      <c r="AH2663" s="353" t="s">
        <v>9476</v>
      </c>
      <c r="AI2663" s="352" t="s">
        <v>9477</v>
      </c>
      <c r="AJ2663" s="352" t="s">
        <v>9478</v>
      </c>
      <c r="AK2663" s="354">
        <v>242.63906</v>
      </c>
      <c r="AL2663" s="355">
        <v>9.7645800000000005</v>
      </c>
      <c r="AM2663" s="11">
        <f>IF(Verzie!$E$1="CZK",Ceny!AK2663,IF(Verzie!$E$1="SK",Ceny!AL2663,""))</f>
        <v>9.7645800000000005</v>
      </c>
    </row>
    <row r="2664" spans="34:39" ht="15">
      <c r="AH2664" s="353" t="s">
        <v>9479</v>
      </c>
      <c r="AI2664" s="352" t="s">
        <v>9480</v>
      </c>
      <c r="AJ2664" s="352" t="s">
        <v>9481</v>
      </c>
      <c r="AK2664" s="354">
        <v>242.63906</v>
      </c>
      <c r="AL2664" s="355">
        <v>9.7645800000000005</v>
      </c>
      <c r="AM2664" s="11">
        <f>IF(Verzie!$E$1="CZK",Ceny!AK2664,IF(Verzie!$E$1="SK",Ceny!AL2664,""))</f>
        <v>9.7645800000000005</v>
      </c>
    </row>
    <row r="2665" spans="34:39" ht="15">
      <c r="AH2665" s="353" t="s">
        <v>9482</v>
      </c>
      <c r="AI2665" s="352" t="s">
        <v>9483</v>
      </c>
      <c r="AJ2665" s="352" t="s">
        <v>9484</v>
      </c>
      <c r="AK2665" s="354">
        <v>242.63906</v>
      </c>
      <c r="AL2665" s="355">
        <v>9.7645800000000005</v>
      </c>
      <c r="AM2665" s="11">
        <f>IF(Verzie!$E$1="CZK",Ceny!AK2665,IF(Verzie!$E$1="SK",Ceny!AL2665,""))</f>
        <v>9.7645800000000005</v>
      </c>
    </row>
    <row r="2666" spans="34:39" ht="15">
      <c r="AH2666" s="353" t="s">
        <v>9485</v>
      </c>
      <c r="AI2666" s="352" t="s">
        <v>9486</v>
      </c>
      <c r="AJ2666" s="352" t="s">
        <v>9487</v>
      </c>
      <c r="AK2666" s="354">
        <v>242.63906</v>
      </c>
      <c r="AL2666" s="355">
        <v>9.7645800000000005</v>
      </c>
      <c r="AM2666" s="11">
        <f>IF(Verzie!$E$1="CZK",Ceny!AK2666,IF(Verzie!$E$1="SK",Ceny!AL2666,""))</f>
        <v>9.7645800000000005</v>
      </c>
    </row>
    <row r="2667" spans="34:39" ht="15">
      <c r="AH2667" s="353" t="s">
        <v>9488</v>
      </c>
      <c r="AI2667" s="352" t="s">
        <v>9489</v>
      </c>
      <c r="AJ2667" s="352" t="s">
        <v>9490</v>
      </c>
      <c r="AK2667" s="354">
        <v>1638.62445</v>
      </c>
      <c r="AL2667" s="355">
        <v>72.228939999999994</v>
      </c>
      <c r="AM2667" s="11">
        <f>IF(Verzie!$E$1="CZK",Ceny!AK2667,IF(Verzie!$E$1="SK",Ceny!AL2667,""))</f>
        <v>72.228939999999994</v>
      </c>
    </row>
    <row r="2668" spans="34:39" ht="15">
      <c r="AH2668" s="353" t="s">
        <v>9491</v>
      </c>
      <c r="AI2668" s="352" t="s">
        <v>9492</v>
      </c>
      <c r="AJ2668" s="352" t="s">
        <v>9493</v>
      </c>
      <c r="AK2668" s="354">
        <v>400.72091</v>
      </c>
      <c r="AL2668" s="355">
        <v>18.3582</v>
      </c>
      <c r="AM2668" s="11">
        <f>IF(Verzie!$E$1="CZK",Ceny!AK2668,IF(Verzie!$E$1="SK",Ceny!AL2668,""))</f>
        <v>18.3582</v>
      </c>
    </row>
    <row r="2669" spans="34:39" ht="15">
      <c r="AH2669" s="353" t="s">
        <v>9494</v>
      </c>
      <c r="AI2669" s="352" t="s">
        <v>9495</v>
      </c>
      <c r="AJ2669" s="352" t="s">
        <v>9496</v>
      </c>
      <c r="AK2669" s="354">
        <v>240.58775</v>
      </c>
      <c r="AL2669" s="355">
        <v>0</v>
      </c>
      <c r="AM2669" s="11">
        <f>IF(Verzie!$E$1="CZK",Ceny!AK2669,IF(Verzie!$E$1="SK",Ceny!AL2669,""))</f>
        <v>0</v>
      </c>
    </row>
    <row r="2670" spans="34:39" ht="15">
      <c r="AH2670" s="353" t="s">
        <v>9497</v>
      </c>
      <c r="AI2670" s="352" t="s">
        <v>9498</v>
      </c>
      <c r="AJ2670" s="352" t="s">
        <v>9499</v>
      </c>
      <c r="AK2670" s="354">
        <v>240.58775</v>
      </c>
      <c r="AL2670" s="355">
        <v>0</v>
      </c>
      <c r="AM2670" s="11">
        <f>IF(Verzie!$E$1="CZK",Ceny!AK2670,IF(Verzie!$E$1="SK",Ceny!AL2670,""))</f>
        <v>0</v>
      </c>
    </row>
    <row r="2671" spans="34:39" ht="15">
      <c r="AH2671" s="353" t="s">
        <v>9500</v>
      </c>
      <c r="AI2671" s="352" t="s">
        <v>9501</v>
      </c>
      <c r="AJ2671" s="352" t="s">
        <v>9502</v>
      </c>
      <c r="AK2671" s="354">
        <v>217.83226999999999</v>
      </c>
      <c r="AL2671" s="355">
        <v>0</v>
      </c>
      <c r="AM2671" s="11">
        <f>IF(Verzie!$E$1="CZK",Ceny!AK2671,IF(Verzie!$E$1="SK",Ceny!AL2671,""))</f>
        <v>0</v>
      </c>
    </row>
    <row r="2672" spans="34:39" ht="15">
      <c r="AH2672" s="353" t="s">
        <v>9503</v>
      </c>
      <c r="AI2672" s="352" t="s">
        <v>9504</v>
      </c>
      <c r="AJ2672" s="352" t="s">
        <v>9505</v>
      </c>
      <c r="AK2672" s="354">
        <v>217.83226999999999</v>
      </c>
      <c r="AL2672" s="355">
        <v>0</v>
      </c>
      <c r="AM2672" s="11">
        <f>IF(Verzie!$E$1="CZK",Ceny!AK2672,IF(Verzie!$E$1="SK",Ceny!AL2672,""))</f>
        <v>0</v>
      </c>
    </row>
    <row r="2673" spans="34:39" ht="15">
      <c r="AH2673" s="353" t="s">
        <v>9506</v>
      </c>
      <c r="AI2673" s="352" t="s">
        <v>9507</v>
      </c>
      <c r="AJ2673" s="352" t="s">
        <v>9508</v>
      </c>
      <c r="AK2673" s="354">
        <v>143.49542</v>
      </c>
      <c r="AL2673" s="355">
        <v>6.9026399999999999</v>
      </c>
      <c r="AM2673" s="11">
        <f>IF(Verzie!$E$1="CZK",Ceny!AK2673,IF(Verzie!$E$1="SK",Ceny!AL2673,""))</f>
        <v>6.9026399999999999</v>
      </c>
    </row>
    <row r="2674" spans="34:39" ht="15">
      <c r="AH2674" s="353" t="s">
        <v>9509</v>
      </c>
      <c r="AI2674" s="352" t="s">
        <v>9510</v>
      </c>
      <c r="AJ2674" s="352" t="s">
        <v>9511</v>
      </c>
      <c r="AK2674" s="354">
        <v>143.49542</v>
      </c>
      <c r="AL2674" s="355">
        <v>6.9026399999999999</v>
      </c>
      <c r="AM2674" s="11">
        <f>IF(Verzie!$E$1="CZK",Ceny!AK2674,IF(Verzie!$E$1="SK",Ceny!AL2674,""))</f>
        <v>6.9026399999999999</v>
      </c>
    </row>
    <row r="2675" spans="34:39" ht="15">
      <c r="AH2675" s="353" t="s">
        <v>9512</v>
      </c>
      <c r="AI2675" s="352" t="s">
        <v>9513</v>
      </c>
      <c r="AJ2675" s="352" t="s">
        <v>9514</v>
      </c>
      <c r="AK2675" s="354">
        <v>149.34102999999999</v>
      </c>
      <c r="AL2675" s="355">
        <v>7.1838499999999996</v>
      </c>
      <c r="AM2675" s="11">
        <f>IF(Verzie!$E$1="CZK",Ceny!AK2675,IF(Verzie!$E$1="SK",Ceny!AL2675,""))</f>
        <v>7.1838499999999996</v>
      </c>
    </row>
    <row r="2676" spans="34:39" ht="15">
      <c r="AH2676" s="353" t="s">
        <v>9515</v>
      </c>
      <c r="AI2676" s="352" t="s">
        <v>9516</v>
      </c>
      <c r="AJ2676" s="352" t="s">
        <v>9517</v>
      </c>
      <c r="AK2676" s="354">
        <v>149.34102999999999</v>
      </c>
      <c r="AL2676" s="355">
        <v>7.1838499999999996</v>
      </c>
      <c r="AM2676" s="11">
        <f>IF(Verzie!$E$1="CZK",Ceny!AK2676,IF(Verzie!$E$1="SK",Ceny!AL2676,""))</f>
        <v>7.1838499999999996</v>
      </c>
    </row>
    <row r="2677" spans="34:39" ht="15">
      <c r="AH2677" s="353" t="s">
        <v>9518</v>
      </c>
      <c r="AI2677" s="352" t="s">
        <v>9519</v>
      </c>
      <c r="AJ2677" s="352" t="s">
        <v>9520</v>
      </c>
      <c r="AK2677" s="354">
        <v>148.21648999999999</v>
      </c>
      <c r="AL2677" s="355">
        <v>6.9757600000000002</v>
      </c>
      <c r="AM2677" s="11">
        <f>IF(Verzie!$E$1="CZK",Ceny!AK2677,IF(Verzie!$E$1="SK",Ceny!AL2677,""))</f>
        <v>6.9757600000000002</v>
      </c>
    </row>
    <row r="2678" spans="34:39" ht="15">
      <c r="AH2678" s="353" t="s">
        <v>9521</v>
      </c>
      <c r="AI2678" s="352" t="s">
        <v>9522</v>
      </c>
      <c r="AJ2678" s="352" t="s">
        <v>9523</v>
      </c>
      <c r="AK2678" s="354">
        <v>148.21648999999999</v>
      </c>
      <c r="AL2678" s="355">
        <v>6.9757600000000002</v>
      </c>
      <c r="AM2678" s="11">
        <f>IF(Verzie!$E$1="CZK",Ceny!AK2678,IF(Verzie!$E$1="SK",Ceny!AL2678,""))</f>
        <v>6.9757600000000002</v>
      </c>
    </row>
    <row r="2679" spans="34:39" ht="15">
      <c r="AH2679" s="353" t="s">
        <v>9524</v>
      </c>
      <c r="AI2679" s="352" t="s">
        <v>9525</v>
      </c>
      <c r="AJ2679" s="352" t="s">
        <v>9526</v>
      </c>
      <c r="AK2679" s="354">
        <v>222.42964000000001</v>
      </c>
      <c r="AL2679" s="355">
        <v>10.699669999999999</v>
      </c>
      <c r="AM2679" s="11">
        <f>IF(Verzie!$E$1="CZK",Ceny!AK2679,IF(Verzie!$E$1="SK",Ceny!AL2679,""))</f>
        <v>10.699669999999999</v>
      </c>
    </row>
    <row r="2680" spans="34:39" ht="15">
      <c r="AH2680" s="353" t="s">
        <v>9527</v>
      </c>
      <c r="AI2680" s="352" t="s">
        <v>9528</v>
      </c>
      <c r="AJ2680" s="352" t="s">
        <v>9529</v>
      </c>
      <c r="AK2680" s="354">
        <v>222.42964000000001</v>
      </c>
      <c r="AL2680" s="355">
        <v>10.699669999999999</v>
      </c>
      <c r="AM2680" s="11">
        <f>IF(Verzie!$E$1="CZK",Ceny!AK2680,IF(Verzie!$E$1="SK",Ceny!AL2680,""))</f>
        <v>10.699669999999999</v>
      </c>
    </row>
    <row r="2681" spans="34:39" ht="15">
      <c r="AH2681" s="353" t="s">
        <v>9530</v>
      </c>
      <c r="AI2681" s="352" t="s">
        <v>9531</v>
      </c>
      <c r="AJ2681" s="352" t="s">
        <v>9532</v>
      </c>
      <c r="AK2681" s="354">
        <v>225.35244</v>
      </c>
      <c r="AL2681" s="355">
        <v>10.840260000000001</v>
      </c>
      <c r="AM2681" s="11">
        <f>IF(Verzie!$E$1="CZK",Ceny!AK2681,IF(Verzie!$E$1="SK",Ceny!AL2681,""))</f>
        <v>10.840260000000001</v>
      </c>
    </row>
    <row r="2682" spans="34:39" ht="15">
      <c r="AH2682" s="353" t="s">
        <v>9533</v>
      </c>
      <c r="AI2682" s="352" t="s">
        <v>9534</v>
      </c>
      <c r="AJ2682" s="352" t="s">
        <v>9535</v>
      </c>
      <c r="AK2682" s="354">
        <v>225.35244</v>
      </c>
      <c r="AL2682" s="355">
        <v>10.840260000000001</v>
      </c>
      <c r="AM2682" s="11">
        <f>IF(Verzie!$E$1="CZK",Ceny!AK2682,IF(Verzie!$E$1="SK",Ceny!AL2682,""))</f>
        <v>10.840260000000001</v>
      </c>
    </row>
    <row r="2683" spans="34:39" ht="15">
      <c r="AH2683" s="353" t="s">
        <v>9536</v>
      </c>
      <c r="AI2683" s="352" t="s">
        <v>9537</v>
      </c>
      <c r="AJ2683" s="352" t="s">
        <v>9538</v>
      </c>
      <c r="AK2683" s="354">
        <v>149.34102999999999</v>
      </c>
      <c r="AL2683" s="355">
        <v>7.1838499999999996</v>
      </c>
      <c r="AM2683" s="11">
        <f>IF(Verzie!$E$1="CZK",Ceny!AK2683,IF(Verzie!$E$1="SK",Ceny!AL2683,""))</f>
        <v>7.1838499999999996</v>
      </c>
    </row>
    <row r="2684" spans="34:39" ht="15">
      <c r="AH2684" s="353" t="s">
        <v>9539</v>
      </c>
      <c r="AI2684" s="352" t="s">
        <v>9540</v>
      </c>
      <c r="AJ2684" s="352" t="s">
        <v>9541</v>
      </c>
      <c r="AK2684" s="354">
        <v>149.34102999999999</v>
      </c>
      <c r="AL2684" s="355">
        <v>7.1838499999999996</v>
      </c>
      <c r="AM2684" s="11">
        <f>IF(Verzie!$E$1="CZK",Ceny!AK2684,IF(Verzie!$E$1="SK",Ceny!AL2684,""))</f>
        <v>7.1838499999999996</v>
      </c>
    </row>
    <row r="2685" spans="34:39" ht="15">
      <c r="AH2685" s="353" t="s">
        <v>9542</v>
      </c>
      <c r="AI2685" s="352" t="s">
        <v>9543</v>
      </c>
      <c r="AJ2685" s="352" t="s">
        <v>9544</v>
      </c>
      <c r="AK2685" s="354">
        <v>148.21648999999999</v>
      </c>
      <c r="AL2685" s="355">
        <v>6.9757600000000002</v>
      </c>
      <c r="AM2685" s="11">
        <f>IF(Verzie!$E$1="CZK",Ceny!AK2685,IF(Verzie!$E$1="SK",Ceny!AL2685,""))</f>
        <v>6.9757600000000002</v>
      </c>
    </row>
    <row r="2686" spans="34:39" ht="15">
      <c r="AH2686" s="353" t="s">
        <v>9545</v>
      </c>
      <c r="AI2686" s="352" t="s">
        <v>9546</v>
      </c>
      <c r="AJ2686" s="352" t="s">
        <v>9547</v>
      </c>
      <c r="AK2686" s="354">
        <v>148.21648999999999</v>
      </c>
      <c r="AL2686" s="355">
        <v>6.9757600000000002</v>
      </c>
      <c r="AM2686" s="11">
        <f>IF(Verzie!$E$1="CZK",Ceny!AK2686,IF(Verzie!$E$1="SK",Ceny!AL2686,""))</f>
        <v>6.9757600000000002</v>
      </c>
    </row>
    <row r="2687" spans="34:39" ht="15">
      <c r="AH2687" s="353" t="s">
        <v>9548</v>
      </c>
      <c r="AI2687" s="352" t="s">
        <v>9549</v>
      </c>
      <c r="AJ2687" s="352" t="s">
        <v>9550</v>
      </c>
      <c r="AK2687" s="354">
        <v>225.35244</v>
      </c>
      <c r="AL2687" s="355">
        <v>10.840260000000001</v>
      </c>
      <c r="AM2687" s="11">
        <f>IF(Verzie!$E$1="CZK",Ceny!AK2687,IF(Verzie!$E$1="SK",Ceny!AL2687,""))</f>
        <v>10.840260000000001</v>
      </c>
    </row>
    <row r="2688" spans="34:39" ht="15">
      <c r="AH2688" s="353" t="s">
        <v>9551</v>
      </c>
      <c r="AI2688" s="352" t="s">
        <v>9552</v>
      </c>
      <c r="AJ2688" s="352" t="s">
        <v>9553</v>
      </c>
      <c r="AK2688" s="354">
        <v>225.35244</v>
      </c>
      <c r="AL2688" s="355">
        <v>10.840260000000001</v>
      </c>
      <c r="AM2688" s="11">
        <f>IF(Verzie!$E$1="CZK",Ceny!AK2688,IF(Verzie!$E$1="SK",Ceny!AL2688,""))</f>
        <v>10.840260000000001</v>
      </c>
    </row>
    <row r="2689" spans="34:39" ht="15">
      <c r="AH2689" s="353" t="s">
        <v>9554</v>
      </c>
      <c r="AI2689" s="352" t="s">
        <v>9555</v>
      </c>
      <c r="AJ2689" s="352" t="s">
        <v>9556</v>
      </c>
      <c r="AK2689" s="354">
        <v>237.04595</v>
      </c>
      <c r="AL2689" s="355">
        <v>11.40277</v>
      </c>
      <c r="AM2689" s="11">
        <f>IF(Verzie!$E$1="CZK",Ceny!AK2689,IF(Verzie!$E$1="SK",Ceny!AL2689,""))</f>
        <v>11.40277</v>
      </c>
    </row>
    <row r="2690" spans="34:39" ht="15">
      <c r="AH2690" s="353" t="s">
        <v>9557</v>
      </c>
      <c r="AI2690" s="352" t="s">
        <v>9558</v>
      </c>
      <c r="AJ2690" s="352" t="s">
        <v>9559</v>
      </c>
      <c r="AK2690" s="354">
        <v>237.04595</v>
      </c>
      <c r="AL2690" s="355">
        <v>11.40277</v>
      </c>
      <c r="AM2690" s="11">
        <f>IF(Verzie!$E$1="CZK",Ceny!AK2690,IF(Verzie!$E$1="SK",Ceny!AL2690,""))</f>
        <v>11.40277</v>
      </c>
    </row>
    <row r="2691" spans="34:39" ht="15">
      <c r="AH2691" s="353" t="s">
        <v>9560</v>
      </c>
      <c r="AI2691" s="352" t="s">
        <v>9561</v>
      </c>
      <c r="AJ2691" s="352" t="s">
        <v>9562</v>
      </c>
      <c r="AK2691" s="354">
        <v>143.49542</v>
      </c>
      <c r="AL2691" s="355">
        <v>6.9026399999999999</v>
      </c>
      <c r="AM2691" s="11">
        <f>IF(Verzie!$E$1="CZK",Ceny!AK2691,IF(Verzie!$E$1="SK",Ceny!AL2691,""))</f>
        <v>6.9026399999999999</v>
      </c>
    </row>
    <row r="2692" spans="34:39" ht="15">
      <c r="AH2692" s="353" t="s">
        <v>9563</v>
      </c>
      <c r="AI2692" s="352" t="s">
        <v>9564</v>
      </c>
      <c r="AJ2692" s="352" t="s">
        <v>9565</v>
      </c>
      <c r="AK2692" s="354">
        <v>143.49542</v>
      </c>
      <c r="AL2692" s="355">
        <v>6.9026399999999999</v>
      </c>
      <c r="AM2692" s="11">
        <f>IF(Verzie!$E$1="CZK",Ceny!AK2692,IF(Verzie!$E$1="SK",Ceny!AL2692,""))</f>
        <v>6.9026399999999999</v>
      </c>
    </row>
    <row r="2693" spans="34:39" ht="15">
      <c r="AH2693" s="353" t="s">
        <v>9566</v>
      </c>
      <c r="AI2693" s="352" t="s">
        <v>9567</v>
      </c>
      <c r="AJ2693" s="352" t="s">
        <v>9568</v>
      </c>
      <c r="AK2693" s="354">
        <v>149.34102999999999</v>
      </c>
      <c r="AL2693" s="355">
        <v>7.1838499999999996</v>
      </c>
      <c r="AM2693" s="11">
        <f>IF(Verzie!$E$1="CZK",Ceny!AK2693,IF(Verzie!$E$1="SK",Ceny!AL2693,""))</f>
        <v>7.1838499999999996</v>
      </c>
    </row>
    <row r="2694" spans="34:39" ht="15">
      <c r="AH2694" s="353" t="s">
        <v>9569</v>
      </c>
      <c r="AI2694" s="352" t="s">
        <v>9570</v>
      </c>
      <c r="AJ2694" s="352" t="s">
        <v>9571</v>
      </c>
      <c r="AK2694" s="354">
        <v>149.34102999999999</v>
      </c>
      <c r="AL2694" s="355">
        <v>7.1838499999999996</v>
      </c>
      <c r="AM2694" s="11">
        <f>IF(Verzie!$E$1="CZK",Ceny!AK2694,IF(Verzie!$E$1="SK",Ceny!AL2694,""))</f>
        <v>7.1838499999999996</v>
      </c>
    </row>
    <row r="2695" spans="34:39" ht="15">
      <c r="AH2695" s="353" t="s">
        <v>9572</v>
      </c>
      <c r="AI2695" s="352" t="s">
        <v>9573</v>
      </c>
      <c r="AJ2695" s="352" t="s">
        <v>9574</v>
      </c>
      <c r="AK2695" s="354">
        <v>152.26613</v>
      </c>
      <c r="AL2695" s="355">
        <v>7.3245500000000003</v>
      </c>
      <c r="AM2695" s="11">
        <f>IF(Verzie!$E$1="CZK",Ceny!AK2695,IF(Verzie!$E$1="SK",Ceny!AL2695,""))</f>
        <v>7.3245500000000003</v>
      </c>
    </row>
    <row r="2696" spans="34:39" ht="15">
      <c r="AH2696" s="353" t="s">
        <v>9575</v>
      </c>
      <c r="AI2696" s="352" t="s">
        <v>9576</v>
      </c>
      <c r="AJ2696" s="352" t="s">
        <v>9577</v>
      </c>
      <c r="AK2696" s="354">
        <v>152.26613</v>
      </c>
      <c r="AL2696" s="355">
        <v>7.3245500000000003</v>
      </c>
      <c r="AM2696" s="11">
        <f>IF(Verzie!$E$1="CZK",Ceny!AK2696,IF(Verzie!$E$1="SK",Ceny!AL2696,""))</f>
        <v>7.3245500000000003</v>
      </c>
    </row>
    <row r="2697" spans="34:39" ht="15">
      <c r="AH2697" s="353" t="s">
        <v>9578</v>
      </c>
      <c r="AI2697" s="352" t="s">
        <v>9579</v>
      </c>
      <c r="AJ2697" s="352" t="s">
        <v>9580</v>
      </c>
      <c r="AK2697" s="354">
        <v>55.402850000000001</v>
      </c>
      <c r="AL2697" s="355">
        <v>0</v>
      </c>
      <c r="AM2697" s="11">
        <f>IF(Verzie!$E$1="CZK",Ceny!AK2697,IF(Verzie!$E$1="SK",Ceny!AL2697,""))</f>
        <v>0</v>
      </c>
    </row>
    <row r="2698" spans="34:39" ht="15">
      <c r="AH2698" s="353" t="s">
        <v>9581</v>
      </c>
      <c r="AI2698" s="352" t="s">
        <v>9582</v>
      </c>
      <c r="AJ2698" s="352" t="s">
        <v>9583</v>
      </c>
      <c r="AK2698" s="354">
        <v>39.2654</v>
      </c>
      <c r="AL2698" s="355">
        <v>0</v>
      </c>
      <c r="AM2698" s="11">
        <f>IF(Verzie!$E$1="CZK",Ceny!AK2698,IF(Verzie!$E$1="SK",Ceny!AL2698,""))</f>
        <v>0</v>
      </c>
    </row>
    <row r="2699" spans="34:39" ht="15">
      <c r="AH2699" s="353" t="s">
        <v>9584</v>
      </c>
      <c r="AI2699" s="352" t="s">
        <v>9585</v>
      </c>
      <c r="AJ2699" s="352" t="s">
        <v>9586</v>
      </c>
      <c r="AK2699" s="354">
        <v>43.300350000000002</v>
      </c>
      <c r="AL2699" s="355">
        <v>0</v>
      </c>
      <c r="AM2699" s="11">
        <f>IF(Verzie!$E$1="CZK",Ceny!AK2699,IF(Verzie!$E$1="SK",Ceny!AL2699,""))</f>
        <v>0</v>
      </c>
    </row>
    <row r="2700" spans="34:39" ht="15">
      <c r="AH2700" s="353" t="s">
        <v>9587</v>
      </c>
      <c r="AI2700" s="352" t="s">
        <v>9588</v>
      </c>
      <c r="AJ2700" s="352" t="s">
        <v>9589</v>
      </c>
      <c r="AK2700" s="354">
        <v>51.367899999999999</v>
      </c>
      <c r="AL2700" s="355">
        <v>0</v>
      </c>
      <c r="AM2700" s="11">
        <f>IF(Verzie!$E$1="CZK",Ceny!AK2700,IF(Verzie!$E$1="SK",Ceny!AL2700,""))</f>
        <v>0</v>
      </c>
    </row>
    <row r="2701" spans="34:39" ht="15">
      <c r="AH2701" s="353" t="s">
        <v>9590</v>
      </c>
      <c r="AI2701" s="352" t="s">
        <v>9591</v>
      </c>
      <c r="AJ2701" s="352" t="s">
        <v>9592</v>
      </c>
      <c r="AK2701" s="354">
        <v>55.402850000000001</v>
      </c>
      <c r="AL2701" s="355">
        <v>0</v>
      </c>
      <c r="AM2701" s="11">
        <f>IF(Verzie!$E$1="CZK",Ceny!AK2701,IF(Verzie!$E$1="SK",Ceny!AL2701,""))</f>
        <v>0</v>
      </c>
    </row>
    <row r="2702" spans="34:39" ht="15">
      <c r="AH2702" s="353" t="s">
        <v>9593</v>
      </c>
      <c r="AI2702" s="352" t="s">
        <v>9594</v>
      </c>
      <c r="AJ2702" s="352" t="s">
        <v>9595</v>
      </c>
      <c r="AK2702" s="354">
        <v>125.3287</v>
      </c>
      <c r="AL2702" s="355">
        <v>0</v>
      </c>
      <c r="AM2702" s="11">
        <f>IF(Verzie!$E$1="CZK",Ceny!AK2702,IF(Verzie!$E$1="SK",Ceny!AL2702,""))</f>
        <v>0</v>
      </c>
    </row>
    <row r="2703" spans="34:39" ht="15">
      <c r="AH2703" s="353" t="s">
        <v>9596</v>
      </c>
      <c r="AI2703" s="352" t="s">
        <v>9597</v>
      </c>
      <c r="AJ2703" s="352" t="s">
        <v>9598</v>
      </c>
      <c r="AK2703" s="354">
        <v>141.46369999999999</v>
      </c>
      <c r="AL2703" s="355">
        <v>0</v>
      </c>
      <c r="AM2703" s="11">
        <f>IF(Verzie!$E$1="CZK",Ceny!AK2703,IF(Verzie!$E$1="SK",Ceny!AL2703,""))</f>
        <v>0</v>
      </c>
    </row>
    <row r="2704" spans="34:39" ht="15">
      <c r="AH2704" s="353" t="s">
        <v>9599</v>
      </c>
      <c r="AI2704" s="352" t="s">
        <v>9600</v>
      </c>
      <c r="AJ2704" s="352" t="s">
        <v>9601</v>
      </c>
      <c r="AK2704" s="354">
        <v>157.60114999999999</v>
      </c>
      <c r="AL2704" s="355">
        <v>0</v>
      </c>
      <c r="AM2704" s="11">
        <f>IF(Verzie!$E$1="CZK",Ceny!AK2704,IF(Verzie!$E$1="SK",Ceny!AL2704,""))</f>
        <v>0</v>
      </c>
    </row>
    <row r="2705" spans="34:39" ht="15">
      <c r="AH2705" s="353" t="s">
        <v>9602</v>
      </c>
      <c r="AI2705" s="352" t="s">
        <v>9603</v>
      </c>
      <c r="AJ2705" s="352" t="s">
        <v>9604</v>
      </c>
      <c r="AK2705" s="354">
        <v>35.232799999999997</v>
      </c>
      <c r="AL2705" s="355">
        <v>0</v>
      </c>
      <c r="AM2705" s="11">
        <f>IF(Verzie!$E$1="CZK",Ceny!AK2705,IF(Verzie!$E$1="SK",Ceny!AL2705,""))</f>
        <v>0</v>
      </c>
    </row>
    <row r="2706" spans="34:39" ht="15">
      <c r="AH2706" s="353" t="s">
        <v>9605</v>
      </c>
      <c r="AI2706" s="352" t="s">
        <v>9606</v>
      </c>
      <c r="AJ2706" s="352" t="s">
        <v>9607</v>
      </c>
      <c r="AK2706" s="354">
        <v>55.402850000000001</v>
      </c>
      <c r="AL2706" s="355">
        <v>0</v>
      </c>
      <c r="AM2706" s="11">
        <f>IF(Verzie!$E$1="CZK",Ceny!AK2706,IF(Verzie!$E$1="SK",Ceny!AL2706,""))</f>
        <v>0</v>
      </c>
    </row>
    <row r="2707" spans="34:39" ht="15">
      <c r="AH2707" s="353" t="s">
        <v>9608</v>
      </c>
      <c r="AI2707" s="352" t="s">
        <v>9609</v>
      </c>
      <c r="AJ2707" s="352" t="s">
        <v>9610</v>
      </c>
      <c r="AK2707" s="354">
        <v>125.3287</v>
      </c>
      <c r="AL2707" s="355">
        <v>0</v>
      </c>
      <c r="AM2707" s="11">
        <f>IF(Verzie!$E$1="CZK",Ceny!AK2707,IF(Verzie!$E$1="SK",Ceny!AL2707,""))</f>
        <v>0</v>
      </c>
    </row>
    <row r="2708" spans="34:39" ht="15">
      <c r="AH2708" s="353" t="s">
        <v>9611</v>
      </c>
      <c r="AI2708" s="352" t="s">
        <v>9612</v>
      </c>
      <c r="AJ2708" s="352" t="s">
        <v>9613</v>
      </c>
      <c r="AK2708" s="354">
        <v>133.39615000000001</v>
      </c>
      <c r="AL2708" s="355">
        <v>0</v>
      </c>
      <c r="AM2708" s="11">
        <f>IF(Verzie!$E$1="CZK",Ceny!AK2708,IF(Verzie!$E$1="SK",Ceny!AL2708,""))</f>
        <v>0</v>
      </c>
    </row>
    <row r="2709" spans="34:39" ht="15">
      <c r="AH2709" s="353" t="s">
        <v>9614</v>
      </c>
      <c r="AI2709" s="352" t="s">
        <v>9615</v>
      </c>
      <c r="AJ2709" s="352" t="s">
        <v>9616</v>
      </c>
      <c r="AK2709" s="354">
        <v>141.46369999999999</v>
      </c>
      <c r="AL2709" s="355">
        <v>0</v>
      </c>
      <c r="AM2709" s="11">
        <f>IF(Verzie!$E$1="CZK",Ceny!AK2709,IF(Verzie!$E$1="SK",Ceny!AL2709,""))</f>
        <v>0</v>
      </c>
    </row>
    <row r="2710" spans="34:39" ht="15">
      <c r="AH2710" s="353" t="s">
        <v>9617</v>
      </c>
      <c r="AI2710" s="352" t="s">
        <v>9618</v>
      </c>
      <c r="AJ2710" s="352" t="s">
        <v>9619</v>
      </c>
      <c r="AK2710" s="354">
        <v>157.60114999999999</v>
      </c>
      <c r="AL2710" s="355">
        <v>0</v>
      </c>
      <c r="AM2710" s="11">
        <f>IF(Verzie!$E$1="CZK",Ceny!AK2710,IF(Verzie!$E$1="SK",Ceny!AL2710,""))</f>
        <v>0</v>
      </c>
    </row>
    <row r="2711" spans="34:39" ht="15">
      <c r="AH2711" s="353" t="s">
        <v>9620</v>
      </c>
      <c r="AI2711" s="352" t="s">
        <v>9621</v>
      </c>
      <c r="AJ2711" s="352" t="s">
        <v>9622</v>
      </c>
      <c r="AK2711" s="354">
        <v>63.201650000000001</v>
      </c>
      <c r="AL2711" s="355">
        <v>0</v>
      </c>
      <c r="AM2711" s="11">
        <f>IF(Verzie!$E$1="CZK",Ceny!AK2711,IF(Verzie!$E$1="SK",Ceny!AL2711,""))</f>
        <v>0</v>
      </c>
    </row>
    <row r="2712" spans="34:39" ht="15">
      <c r="AH2712" s="353" t="s">
        <v>9623</v>
      </c>
      <c r="AI2712" s="352" t="s">
        <v>9624</v>
      </c>
      <c r="AJ2712" s="352" t="s">
        <v>9625</v>
      </c>
      <c r="AK2712" s="354">
        <v>79.339200000000005</v>
      </c>
      <c r="AL2712" s="355">
        <v>0</v>
      </c>
      <c r="AM2712" s="11">
        <f>IF(Verzie!$E$1="CZK",Ceny!AK2712,IF(Verzie!$E$1="SK",Ceny!AL2712,""))</f>
        <v>0</v>
      </c>
    </row>
    <row r="2713" spans="34:39" ht="15">
      <c r="AH2713" s="353" t="s">
        <v>9626</v>
      </c>
      <c r="AI2713" s="352" t="s">
        <v>9627</v>
      </c>
      <c r="AJ2713" s="352" t="s">
        <v>9628</v>
      </c>
      <c r="AK2713" s="354">
        <v>149.26495</v>
      </c>
      <c r="AL2713" s="355">
        <v>0</v>
      </c>
      <c r="AM2713" s="11">
        <f>IF(Verzie!$E$1="CZK",Ceny!AK2713,IF(Verzie!$E$1="SK",Ceny!AL2713,""))</f>
        <v>0</v>
      </c>
    </row>
    <row r="2714" spans="34:39" ht="15">
      <c r="AH2714" s="353" t="s">
        <v>9629</v>
      </c>
      <c r="AI2714" s="352" t="s">
        <v>9630</v>
      </c>
      <c r="AJ2714" s="352" t="s">
        <v>9631</v>
      </c>
      <c r="AK2714" s="354">
        <v>52.444949999999999</v>
      </c>
      <c r="AL2714" s="355">
        <v>0</v>
      </c>
      <c r="AM2714" s="11">
        <f>IF(Verzie!$E$1="CZK",Ceny!AK2714,IF(Verzie!$E$1="SK",Ceny!AL2714,""))</f>
        <v>0</v>
      </c>
    </row>
    <row r="2715" spans="34:39" ht="15">
      <c r="AH2715" s="353" t="s">
        <v>9632</v>
      </c>
      <c r="AI2715" s="352" t="s">
        <v>9633</v>
      </c>
      <c r="AJ2715" s="352" t="s">
        <v>9634</v>
      </c>
      <c r="AK2715" s="354">
        <v>79.339200000000005</v>
      </c>
      <c r="AL2715" s="355">
        <v>0</v>
      </c>
      <c r="AM2715" s="11">
        <f>IF(Verzie!$E$1="CZK",Ceny!AK2715,IF(Verzie!$E$1="SK",Ceny!AL2715,""))</f>
        <v>0</v>
      </c>
    </row>
    <row r="2716" spans="34:39" ht="15">
      <c r="AH2716" s="353" t="s">
        <v>9635</v>
      </c>
      <c r="AI2716" s="352" t="s">
        <v>9636</v>
      </c>
      <c r="AJ2716" s="352" t="s">
        <v>9637</v>
      </c>
      <c r="AK2716" s="354">
        <v>170.7808</v>
      </c>
      <c r="AL2716" s="355">
        <v>0</v>
      </c>
      <c r="AM2716" s="11">
        <f>IF(Verzie!$E$1="CZK",Ceny!AK2716,IF(Verzie!$E$1="SK",Ceny!AL2716,""))</f>
        <v>0</v>
      </c>
    </row>
    <row r="2717" spans="34:39" ht="15">
      <c r="AH2717" s="353" t="s">
        <v>9638</v>
      </c>
      <c r="AI2717" s="352" t="s">
        <v>9639</v>
      </c>
      <c r="AJ2717" s="352" t="s">
        <v>9640</v>
      </c>
      <c r="AK2717" s="354">
        <v>181.53749999999999</v>
      </c>
      <c r="AL2717" s="355">
        <v>0</v>
      </c>
      <c r="AM2717" s="11">
        <f>IF(Verzie!$E$1="CZK",Ceny!AK2717,IF(Verzie!$E$1="SK",Ceny!AL2717,""))</f>
        <v>0</v>
      </c>
    </row>
    <row r="2718" spans="34:39" ht="15">
      <c r="AH2718" s="353" t="s">
        <v>9641</v>
      </c>
      <c r="AI2718" s="352" t="s">
        <v>9642</v>
      </c>
      <c r="AJ2718" s="352" t="s">
        <v>9643</v>
      </c>
      <c r="AK2718" s="354">
        <v>91.978999999999999</v>
      </c>
      <c r="AL2718" s="355">
        <v>0</v>
      </c>
      <c r="AM2718" s="11">
        <f>IF(Verzie!$E$1="CZK",Ceny!AK2718,IF(Verzie!$E$1="SK",Ceny!AL2718,""))</f>
        <v>0</v>
      </c>
    </row>
    <row r="2719" spans="34:39" ht="15">
      <c r="AH2719" s="353" t="s">
        <v>9644</v>
      </c>
      <c r="AI2719" s="352" t="s">
        <v>9645</v>
      </c>
      <c r="AJ2719" s="352" t="s">
        <v>9646</v>
      </c>
      <c r="AK2719" s="354">
        <v>124.25154999999999</v>
      </c>
      <c r="AL2719" s="355">
        <v>0</v>
      </c>
      <c r="AM2719" s="11">
        <f>IF(Verzie!$E$1="CZK",Ceny!AK2719,IF(Verzie!$E$1="SK",Ceny!AL2719,""))</f>
        <v>0</v>
      </c>
    </row>
    <row r="2720" spans="34:39" ht="15">
      <c r="AH2720" s="353" t="s">
        <v>9647</v>
      </c>
      <c r="AI2720" s="352" t="s">
        <v>9648</v>
      </c>
      <c r="AJ2720" s="352" t="s">
        <v>9649</v>
      </c>
      <c r="AK2720" s="354">
        <v>231.83070000000001</v>
      </c>
      <c r="AL2720" s="355">
        <v>0</v>
      </c>
      <c r="AM2720" s="11">
        <f>IF(Verzie!$E$1="CZK",Ceny!AK2720,IF(Verzie!$E$1="SK",Ceny!AL2720,""))</f>
        <v>0</v>
      </c>
    </row>
    <row r="2721" spans="34:39" ht="15">
      <c r="AH2721" s="353" t="s">
        <v>9650</v>
      </c>
      <c r="AI2721" s="352" t="s">
        <v>9651</v>
      </c>
      <c r="AJ2721" s="352" t="s">
        <v>9652</v>
      </c>
      <c r="AK2721" s="354">
        <v>247.9657</v>
      </c>
      <c r="AL2721" s="355">
        <v>0</v>
      </c>
      <c r="AM2721" s="11">
        <f>IF(Verzie!$E$1="CZK",Ceny!AK2721,IF(Verzie!$E$1="SK",Ceny!AL2721,""))</f>
        <v>0</v>
      </c>
    </row>
    <row r="2722" spans="34:39" ht="15">
      <c r="AH2722" s="353" t="s">
        <v>9653</v>
      </c>
      <c r="AI2722" s="352" t="s">
        <v>9654</v>
      </c>
      <c r="AJ2722" s="352" t="s">
        <v>9655</v>
      </c>
      <c r="AK2722" s="354">
        <v>264.10315000000003</v>
      </c>
      <c r="AL2722" s="355">
        <v>0</v>
      </c>
      <c r="AM2722" s="11">
        <f>IF(Verzie!$E$1="CZK",Ceny!AK2722,IF(Verzie!$E$1="SK",Ceny!AL2722,""))</f>
        <v>0</v>
      </c>
    </row>
    <row r="2723" spans="34:39" ht="15">
      <c r="AH2723" s="353" t="s">
        <v>9656</v>
      </c>
      <c r="AI2723" s="352" t="s">
        <v>9657</v>
      </c>
      <c r="AJ2723" s="352" t="s">
        <v>9658</v>
      </c>
      <c r="AK2723" s="354">
        <v>296.37569999999999</v>
      </c>
      <c r="AL2723" s="355">
        <v>0</v>
      </c>
      <c r="AM2723" s="11">
        <f>IF(Verzie!$E$1="CZK",Ceny!AK2723,IF(Verzie!$E$1="SK",Ceny!AL2723,""))</f>
        <v>0</v>
      </c>
    </row>
    <row r="2724" spans="34:39" ht="15">
      <c r="AH2724" s="353" t="s">
        <v>9659</v>
      </c>
      <c r="AI2724" s="352" t="s">
        <v>9660</v>
      </c>
      <c r="AJ2724" s="352" t="s">
        <v>9661</v>
      </c>
      <c r="AK2724" s="354">
        <v>157.8699</v>
      </c>
      <c r="AL2724" s="355">
        <v>0</v>
      </c>
      <c r="AM2724" s="11">
        <f>IF(Verzie!$E$1="CZK",Ceny!AK2724,IF(Verzie!$E$1="SK",Ceny!AL2724,""))</f>
        <v>0</v>
      </c>
    </row>
    <row r="2725" spans="34:39" ht="15">
      <c r="AH2725" s="353" t="s">
        <v>9662</v>
      </c>
      <c r="AI2725" s="352" t="s">
        <v>9663</v>
      </c>
      <c r="AJ2725" s="352" t="s">
        <v>9664</v>
      </c>
      <c r="AK2725" s="354">
        <v>167.28315000000001</v>
      </c>
      <c r="AL2725" s="355">
        <v>0</v>
      </c>
      <c r="AM2725" s="11">
        <f>IF(Verzie!$E$1="CZK",Ceny!AK2725,IF(Verzie!$E$1="SK",Ceny!AL2725,""))</f>
        <v>0</v>
      </c>
    </row>
    <row r="2726" spans="34:39" ht="15">
      <c r="AH2726" s="353" t="s">
        <v>9665</v>
      </c>
      <c r="AI2726" s="352" t="s">
        <v>9666</v>
      </c>
      <c r="AJ2726" s="352" t="s">
        <v>9667</v>
      </c>
      <c r="AK2726" s="354">
        <v>186.10984999999999</v>
      </c>
      <c r="AL2726" s="355">
        <v>0</v>
      </c>
      <c r="AM2726" s="11">
        <f>IF(Verzie!$E$1="CZK",Ceny!AK2726,IF(Verzie!$E$1="SK",Ceny!AL2726,""))</f>
        <v>0</v>
      </c>
    </row>
    <row r="2727" spans="34:39" ht="15">
      <c r="AH2727" s="353" t="s">
        <v>9668</v>
      </c>
      <c r="AI2727" s="352" t="s">
        <v>9669</v>
      </c>
      <c r="AJ2727" s="352" t="s">
        <v>9670</v>
      </c>
      <c r="AK2727" s="354">
        <v>195.5232</v>
      </c>
      <c r="AL2727" s="355">
        <v>0</v>
      </c>
      <c r="AM2727" s="11">
        <f>IF(Verzie!$E$1="CZK",Ceny!AK2727,IF(Verzie!$E$1="SK",Ceny!AL2727,""))</f>
        <v>0</v>
      </c>
    </row>
    <row r="2728" spans="34:39" ht="15">
      <c r="AH2728" s="353" t="s">
        <v>9671</v>
      </c>
      <c r="AI2728" s="352" t="s">
        <v>9672</v>
      </c>
      <c r="AJ2728" s="352" t="s">
        <v>9673</v>
      </c>
      <c r="AK2728" s="354">
        <v>148.45654999999999</v>
      </c>
      <c r="AL2728" s="355">
        <v>0</v>
      </c>
      <c r="AM2728" s="11">
        <f>IF(Verzie!$E$1="CZK",Ceny!AK2728,IF(Verzie!$E$1="SK",Ceny!AL2728,""))</f>
        <v>0</v>
      </c>
    </row>
    <row r="2729" spans="34:39" ht="15">
      <c r="AH2729" s="353" t="s">
        <v>9674</v>
      </c>
      <c r="AI2729" s="352" t="s">
        <v>9675</v>
      </c>
      <c r="AJ2729" s="352" t="s">
        <v>9676</v>
      </c>
      <c r="AK2729" s="354">
        <v>231.56195</v>
      </c>
      <c r="AL2729" s="355">
        <v>0</v>
      </c>
      <c r="AM2729" s="11">
        <f>IF(Verzie!$E$1="CZK",Ceny!AK2729,IF(Verzie!$E$1="SK",Ceny!AL2729,""))</f>
        <v>0</v>
      </c>
    </row>
    <row r="2730" spans="34:39" ht="15">
      <c r="AH2730" s="353" t="s">
        <v>9677</v>
      </c>
      <c r="AI2730" s="352" t="s">
        <v>9678</v>
      </c>
      <c r="AJ2730" s="352" t="s">
        <v>9679</v>
      </c>
      <c r="AK2730" s="354">
        <v>371.41120000000001</v>
      </c>
      <c r="AL2730" s="355">
        <v>0</v>
      </c>
      <c r="AM2730" s="11">
        <f>IF(Verzie!$E$1="CZK",Ceny!AK2730,IF(Verzie!$E$1="SK",Ceny!AL2730,""))</f>
        <v>0</v>
      </c>
    </row>
    <row r="2731" spans="34:39" ht="15">
      <c r="AH2731" s="353" t="s">
        <v>9680</v>
      </c>
      <c r="AI2731" s="352" t="s">
        <v>9681</v>
      </c>
      <c r="AJ2731" s="352" t="s">
        <v>9682</v>
      </c>
      <c r="AK2731" s="354">
        <v>392.92705000000001</v>
      </c>
      <c r="AL2731" s="355">
        <v>0</v>
      </c>
      <c r="AM2731" s="11">
        <f>IF(Verzie!$E$1="CZK",Ceny!AK2731,IF(Verzie!$E$1="SK",Ceny!AL2731,""))</f>
        <v>0</v>
      </c>
    </row>
    <row r="2732" spans="34:39" ht="15">
      <c r="AH2732" s="353" t="s">
        <v>9683</v>
      </c>
      <c r="AI2732" s="352" t="s">
        <v>9684</v>
      </c>
      <c r="AJ2732" s="352" t="s">
        <v>9685</v>
      </c>
      <c r="AK2732" s="354">
        <v>414.44290000000001</v>
      </c>
      <c r="AL2732" s="355">
        <v>0</v>
      </c>
      <c r="AM2732" s="11">
        <f>IF(Verzie!$E$1="CZK",Ceny!AK2732,IF(Verzie!$E$1="SK",Ceny!AL2732,""))</f>
        <v>0</v>
      </c>
    </row>
    <row r="2733" spans="34:39" ht="15">
      <c r="AH2733" s="353" t="s">
        <v>9686</v>
      </c>
      <c r="AI2733" s="352" t="s">
        <v>9687</v>
      </c>
      <c r="AJ2733" s="352" t="s">
        <v>9688</v>
      </c>
      <c r="AK2733" s="354">
        <v>457.47449999999998</v>
      </c>
      <c r="AL2733" s="355">
        <v>0</v>
      </c>
      <c r="AM2733" s="11">
        <f>IF(Verzie!$E$1="CZK",Ceny!AK2733,IF(Verzie!$E$1="SK",Ceny!AL2733,""))</f>
        <v>0</v>
      </c>
    </row>
    <row r="2734" spans="34:39" ht="15">
      <c r="AH2734" s="353" t="s">
        <v>9689</v>
      </c>
      <c r="AI2734" s="352" t="s">
        <v>9690</v>
      </c>
      <c r="AJ2734" s="352" t="s">
        <v>9691</v>
      </c>
      <c r="AK2734" s="354">
        <v>188.53035</v>
      </c>
      <c r="AL2734" s="355">
        <v>0</v>
      </c>
      <c r="AM2734" s="11">
        <f>IF(Verzie!$E$1="CZK",Ceny!AK2734,IF(Verzie!$E$1="SK",Ceny!AL2734,""))</f>
        <v>0</v>
      </c>
    </row>
    <row r="2735" spans="34:39" ht="15">
      <c r="AH2735" s="353" t="s">
        <v>9692</v>
      </c>
      <c r="AI2735" s="352" t="s">
        <v>9693</v>
      </c>
      <c r="AJ2735" s="352" t="s">
        <v>9694</v>
      </c>
      <c r="AK2735" s="354">
        <v>392.92705000000001</v>
      </c>
      <c r="AL2735" s="355">
        <v>0</v>
      </c>
      <c r="AM2735" s="11">
        <f>IF(Verzie!$E$1="CZK",Ceny!AK2735,IF(Verzie!$E$1="SK",Ceny!AL2735,""))</f>
        <v>0</v>
      </c>
    </row>
    <row r="2736" spans="34:39" ht="15">
      <c r="AH2736" s="353" t="s">
        <v>9695</v>
      </c>
      <c r="AI2736" s="352" t="s">
        <v>9696</v>
      </c>
      <c r="AJ2736" s="352" t="s">
        <v>9697</v>
      </c>
      <c r="AK2736" s="354">
        <v>457.47449999999998</v>
      </c>
      <c r="AL2736" s="355">
        <v>0</v>
      </c>
      <c r="AM2736" s="11">
        <f>IF(Verzie!$E$1="CZK",Ceny!AK2736,IF(Verzie!$E$1="SK",Ceny!AL2736,""))</f>
        <v>0</v>
      </c>
    </row>
    <row r="2737" spans="34:39" ht="15">
      <c r="AH2737" s="353" t="s">
        <v>9698</v>
      </c>
      <c r="AI2737" s="352" t="s">
        <v>9699</v>
      </c>
      <c r="AJ2737" s="352" t="s">
        <v>9700</v>
      </c>
      <c r="AK2737" s="354">
        <v>16.217369999999999</v>
      </c>
      <c r="AL2737" s="355">
        <v>0.78012999999999999</v>
      </c>
      <c r="AM2737" s="11">
        <f>IF(Verzie!$E$1="CZK",Ceny!AK2737,IF(Verzie!$E$1="SK",Ceny!AL2737,""))</f>
        <v>0.78012999999999999</v>
      </c>
    </row>
    <row r="2738" spans="34:39" ht="15">
      <c r="AH2738" s="353" t="s">
        <v>9701</v>
      </c>
      <c r="AI2738" s="352" t="s">
        <v>9702</v>
      </c>
      <c r="AJ2738" s="352" t="s">
        <v>9703</v>
      </c>
      <c r="AK2738" s="354">
        <v>16.217369999999999</v>
      </c>
      <c r="AL2738" s="355">
        <v>0.78012999999999999</v>
      </c>
      <c r="AM2738" s="11">
        <f>IF(Verzie!$E$1="CZK",Ceny!AK2738,IF(Verzie!$E$1="SK",Ceny!AL2738,""))</f>
        <v>0.78012999999999999</v>
      </c>
    </row>
    <row r="2739" spans="34:39" ht="15">
      <c r="AH2739" s="353" t="s">
        <v>9704</v>
      </c>
      <c r="AI2739" s="352" t="s">
        <v>9705</v>
      </c>
      <c r="AJ2739" s="352" t="s">
        <v>9706</v>
      </c>
      <c r="AK2739" s="354">
        <v>16.217369999999999</v>
      </c>
      <c r="AL2739" s="355">
        <v>0.78012999999999999</v>
      </c>
      <c r="AM2739" s="11">
        <f>IF(Verzie!$E$1="CZK",Ceny!AK2739,IF(Verzie!$E$1="SK",Ceny!AL2739,""))</f>
        <v>0.78012999999999999</v>
      </c>
    </row>
    <row r="2740" spans="34:39" ht="15">
      <c r="AH2740" s="353" t="s">
        <v>9707</v>
      </c>
      <c r="AI2740" s="352" t="s">
        <v>9708</v>
      </c>
      <c r="AJ2740" s="352" t="s">
        <v>9709</v>
      </c>
      <c r="AK2740" s="354">
        <v>16.217369999999999</v>
      </c>
      <c r="AL2740" s="355">
        <v>0.78012999999999999</v>
      </c>
      <c r="AM2740" s="11">
        <f>IF(Verzie!$E$1="CZK",Ceny!AK2740,IF(Verzie!$E$1="SK",Ceny!AL2740,""))</f>
        <v>0.78012999999999999</v>
      </c>
    </row>
    <row r="2741" spans="34:39" ht="15">
      <c r="AH2741" s="353" t="s">
        <v>9710</v>
      </c>
      <c r="AI2741" s="352" t="s">
        <v>9711</v>
      </c>
      <c r="AJ2741" s="352" t="s">
        <v>9712</v>
      </c>
      <c r="AK2741" s="354">
        <v>15.786060000000001</v>
      </c>
      <c r="AL2741" s="355">
        <v>0.74297999999999997</v>
      </c>
      <c r="AM2741" s="11">
        <f>IF(Verzie!$E$1="CZK",Ceny!AK2741,IF(Verzie!$E$1="SK",Ceny!AL2741,""))</f>
        <v>0.74297999999999997</v>
      </c>
    </row>
    <row r="2742" spans="34:39" ht="15">
      <c r="AH2742" s="353" t="s">
        <v>9713</v>
      </c>
      <c r="AI2742" s="352" t="s">
        <v>9714</v>
      </c>
      <c r="AJ2742" s="352" t="s">
        <v>9715</v>
      </c>
      <c r="AK2742" s="354">
        <v>15.786060000000001</v>
      </c>
      <c r="AL2742" s="355">
        <v>0.74297999999999997</v>
      </c>
      <c r="AM2742" s="11">
        <f>IF(Verzie!$E$1="CZK",Ceny!AK2742,IF(Verzie!$E$1="SK",Ceny!AL2742,""))</f>
        <v>0.74297999999999997</v>
      </c>
    </row>
    <row r="2743" spans="34:39" ht="15">
      <c r="AH2743" s="353" t="s">
        <v>9716</v>
      </c>
      <c r="AI2743" s="352" t="s">
        <v>9717</v>
      </c>
      <c r="AJ2743" s="352" t="s">
        <v>9718</v>
      </c>
      <c r="AK2743" s="354">
        <v>15.786060000000001</v>
      </c>
      <c r="AL2743" s="355">
        <v>0.74297999999999997</v>
      </c>
      <c r="AM2743" s="11">
        <f>IF(Verzie!$E$1="CZK",Ceny!AK2743,IF(Verzie!$E$1="SK",Ceny!AL2743,""))</f>
        <v>0.74297999999999997</v>
      </c>
    </row>
    <row r="2744" spans="34:39" ht="15">
      <c r="AH2744" s="353" t="s">
        <v>9719</v>
      </c>
      <c r="AI2744" s="352" t="s">
        <v>9720</v>
      </c>
      <c r="AJ2744" s="352" t="s">
        <v>9721</v>
      </c>
      <c r="AK2744" s="354">
        <v>15.786060000000001</v>
      </c>
      <c r="AL2744" s="355">
        <v>0.74297999999999997</v>
      </c>
      <c r="AM2744" s="11">
        <f>IF(Verzie!$E$1="CZK",Ceny!AK2744,IF(Verzie!$E$1="SK",Ceny!AL2744,""))</f>
        <v>0.74297999999999997</v>
      </c>
    </row>
    <row r="2745" spans="34:39" ht="15">
      <c r="AH2745" s="353" t="s">
        <v>9722</v>
      </c>
      <c r="AI2745" s="352" t="s">
        <v>9723</v>
      </c>
      <c r="AJ2745" s="352" t="s">
        <v>9724</v>
      </c>
      <c r="AK2745" s="354">
        <v>16.217369999999999</v>
      </c>
      <c r="AL2745" s="355">
        <v>0.78012999999999999</v>
      </c>
      <c r="AM2745" s="11">
        <f>IF(Verzie!$E$1="CZK",Ceny!AK2745,IF(Verzie!$E$1="SK",Ceny!AL2745,""))</f>
        <v>0.78012999999999999</v>
      </c>
    </row>
    <row r="2746" spans="34:39" ht="15">
      <c r="AH2746" s="353" t="s">
        <v>9725</v>
      </c>
      <c r="AI2746" s="352" t="s">
        <v>9726</v>
      </c>
      <c r="AJ2746" s="352" t="s">
        <v>9727</v>
      </c>
      <c r="AK2746" s="354">
        <v>16.217369999999999</v>
      </c>
      <c r="AL2746" s="355">
        <v>0.78012999999999999</v>
      </c>
      <c r="AM2746" s="11">
        <f>IF(Verzie!$E$1="CZK",Ceny!AK2746,IF(Verzie!$E$1="SK",Ceny!AL2746,""))</f>
        <v>0.78012999999999999</v>
      </c>
    </row>
    <row r="2747" spans="34:39" ht="15">
      <c r="AH2747" s="353" t="s">
        <v>9728</v>
      </c>
      <c r="AI2747" s="352" t="s">
        <v>9729</v>
      </c>
      <c r="AJ2747" s="352" t="s">
        <v>9730</v>
      </c>
      <c r="AK2747" s="354">
        <v>21.621880000000001</v>
      </c>
      <c r="AL2747" s="355">
        <v>1.04009</v>
      </c>
      <c r="AM2747" s="11">
        <f>IF(Verzie!$E$1="CZK",Ceny!AK2747,IF(Verzie!$E$1="SK",Ceny!AL2747,""))</f>
        <v>1.04009</v>
      </c>
    </row>
    <row r="2748" spans="34:39" ht="15">
      <c r="AH2748" s="353" t="s">
        <v>9731</v>
      </c>
      <c r="AI2748" s="352" t="s">
        <v>9732</v>
      </c>
      <c r="AJ2748" s="352" t="s">
        <v>9733</v>
      </c>
      <c r="AK2748" s="354">
        <v>21.621880000000001</v>
      </c>
      <c r="AL2748" s="355">
        <v>1.04009</v>
      </c>
      <c r="AM2748" s="11">
        <f>IF(Verzie!$E$1="CZK",Ceny!AK2748,IF(Verzie!$E$1="SK",Ceny!AL2748,""))</f>
        <v>1.04009</v>
      </c>
    </row>
    <row r="2749" spans="34:39" ht="15">
      <c r="AH2749" s="353" t="s">
        <v>9734</v>
      </c>
      <c r="AI2749" s="352" t="s">
        <v>9735</v>
      </c>
      <c r="AJ2749" s="352" t="s">
        <v>9736</v>
      </c>
      <c r="AK2749" s="354">
        <v>21.621880000000001</v>
      </c>
      <c r="AL2749" s="355">
        <v>1.04009</v>
      </c>
      <c r="AM2749" s="11">
        <f>IF(Verzie!$E$1="CZK",Ceny!AK2749,IF(Verzie!$E$1="SK",Ceny!AL2749,""))</f>
        <v>1.04009</v>
      </c>
    </row>
    <row r="2750" spans="34:39" ht="15">
      <c r="AH2750" s="353" t="s">
        <v>9737</v>
      </c>
      <c r="AI2750" s="352" t="s">
        <v>9738</v>
      </c>
      <c r="AJ2750" s="352" t="s">
        <v>9739</v>
      </c>
      <c r="AK2750" s="354">
        <v>21.621880000000001</v>
      </c>
      <c r="AL2750" s="355">
        <v>1.04009</v>
      </c>
      <c r="AM2750" s="11">
        <f>IF(Verzie!$E$1="CZK",Ceny!AK2750,IF(Verzie!$E$1="SK",Ceny!AL2750,""))</f>
        <v>1.04009</v>
      </c>
    </row>
    <row r="2751" spans="34:39" ht="15">
      <c r="AH2751" s="353" t="s">
        <v>9740</v>
      </c>
      <c r="AI2751" s="352" t="s">
        <v>9741</v>
      </c>
      <c r="AJ2751" s="352" t="s">
        <v>9742</v>
      </c>
      <c r="AK2751" s="354">
        <v>21.621880000000001</v>
      </c>
      <c r="AL2751" s="355">
        <v>1.04009</v>
      </c>
      <c r="AM2751" s="11">
        <f>IF(Verzie!$E$1="CZK",Ceny!AK2751,IF(Verzie!$E$1="SK",Ceny!AL2751,""))</f>
        <v>1.04009</v>
      </c>
    </row>
    <row r="2752" spans="34:39" ht="15">
      <c r="AH2752" s="353" t="s">
        <v>9743</v>
      </c>
      <c r="AI2752" s="352" t="s">
        <v>9744</v>
      </c>
      <c r="AJ2752" s="352" t="s">
        <v>9745</v>
      </c>
      <c r="AK2752" s="354">
        <v>21.621880000000001</v>
      </c>
      <c r="AL2752" s="355">
        <v>1.04009</v>
      </c>
      <c r="AM2752" s="11">
        <f>IF(Verzie!$E$1="CZK",Ceny!AK2752,IF(Verzie!$E$1="SK",Ceny!AL2752,""))</f>
        <v>1.04009</v>
      </c>
    </row>
    <row r="2753" spans="34:39" ht="15">
      <c r="AH2753" s="353" t="s">
        <v>9746</v>
      </c>
      <c r="AI2753" s="352" t="s">
        <v>9747</v>
      </c>
      <c r="AJ2753" s="352" t="s">
        <v>9748</v>
      </c>
      <c r="AK2753" s="354">
        <v>26.311430000000001</v>
      </c>
      <c r="AL2753" s="355">
        <v>1.23834</v>
      </c>
      <c r="AM2753" s="11">
        <f>IF(Verzie!$E$1="CZK",Ceny!AK2753,IF(Verzie!$E$1="SK",Ceny!AL2753,""))</f>
        <v>1.23834</v>
      </c>
    </row>
    <row r="2754" spans="34:39" ht="15">
      <c r="AH2754" s="353" t="s">
        <v>9749</v>
      </c>
      <c r="AI2754" s="352" t="s">
        <v>9750</v>
      </c>
      <c r="AJ2754" s="352" t="s">
        <v>9751</v>
      </c>
      <c r="AK2754" s="354">
        <v>26.311430000000001</v>
      </c>
      <c r="AL2754" s="355">
        <v>1.23834</v>
      </c>
      <c r="AM2754" s="11">
        <f>IF(Verzie!$E$1="CZK",Ceny!AK2754,IF(Verzie!$E$1="SK",Ceny!AL2754,""))</f>
        <v>1.23834</v>
      </c>
    </row>
    <row r="2755" spans="34:39" ht="15">
      <c r="AH2755" s="353" t="s">
        <v>9752</v>
      </c>
      <c r="AI2755" s="352" t="s">
        <v>9753</v>
      </c>
      <c r="AJ2755" s="352" t="s">
        <v>9754</v>
      </c>
      <c r="AK2755" s="354">
        <v>26.311430000000001</v>
      </c>
      <c r="AL2755" s="355">
        <v>1.23834</v>
      </c>
      <c r="AM2755" s="11">
        <f>IF(Verzie!$E$1="CZK",Ceny!AK2755,IF(Verzie!$E$1="SK",Ceny!AL2755,""))</f>
        <v>1.23834</v>
      </c>
    </row>
    <row r="2756" spans="34:39" ht="15">
      <c r="AH2756" s="353" t="s">
        <v>9755</v>
      </c>
      <c r="AI2756" s="352" t="s">
        <v>9756</v>
      </c>
      <c r="AJ2756" s="352" t="s">
        <v>9757</v>
      </c>
      <c r="AK2756" s="354">
        <v>26.311430000000001</v>
      </c>
      <c r="AL2756" s="355">
        <v>1.23834</v>
      </c>
      <c r="AM2756" s="11">
        <f>IF(Verzie!$E$1="CZK",Ceny!AK2756,IF(Verzie!$E$1="SK",Ceny!AL2756,""))</f>
        <v>1.23834</v>
      </c>
    </row>
    <row r="2757" spans="34:39" ht="15">
      <c r="AH2757" s="353" t="s">
        <v>9758</v>
      </c>
      <c r="AI2757" s="352" t="s">
        <v>9759</v>
      </c>
      <c r="AJ2757" s="352" t="s">
        <v>9760</v>
      </c>
      <c r="AK2757" s="354">
        <v>27.03032</v>
      </c>
      <c r="AL2757" s="355">
        <v>1.30026</v>
      </c>
      <c r="AM2757" s="11">
        <f>IF(Verzie!$E$1="CZK",Ceny!AK2757,IF(Verzie!$E$1="SK",Ceny!AL2757,""))</f>
        <v>1.30026</v>
      </c>
    </row>
    <row r="2758" spans="34:39" ht="15">
      <c r="AH2758" s="353" t="s">
        <v>9761</v>
      </c>
      <c r="AI2758" s="352" t="s">
        <v>9762</v>
      </c>
      <c r="AJ2758" s="352" t="s">
        <v>9763</v>
      </c>
      <c r="AK2758" s="354">
        <v>27.03032</v>
      </c>
      <c r="AL2758" s="355">
        <v>1.30026</v>
      </c>
      <c r="AM2758" s="11">
        <f>IF(Verzie!$E$1="CZK",Ceny!AK2758,IF(Verzie!$E$1="SK",Ceny!AL2758,""))</f>
        <v>1.30026</v>
      </c>
    </row>
    <row r="2759" spans="34:39" ht="15">
      <c r="AH2759" s="353" t="s">
        <v>9764</v>
      </c>
      <c r="AI2759" s="352" t="s">
        <v>9765</v>
      </c>
      <c r="AJ2759" s="352" t="s">
        <v>9766</v>
      </c>
      <c r="AK2759" s="354">
        <v>47.358150000000002</v>
      </c>
      <c r="AL2759" s="355">
        <v>2.2288999999999999</v>
      </c>
      <c r="AM2759" s="11">
        <f>IF(Verzie!$E$1="CZK",Ceny!AK2759,IF(Verzie!$E$1="SK",Ceny!AL2759,""))</f>
        <v>2.2288999999999999</v>
      </c>
    </row>
    <row r="2760" spans="34:39" ht="15">
      <c r="AH2760" s="353" t="s">
        <v>9767</v>
      </c>
      <c r="AI2760" s="352" t="s">
        <v>9768</v>
      </c>
      <c r="AJ2760" s="352" t="s">
        <v>9769</v>
      </c>
      <c r="AK2760" s="354">
        <v>47.358150000000002</v>
      </c>
      <c r="AL2760" s="355">
        <v>2.2288999999999999</v>
      </c>
      <c r="AM2760" s="11">
        <f>IF(Verzie!$E$1="CZK",Ceny!AK2760,IF(Verzie!$E$1="SK",Ceny!AL2760,""))</f>
        <v>2.2288999999999999</v>
      </c>
    </row>
    <row r="2761" spans="34:39" ht="15">
      <c r="AH2761" s="353" t="s">
        <v>9770</v>
      </c>
      <c r="AI2761" s="352" t="s">
        <v>9771</v>
      </c>
      <c r="AJ2761" s="352" t="s">
        <v>9772</v>
      </c>
      <c r="AK2761" s="354">
        <v>47.358150000000002</v>
      </c>
      <c r="AL2761" s="355">
        <v>2.2288999999999999</v>
      </c>
      <c r="AM2761" s="11">
        <f>IF(Verzie!$E$1="CZK",Ceny!AK2761,IF(Verzie!$E$1="SK",Ceny!AL2761,""))</f>
        <v>2.2288999999999999</v>
      </c>
    </row>
    <row r="2762" spans="34:39" ht="15">
      <c r="AH2762" s="353" t="s">
        <v>9773</v>
      </c>
      <c r="AI2762" s="352" t="s">
        <v>9774</v>
      </c>
      <c r="AJ2762" s="352" t="s">
        <v>9775</v>
      </c>
      <c r="AK2762" s="354">
        <v>47.358150000000002</v>
      </c>
      <c r="AL2762" s="355">
        <v>2.2288999999999999</v>
      </c>
      <c r="AM2762" s="11">
        <f>IF(Verzie!$E$1="CZK",Ceny!AK2762,IF(Verzie!$E$1="SK",Ceny!AL2762,""))</f>
        <v>2.2288999999999999</v>
      </c>
    </row>
    <row r="2763" spans="34:39" ht="15">
      <c r="AH2763" s="353" t="s">
        <v>9776</v>
      </c>
      <c r="AI2763" s="352" t="s">
        <v>9777</v>
      </c>
      <c r="AJ2763" s="352" t="s">
        <v>9778</v>
      </c>
      <c r="AK2763" s="354">
        <v>48.652090000000001</v>
      </c>
      <c r="AL2763" s="355">
        <v>2.3403499999999999</v>
      </c>
      <c r="AM2763" s="11">
        <f>IF(Verzie!$E$1="CZK",Ceny!AK2763,IF(Verzie!$E$1="SK",Ceny!AL2763,""))</f>
        <v>2.3403499999999999</v>
      </c>
    </row>
    <row r="2764" spans="34:39" ht="15">
      <c r="AH2764" s="353" t="s">
        <v>9779</v>
      </c>
      <c r="AI2764" s="352" t="s">
        <v>9780</v>
      </c>
      <c r="AJ2764" s="352" t="s">
        <v>9781</v>
      </c>
      <c r="AK2764" s="354">
        <v>48.652090000000001</v>
      </c>
      <c r="AL2764" s="355">
        <v>2.3403499999999999</v>
      </c>
      <c r="AM2764" s="11">
        <f>IF(Verzie!$E$1="CZK",Ceny!AK2764,IF(Verzie!$E$1="SK",Ceny!AL2764,""))</f>
        <v>2.3403499999999999</v>
      </c>
    </row>
    <row r="2765" spans="34:39" ht="15">
      <c r="AH2765" s="353" t="s">
        <v>9782</v>
      </c>
      <c r="AI2765" s="352" t="s">
        <v>9783</v>
      </c>
      <c r="AJ2765" s="352" t="s">
        <v>9784</v>
      </c>
      <c r="AK2765" s="354">
        <v>59.465040000000002</v>
      </c>
      <c r="AL2765" s="355">
        <v>2.86049</v>
      </c>
      <c r="AM2765" s="11">
        <f>IF(Verzie!$E$1="CZK",Ceny!AK2765,IF(Verzie!$E$1="SK",Ceny!AL2765,""))</f>
        <v>2.86049</v>
      </c>
    </row>
    <row r="2766" spans="34:39" ht="15">
      <c r="AH2766" s="353" t="s">
        <v>9785</v>
      </c>
      <c r="AI2766" s="352" t="s">
        <v>9786</v>
      </c>
      <c r="AJ2766" s="352" t="s">
        <v>9787</v>
      </c>
      <c r="AK2766" s="354">
        <v>59.465040000000002</v>
      </c>
      <c r="AL2766" s="355">
        <v>2.86049</v>
      </c>
      <c r="AM2766" s="11">
        <f>IF(Verzie!$E$1="CZK",Ceny!AK2766,IF(Verzie!$E$1="SK",Ceny!AL2766,""))</f>
        <v>2.86049</v>
      </c>
    </row>
    <row r="2767" spans="34:39" ht="15">
      <c r="AH2767" s="353" t="s">
        <v>9788</v>
      </c>
      <c r="AI2767" s="352" t="s">
        <v>9789</v>
      </c>
      <c r="AJ2767" s="352" t="s">
        <v>9790</v>
      </c>
      <c r="AK2767" s="354">
        <v>59.465040000000002</v>
      </c>
      <c r="AL2767" s="355">
        <v>2.86049</v>
      </c>
      <c r="AM2767" s="11">
        <f>IF(Verzie!$E$1="CZK",Ceny!AK2767,IF(Verzie!$E$1="SK",Ceny!AL2767,""))</f>
        <v>2.86049</v>
      </c>
    </row>
    <row r="2768" spans="34:39" ht="15">
      <c r="AH2768" s="353" t="s">
        <v>9791</v>
      </c>
      <c r="AI2768" s="352" t="s">
        <v>9792</v>
      </c>
      <c r="AJ2768" s="352" t="s">
        <v>9793</v>
      </c>
      <c r="AK2768" s="354">
        <v>59.465040000000002</v>
      </c>
      <c r="AL2768" s="355">
        <v>2.86049</v>
      </c>
      <c r="AM2768" s="11">
        <f>IF(Verzie!$E$1="CZK",Ceny!AK2768,IF(Verzie!$E$1="SK",Ceny!AL2768,""))</f>
        <v>2.86049</v>
      </c>
    </row>
    <row r="2769" spans="34:39" ht="15">
      <c r="AH2769" s="353" t="s">
        <v>9794</v>
      </c>
      <c r="AI2769" s="352" t="s">
        <v>9795</v>
      </c>
      <c r="AJ2769" s="352" t="s">
        <v>9796</v>
      </c>
      <c r="AK2769" s="354">
        <v>59.465040000000002</v>
      </c>
      <c r="AL2769" s="355">
        <v>2.86049</v>
      </c>
      <c r="AM2769" s="11">
        <f>IF(Verzie!$E$1="CZK",Ceny!AK2769,IF(Verzie!$E$1="SK",Ceny!AL2769,""))</f>
        <v>2.86049</v>
      </c>
    </row>
    <row r="2770" spans="34:39" ht="15">
      <c r="AH2770" s="353" t="s">
        <v>9797</v>
      </c>
      <c r="AI2770" s="352" t="s">
        <v>9798</v>
      </c>
      <c r="AJ2770" s="352" t="s">
        <v>9799</v>
      </c>
      <c r="AK2770" s="354">
        <v>59.465040000000002</v>
      </c>
      <c r="AL2770" s="355">
        <v>2.86049</v>
      </c>
      <c r="AM2770" s="11">
        <f>IF(Verzie!$E$1="CZK",Ceny!AK2770,IF(Verzie!$E$1="SK",Ceny!AL2770,""))</f>
        <v>2.86049</v>
      </c>
    </row>
    <row r="2771" spans="34:39" ht="15">
      <c r="AH2771" s="353" t="s">
        <v>9800</v>
      </c>
      <c r="AI2771" s="352" t="s">
        <v>9801</v>
      </c>
      <c r="AJ2771" s="352" t="s">
        <v>9802</v>
      </c>
      <c r="AK2771" s="354">
        <v>70.277990000000003</v>
      </c>
      <c r="AL2771" s="355">
        <v>3.3806400000000001</v>
      </c>
      <c r="AM2771" s="11">
        <f>IF(Verzie!$E$1="CZK",Ceny!AK2771,IF(Verzie!$E$1="SK",Ceny!AL2771,""))</f>
        <v>3.3806400000000001</v>
      </c>
    </row>
    <row r="2772" spans="34:39" ht="15">
      <c r="AH2772" s="353" t="s">
        <v>9803</v>
      </c>
      <c r="AI2772" s="352" t="s">
        <v>9804</v>
      </c>
      <c r="AJ2772" s="352" t="s">
        <v>9805</v>
      </c>
      <c r="AK2772" s="354">
        <v>70.277990000000003</v>
      </c>
      <c r="AL2772" s="355">
        <v>3.3806400000000001</v>
      </c>
      <c r="AM2772" s="11">
        <f>IF(Verzie!$E$1="CZK",Ceny!AK2772,IF(Verzie!$E$1="SK",Ceny!AL2772,""))</f>
        <v>3.3806400000000001</v>
      </c>
    </row>
    <row r="2773" spans="34:39" ht="15">
      <c r="AH2773" s="353" t="s">
        <v>9806</v>
      </c>
      <c r="AI2773" s="352" t="s">
        <v>9807</v>
      </c>
      <c r="AJ2773" s="352" t="s">
        <v>9808</v>
      </c>
      <c r="AK2773" s="354">
        <v>70.277990000000003</v>
      </c>
      <c r="AL2773" s="355">
        <v>3.3806400000000001</v>
      </c>
      <c r="AM2773" s="11">
        <f>IF(Verzie!$E$1="CZK",Ceny!AK2773,IF(Verzie!$E$1="SK",Ceny!AL2773,""))</f>
        <v>3.3806400000000001</v>
      </c>
    </row>
    <row r="2774" spans="34:39" ht="15">
      <c r="AH2774" s="353" t="s">
        <v>9809</v>
      </c>
      <c r="AI2774" s="352" t="s">
        <v>9810</v>
      </c>
      <c r="AJ2774" s="352" t="s">
        <v>9811</v>
      </c>
      <c r="AK2774" s="354">
        <v>70.277990000000003</v>
      </c>
      <c r="AL2774" s="355">
        <v>3.3806400000000001</v>
      </c>
      <c r="AM2774" s="11">
        <f>IF(Verzie!$E$1="CZK",Ceny!AK2774,IF(Verzie!$E$1="SK",Ceny!AL2774,""))</f>
        <v>3.3806400000000001</v>
      </c>
    </row>
    <row r="2775" spans="34:39" ht="15">
      <c r="AH2775" s="353" t="s">
        <v>9812</v>
      </c>
      <c r="AI2775" s="352" t="s">
        <v>9813</v>
      </c>
      <c r="AJ2775" s="352" t="s">
        <v>9814</v>
      </c>
      <c r="AK2775" s="354">
        <v>70.277990000000003</v>
      </c>
      <c r="AL2775" s="355">
        <v>3.3806400000000001</v>
      </c>
      <c r="AM2775" s="11">
        <f>IF(Verzie!$E$1="CZK",Ceny!AK2775,IF(Verzie!$E$1="SK",Ceny!AL2775,""))</f>
        <v>3.3806400000000001</v>
      </c>
    </row>
    <row r="2776" spans="34:39" ht="15">
      <c r="AH2776" s="353" t="s">
        <v>9815</v>
      </c>
      <c r="AI2776" s="352" t="s">
        <v>9816</v>
      </c>
      <c r="AJ2776" s="352" t="s">
        <v>9817</v>
      </c>
      <c r="AK2776" s="354">
        <v>70.277990000000003</v>
      </c>
      <c r="AL2776" s="355">
        <v>3.3806400000000001</v>
      </c>
      <c r="AM2776" s="11">
        <f>IF(Verzie!$E$1="CZK",Ceny!AK2776,IF(Verzie!$E$1="SK",Ceny!AL2776,""))</f>
        <v>3.3806400000000001</v>
      </c>
    </row>
    <row r="2777" spans="34:39" ht="15">
      <c r="AH2777" s="353" t="s">
        <v>9818</v>
      </c>
      <c r="AI2777" s="352" t="s">
        <v>9819</v>
      </c>
      <c r="AJ2777" s="352" t="s">
        <v>9820</v>
      </c>
      <c r="AK2777" s="354">
        <v>71.718029999999999</v>
      </c>
      <c r="AL2777" s="355">
        <v>3.4498799999999998</v>
      </c>
      <c r="AM2777" s="11">
        <f>IF(Verzie!$E$1="CZK",Ceny!AK2777,IF(Verzie!$E$1="SK",Ceny!AL2777,""))</f>
        <v>3.4498799999999998</v>
      </c>
    </row>
    <row r="2778" spans="34:39" ht="15">
      <c r="AH2778" s="353" t="s">
        <v>9821</v>
      </c>
      <c r="AI2778" s="352" t="s">
        <v>9822</v>
      </c>
      <c r="AJ2778" s="352" t="s">
        <v>9823</v>
      </c>
      <c r="AK2778" s="354">
        <v>71.718029999999999</v>
      </c>
      <c r="AL2778" s="355">
        <v>3.4498799999999998</v>
      </c>
      <c r="AM2778" s="11">
        <f>IF(Verzie!$E$1="CZK",Ceny!AK2778,IF(Verzie!$E$1="SK",Ceny!AL2778,""))</f>
        <v>3.4498799999999998</v>
      </c>
    </row>
    <row r="2779" spans="34:39" ht="15">
      <c r="AH2779" s="353" t="s">
        <v>9824</v>
      </c>
      <c r="AI2779" s="352" t="s">
        <v>9825</v>
      </c>
      <c r="AJ2779" s="352" t="s">
        <v>9826</v>
      </c>
      <c r="AK2779" s="354">
        <v>71.718029999999999</v>
      </c>
      <c r="AL2779" s="355">
        <v>3.4498799999999998</v>
      </c>
      <c r="AM2779" s="11">
        <f>IF(Verzie!$E$1="CZK",Ceny!AK2779,IF(Verzie!$E$1="SK",Ceny!AL2779,""))</f>
        <v>3.4498799999999998</v>
      </c>
    </row>
    <row r="2780" spans="34:39" ht="15">
      <c r="AH2780" s="353" t="s">
        <v>9827</v>
      </c>
      <c r="AI2780" s="352" t="s">
        <v>9828</v>
      </c>
      <c r="AJ2780" s="352" t="s">
        <v>9829</v>
      </c>
      <c r="AK2780" s="354">
        <v>71.718029999999999</v>
      </c>
      <c r="AL2780" s="355">
        <v>3.4498799999999998</v>
      </c>
      <c r="AM2780" s="11">
        <f>IF(Verzie!$E$1="CZK",Ceny!AK2780,IF(Verzie!$E$1="SK",Ceny!AL2780,""))</f>
        <v>3.4498799999999998</v>
      </c>
    </row>
    <row r="2781" spans="34:39" ht="15">
      <c r="AH2781" s="353" t="s">
        <v>9830</v>
      </c>
      <c r="AI2781" s="352" t="s">
        <v>9831</v>
      </c>
      <c r="AJ2781" s="352" t="s">
        <v>9832</v>
      </c>
      <c r="AK2781" s="354">
        <v>71.718029999999999</v>
      </c>
      <c r="AL2781" s="355">
        <v>3.4498799999999998</v>
      </c>
      <c r="AM2781" s="11">
        <f>IF(Verzie!$E$1="CZK",Ceny!AK2781,IF(Verzie!$E$1="SK",Ceny!AL2781,""))</f>
        <v>3.4498799999999998</v>
      </c>
    </row>
    <row r="2782" spans="34:39" ht="15">
      <c r="AH2782" s="353" t="s">
        <v>9833</v>
      </c>
      <c r="AI2782" s="352" t="s">
        <v>9834</v>
      </c>
      <c r="AJ2782" s="352" t="s">
        <v>9835</v>
      </c>
      <c r="AK2782" s="354">
        <v>71.718029999999999</v>
      </c>
      <c r="AL2782" s="355">
        <v>3.4498799999999998</v>
      </c>
      <c r="AM2782" s="11">
        <f>IF(Verzie!$E$1="CZK",Ceny!AK2782,IF(Verzie!$E$1="SK",Ceny!AL2782,""))</f>
        <v>3.4498799999999998</v>
      </c>
    </row>
    <row r="2783" spans="34:39" ht="15">
      <c r="AH2783" s="353" t="s">
        <v>9836</v>
      </c>
      <c r="AI2783" s="352" t="s">
        <v>9837</v>
      </c>
      <c r="AJ2783" s="352" t="s">
        <v>9838</v>
      </c>
      <c r="AK2783" s="354">
        <v>71.718029999999999</v>
      </c>
      <c r="AL2783" s="355">
        <v>3.4498799999999998</v>
      </c>
      <c r="AM2783" s="11">
        <f>IF(Verzie!$E$1="CZK",Ceny!AK2783,IF(Verzie!$E$1="SK",Ceny!AL2783,""))</f>
        <v>3.4498799999999998</v>
      </c>
    </row>
    <row r="2784" spans="34:39" ht="15">
      <c r="AH2784" s="353" t="s">
        <v>9839</v>
      </c>
      <c r="AI2784" s="352" t="s">
        <v>9840</v>
      </c>
      <c r="AJ2784" s="352" t="s">
        <v>9841</v>
      </c>
      <c r="AK2784" s="354">
        <v>71.718029999999999</v>
      </c>
      <c r="AL2784" s="355">
        <v>3.4498799999999998</v>
      </c>
      <c r="AM2784" s="11">
        <f>IF(Verzie!$E$1="CZK",Ceny!AK2784,IF(Verzie!$E$1="SK",Ceny!AL2784,""))</f>
        <v>3.4498799999999998</v>
      </c>
    </row>
    <row r="2785" spans="34:39" ht="15">
      <c r="AH2785" s="353" t="s">
        <v>9842</v>
      </c>
      <c r="AI2785" s="352" t="s">
        <v>9843</v>
      </c>
      <c r="AJ2785" s="352" t="s">
        <v>9844</v>
      </c>
      <c r="AK2785" s="354">
        <v>71.718029999999999</v>
      </c>
      <c r="AL2785" s="355">
        <v>3.4498799999999998</v>
      </c>
      <c r="AM2785" s="11">
        <f>IF(Verzie!$E$1="CZK",Ceny!AK2785,IF(Verzie!$E$1="SK",Ceny!AL2785,""))</f>
        <v>3.4498799999999998</v>
      </c>
    </row>
    <row r="2786" spans="34:39" ht="15">
      <c r="AH2786" s="353" t="s">
        <v>9845</v>
      </c>
      <c r="AI2786" s="352" t="s">
        <v>9846</v>
      </c>
      <c r="AJ2786" s="352" t="s">
        <v>9847</v>
      </c>
      <c r="AK2786" s="354">
        <v>71.718029999999999</v>
      </c>
      <c r="AL2786" s="355">
        <v>3.4498799999999998</v>
      </c>
      <c r="AM2786" s="11">
        <f>IF(Verzie!$E$1="CZK",Ceny!AK2786,IF(Verzie!$E$1="SK",Ceny!AL2786,""))</f>
        <v>3.4498799999999998</v>
      </c>
    </row>
    <row r="2787" spans="34:39" ht="15">
      <c r="AH2787" s="353" t="s">
        <v>9848</v>
      </c>
      <c r="AI2787" s="352" t="s">
        <v>9849</v>
      </c>
      <c r="AJ2787" s="352" t="s">
        <v>9850</v>
      </c>
      <c r="AK2787" s="354">
        <v>71.718029999999999</v>
      </c>
      <c r="AL2787" s="355">
        <v>3.4498799999999998</v>
      </c>
      <c r="AM2787" s="11">
        <f>IF(Verzie!$E$1="CZK",Ceny!AK2787,IF(Verzie!$E$1="SK",Ceny!AL2787,""))</f>
        <v>3.4498799999999998</v>
      </c>
    </row>
    <row r="2788" spans="34:39" ht="15">
      <c r="AH2788" s="353" t="s">
        <v>9851</v>
      </c>
      <c r="AI2788" s="352" t="s">
        <v>9852</v>
      </c>
      <c r="AJ2788" s="352" t="s">
        <v>9853</v>
      </c>
      <c r="AK2788" s="354">
        <v>71.718029999999999</v>
      </c>
      <c r="AL2788" s="355">
        <v>3.4498799999999998</v>
      </c>
      <c r="AM2788" s="11">
        <f>IF(Verzie!$E$1="CZK",Ceny!AK2788,IF(Verzie!$E$1="SK",Ceny!AL2788,""))</f>
        <v>3.4498799999999998</v>
      </c>
    </row>
    <row r="2789" spans="34:39" ht="15">
      <c r="AH2789" s="353" t="s">
        <v>9854</v>
      </c>
      <c r="AI2789" s="352" t="s">
        <v>9855</v>
      </c>
      <c r="AJ2789" s="352" t="s">
        <v>9856</v>
      </c>
      <c r="AK2789" s="354">
        <v>71.718029999999999</v>
      </c>
      <c r="AL2789" s="355">
        <v>3.4498799999999998</v>
      </c>
      <c r="AM2789" s="11">
        <f>IF(Verzie!$E$1="CZK",Ceny!AK2789,IF(Verzie!$E$1="SK",Ceny!AL2789,""))</f>
        <v>3.4498799999999998</v>
      </c>
    </row>
    <row r="2790" spans="34:39" ht="15">
      <c r="AH2790" s="353" t="s">
        <v>9857</v>
      </c>
      <c r="AI2790" s="352" t="s">
        <v>9858</v>
      </c>
      <c r="AJ2790" s="352" t="s">
        <v>9859</v>
      </c>
      <c r="AK2790" s="354">
        <v>71.718029999999999</v>
      </c>
      <c r="AL2790" s="355">
        <v>3.4498799999999998</v>
      </c>
      <c r="AM2790" s="11">
        <f>IF(Verzie!$E$1="CZK",Ceny!AK2790,IF(Verzie!$E$1="SK",Ceny!AL2790,""))</f>
        <v>3.4498799999999998</v>
      </c>
    </row>
    <row r="2791" spans="34:39" ht="15">
      <c r="AH2791" s="353" t="s">
        <v>9860</v>
      </c>
      <c r="AI2791" s="352" t="s">
        <v>9861</v>
      </c>
      <c r="AJ2791" s="352" t="s">
        <v>9862</v>
      </c>
      <c r="AK2791" s="354">
        <v>74.601029999999994</v>
      </c>
      <c r="AL2791" s="355">
        <v>3.5885600000000002</v>
      </c>
      <c r="AM2791" s="11">
        <f>IF(Verzie!$E$1="CZK",Ceny!AK2791,IF(Verzie!$E$1="SK",Ceny!AL2791,""))</f>
        <v>3.5885600000000002</v>
      </c>
    </row>
    <row r="2792" spans="34:39" ht="15">
      <c r="AH2792" s="353" t="s">
        <v>9863</v>
      </c>
      <c r="AI2792" s="352" t="s">
        <v>9864</v>
      </c>
      <c r="AJ2792" s="352" t="s">
        <v>9865</v>
      </c>
      <c r="AK2792" s="354">
        <v>74.601029999999994</v>
      </c>
      <c r="AL2792" s="355">
        <v>3.5885600000000002</v>
      </c>
      <c r="AM2792" s="11">
        <f>IF(Verzie!$E$1="CZK",Ceny!AK2792,IF(Verzie!$E$1="SK",Ceny!AL2792,""))</f>
        <v>3.5885600000000002</v>
      </c>
    </row>
    <row r="2793" spans="34:39" ht="15">
      <c r="AH2793" s="353" t="s">
        <v>9866</v>
      </c>
      <c r="AI2793" s="352" t="s">
        <v>9867</v>
      </c>
      <c r="AJ2793" s="352" t="s">
        <v>9868</v>
      </c>
      <c r="AK2793" s="354">
        <v>74.601029999999994</v>
      </c>
      <c r="AL2793" s="355">
        <v>3.5885600000000002</v>
      </c>
      <c r="AM2793" s="11">
        <f>IF(Verzie!$E$1="CZK",Ceny!AK2793,IF(Verzie!$E$1="SK",Ceny!AL2793,""))</f>
        <v>3.5885600000000002</v>
      </c>
    </row>
    <row r="2794" spans="34:39" ht="15">
      <c r="AH2794" s="353" t="s">
        <v>9869</v>
      </c>
      <c r="AI2794" s="352" t="s">
        <v>9870</v>
      </c>
      <c r="AJ2794" s="352" t="s">
        <v>9871</v>
      </c>
      <c r="AK2794" s="354">
        <v>74.601029999999994</v>
      </c>
      <c r="AL2794" s="355">
        <v>3.5885600000000002</v>
      </c>
      <c r="AM2794" s="11">
        <f>IF(Verzie!$E$1="CZK",Ceny!AK2794,IF(Verzie!$E$1="SK",Ceny!AL2794,""))</f>
        <v>3.5885600000000002</v>
      </c>
    </row>
    <row r="2795" spans="34:39" ht="15">
      <c r="AH2795" s="353" t="s">
        <v>9872</v>
      </c>
      <c r="AI2795" s="352" t="s">
        <v>9873</v>
      </c>
      <c r="AJ2795" s="352" t="s">
        <v>9874</v>
      </c>
      <c r="AK2795" s="354">
        <v>74.601029999999994</v>
      </c>
      <c r="AL2795" s="355">
        <v>3.5885600000000002</v>
      </c>
      <c r="AM2795" s="11">
        <f>IF(Verzie!$E$1="CZK",Ceny!AK2795,IF(Verzie!$E$1="SK",Ceny!AL2795,""))</f>
        <v>3.5885600000000002</v>
      </c>
    </row>
    <row r="2796" spans="34:39" ht="15">
      <c r="AH2796" s="353" t="s">
        <v>9875</v>
      </c>
      <c r="AI2796" s="352" t="s">
        <v>9876</v>
      </c>
      <c r="AJ2796" s="352" t="s">
        <v>9877</v>
      </c>
      <c r="AK2796" s="354">
        <v>74.601029999999994</v>
      </c>
      <c r="AL2796" s="355">
        <v>3.5885600000000002</v>
      </c>
      <c r="AM2796" s="11">
        <f>IF(Verzie!$E$1="CZK",Ceny!AK2796,IF(Verzie!$E$1="SK",Ceny!AL2796,""))</f>
        <v>3.5885600000000002</v>
      </c>
    </row>
    <row r="2797" spans="34:39" ht="15">
      <c r="AH2797" s="353" t="s">
        <v>9878</v>
      </c>
      <c r="AI2797" s="352" t="s">
        <v>9879</v>
      </c>
      <c r="AJ2797" s="352" t="s">
        <v>9880</v>
      </c>
      <c r="AK2797" s="354">
        <v>77.483940000000004</v>
      </c>
      <c r="AL2797" s="355">
        <v>3.7272500000000002</v>
      </c>
      <c r="AM2797" s="11">
        <f>IF(Verzie!$E$1="CZK",Ceny!AK2797,IF(Verzie!$E$1="SK",Ceny!AL2797,""))</f>
        <v>3.7272500000000002</v>
      </c>
    </row>
    <row r="2798" spans="34:39" ht="15">
      <c r="AH2798" s="353" t="s">
        <v>9881</v>
      </c>
      <c r="AI2798" s="352" t="s">
        <v>9882</v>
      </c>
      <c r="AJ2798" s="352" t="s">
        <v>9883</v>
      </c>
      <c r="AK2798" s="354">
        <v>77.483940000000004</v>
      </c>
      <c r="AL2798" s="355">
        <v>3.7272500000000002</v>
      </c>
      <c r="AM2798" s="11">
        <f>IF(Verzie!$E$1="CZK",Ceny!AK2798,IF(Verzie!$E$1="SK",Ceny!AL2798,""))</f>
        <v>3.7272500000000002</v>
      </c>
    </row>
    <row r="2799" spans="34:39" ht="15">
      <c r="AH2799" s="353" t="s">
        <v>9884</v>
      </c>
      <c r="AI2799" s="352" t="s">
        <v>9885</v>
      </c>
      <c r="AJ2799" s="352" t="s">
        <v>9886</v>
      </c>
      <c r="AK2799" s="354">
        <v>77.483940000000004</v>
      </c>
      <c r="AL2799" s="355">
        <v>3.7272500000000002</v>
      </c>
      <c r="AM2799" s="11">
        <f>IF(Verzie!$E$1="CZK",Ceny!AK2799,IF(Verzie!$E$1="SK",Ceny!AL2799,""))</f>
        <v>3.7272500000000002</v>
      </c>
    </row>
    <row r="2800" spans="34:39" ht="15">
      <c r="AH2800" s="353" t="s">
        <v>9887</v>
      </c>
      <c r="AI2800" s="352" t="s">
        <v>9888</v>
      </c>
      <c r="AJ2800" s="352" t="s">
        <v>9889</v>
      </c>
      <c r="AK2800" s="354">
        <v>77.483940000000004</v>
      </c>
      <c r="AL2800" s="355">
        <v>3.7272500000000002</v>
      </c>
      <c r="AM2800" s="11">
        <f>IF(Verzie!$E$1="CZK",Ceny!AK2800,IF(Verzie!$E$1="SK",Ceny!AL2800,""))</f>
        <v>3.7272500000000002</v>
      </c>
    </row>
    <row r="2801" spans="34:39" ht="15">
      <c r="AH2801" s="353" t="s">
        <v>9890</v>
      </c>
      <c r="AI2801" s="352" t="s">
        <v>9891</v>
      </c>
      <c r="AJ2801" s="352" t="s">
        <v>9892</v>
      </c>
      <c r="AK2801" s="354">
        <v>77.483940000000004</v>
      </c>
      <c r="AL2801" s="355">
        <v>3.7272500000000002</v>
      </c>
      <c r="AM2801" s="11">
        <f>IF(Verzie!$E$1="CZK",Ceny!AK2801,IF(Verzie!$E$1="SK",Ceny!AL2801,""))</f>
        <v>3.7272500000000002</v>
      </c>
    </row>
    <row r="2802" spans="34:39" ht="15">
      <c r="AH2802" s="353" t="s">
        <v>9893</v>
      </c>
      <c r="AI2802" s="352" t="s">
        <v>9894</v>
      </c>
      <c r="AJ2802" s="352" t="s">
        <v>9895</v>
      </c>
      <c r="AK2802" s="354">
        <v>77.483940000000004</v>
      </c>
      <c r="AL2802" s="355">
        <v>3.7272500000000002</v>
      </c>
      <c r="AM2802" s="11">
        <f>IF(Verzie!$E$1="CZK",Ceny!AK2802,IF(Verzie!$E$1="SK",Ceny!AL2802,""))</f>
        <v>3.7272500000000002</v>
      </c>
    </row>
    <row r="2803" spans="34:39" ht="15">
      <c r="AH2803" s="353" t="s">
        <v>9896</v>
      </c>
      <c r="AI2803" s="352" t="s">
        <v>9897</v>
      </c>
      <c r="AJ2803" s="352" t="s">
        <v>9898</v>
      </c>
      <c r="AK2803" s="354">
        <v>78.229410000000001</v>
      </c>
      <c r="AL2803" s="355">
        <v>3.6818399999999998</v>
      </c>
      <c r="AM2803" s="11">
        <f>IF(Verzie!$E$1="CZK",Ceny!AK2803,IF(Verzie!$E$1="SK",Ceny!AL2803,""))</f>
        <v>3.6818399999999998</v>
      </c>
    </row>
    <row r="2804" spans="34:39" ht="15">
      <c r="AH2804" s="353" t="s">
        <v>9899</v>
      </c>
      <c r="AI2804" s="352" t="s">
        <v>9900</v>
      </c>
      <c r="AJ2804" s="352" t="s">
        <v>9901</v>
      </c>
      <c r="AK2804" s="354">
        <v>78.229410000000001</v>
      </c>
      <c r="AL2804" s="355">
        <v>3.6818399999999998</v>
      </c>
      <c r="AM2804" s="11">
        <f>IF(Verzie!$E$1="CZK",Ceny!AK2804,IF(Verzie!$E$1="SK",Ceny!AL2804,""))</f>
        <v>3.6818399999999998</v>
      </c>
    </row>
    <row r="2805" spans="34:39" ht="15">
      <c r="AH2805" s="353" t="s">
        <v>9902</v>
      </c>
      <c r="AI2805" s="352" t="s">
        <v>9903</v>
      </c>
      <c r="AJ2805" s="352" t="s">
        <v>9904</v>
      </c>
      <c r="AK2805" s="354">
        <v>80.366820000000004</v>
      </c>
      <c r="AL2805" s="355">
        <v>3.8659300000000001</v>
      </c>
      <c r="AM2805" s="11">
        <f>IF(Verzie!$E$1="CZK",Ceny!AK2805,IF(Verzie!$E$1="SK",Ceny!AL2805,""))</f>
        <v>3.8659300000000001</v>
      </c>
    </row>
    <row r="2806" spans="34:39" ht="15">
      <c r="AH2806" s="353" t="s">
        <v>9905</v>
      </c>
      <c r="AI2806" s="352" t="s">
        <v>9906</v>
      </c>
      <c r="AJ2806" s="352" t="s">
        <v>9907</v>
      </c>
      <c r="AK2806" s="354">
        <v>80.366820000000004</v>
      </c>
      <c r="AL2806" s="355">
        <v>3.8659300000000001</v>
      </c>
      <c r="AM2806" s="11">
        <f>IF(Verzie!$E$1="CZK",Ceny!AK2806,IF(Verzie!$E$1="SK",Ceny!AL2806,""))</f>
        <v>3.8659300000000001</v>
      </c>
    </row>
    <row r="2807" spans="34:39" ht="15">
      <c r="AH2807" s="353" t="s">
        <v>9908</v>
      </c>
      <c r="AI2807" s="352" t="s">
        <v>9909</v>
      </c>
      <c r="AJ2807" s="352" t="s">
        <v>9910</v>
      </c>
      <c r="AK2807" s="354">
        <v>78.229410000000001</v>
      </c>
      <c r="AL2807" s="355">
        <v>3.6818399999999998</v>
      </c>
      <c r="AM2807" s="11">
        <f>IF(Verzie!$E$1="CZK",Ceny!AK2807,IF(Verzie!$E$1="SK",Ceny!AL2807,""))</f>
        <v>3.6818399999999998</v>
      </c>
    </row>
    <row r="2808" spans="34:39" ht="15">
      <c r="AH2808" s="353" t="s">
        <v>9911</v>
      </c>
      <c r="AI2808" s="352" t="s">
        <v>9912</v>
      </c>
      <c r="AJ2808" s="352" t="s">
        <v>9913</v>
      </c>
      <c r="AK2808" s="354">
        <v>78.229410000000001</v>
      </c>
      <c r="AL2808" s="355">
        <v>3.6818399999999998</v>
      </c>
      <c r="AM2808" s="11">
        <f>IF(Verzie!$E$1="CZK",Ceny!AK2808,IF(Verzie!$E$1="SK",Ceny!AL2808,""))</f>
        <v>3.6818399999999998</v>
      </c>
    </row>
    <row r="2809" spans="34:39" ht="15">
      <c r="AH2809" s="353" t="s">
        <v>9914</v>
      </c>
      <c r="AI2809" s="352" t="s">
        <v>9915</v>
      </c>
      <c r="AJ2809" s="352" t="s">
        <v>9916</v>
      </c>
      <c r="AK2809" s="354">
        <v>83.24973</v>
      </c>
      <c r="AL2809" s="355">
        <v>4.0045999999999999</v>
      </c>
      <c r="AM2809" s="11">
        <f>IF(Verzie!$E$1="CZK",Ceny!AK2809,IF(Verzie!$E$1="SK",Ceny!AL2809,""))</f>
        <v>4.0045999999999999</v>
      </c>
    </row>
    <row r="2810" spans="34:39" ht="15">
      <c r="AH2810" s="353" t="s">
        <v>9917</v>
      </c>
      <c r="AI2810" s="352" t="s">
        <v>9918</v>
      </c>
      <c r="AJ2810" s="352" t="s">
        <v>9919</v>
      </c>
      <c r="AK2810" s="354">
        <v>83.24973</v>
      </c>
      <c r="AL2810" s="355">
        <v>4.0045999999999999</v>
      </c>
      <c r="AM2810" s="11">
        <f>IF(Verzie!$E$1="CZK",Ceny!AK2810,IF(Verzie!$E$1="SK",Ceny!AL2810,""))</f>
        <v>4.0045999999999999</v>
      </c>
    </row>
    <row r="2811" spans="34:39" ht="15">
      <c r="AH2811" s="353" t="s">
        <v>9920</v>
      </c>
      <c r="AI2811" s="352" t="s">
        <v>9921</v>
      </c>
      <c r="AJ2811" s="352" t="s">
        <v>9922</v>
      </c>
      <c r="AK2811" s="354">
        <v>83.24973</v>
      </c>
      <c r="AL2811" s="355">
        <v>4.0045999999999999</v>
      </c>
      <c r="AM2811" s="11">
        <f>IF(Verzie!$E$1="CZK",Ceny!AK2811,IF(Verzie!$E$1="SK",Ceny!AL2811,""))</f>
        <v>4.0045999999999999</v>
      </c>
    </row>
    <row r="2812" spans="34:39" ht="15">
      <c r="AH2812" s="353" t="s">
        <v>9923</v>
      </c>
      <c r="AI2812" s="352" t="s">
        <v>9924</v>
      </c>
      <c r="AJ2812" s="352" t="s">
        <v>9925</v>
      </c>
      <c r="AK2812" s="354">
        <v>83.24973</v>
      </c>
      <c r="AL2812" s="355">
        <v>4.0045999999999999</v>
      </c>
      <c r="AM2812" s="11">
        <f>IF(Verzie!$E$1="CZK",Ceny!AK2812,IF(Verzie!$E$1="SK",Ceny!AL2812,""))</f>
        <v>4.0045999999999999</v>
      </c>
    </row>
    <row r="2813" spans="34:39" ht="15">
      <c r="AH2813" s="353" t="s">
        <v>9926</v>
      </c>
      <c r="AI2813" s="352" t="s">
        <v>9927</v>
      </c>
      <c r="AJ2813" s="352" t="s">
        <v>9928</v>
      </c>
      <c r="AK2813" s="354">
        <v>83.24973</v>
      </c>
      <c r="AL2813" s="355">
        <v>4.0045999999999999</v>
      </c>
      <c r="AM2813" s="11">
        <f>IF(Verzie!$E$1="CZK",Ceny!AK2813,IF(Verzie!$E$1="SK",Ceny!AL2813,""))</f>
        <v>4.0045999999999999</v>
      </c>
    </row>
    <row r="2814" spans="34:39" ht="15">
      <c r="AH2814" s="353" t="s">
        <v>9929</v>
      </c>
      <c r="AI2814" s="352" t="s">
        <v>9930</v>
      </c>
      <c r="AJ2814" s="352" t="s">
        <v>9931</v>
      </c>
      <c r="AK2814" s="354">
        <v>83.24973</v>
      </c>
      <c r="AL2814" s="355">
        <v>4.0045999999999999</v>
      </c>
      <c r="AM2814" s="11">
        <f>IF(Verzie!$E$1="CZK",Ceny!AK2814,IF(Verzie!$E$1="SK",Ceny!AL2814,""))</f>
        <v>4.0045999999999999</v>
      </c>
    </row>
    <row r="2815" spans="34:39" ht="15">
      <c r="AH2815" s="353" t="s">
        <v>9932</v>
      </c>
      <c r="AI2815" s="352" t="s">
        <v>9933</v>
      </c>
      <c r="AJ2815" s="352" t="s">
        <v>9934</v>
      </c>
      <c r="AK2815" s="354">
        <v>89.362210000000005</v>
      </c>
      <c r="AL2815" s="355">
        <v>4.2986399999999998</v>
      </c>
      <c r="AM2815" s="11">
        <f>IF(Verzie!$E$1="CZK",Ceny!AK2815,IF(Verzie!$E$1="SK",Ceny!AL2815,""))</f>
        <v>4.2986399999999998</v>
      </c>
    </row>
    <row r="2816" spans="34:39" ht="15">
      <c r="AH2816" s="353" t="s">
        <v>9935</v>
      </c>
      <c r="AI2816" s="352" t="s">
        <v>9936</v>
      </c>
      <c r="AJ2816" s="352" t="s">
        <v>9937</v>
      </c>
      <c r="AK2816" s="354">
        <v>89.362210000000005</v>
      </c>
      <c r="AL2816" s="355">
        <v>4.2986399999999998</v>
      </c>
      <c r="AM2816" s="11">
        <f>IF(Verzie!$E$1="CZK",Ceny!AK2816,IF(Verzie!$E$1="SK",Ceny!AL2816,""))</f>
        <v>4.2986399999999998</v>
      </c>
    </row>
    <row r="2817" spans="34:39" ht="15">
      <c r="AH2817" s="353" t="s">
        <v>9938</v>
      </c>
      <c r="AI2817" s="352" t="s">
        <v>9939</v>
      </c>
      <c r="AJ2817" s="352" t="s">
        <v>9940</v>
      </c>
      <c r="AK2817" s="354">
        <v>89.362210000000005</v>
      </c>
      <c r="AL2817" s="355">
        <v>4.2986399999999998</v>
      </c>
      <c r="AM2817" s="11">
        <f>IF(Verzie!$E$1="CZK",Ceny!AK2817,IF(Verzie!$E$1="SK",Ceny!AL2817,""))</f>
        <v>4.2986399999999998</v>
      </c>
    </row>
    <row r="2818" spans="34:39" ht="15">
      <c r="AH2818" s="353" t="s">
        <v>9941</v>
      </c>
      <c r="AI2818" s="352" t="s">
        <v>9942</v>
      </c>
      <c r="AJ2818" s="352" t="s">
        <v>9943</v>
      </c>
      <c r="AK2818" s="354">
        <v>89.362210000000005</v>
      </c>
      <c r="AL2818" s="355">
        <v>4.2986399999999998</v>
      </c>
      <c r="AM2818" s="11">
        <f>IF(Verzie!$E$1="CZK",Ceny!AK2818,IF(Verzie!$E$1="SK",Ceny!AL2818,""))</f>
        <v>4.2986399999999998</v>
      </c>
    </row>
    <row r="2819" spans="34:39" ht="15">
      <c r="AH2819" s="353" t="s">
        <v>9944</v>
      </c>
      <c r="AI2819" s="352" t="s">
        <v>9945</v>
      </c>
      <c r="AJ2819" s="352" t="s">
        <v>9946</v>
      </c>
      <c r="AK2819" s="354">
        <v>89.362210000000005</v>
      </c>
      <c r="AL2819" s="355">
        <v>4.2986399999999998</v>
      </c>
      <c r="AM2819" s="11">
        <f>IF(Verzie!$E$1="CZK",Ceny!AK2819,IF(Verzie!$E$1="SK",Ceny!AL2819,""))</f>
        <v>4.2986399999999998</v>
      </c>
    </row>
    <row r="2820" spans="34:39" ht="15">
      <c r="AH2820" s="353" t="s">
        <v>9947</v>
      </c>
      <c r="AI2820" s="352" t="s">
        <v>9948</v>
      </c>
      <c r="AJ2820" s="352" t="s">
        <v>9949</v>
      </c>
      <c r="AK2820" s="354">
        <v>89.362210000000005</v>
      </c>
      <c r="AL2820" s="355">
        <v>4.2986399999999998</v>
      </c>
      <c r="AM2820" s="11">
        <f>IF(Verzie!$E$1="CZK",Ceny!AK2820,IF(Verzie!$E$1="SK",Ceny!AL2820,""))</f>
        <v>4.2986399999999998</v>
      </c>
    </row>
    <row r="2821" spans="34:39" ht="15">
      <c r="AH2821" s="353" t="s">
        <v>9950</v>
      </c>
      <c r="AI2821" s="352" t="s">
        <v>9951</v>
      </c>
      <c r="AJ2821" s="352" t="s">
        <v>9952</v>
      </c>
      <c r="AK2821" s="354">
        <v>408.79584999999997</v>
      </c>
      <c r="AL2821" s="355">
        <v>0</v>
      </c>
      <c r="AM2821" s="11">
        <f>IF(Verzie!$E$1="CZK",Ceny!AK2821,IF(Verzie!$E$1="SK",Ceny!AL2821,""))</f>
        <v>0</v>
      </c>
    </row>
    <row r="2822" spans="34:39" ht="15">
      <c r="AH2822" s="353" t="s">
        <v>9953</v>
      </c>
      <c r="AI2822" s="352" t="s">
        <v>9954</v>
      </c>
      <c r="AJ2822" s="352" t="s">
        <v>9955</v>
      </c>
      <c r="AK2822" s="354">
        <v>481.41084999999998</v>
      </c>
      <c r="AL2822" s="355">
        <v>0</v>
      </c>
      <c r="AM2822" s="11">
        <f>IF(Verzie!$E$1="CZK",Ceny!AK2822,IF(Verzie!$E$1="SK",Ceny!AL2822,""))</f>
        <v>0</v>
      </c>
    </row>
    <row r="2823" spans="34:39" ht="15">
      <c r="AH2823" s="353" t="s">
        <v>9956</v>
      </c>
      <c r="AI2823" s="352" t="s">
        <v>9957</v>
      </c>
      <c r="AJ2823" s="352" t="s">
        <v>9958</v>
      </c>
      <c r="AK2823" s="354">
        <v>537.88840000000005</v>
      </c>
      <c r="AL2823" s="355">
        <v>0</v>
      </c>
      <c r="AM2823" s="11">
        <f>IF(Verzie!$E$1="CZK",Ceny!AK2823,IF(Verzie!$E$1="SK",Ceny!AL2823,""))</f>
        <v>0</v>
      </c>
    </row>
    <row r="2824" spans="34:39" ht="15">
      <c r="AH2824" s="353" t="s">
        <v>9959</v>
      </c>
      <c r="AI2824" s="352" t="s">
        <v>9960</v>
      </c>
      <c r="AJ2824" s="352" t="s">
        <v>9961</v>
      </c>
      <c r="AK2824" s="354">
        <v>462.58415000000002</v>
      </c>
      <c r="AL2824" s="355">
        <v>0</v>
      </c>
      <c r="AM2824" s="11">
        <f>IF(Verzie!$E$1="CZK",Ceny!AK2824,IF(Verzie!$E$1="SK",Ceny!AL2824,""))</f>
        <v>0</v>
      </c>
    </row>
    <row r="2825" spans="34:39" ht="15">
      <c r="AH2825" s="353" t="s">
        <v>9962</v>
      </c>
      <c r="AI2825" s="352" t="s">
        <v>9963</v>
      </c>
      <c r="AJ2825" s="352" t="s">
        <v>9964</v>
      </c>
      <c r="AK2825" s="354">
        <v>510.99414999999999</v>
      </c>
      <c r="AL2825" s="355">
        <v>0</v>
      </c>
      <c r="AM2825" s="11">
        <f>IF(Verzie!$E$1="CZK",Ceny!AK2825,IF(Verzie!$E$1="SK",Ceny!AL2825,""))</f>
        <v>0</v>
      </c>
    </row>
    <row r="2826" spans="34:39" ht="15">
      <c r="AH2826" s="353" t="s">
        <v>9965</v>
      </c>
      <c r="AI2826" s="352" t="s">
        <v>9966</v>
      </c>
      <c r="AJ2826" s="352" t="s">
        <v>9967</v>
      </c>
      <c r="AK2826" s="354">
        <v>632.01914999999997</v>
      </c>
      <c r="AL2826" s="355">
        <v>0</v>
      </c>
      <c r="AM2826" s="11">
        <f>IF(Verzie!$E$1="CZK",Ceny!AK2826,IF(Verzie!$E$1="SK",Ceny!AL2826,""))</f>
        <v>0</v>
      </c>
    </row>
    <row r="2827" spans="34:39" ht="15">
      <c r="AH2827" s="353" t="s">
        <v>9968</v>
      </c>
      <c r="AI2827" s="352" t="s">
        <v>9969</v>
      </c>
      <c r="AJ2827" s="352" t="s">
        <v>9970</v>
      </c>
      <c r="AK2827" s="354">
        <v>632.01914999999997</v>
      </c>
      <c r="AL2827" s="355">
        <v>0</v>
      </c>
      <c r="AM2827" s="11">
        <f>IF(Verzie!$E$1="CZK",Ceny!AK2827,IF(Verzie!$E$1="SK",Ceny!AL2827,""))</f>
        <v>0</v>
      </c>
    </row>
    <row r="2828" spans="34:39" ht="15">
      <c r="AH2828" s="353" t="s">
        <v>9971</v>
      </c>
      <c r="AI2828" s="352" t="s">
        <v>9972</v>
      </c>
      <c r="AJ2828" s="352" t="s">
        <v>9973</v>
      </c>
      <c r="AK2828" s="354">
        <v>435.35154</v>
      </c>
      <c r="AL2828" s="355">
        <v>20.941980000000001</v>
      </c>
      <c r="AM2828" s="11">
        <f>IF(Verzie!$E$1="CZK",Ceny!AK2828,IF(Verzie!$E$1="SK",Ceny!AL2828,""))</f>
        <v>20.941980000000001</v>
      </c>
    </row>
    <row r="2829" spans="34:39" ht="15">
      <c r="AH2829" s="353" t="s">
        <v>9974</v>
      </c>
      <c r="AI2829" s="352" t="s">
        <v>9975</v>
      </c>
      <c r="AJ2829" s="352" t="s">
        <v>9976</v>
      </c>
      <c r="AK2829" s="354">
        <v>435.35154</v>
      </c>
      <c r="AL2829" s="355">
        <v>20.941980000000001</v>
      </c>
      <c r="AM2829" s="11">
        <f>IF(Verzie!$E$1="CZK",Ceny!AK2829,IF(Verzie!$E$1="SK",Ceny!AL2829,""))</f>
        <v>20.941980000000001</v>
      </c>
    </row>
    <row r="2830" spans="34:39" ht="15">
      <c r="AH2830" s="353" t="s">
        <v>9977</v>
      </c>
      <c r="AI2830" s="352" t="s">
        <v>9978</v>
      </c>
      <c r="AJ2830" s="352" t="s">
        <v>9979</v>
      </c>
      <c r="AK2830" s="354">
        <v>435.35154</v>
      </c>
      <c r="AL2830" s="355">
        <v>20.941980000000001</v>
      </c>
      <c r="AM2830" s="11">
        <f>IF(Verzie!$E$1="CZK",Ceny!AK2830,IF(Verzie!$E$1="SK",Ceny!AL2830,""))</f>
        <v>20.941980000000001</v>
      </c>
    </row>
    <row r="2831" spans="34:39" ht="15">
      <c r="AH2831" s="353" t="s">
        <v>9980</v>
      </c>
      <c r="AI2831" s="352" t="s">
        <v>9981</v>
      </c>
      <c r="AJ2831" s="352" t="s">
        <v>9982</v>
      </c>
      <c r="AK2831" s="354">
        <v>444.72309999999999</v>
      </c>
      <c r="AL2831" s="355">
        <v>21.392779999999998</v>
      </c>
      <c r="AM2831" s="11">
        <f>IF(Verzie!$E$1="CZK",Ceny!AK2831,IF(Verzie!$E$1="SK",Ceny!AL2831,""))</f>
        <v>21.392779999999998</v>
      </c>
    </row>
    <row r="2832" spans="34:39" ht="15">
      <c r="AH2832" s="353" t="s">
        <v>9983</v>
      </c>
      <c r="AI2832" s="352" t="s">
        <v>9984</v>
      </c>
      <c r="AJ2832" s="352" t="s">
        <v>9985</v>
      </c>
      <c r="AK2832" s="354">
        <v>444.72309999999999</v>
      </c>
      <c r="AL2832" s="355">
        <v>21.392779999999998</v>
      </c>
      <c r="AM2832" s="11">
        <f>IF(Verzie!$E$1="CZK",Ceny!AK2832,IF(Verzie!$E$1="SK",Ceny!AL2832,""))</f>
        <v>21.392779999999998</v>
      </c>
    </row>
    <row r="2833" spans="34:39" ht="15">
      <c r="AH2833" s="353" t="s">
        <v>9986</v>
      </c>
      <c r="AI2833" s="352" t="s">
        <v>9987</v>
      </c>
      <c r="AJ2833" s="352" t="s">
        <v>9988</v>
      </c>
      <c r="AK2833" s="354">
        <v>444.72309999999999</v>
      </c>
      <c r="AL2833" s="355">
        <v>21.392779999999998</v>
      </c>
      <c r="AM2833" s="11">
        <f>IF(Verzie!$E$1="CZK",Ceny!AK2833,IF(Verzie!$E$1="SK",Ceny!AL2833,""))</f>
        <v>21.392779999999998</v>
      </c>
    </row>
    <row r="2834" spans="34:39" ht="15">
      <c r="AH2834" s="353" t="s">
        <v>9989</v>
      </c>
      <c r="AI2834" s="352" t="s">
        <v>9990</v>
      </c>
      <c r="AJ2834" s="352" t="s">
        <v>9991</v>
      </c>
      <c r="AK2834" s="354">
        <v>454.09185000000002</v>
      </c>
      <c r="AL2834" s="355">
        <v>21.843440000000001</v>
      </c>
      <c r="AM2834" s="11">
        <f>IF(Verzie!$E$1="CZK",Ceny!AK2834,IF(Verzie!$E$1="SK",Ceny!AL2834,""))</f>
        <v>21.843440000000001</v>
      </c>
    </row>
    <row r="2835" spans="34:39" ht="15">
      <c r="AH2835" s="353" t="s">
        <v>9992</v>
      </c>
      <c r="AI2835" s="352" t="s">
        <v>9993</v>
      </c>
      <c r="AJ2835" s="352" t="s">
        <v>9994</v>
      </c>
      <c r="AK2835" s="354">
        <v>454.09185000000002</v>
      </c>
      <c r="AL2835" s="355">
        <v>21.843440000000001</v>
      </c>
      <c r="AM2835" s="11">
        <f>IF(Verzie!$E$1="CZK",Ceny!AK2835,IF(Verzie!$E$1="SK",Ceny!AL2835,""))</f>
        <v>21.843440000000001</v>
      </c>
    </row>
    <row r="2836" spans="34:39" ht="15">
      <c r="AH2836" s="353" t="s">
        <v>9995</v>
      </c>
      <c r="AI2836" s="352" t="s">
        <v>9996</v>
      </c>
      <c r="AJ2836" s="352" t="s">
        <v>9997</v>
      </c>
      <c r="AK2836" s="354">
        <v>454.09185000000002</v>
      </c>
      <c r="AL2836" s="355">
        <v>21.843440000000001</v>
      </c>
      <c r="AM2836" s="11">
        <f>IF(Verzie!$E$1="CZK",Ceny!AK2836,IF(Verzie!$E$1="SK",Ceny!AL2836,""))</f>
        <v>21.843440000000001</v>
      </c>
    </row>
    <row r="2837" spans="34:39" ht="15">
      <c r="AH2837" s="353" t="s">
        <v>9998</v>
      </c>
      <c r="AI2837" s="352" t="s">
        <v>9999</v>
      </c>
      <c r="AJ2837" s="352" t="s">
        <v>10000</v>
      </c>
      <c r="AK2837" s="354">
        <v>463.46332000000001</v>
      </c>
      <c r="AL2837" s="355">
        <v>22.294250000000002</v>
      </c>
      <c r="AM2837" s="11">
        <f>IF(Verzie!$E$1="CZK",Ceny!AK2837,IF(Verzie!$E$1="SK",Ceny!AL2837,""))</f>
        <v>22.294250000000002</v>
      </c>
    </row>
    <row r="2838" spans="34:39" ht="15">
      <c r="AH2838" s="353" t="s">
        <v>10001</v>
      </c>
      <c r="AI2838" s="352" t="s">
        <v>10002</v>
      </c>
      <c r="AJ2838" s="352" t="s">
        <v>10003</v>
      </c>
      <c r="AK2838" s="354">
        <v>463.46332000000001</v>
      </c>
      <c r="AL2838" s="355">
        <v>22.294250000000002</v>
      </c>
      <c r="AM2838" s="11">
        <f>IF(Verzie!$E$1="CZK",Ceny!AK2838,IF(Verzie!$E$1="SK",Ceny!AL2838,""))</f>
        <v>22.294250000000002</v>
      </c>
    </row>
    <row r="2839" spans="34:39" ht="15">
      <c r="AH2839" s="353" t="s">
        <v>10004</v>
      </c>
      <c r="AI2839" s="352" t="s">
        <v>10005</v>
      </c>
      <c r="AJ2839" s="352" t="s">
        <v>10006</v>
      </c>
      <c r="AK2839" s="354">
        <v>463.46332000000001</v>
      </c>
      <c r="AL2839" s="355">
        <v>22.294250000000002</v>
      </c>
      <c r="AM2839" s="11">
        <f>IF(Verzie!$E$1="CZK",Ceny!AK2839,IF(Verzie!$E$1="SK",Ceny!AL2839,""))</f>
        <v>22.294250000000002</v>
      </c>
    </row>
    <row r="2840" spans="34:39" ht="15">
      <c r="AH2840" s="353" t="s">
        <v>10007</v>
      </c>
      <c r="AI2840" s="352" t="s">
        <v>10008</v>
      </c>
      <c r="AJ2840" s="352" t="s">
        <v>10009</v>
      </c>
      <c r="AK2840" s="354">
        <v>482.20353</v>
      </c>
      <c r="AL2840" s="355">
        <v>23.195740000000001</v>
      </c>
      <c r="AM2840" s="11">
        <f>IF(Verzie!$E$1="CZK",Ceny!AK2840,IF(Verzie!$E$1="SK",Ceny!AL2840,""))</f>
        <v>23.195740000000001</v>
      </c>
    </row>
    <row r="2841" spans="34:39" ht="15">
      <c r="AH2841" s="353" t="s">
        <v>10010</v>
      </c>
      <c r="AI2841" s="352" t="s">
        <v>10011</v>
      </c>
      <c r="AJ2841" s="352" t="s">
        <v>10012</v>
      </c>
      <c r="AK2841" s="354">
        <v>482.20353</v>
      </c>
      <c r="AL2841" s="355">
        <v>23.195740000000001</v>
      </c>
      <c r="AM2841" s="11">
        <f>IF(Verzie!$E$1="CZK",Ceny!AK2841,IF(Verzie!$E$1="SK",Ceny!AL2841,""))</f>
        <v>23.195740000000001</v>
      </c>
    </row>
    <row r="2842" spans="34:39" ht="15">
      <c r="AH2842" s="353" t="s">
        <v>10013</v>
      </c>
      <c r="AI2842" s="352" t="s">
        <v>10014</v>
      </c>
      <c r="AJ2842" s="352" t="s">
        <v>10015</v>
      </c>
      <c r="AK2842" s="354">
        <v>482.20353</v>
      </c>
      <c r="AL2842" s="355">
        <v>23.195740000000001</v>
      </c>
      <c r="AM2842" s="11">
        <f>IF(Verzie!$E$1="CZK",Ceny!AK2842,IF(Verzie!$E$1="SK",Ceny!AL2842,""))</f>
        <v>23.195740000000001</v>
      </c>
    </row>
    <row r="2843" spans="34:39" ht="15">
      <c r="AH2843" s="353" t="s">
        <v>10016</v>
      </c>
      <c r="AI2843" s="352" t="s">
        <v>10017</v>
      </c>
      <c r="AJ2843" s="352" t="s">
        <v>10018</v>
      </c>
      <c r="AK2843" s="354">
        <v>723.66404</v>
      </c>
      <c r="AL2843" s="355">
        <v>34.810839999999999</v>
      </c>
      <c r="AM2843" s="11">
        <f>IF(Verzie!$E$1="CZK",Ceny!AK2843,IF(Verzie!$E$1="SK",Ceny!AL2843,""))</f>
        <v>34.810839999999999</v>
      </c>
    </row>
    <row r="2844" spans="34:39" ht="15">
      <c r="AH2844" s="353" t="s">
        <v>10019</v>
      </c>
      <c r="AI2844" s="352" t="s">
        <v>10020</v>
      </c>
      <c r="AJ2844" s="352" t="s">
        <v>10021</v>
      </c>
      <c r="AK2844" s="354">
        <v>723.66404</v>
      </c>
      <c r="AL2844" s="355">
        <v>34.810839999999999</v>
      </c>
      <c r="AM2844" s="11">
        <f>IF(Verzie!$E$1="CZK",Ceny!AK2844,IF(Verzie!$E$1="SK",Ceny!AL2844,""))</f>
        <v>34.810839999999999</v>
      </c>
    </row>
    <row r="2845" spans="34:39" ht="15">
      <c r="AH2845" s="353" t="s">
        <v>10022</v>
      </c>
      <c r="AI2845" s="352" t="s">
        <v>10023</v>
      </c>
      <c r="AJ2845" s="352" t="s">
        <v>10024</v>
      </c>
      <c r="AK2845" s="354">
        <v>723.66404</v>
      </c>
      <c r="AL2845" s="355">
        <v>34.810839999999999</v>
      </c>
      <c r="AM2845" s="11">
        <f>IF(Verzie!$E$1="CZK",Ceny!AK2845,IF(Verzie!$E$1="SK",Ceny!AL2845,""))</f>
        <v>34.810839999999999</v>
      </c>
    </row>
    <row r="2846" spans="34:39" ht="15">
      <c r="AH2846" s="353" t="s">
        <v>10025</v>
      </c>
      <c r="AI2846" s="352" t="s">
        <v>10026</v>
      </c>
      <c r="AJ2846" s="352" t="s">
        <v>10027</v>
      </c>
      <c r="AK2846" s="354">
        <v>733.03548000000001</v>
      </c>
      <c r="AL2846" s="355">
        <v>35.261670000000002</v>
      </c>
      <c r="AM2846" s="11">
        <f>IF(Verzie!$E$1="CZK",Ceny!AK2846,IF(Verzie!$E$1="SK",Ceny!AL2846,""))</f>
        <v>35.261670000000002</v>
      </c>
    </row>
    <row r="2847" spans="34:39" ht="15">
      <c r="AH2847" s="353" t="s">
        <v>10028</v>
      </c>
      <c r="AI2847" s="352" t="s">
        <v>10029</v>
      </c>
      <c r="AJ2847" s="352" t="s">
        <v>10030</v>
      </c>
      <c r="AK2847" s="354">
        <v>733.03548000000001</v>
      </c>
      <c r="AL2847" s="355">
        <v>35.261670000000002</v>
      </c>
      <c r="AM2847" s="11">
        <f>IF(Verzie!$E$1="CZK",Ceny!AK2847,IF(Verzie!$E$1="SK",Ceny!AL2847,""))</f>
        <v>35.261670000000002</v>
      </c>
    </row>
    <row r="2848" spans="34:39" ht="15">
      <c r="AH2848" s="353" t="s">
        <v>10031</v>
      </c>
      <c r="AI2848" s="352" t="s">
        <v>10032</v>
      </c>
      <c r="AJ2848" s="352" t="s">
        <v>10033</v>
      </c>
      <c r="AK2848" s="354">
        <v>733.03548000000001</v>
      </c>
      <c r="AL2848" s="355">
        <v>35.261670000000002</v>
      </c>
      <c r="AM2848" s="11">
        <f>IF(Verzie!$E$1="CZK",Ceny!AK2848,IF(Verzie!$E$1="SK",Ceny!AL2848,""))</f>
        <v>35.261670000000002</v>
      </c>
    </row>
    <row r="2849" spans="34:39" ht="15">
      <c r="AH2849" s="353" t="s">
        <v>10034</v>
      </c>
      <c r="AI2849" s="352" t="s">
        <v>10035</v>
      </c>
      <c r="AJ2849" s="352" t="s">
        <v>10036</v>
      </c>
      <c r="AK2849" s="354">
        <v>742.40425000000005</v>
      </c>
      <c r="AL2849" s="355">
        <v>35.712330000000001</v>
      </c>
      <c r="AM2849" s="11">
        <f>IF(Verzie!$E$1="CZK",Ceny!AK2849,IF(Verzie!$E$1="SK",Ceny!AL2849,""))</f>
        <v>35.712330000000001</v>
      </c>
    </row>
    <row r="2850" spans="34:39" ht="15">
      <c r="AH2850" s="353" t="s">
        <v>10037</v>
      </c>
      <c r="AI2850" s="352" t="s">
        <v>10038</v>
      </c>
      <c r="AJ2850" s="352" t="s">
        <v>10039</v>
      </c>
      <c r="AK2850" s="354">
        <v>742.40425000000005</v>
      </c>
      <c r="AL2850" s="355">
        <v>35.712330000000001</v>
      </c>
      <c r="AM2850" s="11">
        <f>IF(Verzie!$E$1="CZK",Ceny!AK2850,IF(Verzie!$E$1="SK",Ceny!AL2850,""))</f>
        <v>35.712330000000001</v>
      </c>
    </row>
    <row r="2851" spans="34:39" ht="15">
      <c r="AH2851" s="353" t="s">
        <v>10040</v>
      </c>
      <c r="AI2851" s="352" t="s">
        <v>10041</v>
      </c>
      <c r="AJ2851" s="352" t="s">
        <v>10042</v>
      </c>
      <c r="AK2851" s="354">
        <v>742.40425000000005</v>
      </c>
      <c r="AL2851" s="355">
        <v>35.712330000000001</v>
      </c>
      <c r="AM2851" s="11">
        <f>IF(Verzie!$E$1="CZK",Ceny!AK2851,IF(Verzie!$E$1="SK",Ceny!AL2851,""))</f>
        <v>35.712330000000001</v>
      </c>
    </row>
    <row r="2852" spans="34:39" ht="15">
      <c r="AH2852" s="353" t="s">
        <v>10043</v>
      </c>
      <c r="AI2852" s="352" t="s">
        <v>10044</v>
      </c>
      <c r="AJ2852" s="352" t="s">
        <v>10045</v>
      </c>
      <c r="AK2852" s="354">
        <v>751.77570000000003</v>
      </c>
      <c r="AL2852" s="355">
        <v>36.163130000000002</v>
      </c>
      <c r="AM2852" s="11">
        <f>IF(Verzie!$E$1="CZK",Ceny!AK2852,IF(Verzie!$E$1="SK",Ceny!AL2852,""))</f>
        <v>36.163130000000002</v>
      </c>
    </row>
    <row r="2853" spans="34:39" ht="15">
      <c r="AH2853" s="353" t="s">
        <v>10046</v>
      </c>
      <c r="AI2853" s="352" t="s">
        <v>10047</v>
      </c>
      <c r="AJ2853" s="352" t="s">
        <v>10048</v>
      </c>
      <c r="AK2853" s="354">
        <v>751.77570000000003</v>
      </c>
      <c r="AL2853" s="355">
        <v>36.163130000000002</v>
      </c>
      <c r="AM2853" s="11">
        <f>IF(Verzie!$E$1="CZK",Ceny!AK2853,IF(Verzie!$E$1="SK",Ceny!AL2853,""))</f>
        <v>36.163130000000002</v>
      </c>
    </row>
    <row r="2854" spans="34:39" ht="15">
      <c r="AH2854" s="353" t="s">
        <v>10049</v>
      </c>
      <c r="AI2854" s="352" t="s">
        <v>10050</v>
      </c>
      <c r="AJ2854" s="352" t="s">
        <v>10051</v>
      </c>
      <c r="AK2854" s="354">
        <v>751.77570000000003</v>
      </c>
      <c r="AL2854" s="355">
        <v>36.163130000000002</v>
      </c>
      <c r="AM2854" s="11">
        <f>IF(Verzie!$E$1="CZK",Ceny!AK2854,IF(Verzie!$E$1="SK",Ceny!AL2854,""))</f>
        <v>36.163130000000002</v>
      </c>
    </row>
    <row r="2855" spans="34:39" ht="15">
      <c r="AH2855" s="353" t="s">
        <v>10052</v>
      </c>
      <c r="AI2855" s="352" t="s">
        <v>10053</v>
      </c>
      <c r="AJ2855" s="352" t="s">
        <v>10054</v>
      </c>
      <c r="AK2855" s="354">
        <v>770.51603</v>
      </c>
      <c r="AL2855" s="355">
        <v>37.064599999999999</v>
      </c>
      <c r="AM2855" s="11">
        <f>IF(Verzie!$E$1="CZK",Ceny!AK2855,IF(Verzie!$E$1="SK",Ceny!AL2855,""))</f>
        <v>37.064599999999999</v>
      </c>
    </row>
    <row r="2856" spans="34:39" ht="15">
      <c r="AH2856" s="353" t="s">
        <v>10055</v>
      </c>
      <c r="AI2856" s="352" t="s">
        <v>10056</v>
      </c>
      <c r="AJ2856" s="352" t="s">
        <v>10057</v>
      </c>
      <c r="AK2856" s="354">
        <v>770.51603</v>
      </c>
      <c r="AL2856" s="355">
        <v>37.064599999999999</v>
      </c>
      <c r="AM2856" s="11">
        <f>IF(Verzie!$E$1="CZK",Ceny!AK2856,IF(Verzie!$E$1="SK",Ceny!AL2856,""))</f>
        <v>37.064599999999999</v>
      </c>
    </row>
    <row r="2857" spans="34:39" ht="15">
      <c r="AH2857" s="353" t="s">
        <v>10058</v>
      </c>
      <c r="AI2857" s="352" t="s">
        <v>10059</v>
      </c>
      <c r="AJ2857" s="352" t="s">
        <v>10060</v>
      </c>
      <c r="AK2857" s="354">
        <v>770.51603</v>
      </c>
      <c r="AL2857" s="355">
        <v>37.064599999999999</v>
      </c>
      <c r="AM2857" s="11">
        <f>IF(Verzie!$E$1="CZK",Ceny!AK2857,IF(Verzie!$E$1="SK",Ceny!AL2857,""))</f>
        <v>37.064599999999999</v>
      </c>
    </row>
    <row r="2858" spans="34:39" ht="15">
      <c r="AH2858" s="353" t="s">
        <v>10061</v>
      </c>
      <c r="AI2858" s="352" t="s">
        <v>10062</v>
      </c>
      <c r="AJ2858" s="352" t="s">
        <v>10063</v>
      </c>
      <c r="AK2858" s="354">
        <v>415.17117000000002</v>
      </c>
      <c r="AL2858" s="355">
        <v>19.971229999999998</v>
      </c>
      <c r="AM2858" s="11">
        <f>IF(Verzie!$E$1="CZK",Ceny!AK2858,IF(Verzie!$E$1="SK",Ceny!AL2858,""))</f>
        <v>19.971229999999998</v>
      </c>
    </row>
    <row r="2859" spans="34:39" ht="15">
      <c r="AH2859" s="353" t="s">
        <v>10064</v>
      </c>
      <c r="AI2859" s="352" t="s">
        <v>10065</v>
      </c>
      <c r="AJ2859" s="352" t="s">
        <v>10066</v>
      </c>
      <c r="AK2859" s="354">
        <v>415.17117000000002</v>
      </c>
      <c r="AL2859" s="355">
        <v>19.971229999999998</v>
      </c>
      <c r="AM2859" s="11">
        <f>IF(Verzie!$E$1="CZK",Ceny!AK2859,IF(Verzie!$E$1="SK",Ceny!AL2859,""))</f>
        <v>19.971229999999998</v>
      </c>
    </row>
    <row r="2860" spans="34:39" ht="15">
      <c r="AH2860" s="353" t="s">
        <v>10067</v>
      </c>
      <c r="AI2860" s="352" t="s">
        <v>10068</v>
      </c>
      <c r="AJ2860" s="352" t="s">
        <v>10069</v>
      </c>
      <c r="AK2860" s="354">
        <v>415.17117000000002</v>
      </c>
      <c r="AL2860" s="355">
        <v>19.971229999999998</v>
      </c>
      <c r="AM2860" s="11">
        <f>IF(Verzie!$E$1="CZK",Ceny!AK2860,IF(Verzie!$E$1="SK",Ceny!AL2860,""))</f>
        <v>19.971229999999998</v>
      </c>
    </row>
    <row r="2861" spans="34:39" ht="15">
      <c r="AH2861" s="353" t="s">
        <v>10070</v>
      </c>
      <c r="AI2861" s="352" t="s">
        <v>10071</v>
      </c>
      <c r="AJ2861" s="352" t="s">
        <v>10072</v>
      </c>
      <c r="AK2861" s="354">
        <v>565.09320000000002</v>
      </c>
      <c r="AL2861" s="355">
        <v>27.183029999999999</v>
      </c>
      <c r="AM2861" s="11">
        <f>IF(Verzie!$E$1="CZK",Ceny!AK2861,IF(Verzie!$E$1="SK",Ceny!AL2861,""))</f>
        <v>27.183029999999999</v>
      </c>
    </row>
    <row r="2862" spans="34:39" ht="15">
      <c r="AH2862" s="353" t="s">
        <v>10073</v>
      </c>
      <c r="AI2862" s="352" t="s">
        <v>10074</v>
      </c>
      <c r="AJ2862" s="352" t="s">
        <v>10075</v>
      </c>
      <c r="AK2862" s="354">
        <v>565.09320000000002</v>
      </c>
      <c r="AL2862" s="355">
        <v>27.183029999999999</v>
      </c>
      <c r="AM2862" s="11">
        <f>IF(Verzie!$E$1="CZK",Ceny!AK2862,IF(Verzie!$E$1="SK",Ceny!AL2862,""))</f>
        <v>27.183029999999999</v>
      </c>
    </row>
    <row r="2863" spans="34:39" ht="15">
      <c r="AH2863" s="353" t="s">
        <v>10076</v>
      </c>
      <c r="AI2863" s="352" t="s">
        <v>10077</v>
      </c>
      <c r="AJ2863" s="352" t="s">
        <v>10078</v>
      </c>
      <c r="AK2863" s="354">
        <v>565.09320000000002</v>
      </c>
      <c r="AL2863" s="355">
        <v>27.183029999999999</v>
      </c>
      <c r="AM2863" s="11">
        <f>IF(Verzie!$E$1="CZK",Ceny!AK2863,IF(Verzie!$E$1="SK",Ceny!AL2863,""))</f>
        <v>27.183029999999999</v>
      </c>
    </row>
    <row r="2864" spans="34:39" ht="15">
      <c r="AH2864" s="353" t="s">
        <v>10079</v>
      </c>
      <c r="AI2864" s="352" t="s">
        <v>10080</v>
      </c>
      <c r="AJ2864" s="352" t="s">
        <v>10081</v>
      </c>
      <c r="AK2864" s="354">
        <v>691.94989999999996</v>
      </c>
      <c r="AL2864" s="355">
        <v>33.285290000000003</v>
      </c>
      <c r="AM2864" s="11">
        <f>IF(Verzie!$E$1="CZK",Ceny!AK2864,IF(Verzie!$E$1="SK",Ceny!AL2864,""))</f>
        <v>33.285290000000003</v>
      </c>
    </row>
    <row r="2865" spans="34:39" ht="15">
      <c r="AH2865" s="353" t="s">
        <v>10082</v>
      </c>
      <c r="AI2865" s="352" t="s">
        <v>10083</v>
      </c>
      <c r="AJ2865" s="352" t="s">
        <v>10084</v>
      </c>
      <c r="AK2865" s="354">
        <v>691.94989999999996</v>
      </c>
      <c r="AL2865" s="355">
        <v>33.285290000000003</v>
      </c>
      <c r="AM2865" s="11">
        <f>IF(Verzie!$E$1="CZK",Ceny!AK2865,IF(Verzie!$E$1="SK",Ceny!AL2865,""))</f>
        <v>33.285290000000003</v>
      </c>
    </row>
    <row r="2866" spans="34:39" ht="15">
      <c r="AH2866" s="353" t="s">
        <v>10085</v>
      </c>
      <c r="AI2866" s="352" t="s">
        <v>10086</v>
      </c>
      <c r="AJ2866" s="352" t="s">
        <v>10087</v>
      </c>
      <c r="AK2866" s="354">
        <v>691.94989999999996</v>
      </c>
      <c r="AL2866" s="355">
        <v>33.285290000000003</v>
      </c>
      <c r="AM2866" s="11">
        <f>IF(Verzie!$E$1="CZK",Ceny!AK2866,IF(Verzie!$E$1="SK",Ceny!AL2866,""))</f>
        <v>33.285290000000003</v>
      </c>
    </row>
    <row r="2867" spans="34:39" ht="15">
      <c r="AH2867" s="353" t="s">
        <v>10088</v>
      </c>
      <c r="AI2867" s="352" t="s">
        <v>10089</v>
      </c>
      <c r="AJ2867" s="352" t="s">
        <v>10090</v>
      </c>
      <c r="AK2867" s="354">
        <v>703.48366999999996</v>
      </c>
      <c r="AL2867" s="355">
        <v>33.840089999999996</v>
      </c>
      <c r="AM2867" s="11">
        <f>IF(Verzie!$E$1="CZK",Ceny!AK2867,IF(Verzie!$E$1="SK",Ceny!AL2867,""))</f>
        <v>33.840089999999996</v>
      </c>
    </row>
    <row r="2868" spans="34:39" ht="15">
      <c r="AH2868" s="353" t="s">
        <v>10091</v>
      </c>
      <c r="AI2868" s="352" t="s">
        <v>10092</v>
      </c>
      <c r="AJ2868" s="352" t="s">
        <v>10093</v>
      </c>
      <c r="AK2868" s="354">
        <v>715.01534000000004</v>
      </c>
      <c r="AL2868" s="355">
        <v>34.39481</v>
      </c>
      <c r="AM2868" s="11">
        <f>IF(Verzie!$E$1="CZK",Ceny!AK2868,IF(Verzie!$E$1="SK",Ceny!AL2868,""))</f>
        <v>34.39481</v>
      </c>
    </row>
    <row r="2869" spans="34:39" ht="15">
      <c r="AH2869" s="353" t="s">
        <v>10094</v>
      </c>
      <c r="AI2869" s="352" t="s">
        <v>10095</v>
      </c>
      <c r="AJ2869" s="352" t="s">
        <v>10096</v>
      </c>
      <c r="AK2869" s="354">
        <v>726.54911000000004</v>
      </c>
      <c r="AL2869" s="355">
        <v>34.949629999999999</v>
      </c>
      <c r="AM2869" s="11">
        <f>IF(Verzie!$E$1="CZK",Ceny!AK2869,IF(Verzie!$E$1="SK",Ceny!AL2869,""))</f>
        <v>34.949629999999999</v>
      </c>
    </row>
    <row r="2870" spans="34:39" ht="15">
      <c r="AH2870" s="353" t="s">
        <v>10097</v>
      </c>
      <c r="AI2870" s="352" t="s">
        <v>10098</v>
      </c>
      <c r="AJ2870" s="352" t="s">
        <v>10099</v>
      </c>
      <c r="AK2870" s="354">
        <v>738.08069</v>
      </c>
      <c r="AL2870" s="355">
        <v>35.504339999999999</v>
      </c>
      <c r="AM2870" s="11">
        <f>IF(Verzie!$E$1="CZK",Ceny!AK2870,IF(Verzie!$E$1="SK",Ceny!AL2870,""))</f>
        <v>35.504339999999999</v>
      </c>
    </row>
    <row r="2871" spans="34:39" ht="15">
      <c r="AH2871" s="353" t="s">
        <v>10100</v>
      </c>
      <c r="AI2871" s="352" t="s">
        <v>10101</v>
      </c>
      <c r="AJ2871" s="352" t="s">
        <v>10102</v>
      </c>
      <c r="AK2871" s="354">
        <v>761.14612</v>
      </c>
      <c r="AL2871" s="355">
        <v>36.613880000000002</v>
      </c>
      <c r="AM2871" s="11">
        <f>IF(Verzie!$E$1="CZK",Ceny!AK2871,IF(Verzie!$E$1="SK",Ceny!AL2871,""))</f>
        <v>36.613880000000002</v>
      </c>
    </row>
    <row r="2872" spans="34:39" ht="15">
      <c r="AH2872" s="353" t="s">
        <v>10103</v>
      </c>
      <c r="AI2872" s="352" t="s">
        <v>10104</v>
      </c>
      <c r="AJ2872" s="352" t="s">
        <v>10105</v>
      </c>
      <c r="AK2872" s="354">
        <v>772.67780000000005</v>
      </c>
      <c r="AL2872" s="355">
        <v>37.168590000000002</v>
      </c>
      <c r="AM2872" s="11">
        <f>IF(Verzie!$E$1="CZK",Ceny!AK2872,IF(Verzie!$E$1="SK",Ceny!AL2872,""))</f>
        <v>37.168590000000002</v>
      </c>
    </row>
    <row r="2873" spans="34:39" ht="15">
      <c r="AH2873" s="353" t="s">
        <v>10106</v>
      </c>
      <c r="AI2873" s="352" t="s">
        <v>10107</v>
      </c>
      <c r="AJ2873" s="352" t="s">
        <v>10108</v>
      </c>
      <c r="AK2873" s="354">
        <v>772.67780000000005</v>
      </c>
      <c r="AL2873" s="355">
        <v>37.168590000000002</v>
      </c>
      <c r="AM2873" s="11">
        <f>IF(Verzie!$E$1="CZK",Ceny!AK2873,IF(Verzie!$E$1="SK",Ceny!AL2873,""))</f>
        <v>37.168590000000002</v>
      </c>
    </row>
    <row r="2874" spans="34:39" ht="15">
      <c r="AH2874" s="353" t="s">
        <v>10109</v>
      </c>
      <c r="AI2874" s="352" t="s">
        <v>10110</v>
      </c>
      <c r="AJ2874" s="352" t="s">
        <v>10111</v>
      </c>
      <c r="AK2874" s="354">
        <v>772.67780000000005</v>
      </c>
      <c r="AL2874" s="355">
        <v>37.168590000000002</v>
      </c>
      <c r="AM2874" s="11">
        <f>IF(Verzie!$E$1="CZK",Ceny!AK2874,IF(Verzie!$E$1="SK",Ceny!AL2874,""))</f>
        <v>37.168590000000002</v>
      </c>
    </row>
    <row r="2875" spans="34:39" ht="15">
      <c r="AH2875" s="353" t="s">
        <v>10112</v>
      </c>
      <c r="AI2875" s="352" t="s">
        <v>10113</v>
      </c>
      <c r="AJ2875" s="352" t="s">
        <v>10114</v>
      </c>
      <c r="AK2875" s="354">
        <v>784.21155999999996</v>
      </c>
      <c r="AL2875" s="355">
        <v>37.723390000000002</v>
      </c>
      <c r="AM2875" s="11">
        <f>IF(Verzie!$E$1="CZK",Ceny!AK2875,IF(Verzie!$E$1="SK",Ceny!AL2875,""))</f>
        <v>37.723390000000002</v>
      </c>
    </row>
    <row r="2876" spans="34:39" ht="15">
      <c r="AH2876" s="353" t="s">
        <v>10115</v>
      </c>
      <c r="AI2876" s="352" t="s">
        <v>10116</v>
      </c>
      <c r="AJ2876" s="352" t="s">
        <v>10117</v>
      </c>
      <c r="AK2876" s="354">
        <v>795.74324000000001</v>
      </c>
      <c r="AL2876" s="355">
        <v>38.278109999999998</v>
      </c>
      <c r="AM2876" s="11">
        <f>IF(Verzie!$E$1="CZK",Ceny!AK2876,IF(Verzie!$E$1="SK",Ceny!AL2876,""))</f>
        <v>38.278109999999998</v>
      </c>
    </row>
    <row r="2877" spans="34:39" ht="15">
      <c r="AH2877" s="353" t="s">
        <v>10118</v>
      </c>
      <c r="AI2877" s="352" t="s">
        <v>10119</v>
      </c>
      <c r="AJ2877" s="352" t="s">
        <v>10120</v>
      </c>
      <c r="AK2877" s="354">
        <v>807.27481999999998</v>
      </c>
      <c r="AL2877" s="355">
        <v>38.832819999999998</v>
      </c>
      <c r="AM2877" s="11">
        <f>IF(Verzie!$E$1="CZK",Ceny!AK2877,IF(Verzie!$E$1="SK",Ceny!AL2877,""))</f>
        <v>38.832819999999998</v>
      </c>
    </row>
    <row r="2878" spans="34:39" ht="15">
      <c r="AH2878" s="353" t="s">
        <v>10121</v>
      </c>
      <c r="AI2878" s="352" t="s">
        <v>10122</v>
      </c>
      <c r="AJ2878" s="352" t="s">
        <v>10123</v>
      </c>
      <c r="AK2878" s="354">
        <v>818.80867999999998</v>
      </c>
      <c r="AL2878" s="355">
        <v>39.387659999999997</v>
      </c>
      <c r="AM2878" s="11">
        <f>IF(Verzie!$E$1="CZK",Ceny!AK2878,IF(Verzie!$E$1="SK",Ceny!AL2878,""))</f>
        <v>39.387659999999997</v>
      </c>
    </row>
    <row r="2879" spans="34:39" ht="15">
      <c r="AH2879" s="353" t="s">
        <v>10124</v>
      </c>
      <c r="AI2879" s="352" t="s">
        <v>10125</v>
      </c>
      <c r="AJ2879" s="352" t="s">
        <v>10126</v>
      </c>
      <c r="AK2879" s="354">
        <v>265.24705999999998</v>
      </c>
      <c r="AL2879" s="355">
        <v>12.75935</v>
      </c>
      <c r="AM2879" s="11">
        <f>IF(Verzie!$E$1="CZK",Ceny!AK2879,IF(Verzie!$E$1="SK",Ceny!AL2879,""))</f>
        <v>12.75935</v>
      </c>
    </row>
    <row r="2880" spans="34:39" ht="15">
      <c r="AH2880" s="353" t="s">
        <v>10127</v>
      </c>
      <c r="AI2880" s="352" t="s">
        <v>10128</v>
      </c>
      <c r="AJ2880" s="352" t="s">
        <v>10129</v>
      </c>
      <c r="AK2880" s="354">
        <v>5.0457099999999997</v>
      </c>
      <c r="AL2880" s="355">
        <v>0.24271999999999999</v>
      </c>
      <c r="AM2880" s="11">
        <f>IF(Verzie!$E$1="CZK",Ceny!AK2880,IF(Verzie!$E$1="SK",Ceny!AL2880,""))</f>
        <v>0.24271999999999999</v>
      </c>
    </row>
    <row r="2881" spans="34:39" ht="15">
      <c r="AH2881" s="353" t="s">
        <v>10130</v>
      </c>
      <c r="AI2881" s="352" t="s">
        <v>10131</v>
      </c>
      <c r="AJ2881" s="352" t="s">
        <v>10132</v>
      </c>
      <c r="AK2881" s="354">
        <v>5.0457099999999997</v>
      </c>
      <c r="AL2881" s="355">
        <v>0.24271999999999999</v>
      </c>
      <c r="AM2881" s="11">
        <f>IF(Verzie!$E$1="CZK",Ceny!AK2881,IF(Verzie!$E$1="SK",Ceny!AL2881,""))</f>
        <v>0.24271999999999999</v>
      </c>
    </row>
    <row r="2882" spans="34:39" ht="15">
      <c r="AH2882" s="353" t="s">
        <v>10133</v>
      </c>
      <c r="AI2882" s="352" t="s">
        <v>10134</v>
      </c>
      <c r="AJ2882" s="352" t="s">
        <v>10135</v>
      </c>
      <c r="AK2882" s="354">
        <v>23.06596</v>
      </c>
      <c r="AL2882" s="355">
        <v>1.1095600000000001</v>
      </c>
      <c r="AM2882" s="11">
        <f>IF(Verzie!$E$1="CZK",Ceny!AK2882,IF(Verzie!$E$1="SK",Ceny!AL2882,""))</f>
        <v>1.1095600000000001</v>
      </c>
    </row>
    <row r="2883" spans="34:39" ht="15">
      <c r="AH2883" s="353" t="s">
        <v>10136</v>
      </c>
      <c r="AI2883" s="352" t="s">
        <v>10137</v>
      </c>
      <c r="AJ2883" s="352" t="s">
        <v>10138</v>
      </c>
      <c r="AK2883" s="354">
        <v>23.06596</v>
      </c>
      <c r="AL2883" s="355">
        <v>1.1095600000000001</v>
      </c>
      <c r="AM2883" s="11">
        <f>IF(Verzie!$E$1="CZK",Ceny!AK2883,IF(Verzie!$E$1="SK",Ceny!AL2883,""))</f>
        <v>1.1095600000000001</v>
      </c>
    </row>
    <row r="2884" spans="34:39" ht="15">
      <c r="AH2884" s="353" t="s">
        <v>10139</v>
      </c>
      <c r="AI2884" s="352" t="s">
        <v>10140</v>
      </c>
      <c r="AJ2884" s="352" t="s">
        <v>10141</v>
      </c>
      <c r="AK2884" s="354">
        <v>23.06596</v>
      </c>
      <c r="AL2884" s="355">
        <v>1.1095600000000001</v>
      </c>
      <c r="AM2884" s="11">
        <f>IF(Verzie!$E$1="CZK",Ceny!AK2884,IF(Verzie!$E$1="SK",Ceny!AL2884,""))</f>
        <v>1.1095600000000001</v>
      </c>
    </row>
    <row r="2885" spans="34:39" ht="15">
      <c r="AH2885" s="353" t="s">
        <v>10142</v>
      </c>
      <c r="AI2885" s="352" t="s">
        <v>10143</v>
      </c>
      <c r="AJ2885" s="352" t="s">
        <v>10144</v>
      </c>
      <c r="AK2885" s="354">
        <v>5.0457099999999997</v>
      </c>
      <c r="AL2885" s="355">
        <v>0.24271999999999999</v>
      </c>
      <c r="AM2885" s="11">
        <f>IF(Verzie!$E$1="CZK",Ceny!AK2885,IF(Verzie!$E$1="SK",Ceny!AL2885,""))</f>
        <v>0.24271999999999999</v>
      </c>
    </row>
    <row r="2886" spans="34:39" ht="15">
      <c r="AH2886" s="353" t="s">
        <v>10145</v>
      </c>
      <c r="AI2886" s="352" t="s">
        <v>10146</v>
      </c>
      <c r="AJ2886" s="352" t="s">
        <v>10147</v>
      </c>
      <c r="AK2886" s="354">
        <v>5.0457099999999997</v>
      </c>
      <c r="AL2886" s="355">
        <v>0.24271999999999999</v>
      </c>
      <c r="AM2886" s="11">
        <f>IF(Verzie!$E$1="CZK",Ceny!AK2886,IF(Verzie!$E$1="SK",Ceny!AL2886,""))</f>
        <v>0.24271999999999999</v>
      </c>
    </row>
    <row r="2887" spans="34:39" ht="15">
      <c r="AH2887" s="353" t="s">
        <v>10148</v>
      </c>
      <c r="AI2887" s="352" t="s">
        <v>10149</v>
      </c>
      <c r="AJ2887" s="352" t="s">
        <v>10150</v>
      </c>
      <c r="AK2887" s="354">
        <v>23.06596</v>
      </c>
      <c r="AL2887" s="355">
        <v>1.1095600000000001</v>
      </c>
      <c r="AM2887" s="11">
        <f>IF(Verzie!$E$1="CZK",Ceny!AK2887,IF(Verzie!$E$1="SK",Ceny!AL2887,""))</f>
        <v>1.1095600000000001</v>
      </c>
    </row>
    <row r="2888" spans="34:39" ht="15">
      <c r="AH2888" s="353" t="s">
        <v>10151</v>
      </c>
      <c r="AI2888" s="352" t="s">
        <v>10152</v>
      </c>
      <c r="AJ2888" s="352" t="s">
        <v>10153</v>
      </c>
      <c r="AK2888" s="354">
        <v>23.06596</v>
      </c>
      <c r="AL2888" s="355">
        <v>1.1095600000000001</v>
      </c>
      <c r="AM2888" s="11">
        <f>IF(Verzie!$E$1="CZK",Ceny!AK2888,IF(Verzie!$E$1="SK",Ceny!AL2888,""))</f>
        <v>1.1095600000000001</v>
      </c>
    </row>
    <row r="2889" spans="34:39" ht="15">
      <c r="AH2889" s="353" t="s">
        <v>10154</v>
      </c>
      <c r="AI2889" s="352" t="s">
        <v>10155</v>
      </c>
      <c r="AJ2889" s="352" t="s">
        <v>10156</v>
      </c>
      <c r="AK2889" s="354">
        <v>23.06596</v>
      </c>
      <c r="AL2889" s="355">
        <v>1.1095600000000001</v>
      </c>
      <c r="AM2889" s="11">
        <f>IF(Verzie!$E$1="CZK",Ceny!AK2889,IF(Verzie!$E$1="SK",Ceny!AL2889,""))</f>
        <v>1.1095600000000001</v>
      </c>
    </row>
    <row r="2890" spans="34:39" ht="15">
      <c r="AH2890" s="353" t="s">
        <v>10157</v>
      </c>
      <c r="AI2890" s="352" t="s">
        <v>10158</v>
      </c>
      <c r="AJ2890" s="352" t="s">
        <v>10159</v>
      </c>
      <c r="AK2890" s="354">
        <v>18.820150000000002</v>
      </c>
      <c r="AL2890" s="355">
        <v>0.90530999999999995</v>
      </c>
      <c r="AM2890" s="11">
        <f>IF(Verzie!$E$1="CZK",Ceny!AK2890,IF(Verzie!$E$1="SK",Ceny!AL2890,""))</f>
        <v>0.90530999999999995</v>
      </c>
    </row>
    <row r="2891" spans="34:39" ht="15">
      <c r="AH2891" s="353" t="s">
        <v>10160</v>
      </c>
      <c r="AI2891" s="352" t="s">
        <v>10161</v>
      </c>
      <c r="AJ2891" s="352" t="s">
        <v>10162</v>
      </c>
      <c r="AK2891" s="354">
        <v>18.820150000000002</v>
      </c>
      <c r="AL2891" s="355">
        <v>0.90530999999999995</v>
      </c>
      <c r="AM2891" s="11">
        <f>IF(Verzie!$E$1="CZK",Ceny!AK2891,IF(Verzie!$E$1="SK",Ceny!AL2891,""))</f>
        <v>0.90530999999999995</v>
      </c>
    </row>
    <row r="2892" spans="34:39" ht="15">
      <c r="AH2892" s="353" t="s">
        <v>10163</v>
      </c>
      <c r="AI2892" s="352" t="s">
        <v>10164</v>
      </c>
      <c r="AJ2892" s="352" t="s">
        <v>10165</v>
      </c>
      <c r="AK2892" s="354">
        <v>841.87401999999997</v>
      </c>
      <c r="AL2892" s="355">
        <v>40.49718</v>
      </c>
      <c r="AM2892" s="11">
        <f>IF(Verzie!$E$1="CZK",Ceny!AK2892,IF(Verzie!$E$1="SK",Ceny!AL2892,""))</f>
        <v>40.49718</v>
      </c>
    </row>
    <row r="2893" spans="34:39" ht="15">
      <c r="AH2893" s="353" t="s">
        <v>10166</v>
      </c>
      <c r="AI2893" s="352" t="s">
        <v>10167</v>
      </c>
      <c r="AJ2893" s="352" t="s">
        <v>10168</v>
      </c>
      <c r="AK2893" s="354">
        <v>168.95105000000001</v>
      </c>
      <c r="AL2893" s="355">
        <v>8.1271699999999996</v>
      </c>
      <c r="AM2893" s="11">
        <f>IF(Verzie!$E$1="CZK",Ceny!AK2893,IF(Verzie!$E$1="SK",Ceny!AL2893,""))</f>
        <v>8.1271699999999996</v>
      </c>
    </row>
    <row r="2894" spans="34:39" ht="15">
      <c r="AH2894" s="353" t="s">
        <v>10169</v>
      </c>
      <c r="AI2894" s="352" t="s">
        <v>10170</v>
      </c>
      <c r="AJ2894" s="352" t="s">
        <v>10171</v>
      </c>
      <c r="AK2894" s="354">
        <v>168.95105000000001</v>
      </c>
      <c r="AL2894" s="355">
        <v>8.1271699999999996</v>
      </c>
      <c r="AM2894" s="11">
        <f>IF(Verzie!$E$1="CZK",Ceny!AK2894,IF(Verzie!$E$1="SK",Ceny!AL2894,""))</f>
        <v>8.1271699999999996</v>
      </c>
    </row>
    <row r="2895" spans="34:39" ht="15">
      <c r="AH2895" s="353" t="s">
        <v>10172</v>
      </c>
      <c r="AI2895" s="352" t="s">
        <v>10173</v>
      </c>
      <c r="AJ2895" s="352" t="s">
        <v>10174</v>
      </c>
      <c r="AK2895" s="354">
        <v>215.15584999999999</v>
      </c>
      <c r="AL2895" s="355">
        <v>0</v>
      </c>
      <c r="AM2895" s="11">
        <f>IF(Verzie!$E$1="CZK",Ceny!AK2895,IF(Verzie!$E$1="SK",Ceny!AL2895,""))</f>
        <v>0</v>
      </c>
    </row>
    <row r="2896" spans="34:39" ht="15">
      <c r="AH2896" s="353" t="s">
        <v>10175</v>
      </c>
      <c r="AI2896" s="352" t="s">
        <v>10176</v>
      </c>
      <c r="AJ2896" s="352" t="s">
        <v>10177</v>
      </c>
      <c r="AK2896" s="354">
        <v>211.18892</v>
      </c>
      <c r="AL2896" s="355">
        <v>10.158939999999999</v>
      </c>
      <c r="AM2896" s="11">
        <f>IF(Verzie!$E$1="CZK",Ceny!AK2896,IF(Verzie!$E$1="SK",Ceny!AL2896,""))</f>
        <v>10.158939999999999</v>
      </c>
    </row>
    <row r="2897" spans="34:39" ht="15">
      <c r="AH2897" s="353" t="s">
        <v>10178</v>
      </c>
      <c r="AI2897" s="352" t="s">
        <v>10179</v>
      </c>
      <c r="AJ2897" s="352" t="s">
        <v>10180</v>
      </c>
      <c r="AK2897" s="354">
        <v>295.66444000000001</v>
      </c>
      <c r="AL2897" s="355">
        <v>14.22254</v>
      </c>
      <c r="AM2897" s="11">
        <f>IF(Verzie!$E$1="CZK",Ceny!AK2897,IF(Verzie!$E$1="SK",Ceny!AL2897,""))</f>
        <v>14.22254</v>
      </c>
    </row>
    <row r="2898" spans="34:39" ht="15">
      <c r="AH2898" s="353" t="s">
        <v>10181</v>
      </c>
      <c r="AI2898" s="352" t="s">
        <v>10182</v>
      </c>
      <c r="AJ2898" s="352" t="s">
        <v>10183</v>
      </c>
      <c r="AK2898" s="354">
        <v>295.66444000000001</v>
      </c>
      <c r="AL2898" s="355">
        <v>14.22254</v>
      </c>
      <c r="AM2898" s="11">
        <f>IF(Verzie!$E$1="CZK",Ceny!AK2898,IF(Verzie!$E$1="SK",Ceny!AL2898,""))</f>
        <v>14.22254</v>
      </c>
    </row>
    <row r="2899" spans="34:39" ht="15">
      <c r="AH2899" s="353" t="s">
        <v>10184</v>
      </c>
      <c r="AI2899" s="352" t="s">
        <v>10185</v>
      </c>
      <c r="AJ2899" s="352" t="s">
        <v>10186</v>
      </c>
      <c r="AK2899" s="354">
        <v>376.52330000000001</v>
      </c>
      <c r="AL2899" s="355">
        <v>0</v>
      </c>
      <c r="AM2899" s="11">
        <f>IF(Verzie!$E$1="CZK",Ceny!AK2899,IF(Verzie!$E$1="SK",Ceny!AL2899,""))</f>
        <v>0</v>
      </c>
    </row>
    <row r="2900" spans="34:39" ht="15">
      <c r="AH2900" s="353" t="s">
        <v>10187</v>
      </c>
      <c r="AI2900" s="352" t="s">
        <v>10188</v>
      </c>
      <c r="AJ2900" s="352" t="s">
        <v>10189</v>
      </c>
      <c r="AK2900" s="354">
        <v>337.90221000000003</v>
      </c>
      <c r="AL2900" s="355">
        <v>16.25432</v>
      </c>
      <c r="AM2900" s="11">
        <f>IF(Verzie!$E$1="CZK",Ceny!AK2900,IF(Verzie!$E$1="SK",Ceny!AL2900,""))</f>
        <v>16.25432</v>
      </c>
    </row>
    <row r="2901" spans="34:39" ht="15">
      <c r="AH2901" s="353" t="s">
        <v>10190</v>
      </c>
      <c r="AI2901" s="352" t="s">
        <v>10191</v>
      </c>
      <c r="AJ2901" s="352" t="s">
        <v>10192</v>
      </c>
      <c r="AK2901" s="354">
        <v>337.90221000000003</v>
      </c>
      <c r="AL2901" s="355">
        <v>16.25432</v>
      </c>
      <c r="AM2901" s="11">
        <f>IF(Verzie!$E$1="CZK",Ceny!AK2901,IF(Verzie!$E$1="SK",Ceny!AL2901,""))</f>
        <v>16.25432</v>
      </c>
    </row>
    <row r="2902" spans="34:39" ht="15">
      <c r="AH2902" s="353" t="s">
        <v>10193</v>
      </c>
      <c r="AI2902" s="352" t="s">
        <v>10194</v>
      </c>
      <c r="AJ2902" s="352" t="s">
        <v>10195</v>
      </c>
      <c r="AK2902" s="354">
        <v>430.31169999999997</v>
      </c>
      <c r="AL2902" s="355">
        <v>0</v>
      </c>
      <c r="AM2902" s="11">
        <f>IF(Verzie!$E$1="CZK",Ceny!AK2902,IF(Verzie!$E$1="SK",Ceny!AL2902,""))</f>
        <v>0</v>
      </c>
    </row>
    <row r="2903" spans="34:39" ht="15">
      <c r="AH2903" s="353" t="s">
        <v>10196</v>
      </c>
      <c r="AI2903" s="352" t="s">
        <v>10197</v>
      </c>
      <c r="AJ2903" s="352" t="s">
        <v>10198</v>
      </c>
      <c r="AK2903" s="354">
        <v>360.19691</v>
      </c>
      <c r="AL2903" s="355">
        <v>17.32676</v>
      </c>
      <c r="AM2903" s="11">
        <f>IF(Verzie!$E$1="CZK",Ceny!AK2903,IF(Verzie!$E$1="SK",Ceny!AL2903,""))</f>
        <v>17.32676</v>
      </c>
    </row>
    <row r="2904" spans="34:39" ht="15">
      <c r="AH2904" s="353" t="s">
        <v>10199</v>
      </c>
      <c r="AI2904" s="352" t="s">
        <v>10200</v>
      </c>
      <c r="AJ2904" s="352" t="s">
        <v>10201</v>
      </c>
      <c r="AK2904" s="354">
        <v>1928.2896499999999</v>
      </c>
      <c r="AL2904" s="355">
        <v>77.141189999999995</v>
      </c>
      <c r="AM2904" s="11">
        <f>IF(Verzie!$E$1="CZK",Ceny!AK2904,IF(Verzie!$E$1="SK",Ceny!AL2904,""))</f>
        <v>77.141189999999995</v>
      </c>
    </row>
    <row r="2905" spans="34:39" ht="15">
      <c r="AH2905" s="353" t="s">
        <v>10202</v>
      </c>
      <c r="AI2905" s="352" t="s">
        <v>10203</v>
      </c>
      <c r="AJ2905" s="352" t="s">
        <v>10204</v>
      </c>
      <c r="AK2905" s="354">
        <v>0</v>
      </c>
      <c r="AL2905" s="355">
        <v>0</v>
      </c>
      <c r="AM2905" s="11">
        <f>IF(Verzie!$E$1="CZK",Ceny!AK2905,IF(Verzie!$E$1="SK",Ceny!AL2905,""))</f>
        <v>0</v>
      </c>
    </row>
    <row r="2906" spans="34:39" ht="15">
      <c r="AH2906" s="353" t="s">
        <v>10205</v>
      </c>
      <c r="AI2906" s="352" t="s">
        <v>10206</v>
      </c>
      <c r="AJ2906" s="352" t="s">
        <v>10207</v>
      </c>
      <c r="AK2906" s="354">
        <v>351.49630999999999</v>
      </c>
      <c r="AL2906" s="355">
        <v>16.90823</v>
      </c>
      <c r="AM2906" s="11">
        <f>IF(Verzie!$E$1="CZK",Ceny!AK2906,IF(Verzie!$E$1="SK",Ceny!AL2906,""))</f>
        <v>16.90823</v>
      </c>
    </row>
    <row r="2907" spans="34:39" ht="15">
      <c r="AH2907" s="353" t="s">
        <v>10208</v>
      </c>
      <c r="AI2907" s="352" t="s">
        <v>10209</v>
      </c>
      <c r="AJ2907" s="352" t="s">
        <v>10210</v>
      </c>
      <c r="AK2907" s="354">
        <v>351.49630999999999</v>
      </c>
      <c r="AL2907" s="355">
        <v>16.90823</v>
      </c>
      <c r="AM2907" s="11">
        <f>IF(Verzie!$E$1="CZK",Ceny!AK2907,IF(Verzie!$E$1="SK",Ceny!AL2907,""))</f>
        <v>16.90823</v>
      </c>
    </row>
    <row r="2908" spans="34:39" ht="15">
      <c r="AH2908" s="353" t="s">
        <v>10211</v>
      </c>
      <c r="AI2908" s="352" t="s">
        <v>10212</v>
      </c>
      <c r="AJ2908" s="352" t="s">
        <v>10213</v>
      </c>
      <c r="AK2908" s="354">
        <v>347.49597</v>
      </c>
      <c r="AL2908" s="355">
        <v>16.715810000000001</v>
      </c>
      <c r="AM2908" s="11">
        <f>IF(Verzie!$E$1="CZK",Ceny!AK2908,IF(Verzie!$E$1="SK",Ceny!AL2908,""))</f>
        <v>16.715810000000001</v>
      </c>
    </row>
    <row r="2909" spans="34:39" ht="15">
      <c r="AH2909" s="353" t="s">
        <v>10214</v>
      </c>
      <c r="AI2909" s="352" t="s">
        <v>10215</v>
      </c>
      <c r="AJ2909" s="352" t="s">
        <v>10216</v>
      </c>
      <c r="AK2909" s="354">
        <v>347.49597</v>
      </c>
      <c r="AL2909" s="355">
        <v>16.715810000000001</v>
      </c>
      <c r="AM2909" s="11">
        <f>IF(Verzie!$E$1="CZK",Ceny!AK2909,IF(Verzie!$E$1="SK",Ceny!AL2909,""))</f>
        <v>16.715810000000001</v>
      </c>
    </row>
    <row r="2910" spans="34:39" ht="15">
      <c r="AH2910" s="353" t="s">
        <v>10217</v>
      </c>
      <c r="AI2910" s="352" t="s">
        <v>10218</v>
      </c>
      <c r="AJ2910" s="352" t="s">
        <v>10219</v>
      </c>
      <c r="AK2910" s="354">
        <v>347.49597</v>
      </c>
      <c r="AL2910" s="355">
        <v>16.715810000000001</v>
      </c>
      <c r="AM2910" s="11">
        <f>IF(Verzie!$E$1="CZK",Ceny!AK2910,IF(Verzie!$E$1="SK",Ceny!AL2910,""))</f>
        <v>16.715810000000001</v>
      </c>
    </row>
    <row r="2911" spans="34:39" ht="15">
      <c r="AH2911" s="353" t="s">
        <v>10220</v>
      </c>
      <c r="AI2911" s="352" t="s">
        <v>10221</v>
      </c>
      <c r="AJ2911" s="352" t="s">
        <v>10222</v>
      </c>
      <c r="AK2911" s="354">
        <v>347.49597</v>
      </c>
      <c r="AL2911" s="355">
        <v>16.715810000000001</v>
      </c>
      <c r="AM2911" s="11">
        <f>IF(Verzie!$E$1="CZK",Ceny!AK2911,IF(Verzie!$E$1="SK",Ceny!AL2911,""))</f>
        <v>16.715810000000001</v>
      </c>
    </row>
    <row r="2912" spans="34:39" ht="15">
      <c r="AH2912" s="353" t="s">
        <v>10223</v>
      </c>
      <c r="AI2912" s="352" t="s">
        <v>10224</v>
      </c>
      <c r="AJ2912" s="352" t="s">
        <v>10225</v>
      </c>
      <c r="AK2912" s="354">
        <v>341.89519999999999</v>
      </c>
      <c r="AL2912" s="355">
        <v>16.446400000000001</v>
      </c>
      <c r="AM2912" s="11">
        <f>IF(Verzie!$E$1="CZK",Ceny!AK2912,IF(Verzie!$E$1="SK",Ceny!AL2912,""))</f>
        <v>16.446400000000001</v>
      </c>
    </row>
    <row r="2913" spans="34:39" ht="15">
      <c r="AH2913" s="353" t="s">
        <v>10226</v>
      </c>
      <c r="AI2913" s="352" t="s">
        <v>10227</v>
      </c>
      <c r="AJ2913" s="352" t="s">
        <v>10228</v>
      </c>
      <c r="AK2913" s="354">
        <v>341.89519999999999</v>
      </c>
      <c r="AL2913" s="355">
        <v>16.446400000000001</v>
      </c>
      <c r="AM2913" s="11">
        <f>IF(Verzie!$E$1="CZK",Ceny!AK2913,IF(Verzie!$E$1="SK",Ceny!AL2913,""))</f>
        <v>16.446400000000001</v>
      </c>
    </row>
    <row r="2914" spans="34:39" ht="15">
      <c r="AH2914" s="353" t="s">
        <v>10229</v>
      </c>
      <c r="AI2914" s="352" t="s">
        <v>10230</v>
      </c>
      <c r="AJ2914" s="352" t="s">
        <v>10231</v>
      </c>
      <c r="AK2914" s="354">
        <v>341.89519999999999</v>
      </c>
      <c r="AL2914" s="355">
        <v>16.446400000000001</v>
      </c>
      <c r="AM2914" s="11">
        <f>IF(Verzie!$E$1="CZK",Ceny!AK2914,IF(Verzie!$E$1="SK",Ceny!AL2914,""))</f>
        <v>16.446400000000001</v>
      </c>
    </row>
    <row r="2915" spans="34:39" ht="15">
      <c r="AH2915" s="353" t="s">
        <v>10232</v>
      </c>
      <c r="AI2915" s="352" t="s">
        <v>10233</v>
      </c>
      <c r="AJ2915" s="352" t="s">
        <v>10234</v>
      </c>
      <c r="AK2915" s="354">
        <v>341.89519999999999</v>
      </c>
      <c r="AL2915" s="355">
        <v>16.446400000000001</v>
      </c>
      <c r="AM2915" s="11">
        <f>IF(Verzie!$E$1="CZK",Ceny!AK2915,IF(Verzie!$E$1="SK",Ceny!AL2915,""))</f>
        <v>16.446400000000001</v>
      </c>
    </row>
    <row r="2916" spans="34:39" ht="15">
      <c r="AH2916" s="353" t="s">
        <v>10235</v>
      </c>
      <c r="AI2916" s="352" t="s">
        <v>10236</v>
      </c>
      <c r="AJ2916" s="352" t="s">
        <v>10237</v>
      </c>
      <c r="AK2916" s="354">
        <v>341.89519999999999</v>
      </c>
      <c r="AL2916" s="355">
        <v>16.446400000000001</v>
      </c>
      <c r="AM2916" s="11">
        <f>IF(Verzie!$E$1="CZK",Ceny!AK2916,IF(Verzie!$E$1="SK",Ceny!AL2916,""))</f>
        <v>16.446400000000001</v>
      </c>
    </row>
    <row r="2917" spans="34:39" ht="15">
      <c r="AH2917" s="353" t="s">
        <v>10238</v>
      </c>
      <c r="AI2917" s="352" t="s">
        <v>10239</v>
      </c>
      <c r="AJ2917" s="352" t="s">
        <v>10240</v>
      </c>
      <c r="AK2917" s="354">
        <v>341.89519999999999</v>
      </c>
      <c r="AL2917" s="355">
        <v>16.446400000000001</v>
      </c>
      <c r="AM2917" s="11">
        <f>IF(Verzie!$E$1="CZK",Ceny!AK2917,IF(Verzie!$E$1="SK",Ceny!AL2917,""))</f>
        <v>16.446400000000001</v>
      </c>
    </row>
    <row r="2918" spans="34:39" ht="15">
      <c r="AH2918" s="353" t="s">
        <v>10241</v>
      </c>
      <c r="AI2918" s="352" t="s">
        <v>10242</v>
      </c>
      <c r="AJ2918" s="352" t="s">
        <v>10243</v>
      </c>
      <c r="AK2918" s="354">
        <v>341.89519999999999</v>
      </c>
      <c r="AL2918" s="355">
        <v>16.446400000000001</v>
      </c>
      <c r="AM2918" s="11">
        <f>IF(Verzie!$E$1="CZK",Ceny!AK2918,IF(Verzie!$E$1="SK",Ceny!AL2918,""))</f>
        <v>16.446400000000001</v>
      </c>
    </row>
    <row r="2919" spans="34:39" ht="15">
      <c r="AH2919" s="353" t="s">
        <v>10244</v>
      </c>
      <c r="AI2919" s="352" t="s">
        <v>10245</v>
      </c>
      <c r="AJ2919" s="352" t="s">
        <v>10246</v>
      </c>
      <c r="AK2919" s="354">
        <v>341.89519999999999</v>
      </c>
      <c r="AL2919" s="355">
        <v>16.446400000000001</v>
      </c>
      <c r="AM2919" s="11">
        <f>IF(Verzie!$E$1="CZK",Ceny!AK2919,IF(Verzie!$E$1="SK",Ceny!AL2919,""))</f>
        <v>16.446400000000001</v>
      </c>
    </row>
    <row r="2920" spans="34:39" ht="15">
      <c r="AH2920" s="353" t="s">
        <v>10247</v>
      </c>
      <c r="AI2920" s="352" t="s">
        <v>10248</v>
      </c>
      <c r="AJ2920" s="352" t="s">
        <v>10249</v>
      </c>
      <c r="AK2920" s="354">
        <v>355.49655000000001</v>
      </c>
      <c r="AL2920" s="355">
        <v>17.100680000000001</v>
      </c>
      <c r="AM2920" s="11">
        <f>IF(Verzie!$E$1="CZK",Ceny!AK2920,IF(Verzie!$E$1="SK",Ceny!AL2920,""))</f>
        <v>17.100680000000001</v>
      </c>
    </row>
    <row r="2921" spans="34:39" ht="15">
      <c r="AH2921" s="353" t="s">
        <v>10250</v>
      </c>
      <c r="AI2921" s="352" t="s">
        <v>10251</v>
      </c>
      <c r="AJ2921" s="352" t="s">
        <v>10252</v>
      </c>
      <c r="AK2921" s="354">
        <v>355.49655000000001</v>
      </c>
      <c r="AL2921" s="355">
        <v>17.100680000000001</v>
      </c>
      <c r="AM2921" s="11">
        <f>IF(Verzie!$E$1="CZK",Ceny!AK2921,IF(Verzie!$E$1="SK",Ceny!AL2921,""))</f>
        <v>17.100680000000001</v>
      </c>
    </row>
    <row r="2922" spans="34:39" ht="15">
      <c r="AH2922" s="353" t="s">
        <v>10253</v>
      </c>
      <c r="AI2922" s="352" t="s">
        <v>10254</v>
      </c>
      <c r="AJ2922" s="352" t="s">
        <v>10255</v>
      </c>
      <c r="AK2922" s="354">
        <v>355.49655000000001</v>
      </c>
      <c r="AL2922" s="355">
        <v>17.100680000000001</v>
      </c>
      <c r="AM2922" s="11">
        <f>IF(Verzie!$E$1="CZK",Ceny!AK2922,IF(Verzie!$E$1="SK",Ceny!AL2922,""))</f>
        <v>17.100680000000001</v>
      </c>
    </row>
    <row r="2923" spans="34:39" ht="15">
      <c r="AH2923" s="353" t="s">
        <v>10256</v>
      </c>
      <c r="AI2923" s="352" t="s">
        <v>10257</v>
      </c>
      <c r="AJ2923" s="352" t="s">
        <v>10258</v>
      </c>
      <c r="AK2923" s="354">
        <v>355.49655000000001</v>
      </c>
      <c r="AL2923" s="355">
        <v>17.100680000000001</v>
      </c>
      <c r="AM2923" s="11">
        <f>IF(Verzie!$E$1="CZK",Ceny!AK2923,IF(Verzie!$E$1="SK",Ceny!AL2923,""))</f>
        <v>17.100680000000001</v>
      </c>
    </row>
    <row r="2924" spans="34:39" ht="15">
      <c r="AH2924" s="353" t="s">
        <v>10259</v>
      </c>
      <c r="AI2924" s="352" t="s">
        <v>10260</v>
      </c>
      <c r="AJ2924" s="352" t="s">
        <v>10261</v>
      </c>
      <c r="AK2924" s="354">
        <v>363.49712</v>
      </c>
      <c r="AL2924" s="355">
        <v>17.485520000000001</v>
      </c>
      <c r="AM2924" s="11">
        <f>IF(Verzie!$E$1="CZK",Ceny!AK2924,IF(Verzie!$E$1="SK",Ceny!AL2924,""))</f>
        <v>17.485520000000001</v>
      </c>
    </row>
    <row r="2925" spans="34:39" ht="15">
      <c r="AH2925" s="353" t="s">
        <v>10262</v>
      </c>
      <c r="AI2925" s="352" t="s">
        <v>10263</v>
      </c>
      <c r="AJ2925" s="352" t="s">
        <v>10264</v>
      </c>
      <c r="AK2925" s="354">
        <v>363.49712</v>
      </c>
      <c r="AL2925" s="355">
        <v>17.485520000000001</v>
      </c>
      <c r="AM2925" s="11">
        <f>IF(Verzie!$E$1="CZK",Ceny!AK2925,IF(Verzie!$E$1="SK",Ceny!AL2925,""))</f>
        <v>17.485520000000001</v>
      </c>
    </row>
    <row r="2926" spans="34:39" ht="15">
      <c r="AH2926" s="353" t="s">
        <v>10265</v>
      </c>
      <c r="AI2926" s="352" t="s">
        <v>10266</v>
      </c>
      <c r="AJ2926" s="352" t="s">
        <v>10267</v>
      </c>
      <c r="AK2926" s="354">
        <v>2.5228700000000002</v>
      </c>
      <c r="AL2926" s="355">
        <v>0.12136</v>
      </c>
      <c r="AM2926" s="11">
        <f>IF(Verzie!$E$1="CZK",Ceny!AK2926,IF(Verzie!$E$1="SK",Ceny!AL2926,""))</f>
        <v>0.12136</v>
      </c>
    </row>
    <row r="2927" spans="34:39" ht="15">
      <c r="AH2927" s="353" t="s">
        <v>10268</v>
      </c>
      <c r="AI2927" s="352" t="s">
        <v>10269</v>
      </c>
      <c r="AJ2927" s="352" t="s">
        <v>10270</v>
      </c>
      <c r="AK2927" s="354">
        <v>2.5228700000000002</v>
      </c>
      <c r="AL2927" s="355">
        <v>0.12136</v>
      </c>
      <c r="AM2927" s="11">
        <f>IF(Verzie!$E$1="CZK",Ceny!AK2927,IF(Verzie!$E$1="SK",Ceny!AL2927,""))</f>
        <v>0.12136</v>
      </c>
    </row>
    <row r="2928" spans="34:39" ht="15">
      <c r="AH2928" s="353" t="s">
        <v>10271</v>
      </c>
      <c r="AI2928" s="352" t="s">
        <v>10272</v>
      </c>
      <c r="AJ2928" s="352" t="s">
        <v>10273</v>
      </c>
      <c r="AK2928" s="354">
        <v>320.72188999999997</v>
      </c>
      <c r="AL2928" s="355">
        <v>15.42788</v>
      </c>
      <c r="AM2928" s="11">
        <f>IF(Verzie!$E$1="CZK",Ceny!AK2928,IF(Verzie!$E$1="SK",Ceny!AL2928,""))</f>
        <v>15.42788</v>
      </c>
    </row>
    <row r="2929" spans="34:39" ht="15">
      <c r="AH2929" s="353" t="s">
        <v>10274</v>
      </c>
      <c r="AI2929" s="352" t="s">
        <v>10275</v>
      </c>
      <c r="AJ2929" s="352" t="s">
        <v>10276</v>
      </c>
      <c r="AK2929" s="354">
        <v>308.08210000000003</v>
      </c>
      <c r="AL2929" s="355">
        <v>0</v>
      </c>
      <c r="AM2929" s="11">
        <f>IF(Verzie!$E$1="CZK",Ceny!AK2929,IF(Verzie!$E$1="SK",Ceny!AL2929,""))</f>
        <v>0</v>
      </c>
    </row>
    <row r="2930" spans="34:39" ht="15">
      <c r="AH2930" s="353" t="s">
        <v>10277</v>
      </c>
      <c r="AI2930" s="352" t="s">
        <v>10278</v>
      </c>
      <c r="AJ2930" s="352" t="s">
        <v>10279</v>
      </c>
      <c r="AK2930" s="354">
        <v>340.14049999999997</v>
      </c>
      <c r="AL2930" s="355">
        <v>16.361979999999999</v>
      </c>
      <c r="AM2930" s="11">
        <f>IF(Verzie!$E$1="CZK",Ceny!AK2930,IF(Verzie!$E$1="SK",Ceny!AL2930,""))</f>
        <v>16.361979999999999</v>
      </c>
    </row>
    <row r="2931" spans="34:39" ht="15">
      <c r="AH2931" s="353" t="s">
        <v>10280</v>
      </c>
      <c r="AI2931" s="352" t="s">
        <v>10281</v>
      </c>
      <c r="AJ2931" s="352" t="s">
        <v>10282</v>
      </c>
      <c r="AK2931" s="354">
        <v>353.09859</v>
      </c>
      <c r="AL2931" s="355">
        <v>16.985330000000001</v>
      </c>
      <c r="AM2931" s="11">
        <f>IF(Verzie!$E$1="CZK",Ceny!AK2931,IF(Verzie!$E$1="SK",Ceny!AL2931,""))</f>
        <v>16.985330000000001</v>
      </c>
    </row>
    <row r="2932" spans="34:39" ht="15">
      <c r="AH2932" s="353" t="s">
        <v>10283</v>
      </c>
      <c r="AI2932" s="352" t="s">
        <v>10284</v>
      </c>
      <c r="AJ2932" s="352" t="s">
        <v>10285</v>
      </c>
      <c r="AK2932" s="354">
        <v>366.03951999999998</v>
      </c>
      <c r="AL2932" s="355">
        <v>17.60783</v>
      </c>
      <c r="AM2932" s="11">
        <f>IF(Verzie!$E$1="CZK",Ceny!AK2932,IF(Verzie!$E$1="SK",Ceny!AL2932,""))</f>
        <v>17.60783</v>
      </c>
    </row>
    <row r="2933" spans="34:39" ht="15">
      <c r="AH2933" s="353" t="s">
        <v>10286</v>
      </c>
      <c r="AI2933" s="352" t="s">
        <v>10287</v>
      </c>
      <c r="AJ2933" s="352" t="s">
        <v>10288</v>
      </c>
      <c r="AK2933" s="354">
        <v>353.09859</v>
      </c>
      <c r="AL2933" s="355">
        <v>16.985330000000001</v>
      </c>
      <c r="AM2933" s="11">
        <f>IF(Verzie!$E$1="CZK",Ceny!AK2933,IF(Verzie!$E$1="SK",Ceny!AL2933,""))</f>
        <v>16.985330000000001</v>
      </c>
    </row>
    <row r="2934" spans="34:39" ht="15">
      <c r="AH2934" s="353" t="s">
        <v>10289</v>
      </c>
      <c r="AI2934" s="352" t="s">
        <v>10290</v>
      </c>
      <c r="AJ2934" s="352" t="s">
        <v>10291</v>
      </c>
      <c r="AK2934" s="354">
        <v>391.93004999999999</v>
      </c>
      <c r="AL2934" s="355">
        <v>18.853249999999999</v>
      </c>
      <c r="AM2934" s="11">
        <f>IF(Verzie!$E$1="CZK",Ceny!AK2934,IF(Verzie!$E$1="SK",Ceny!AL2934,""))</f>
        <v>18.853249999999999</v>
      </c>
    </row>
    <row r="2935" spans="34:39" ht="15">
      <c r="AH2935" s="353" t="s">
        <v>10292</v>
      </c>
      <c r="AI2935" s="352" t="s">
        <v>10293</v>
      </c>
      <c r="AJ2935" s="352" t="s">
        <v>10294</v>
      </c>
      <c r="AK2935" s="354">
        <v>250.10445000000001</v>
      </c>
      <c r="AL2935" s="355">
        <v>12.030939999999999</v>
      </c>
      <c r="AM2935" s="11">
        <f>IF(Verzie!$E$1="CZK",Ceny!AK2935,IF(Verzie!$E$1="SK",Ceny!AL2935,""))</f>
        <v>12.030939999999999</v>
      </c>
    </row>
    <row r="2936" spans="34:39" ht="15">
      <c r="AH2936" s="353" t="s">
        <v>10295</v>
      </c>
      <c r="AI2936" s="352" t="s">
        <v>10296</v>
      </c>
      <c r="AJ2936" s="352" t="s">
        <v>10297</v>
      </c>
      <c r="AK2936" s="354">
        <v>269.52586000000002</v>
      </c>
      <c r="AL2936" s="355">
        <v>12.965170000000001</v>
      </c>
      <c r="AM2936" s="11">
        <f>IF(Verzie!$E$1="CZK",Ceny!AK2936,IF(Verzie!$E$1="SK",Ceny!AL2936,""))</f>
        <v>12.965170000000001</v>
      </c>
    </row>
    <row r="2937" spans="34:39" ht="15">
      <c r="AH2937" s="353" t="s">
        <v>10298</v>
      </c>
      <c r="AI2937" s="352" t="s">
        <v>10299</v>
      </c>
      <c r="AJ2937" s="352" t="s">
        <v>10300</v>
      </c>
      <c r="AK2937" s="354">
        <v>269.52586000000002</v>
      </c>
      <c r="AL2937" s="355">
        <v>12.965170000000001</v>
      </c>
      <c r="AM2937" s="11">
        <f>IF(Verzie!$E$1="CZK",Ceny!AK2937,IF(Verzie!$E$1="SK",Ceny!AL2937,""))</f>
        <v>12.965170000000001</v>
      </c>
    </row>
    <row r="2938" spans="34:39" ht="15">
      <c r="AH2938" s="353" t="s">
        <v>10301</v>
      </c>
      <c r="AI2938" s="352" t="s">
        <v>10302</v>
      </c>
      <c r="AJ2938" s="352" t="s">
        <v>10303</v>
      </c>
      <c r="AK2938" s="354">
        <v>282.46967999999998</v>
      </c>
      <c r="AL2938" s="355">
        <v>13.587820000000001</v>
      </c>
      <c r="AM2938" s="11">
        <f>IF(Verzie!$E$1="CZK",Ceny!AK2938,IF(Verzie!$E$1="SK",Ceny!AL2938,""))</f>
        <v>13.587820000000001</v>
      </c>
    </row>
    <row r="2939" spans="34:39" ht="15">
      <c r="AH2939" s="353" t="s">
        <v>10304</v>
      </c>
      <c r="AI2939" s="352" t="s">
        <v>10305</v>
      </c>
      <c r="AJ2939" s="352" t="s">
        <v>10306</v>
      </c>
      <c r="AK2939" s="354">
        <v>282.46967999999998</v>
      </c>
      <c r="AL2939" s="355">
        <v>13.587820000000001</v>
      </c>
      <c r="AM2939" s="11">
        <f>IF(Verzie!$E$1="CZK",Ceny!AK2939,IF(Verzie!$E$1="SK",Ceny!AL2939,""))</f>
        <v>13.587820000000001</v>
      </c>
    </row>
    <row r="2940" spans="34:39" ht="15">
      <c r="AH2940" s="353" t="s">
        <v>10307</v>
      </c>
      <c r="AI2940" s="352" t="s">
        <v>10308</v>
      </c>
      <c r="AJ2940" s="352" t="s">
        <v>10309</v>
      </c>
      <c r="AK2940" s="354">
        <v>295.41928999999999</v>
      </c>
      <c r="AL2940" s="355">
        <v>14.210739999999999</v>
      </c>
      <c r="AM2940" s="11">
        <f>IF(Verzie!$E$1="CZK",Ceny!AK2940,IF(Verzie!$E$1="SK",Ceny!AL2940,""))</f>
        <v>14.210739999999999</v>
      </c>
    </row>
    <row r="2941" spans="34:39" ht="15">
      <c r="AH2941" s="353" t="s">
        <v>10310</v>
      </c>
      <c r="AI2941" s="352" t="s">
        <v>10311</v>
      </c>
      <c r="AJ2941" s="352" t="s">
        <v>10312</v>
      </c>
      <c r="AK2941" s="354">
        <v>308.36311000000001</v>
      </c>
      <c r="AL2941" s="355">
        <v>14.83337</v>
      </c>
      <c r="AM2941" s="11">
        <f>IF(Verzie!$E$1="CZK",Ceny!AK2941,IF(Verzie!$E$1="SK",Ceny!AL2941,""))</f>
        <v>14.83337</v>
      </c>
    </row>
    <row r="2942" spans="34:39" ht="15">
      <c r="AH2942" s="353" t="s">
        <v>10313</v>
      </c>
      <c r="AI2942" s="352" t="s">
        <v>10314</v>
      </c>
      <c r="AJ2942" s="352" t="s">
        <v>10315</v>
      </c>
      <c r="AK2942" s="354">
        <v>308.36311000000001</v>
      </c>
      <c r="AL2942" s="355">
        <v>14.83337</v>
      </c>
      <c r="AM2942" s="11">
        <f>IF(Verzie!$E$1="CZK",Ceny!AK2942,IF(Verzie!$E$1="SK",Ceny!AL2942,""))</f>
        <v>14.83337</v>
      </c>
    </row>
    <row r="2943" spans="34:39" ht="15">
      <c r="AH2943" s="353" t="s">
        <v>10316</v>
      </c>
      <c r="AI2943" s="352" t="s">
        <v>10317</v>
      </c>
      <c r="AJ2943" s="352" t="s">
        <v>10318</v>
      </c>
      <c r="AK2943" s="354">
        <v>321.30971</v>
      </c>
      <c r="AL2943" s="355">
        <v>15.45617</v>
      </c>
      <c r="AM2943" s="11">
        <f>IF(Verzie!$E$1="CZK",Ceny!AK2943,IF(Verzie!$E$1="SK",Ceny!AL2943,""))</f>
        <v>15.45617</v>
      </c>
    </row>
    <row r="2944" spans="34:39" ht="15">
      <c r="AH2944" s="353" t="s">
        <v>10319</v>
      </c>
      <c r="AI2944" s="352" t="s">
        <v>10320</v>
      </c>
      <c r="AJ2944" s="352" t="s">
        <v>10321</v>
      </c>
      <c r="AK2944" s="354">
        <v>271.28944999999999</v>
      </c>
      <c r="AL2944" s="355">
        <v>13.05001</v>
      </c>
      <c r="AM2944" s="11">
        <f>IF(Verzie!$E$1="CZK",Ceny!AK2944,IF(Verzie!$E$1="SK",Ceny!AL2944,""))</f>
        <v>13.05001</v>
      </c>
    </row>
    <row r="2945" spans="34:39" ht="15">
      <c r="AH2945" s="353" t="s">
        <v>10322</v>
      </c>
      <c r="AI2945" s="352" t="s">
        <v>10323</v>
      </c>
      <c r="AJ2945" s="352" t="s">
        <v>10324</v>
      </c>
      <c r="AK2945" s="354">
        <v>316.5985</v>
      </c>
      <c r="AL2945" s="355">
        <v>15.22954</v>
      </c>
      <c r="AM2945" s="11">
        <f>IF(Verzie!$E$1="CZK",Ceny!AK2945,IF(Verzie!$E$1="SK",Ceny!AL2945,""))</f>
        <v>15.22954</v>
      </c>
    </row>
    <row r="2946" spans="34:39" ht="15">
      <c r="AH2946" s="353" t="s">
        <v>10325</v>
      </c>
      <c r="AI2946" s="352" t="s">
        <v>10326</v>
      </c>
      <c r="AJ2946" s="352" t="s">
        <v>10327</v>
      </c>
      <c r="AK2946" s="354">
        <v>306.37761999999998</v>
      </c>
      <c r="AL2946" s="355">
        <v>0</v>
      </c>
      <c r="AM2946" s="11">
        <f>IF(Verzie!$E$1="CZK",Ceny!AK2946,IF(Verzie!$E$1="SK",Ceny!AL2946,""))</f>
        <v>0</v>
      </c>
    </row>
    <row r="2947" spans="34:39" ht="15">
      <c r="AH2947" s="353" t="s">
        <v>10328</v>
      </c>
      <c r="AI2947" s="352" t="s">
        <v>10329</v>
      </c>
      <c r="AJ2947" s="352" t="s">
        <v>10330</v>
      </c>
      <c r="AK2947" s="354">
        <v>329.55659000000003</v>
      </c>
      <c r="AL2947" s="355">
        <v>15.852880000000001</v>
      </c>
      <c r="AM2947" s="11">
        <f>IF(Verzie!$E$1="CZK",Ceny!AK2947,IF(Verzie!$E$1="SK",Ceny!AL2947,""))</f>
        <v>15.852880000000001</v>
      </c>
    </row>
    <row r="2948" spans="34:39" ht="15">
      <c r="AH2948" s="353" t="s">
        <v>10331</v>
      </c>
      <c r="AI2948" s="352" t="s">
        <v>10332</v>
      </c>
      <c r="AJ2948" s="352" t="s">
        <v>10333</v>
      </c>
      <c r="AK2948" s="354">
        <v>342.49752000000001</v>
      </c>
      <c r="AL2948" s="355">
        <v>16.475380000000001</v>
      </c>
      <c r="AM2948" s="11">
        <f>IF(Verzie!$E$1="CZK",Ceny!AK2948,IF(Verzie!$E$1="SK",Ceny!AL2948,""))</f>
        <v>16.475380000000001</v>
      </c>
    </row>
    <row r="2949" spans="34:39" ht="15">
      <c r="AH2949" s="353" t="s">
        <v>10334</v>
      </c>
      <c r="AI2949" s="352" t="s">
        <v>10335</v>
      </c>
      <c r="AJ2949" s="352" t="s">
        <v>10336</v>
      </c>
      <c r="AK2949" s="354">
        <v>355.44423</v>
      </c>
      <c r="AL2949" s="355">
        <v>17.098140000000001</v>
      </c>
      <c r="AM2949" s="11">
        <f>IF(Verzie!$E$1="CZK",Ceny!AK2949,IF(Verzie!$E$1="SK",Ceny!AL2949,""))</f>
        <v>17.098140000000001</v>
      </c>
    </row>
    <row r="2950" spans="34:39" ht="15">
      <c r="AH2950" s="353" t="s">
        <v>10337</v>
      </c>
      <c r="AI2950" s="352" t="s">
        <v>10338</v>
      </c>
      <c r="AJ2950" s="352" t="s">
        <v>10339</v>
      </c>
      <c r="AK2950" s="354">
        <v>368.38805000000002</v>
      </c>
      <c r="AL2950" s="355">
        <v>17.72081</v>
      </c>
      <c r="AM2950" s="11">
        <f>IF(Verzie!$E$1="CZK",Ceny!AK2950,IF(Verzie!$E$1="SK",Ceny!AL2950,""))</f>
        <v>17.72081</v>
      </c>
    </row>
    <row r="2951" spans="34:39" ht="15">
      <c r="AH2951" s="353" t="s">
        <v>10340</v>
      </c>
      <c r="AI2951" s="352" t="s">
        <v>10341</v>
      </c>
      <c r="AJ2951" s="352" t="s">
        <v>10342</v>
      </c>
      <c r="AK2951" s="354">
        <v>344.26098999999999</v>
      </c>
      <c r="AL2951" s="355">
        <v>16.560199999999998</v>
      </c>
      <c r="AM2951" s="11">
        <f>IF(Verzie!$E$1="CZK",Ceny!AK2951,IF(Verzie!$E$1="SK",Ceny!AL2951,""))</f>
        <v>16.560199999999998</v>
      </c>
    </row>
    <row r="2952" spans="34:39" ht="15">
      <c r="AH2952" s="353" t="s">
        <v>10343</v>
      </c>
      <c r="AI2952" s="352" t="s">
        <v>10344</v>
      </c>
      <c r="AJ2952" s="352" t="s">
        <v>10345</v>
      </c>
      <c r="AK2952" s="354">
        <v>363.68529999999998</v>
      </c>
      <c r="AL2952" s="355">
        <v>17.494579999999999</v>
      </c>
      <c r="AM2952" s="11">
        <f>IF(Verzie!$E$1="CZK",Ceny!AK2952,IF(Verzie!$E$1="SK",Ceny!AL2952,""))</f>
        <v>17.494579999999999</v>
      </c>
    </row>
    <row r="2953" spans="34:39" ht="15">
      <c r="AH2953" s="353" t="s">
        <v>10346</v>
      </c>
      <c r="AI2953" s="352" t="s">
        <v>10347</v>
      </c>
      <c r="AJ2953" s="352" t="s">
        <v>10348</v>
      </c>
      <c r="AK2953" s="354">
        <v>351.94414</v>
      </c>
      <c r="AL2953" s="355">
        <v>0</v>
      </c>
      <c r="AM2953" s="11">
        <f>IF(Verzie!$E$1="CZK",Ceny!AK2953,IF(Verzie!$E$1="SK",Ceny!AL2953,""))</f>
        <v>0</v>
      </c>
    </row>
    <row r="2954" spans="34:39" ht="15">
      <c r="AH2954" s="353" t="s">
        <v>10349</v>
      </c>
      <c r="AI2954" s="352" t="s">
        <v>10350</v>
      </c>
      <c r="AJ2954" s="352" t="s">
        <v>10351</v>
      </c>
      <c r="AK2954" s="354">
        <v>376.62344999999999</v>
      </c>
      <c r="AL2954" s="355">
        <v>18.116949999999999</v>
      </c>
      <c r="AM2954" s="11">
        <f>IF(Verzie!$E$1="CZK",Ceny!AK2954,IF(Verzie!$E$1="SK",Ceny!AL2954,""))</f>
        <v>18.116949999999999</v>
      </c>
    </row>
    <row r="2955" spans="34:39" ht="15">
      <c r="AH2955" s="353" t="s">
        <v>10352</v>
      </c>
      <c r="AI2955" s="352" t="s">
        <v>10353</v>
      </c>
      <c r="AJ2955" s="352" t="s">
        <v>10354</v>
      </c>
      <c r="AK2955" s="354">
        <v>389.58431999999999</v>
      </c>
      <c r="AL2955" s="355">
        <v>18.740400000000001</v>
      </c>
      <c r="AM2955" s="11">
        <f>IF(Verzie!$E$1="CZK",Ceny!AK2955,IF(Verzie!$E$1="SK",Ceny!AL2955,""))</f>
        <v>18.740400000000001</v>
      </c>
    </row>
    <row r="2956" spans="34:39" ht="15">
      <c r="AH2956" s="353" t="s">
        <v>10355</v>
      </c>
      <c r="AI2956" s="352" t="s">
        <v>10356</v>
      </c>
      <c r="AJ2956" s="352" t="s">
        <v>10357</v>
      </c>
      <c r="AK2956" s="354">
        <v>389.58431999999999</v>
      </c>
      <c r="AL2956" s="355">
        <v>18.740400000000001</v>
      </c>
      <c r="AM2956" s="11">
        <f>IF(Verzie!$E$1="CZK",Ceny!AK2956,IF(Verzie!$E$1="SK",Ceny!AL2956,""))</f>
        <v>18.740400000000001</v>
      </c>
    </row>
    <row r="2957" spans="34:39" ht="15">
      <c r="AH2957" s="353" t="s">
        <v>10358</v>
      </c>
      <c r="AI2957" s="352" t="s">
        <v>10359</v>
      </c>
      <c r="AJ2957" s="352" t="s">
        <v>10360</v>
      </c>
      <c r="AK2957" s="354">
        <v>402.52812999999998</v>
      </c>
      <c r="AL2957" s="355">
        <v>19.363050000000001</v>
      </c>
      <c r="AM2957" s="11">
        <f>IF(Verzie!$E$1="CZK",Ceny!AK2957,IF(Verzie!$E$1="SK",Ceny!AL2957,""))</f>
        <v>19.363050000000001</v>
      </c>
    </row>
    <row r="2958" spans="34:39" ht="15">
      <c r="AH2958" s="353" t="s">
        <v>10361</v>
      </c>
      <c r="AI2958" s="352" t="s">
        <v>10362</v>
      </c>
      <c r="AJ2958" s="352" t="s">
        <v>10363</v>
      </c>
      <c r="AK2958" s="354">
        <v>415.46346999999997</v>
      </c>
      <c r="AL2958" s="355">
        <v>19.985299999999999</v>
      </c>
      <c r="AM2958" s="11">
        <f>IF(Verzie!$E$1="CZK",Ceny!AK2958,IF(Verzie!$E$1="SK",Ceny!AL2958,""))</f>
        <v>19.985299999999999</v>
      </c>
    </row>
    <row r="2959" spans="34:39" ht="15">
      <c r="AH2959" s="353" t="s">
        <v>10364</v>
      </c>
      <c r="AI2959" s="352" t="s">
        <v>10365</v>
      </c>
      <c r="AJ2959" s="352" t="s">
        <v>10366</v>
      </c>
      <c r="AK2959" s="354">
        <v>504.92018999999999</v>
      </c>
      <c r="AL2959" s="355">
        <v>24.28847</v>
      </c>
      <c r="AM2959" s="11">
        <f>IF(Verzie!$E$1="CZK",Ceny!AK2959,IF(Verzie!$E$1="SK",Ceny!AL2959,""))</f>
        <v>24.28847</v>
      </c>
    </row>
    <row r="2960" spans="34:39" ht="15">
      <c r="AH2960" s="353" t="s">
        <v>10367</v>
      </c>
      <c r="AI2960" s="352" t="s">
        <v>10368</v>
      </c>
      <c r="AJ2960" s="352" t="s">
        <v>10369</v>
      </c>
      <c r="AK2960" s="354">
        <v>517.86401000000001</v>
      </c>
      <c r="AL2960" s="355">
        <v>24.91112</v>
      </c>
      <c r="AM2960" s="11">
        <f>IF(Verzie!$E$1="CZK",Ceny!AK2960,IF(Verzie!$E$1="SK",Ceny!AL2960,""))</f>
        <v>24.91112</v>
      </c>
    </row>
    <row r="2961" spans="34:39" ht="15">
      <c r="AH2961" s="353" t="s">
        <v>10370</v>
      </c>
      <c r="AI2961" s="352" t="s">
        <v>10371</v>
      </c>
      <c r="AJ2961" s="352" t="s">
        <v>10372</v>
      </c>
      <c r="AK2961" s="354">
        <v>501.14476000000002</v>
      </c>
      <c r="AL2961" s="355">
        <v>0</v>
      </c>
      <c r="AM2961" s="11">
        <f>IF(Verzie!$E$1="CZK",Ceny!AK2961,IF(Verzie!$E$1="SK",Ceny!AL2961,""))</f>
        <v>0</v>
      </c>
    </row>
    <row r="2962" spans="34:39" ht="15">
      <c r="AH2962" s="353" t="s">
        <v>10373</v>
      </c>
      <c r="AI2962" s="352" t="s">
        <v>10374</v>
      </c>
      <c r="AJ2962" s="352" t="s">
        <v>10375</v>
      </c>
      <c r="AK2962" s="354">
        <v>530.81062999999995</v>
      </c>
      <c r="AL2962" s="355">
        <v>25.533899999999999</v>
      </c>
      <c r="AM2962" s="11">
        <f>IF(Verzie!$E$1="CZK",Ceny!AK2962,IF(Verzie!$E$1="SK",Ceny!AL2962,""))</f>
        <v>25.533899999999999</v>
      </c>
    </row>
    <row r="2963" spans="34:39" ht="15">
      <c r="AH2963" s="353" t="s">
        <v>10376</v>
      </c>
      <c r="AI2963" s="352" t="s">
        <v>10377</v>
      </c>
      <c r="AJ2963" s="352" t="s">
        <v>10378</v>
      </c>
      <c r="AK2963" s="354">
        <v>543.76301999999998</v>
      </c>
      <c r="AL2963" s="355">
        <v>26.156970000000001</v>
      </c>
      <c r="AM2963" s="11">
        <f>IF(Verzie!$E$1="CZK",Ceny!AK2963,IF(Verzie!$E$1="SK",Ceny!AL2963,""))</f>
        <v>26.156970000000001</v>
      </c>
    </row>
    <row r="2964" spans="34:39" ht="15">
      <c r="AH2964" s="353" t="s">
        <v>10379</v>
      </c>
      <c r="AI2964" s="352" t="s">
        <v>10380</v>
      </c>
      <c r="AJ2964" s="352" t="s">
        <v>10381</v>
      </c>
      <c r="AK2964" s="354">
        <v>556.70115999999996</v>
      </c>
      <c r="AL2964" s="355">
        <v>26.779330000000002</v>
      </c>
      <c r="AM2964" s="11">
        <f>IF(Verzie!$E$1="CZK",Ceny!AK2964,IF(Verzie!$E$1="SK",Ceny!AL2964,""))</f>
        <v>26.779330000000002</v>
      </c>
    </row>
    <row r="2965" spans="34:39" ht="15">
      <c r="AH2965" s="353" t="s">
        <v>10382</v>
      </c>
      <c r="AI2965" s="352" t="s">
        <v>10383</v>
      </c>
      <c r="AJ2965" s="352" t="s">
        <v>10384</v>
      </c>
      <c r="AK2965" s="354">
        <v>4244.7943800000003</v>
      </c>
      <c r="AL2965" s="355">
        <v>169.81290000000001</v>
      </c>
      <c r="AM2965" s="11">
        <f>IF(Verzie!$E$1="CZK",Ceny!AK2965,IF(Verzie!$E$1="SK",Ceny!AL2965,""))</f>
        <v>169.81290000000001</v>
      </c>
    </row>
    <row r="2966" spans="34:39" ht="15">
      <c r="AH2966" s="353" t="s">
        <v>10382</v>
      </c>
      <c r="AI2966" s="352" t="s">
        <v>10385</v>
      </c>
      <c r="AJ2966" s="352" t="s">
        <v>10386</v>
      </c>
      <c r="AK2966" s="354">
        <v>1604.83905</v>
      </c>
      <c r="AL2966" s="355">
        <v>64.37697</v>
      </c>
      <c r="AM2966" s="11">
        <f>IF(Verzie!$E$1="CZK",Ceny!AK2966,IF(Verzie!$E$1="SK",Ceny!AL2966,""))</f>
        <v>64.37697</v>
      </c>
    </row>
    <row r="2967" spans="34:39" ht="15">
      <c r="AH2967" s="353" t="s">
        <v>10387</v>
      </c>
      <c r="AI2967" s="352" t="s">
        <v>10388</v>
      </c>
      <c r="AJ2967" s="352" t="s">
        <v>10389</v>
      </c>
      <c r="AK2967" s="354">
        <v>3127.0683899999999</v>
      </c>
      <c r="AL2967" s="355">
        <v>125.09831</v>
      </c>
      <c r="AM2967" s="11">
        <f>IF(Verzie!$E$1="CZK",Ceny!AK2967,IF(Verzie!$E$1="SK",Ceny!AL2967,""))</f>
        <v>125.09831</v>
      </c>
    </row>
    <row r="2968" spans="34:39" ht="15">
      <c r="AH2968" s="353" t="s">
        <v>10390</v>
      </c>
      <c r="AI2968" s="352" t="s">
        <v>10391</v>
      </c>
      <c r="AJ2968" s="352" t="s">
        <v>10392</v>
      </c>
      <c r="AK2968" s="354">
        <v>403.56200999999999</v>
      </c>
      <c r="AL2968" s="355">
        <v>15.533440000000001</v>
      </c>
      <c r="AM2968" s="11">
        <f>IF(Verzie!$E$1="CZK",Ceny!AK2968,IF(Verzie!$E$1="SK",Ceny!AL2968,""))</f>
        <v>15.533440000000001</v>
      </c>
    </row>
    <row r="2969" spans="34:39" ht="15">
      <c r="AH2969" s="353" t="s">
        <v>10393</v>
      </c>
      <c r="AI2969" s="352" t="s">
        <v>10394</v>
      </c>
      <c r="AJ2969" s="352" t="s">
        <v>10395</v>
      </c>
      <c r="AK2969" s="354">
        <v>21.913350000000001</v>
      </c>
      <c r="AL2969" s="355">
        <v>0.89873999999999998</v>
      </c>
      <c r="AM2969" s="11">
        <f>IF(Verzie!$E$1="CZK",Ceny!AK2969,IF(Verzie!$E$1="SK",Ceny!AL2969,""))</f>
        <v>0.89873999999999998</v>
      </c>
    </row>
    <row r="2970" spans="34:39" ht="15">
      <c r="AH2970" s="353" t="s">
        <v>10396</v>
      </c>
      <c r="AI2970" s="352" t="s">
        <v>10397</v>
      </c>
      <c r="AJ2970" s="352" t="s">
        <v>10398</v>
      </c>
      <c r="AK2970" s="354">
        <v>5.5194099999999997</v>
      </c>
      <c r="AL2970" s="355">
        <v>0.22636000000000001</v>
      </c>
      <c r="AM2970" s="11">
        <f>IF(Verzie!$E$1="CZK",Ceny!AK2970,IF(Verzie!$E$1="SK",Ceny!AL2970,""))</f>
        <v>0.22636000000000001</v>
      </c>
    </row>
    <row r="2971" spans="34:39" ht="15">
      <c r="AH2971" s="353" t="s">
        <v>10399</v>
      </c>
      <c r="AI2971" s="352" t="s">
        <v>10400</v>
      </c>
      <c r="AJ2971" s="352" t="s">
        <v>10401</v>
      </c>
      <c r="AK2971" s="354">
        <v>6.1486499999999999</v>
      </c>
      <c r="AL2971" s="355">
        <v>0.25218000000000002</v>
      </c>
      <c r="AM2971" s="11">
        <f>IF(Verzie!$E$1="CZK",Ceny!AK2971,IF(Verzie!$E$1="SK",Ceny!AL2971,""))</f>
        <v>0.25218000000000002</v>
      </c>
    </row>
    <row r="2972" spans="34:39" ht="15">
      <c r="AH2972" s="353" t="s">
        <v>10402</v>
      </c>
      <c r="AI2972" s="352" t="s">
        <v>10403</v>
      </c>
      <c r="AJ2972" s="352" t="s">
        <v>10404</v>
      </c>
      <c r="AK2972" s="354">
        <v>452.00143000000003</v>
      </c>
      <c r="AL2972" s="355">
        <v>18.204360000000001</v>
      </c>
      <c r="AM2972" s="11">
        <f>IF(Verzie!$E$1="CZK",Ceny!AK2972,IF(Verzie!$E$1="SK",Ceny!AL2972,""))</f>
        <v>18.204360000000001</v>
      </c>
    </row>
    <row r="2973" spans="34:39" ht="15">
      <c r="AH2973" s="353" t="s">
        <v>10405</v>
      </c>
      <c r="AI2973" s="352" t="s">
        <v>10406</v>
      </c>
      <c r="AJ2973" s="352" t="s">
        <v>10407</v>
      </c>
      <c r="AK2973" s="354">
        <v>404.42232999999999</v>
      </c>
      <c r="AL2973" s="355">
        <v>16.288070000000001</v>
      </c>
      <c r="AM2973" s="11">
        <f>IF(Verzie!$E$1="CZK",Ceny!AK2973,IF(Verzie!$E$1="SK",Ceny!AL2973,""))</f>
        <v>16.288070000000001</v>
      </c>
    </row>
    <row r="2974" spans="34:39" ht="15">
      <c r="AH2974" s="353" t="s">
        <v>10408</v>
      </c>
      <c r="AI2974" s="352" t="s">
        <v>10409</v>
      </c>
      <c r="AJ2974" s="352" t="s">
        <v>10410</v>
      </c>
      <c r="AK2974" s="354">
        <v>49.666029999999999</v>
      </c>
      <c r="AL2974" s="355">
        <v>1.99977</v>
      </c>
      <c r="AM2974" s="11">
        <f>IF(Verzie!$E$1="CZK",Ceny!AK2974,IF(Verzie!$E$1="SK",Ceny!AL2974,""))</f>
        <v>1.99977</v>
      </c>
    </row>
    <row r="2975" spans="34:39" ht="15">
      <c r="AH2975" s="353" t="s">
        <v>10411</v>
      </c>
      <c r="AI2975" s="352" t="s">
        <v>10412</v>
      </c>
      <c r="AJ2975" s="352" t="s">
        <v>10413</v>
      </c>
      <c r="AK2975" s="354">
        <v>55.861060000000002</v>
      </c>
      <c r="AL2975" s="355">
        <v>2.2347199999999998</v>
      </c>
      <c r="AM2975" s="11">
        <f>IF(Verzie!$E$1="CZK",Ceny!AK2975,IF(Verzie!$E$1="SK",Ceny!AL2975,""))</f>
        <v>2.2347199999999998</v>
      </c>
    </row>
    <row r="2976" spans="34:39" ht="15">
      <c r="AH2976" s="353" t="s">
        <v>10414</v>
      </c>
      <c r="AI2976" s="352" t="s">
        <v>10415</v>
      </c>
      <c r="AJ2976" s="352" t="s">
        <v>10416</v>
      </c>
      <c r="AK2976" s="354">
        <v>73.522720000000007</v>
      </c>
      <c r="AL2976" s="355">
        <v>2.9412699999999998</v>
      </c>
      <c r="AM2976" s="11">
        <f>IF(Verzie!$E$1="CZK",Ceny!AK2976,IF(Verzie!$E$1="SK",Ceny!AL2976,""))</f>
        <v>2.9412699999999998</v>
      </c>
    </row>
    <row r="2977" spans="34:39" ht="15">
      <c r="AH2977" s="353" t="s">
        <v>10417</v>
      </c>
      <c r="AI2977" s="352" t="s">
        <v>10418</v>
      </c>
      <c r="AJ2977" s="352" t="s">
        <v>10419</v>
      </c>
      <c r="AK2977" s="354">
        <v>37.521419999999999</v>
      </c>
      <c r="AL2977" s="355">
        <v>1.50105</v>
      </c>
      <c r="AM2977" s="11">
        <f>IF(Verzie!$E$1="CZK",Ceny!AK2977,IF(Verzie!$E$1="SK",Ceny!AL2977,""))</f>
        <v>1.50105</v>
      </c>
    </row>
    <row r="2978" spans="34:39" ht="15">
      <c r="AH2978" s="353" t="s">
        <v>10420</v>
      </c>
      <c r="AI2978" s="352" t="s">
        <v>10421</v>
      </c>
      <c r="AJ2978" s="352" t="s">
        <v>10422</v>
      </c>
      <c r="AK2978" s="354">
        <v>55.093389999999999</v>
      </c>
      <c r="AL2978" s="355">
        <v>2.2040000000000002</v>
      </c>
      <c r="AM2978" s="11">
        <f>IF(Verzie!$E$1="CZK",Ceny!AK2978,IF(Verzie!$E$1="SK",Ceny!AL2978,""))</f>
        <v>2.2040000000000002</v>
      </c>
    </row>
    <row r="2979" spans="34:39" ht="15">
      <c r="AH2979" s="353" t="s">
        <v>10423</v>
      </c>
      <c r="AI2979" s="352" t="s">
        <v>10424</v>
      </c>
      <c r="AJ2979" s="352" t="s">
        <v>10425</v>
      </c>
      <c r="AK2979" s="354">
        <v>781.37044000000003</v>
      </c>
      <c r="AL2979" s="355">
        <v>32.04674</v>
      </c>
      <c r="AM2979" s="11">
        <f>IF(Verzie!$E$1="CZK",Ceny!AK2979,IF(Verzie!$E$1="SK",Ceny!AL2979,""))</f>
        <v>32.04674</v>
      </c>
    </row>
    <row r="2980" spans="34:39" ht="15">
      <c r="AH2980" s="353" t="s">
        <v>10426</v>
      </c>
      <c r="AI2980" s="352" t="s">
        <v>10427</v>
      </c>
      <c r="AJ2980" s="352" t="s">
        <v>10428</v>
      </c>
      <c r="AK2980" s="354">
        <v>29.45609</v>
      </c>
      <c r="AL2980" s="355">
        <v>1.2081</v>
      </c>
      <c r="AM2980" s="11">
        <f>IF(Verzie!$E$1="CZK",Ceny!AK2980,IF(Verzie!$E$1="SK",Ceny!AL2980,""))</f>
        <v>1.2081</v>
      </c>
    </row>
    <row r="2981" spans="34:39" ht="15">
      <c r="AH2981" s="353" t="s">
        <v>10429</v>
      </c>
      <c r="AI2981" s="352" t="s">
        <v>10430</v>
      </c>
      <c r="AJ2981" s="352" t="s">
        <v>10431</v>
      </c>
      <c r="AK2981" s="354">
        <v>140.67080999999999</v>
      </c>
      <c r="AL2981" s="355">
        <v>5.7694000000000001</v>
      </c>
      <c r="AM2981" s="11">
        <f>IF(Verzie!$E$1="CZK",Ceny!AK2981,IF(Verzie!$E$1="SK",Ceny!AL2981,""))</f>
        <v>5.7694000000000001</v>
      </c>
    </row>
    <row r="2982" spans="34:39" ht="15">
      <c r="AH2982" s="353" t="s">
        <v>10432</v>
      </c>
      <c r="AI2982" s="352" t="s">
        <v>10433</v>
      </c>
      <c r="AJ2982" s="352" t="s">
        <v>10434</v>
      </c>
      <c r="AK2982" s="354">
        <v>1555.26764</v>
      </c>
      <c r="AL2982" s="355">
        <v>71.251419999999996</v>
      </c>
      <c r="AM2982" s="11">
        <f>IF(Verzie!$E$1="CZK",Ceny!AK2982,IF(Verzie!$E$1="SK",Ceny!AL2982,""))</f>
        <v>71.251419999999996</v>
      </c>
    </row>
    <row r="2983" spans="34:39" ht="15">
      <c r="AH2983" s="353" t="s">
        <v>10435</v>
      </c>
      <c r="AI2983" s="352" t="s">
        <v>10436</v>
      </c>
      <c r="AJ2983" s="352" t="s">
        <v>10437</v>
      </c>
      <c r="AK2983" s="354">
        <v>3909.3712099999998</v>
      </c>
      <c r="AL2983" s="355">
        <v>156.39430999999999</v>
      </c>
      <c r="AM2983" s="11">
        <f>IF(Verzie!$E$1="CZK",Ceny!AK2983,IF(Verzie!$E$1="SK",Ceny!AL2983,""))</f>
        <v>156.39430999999999</v>
      </c>
    </row>
    <row r="2984" spans="34:39" ht="15">
      <c r="AH2984" s="353" t="s">
        <v>10438</v>
      </c>
      <c r="AI2984" s="352" t="s">
        <v>10439</v>
      </c>
      <c r="AJ2984" s="352" t="s">
        <v>10440</v>
      </c>
      <c r="AK2984" s="354">
        <v>7.2902800000000001</v>
      </c>
      <c r="AL2984" s="355">
        <v>0.29165000000000002</v>
      </c>
      <c r="AM2984" s="11">
        <f>IF(Verzie!$E$1="CZK",Ceny!AK2984,IF(Verzie!$E$1="SK",Ceny!AL2984,""))</f>
        <v>0.29165000000000002</v>
      </c>
    </row>
    <row r="2985" spans="34:39" ht="15">
      <c r="AH2985" s="353" t="s">
        <v>1682</v>
      </c>
      <c r="AI2985" s="352" t="s">
        <v>10441</v>
      </c>
      <c r="AJ2985" s="352" t="s">
        <v>10440</v>
      </c>
      <c r="AK2985" s="354">
        <v>7.2902800000000001</v>
      </c>
      <c r="AL2985" s="355">
        <v>0.29165000000000002</v>
      </c>
      <c r="AM2985" s="11">
        <f>IF(Verzie!$E$1="CZK",Ceny!AK2985,IF(Verzie!$E$1="SK",Ceny!AL2985,""))</f>
        <v>0.29165000000000002</v>
      </c>
    </row>
    <row r="2986" spans="34:39" ht="15">
      <c r="AH2986" s="353" t="s">
        <v>10438</v>
      </c>
      <c r="AI2986" s="352" t="s">
        <v>10442</v>
      </c>
      <c r="AJ2986" s="352" t="s">
        <v>10443</v>
      </c>
      <c r="AK2986" s="354">
        <v>2.7563</v>
      </c>
      <c r="AL2986" s="355">
        <v>0.11057</v>
      </c>
      <c r="AM2986" s="11">
        <f>IF(Verzie!$E$1="CZK",Ceny!AK2986,IF(Verzie!$E$1="SK",Ceny!AL2986,""))</f>
        <v>0.11057</v>
      </c>
    </row>
    <row r="2987" spans="34:39" ht="15">
      <c r="AH2987" s="353" t="s">
        <v>10444</v>
      </c>
      <c r="AI2987" s="352" t="s">
        <v>10445</v>
      </c>
      <c r="AJ2987" s="352" t="s">
        <v>10446</v>
      </c>
      <c r="AK2987" s="354">
        <v>117.23350000000001</v>
      </c>
      <c r="AL2987" s="355">
        <v>4.6899300000000004</v>
      </c>
      <c r="AM2987" s="11">
        <f>IF(Verzie!$E$1="CZK",Ceny!AK2987,IF(Verzie!$E$1="SK",Ceny!AL2987,""))</f>
        <v>4.6899300000000004</v>
      </c>
    </row>
    <row r="2988" spans="34:39" ht="15">
      <c r="AH2988" s="353" t="s">
        <v>10447</v>
      </c>
      <c r="AI2988" s="352" t="s">
        <v>10448</v>
      </c>
      <c r="AJ2988" s="352" t="s">
        <v>10449</v>
      </c>
      <c r="AK2988" s="354">
        <v>63.864640000000001</v>
      </c>
      <c r="AL2988" s="355">
        <v>2.5548999999999999</v>
      </c>
      <c r="AM2988" s="11">
        <f>IF(Verzie!$E$1="CZK",Ceny!AK2988,IF(Verzie!$E$1="SK",Ceny!AL2988,""))</f>
        <v>2.5548999999999999</v>
      </c>
    </row>
    <row r="2989" spans="34:39" ht="15">
      <c r="AH2989" s="353" t="s">
        <v>10450</v>
      </c>
      <c r="AI2989" s="352" t="s">
        <v>10451</v>
      </c>
      <c r="AJ2989" s="352" t="s">
        <v>10452</v>
      </c>
      <c r="AK2989" s="354">
        <v>1441.0833500000001</v>
      </c>
      <c r="AL2989" s="355">
        <v>57.650500000000001</v>
      </c>
      <c r="AM2989" s="11">
        <f>IF(Verzie!$E$1="CZK",Ceny!AK2989,IF(Verzie!$E$1="SK",Ceny!AL2989,""))</f>
        <v>57.650500000000001</v>
      </c>
    </row>
    <row r="2990" spans="34:39" ht="15">
      <c r="AH2990" s="353" t="s">
        <v>10453</v>
      </c>
      <c r="AI2990" s="352" t="s">
        <v>10454</v>
      </c>
      <c r="AJ2990" s="352" t="s">
        <v>10455</v>
      </c>
      <c r="AK2990" s="354">
        <v>31.844650000000001</v>
      </c>
      <c r="AL2990" s="355">
        <v>1.2739499999999999</v>
      </c>
      <c r="AM2990" s="11">
        <f>IF(Verzie!$E$1="CZK",Ceny!AK2990,IF(Verzie!$E$1="SK",Ceny!AL2990,""))</f>
        <v>1.2739499999999999</v>
      </c>
    </row>
    <row r="2991" spans="34:39" ht="15">
      <c r="AH2991" s="353" t="s">
        <v>10456</v>
      </c>
      <c r="AI2991" s="352" t="s">
        <v>10457</v>
      </c>
      <c r="AJ2991" s="352" t="s">
        <v>10458</v>
      </c>
      <c r="AK2991" s="354">
        <v>31.844650000000001</v>
      </c>
      <c r="AL2991" s="355">
        <v>1.2739499999999999</v>
      </c>
      <c r="AM2991" s="11">
        <f>IF(Verzie!$E$1="CZK",Ceny!AK2991,IF(Verzie!$E$1="SK",Ceny!AL2991,""))</f>
        <v>1.2739499999999999</v>
      </c>
    </row>
    <row r="2992" spans="34:39" ht="15">
      <c r="AH2992" s="353" t="s">
        <v>10459</v>
      </c>
      <c r="AI2992" s="352" t="s">
        <v>10460</v>
      </c>
      <c r="AJ2992" s="352" t="s">
        <v>10461</v>
      </c>
      <c r="AK2992" s="354">
        <v>31.844650000000001</v>
      </c>
      <c r="AL2992" s="355">
        <v>1.2739499999999999</v>
      </c>
      <c r="AM2992" s="11">
        <f>IF(Verzie!$E$1="CZK",Ceny!AK2992,IF(Verzie!$E$1="SK",Ceny!AL2992,""))</f>
        <v>1.2739499999999999</v>
      </c>
    </row>
    <row r="2993" spans="34:39" ht="15">
      <c r="AH2993" s="353" t="s">
        <v>10462</v>
      </c>
      <c r="AI2993" s="352" t="s">
        <v>10463</v>
      </c>
      <c r="AJ2993" s="352" t="s">
        <v>10464</v>
      </c>
      <c r="AK2993" s="354">
        <v>6059.07726</v>
      </c>
      <c r="AL2993" s="355">
        <v>242.39326</v>
      </c>
      <c r="AM2993" s="11">
        <f>IF(Verzie!$E$1="CZK",Ceny!AK2993,IF(Verzie!$E$1="SK",Ceny!AL2993,""))</f>
        <v>242.39326</v>
      </c>
    </row>
    <row r="2994" spans="34:39" ht="15">
      <c r="AH2994" s="353" t="s">
        <v>10465</v>
      </c>
      <c r="AI2994" s="352" t="s">
        <v>10466</v>
      </c>
      <c r="AJ2994" s="352" t="s">
        <v>10467</v>
      </c>
      <c r="AK2994" s="354">
        <v>1274.1240299999999</v>
      </c>
      <c r="AL2994" s="355">
        <v>50.971299999999999</v>
      </c>
      <c r="AM2994" s="11">
        <f>IF(Verzie!$E$1="CZK",Ceny!AK2994,IF(Verzie!$E$1="SK",Ceny!AL2994,""))</f>
        <v>50.971299999999999</v>
      </c>
    </row>
    <row r="2995" spans="34:39" ht="15">
      <c r="AH2995" s="353" t="s">
        <v>10468</v>
      </c>
      <c r="AI2995" s="352" t="s">
        <v>10469</v>
      </c>
      <c r="AJ2995" s="352" t="s">
        <v>10470</v>
      </c>
      <c r="AK2995" s="354">
        <v>15638.28551</v>
      </c>
      <c r="AL2995" s="355">
        <v>625.60928000000001</v>
      </c>
      <c r="AM2995" s="11">
        <f>IF(Verzie!$E$1="CZK",Ceny!AK2995,IF(Verzie!$E$1="SK",Ceny!AL2995,""))</f>
        <v>625.60928000000001</v>
      </c>
    </row>
    <row r="2996" spans="34:39" ht="15">
      <c r="AH2996" s="353" t="s">
        <v>10471</v>
      </c>
      <c r="AI2996" s="352" t="s">
        <v>10472</v>
      </c>
      <c r="AJ2996" s="352" t="s">
        <v>10473</v>
      </c>
      <c r="AK2996" s="354">
        <v>30189.508440000001</v>
      </c>
      <c r="AL2996" s="355">
        <v>1207.73063</v>
      </c>
      <c r="AM2996" s="11">
        <f>IF(Verzie!$E$1="CZK",Ceny!AK2996,IF(Verzie!$E$1="SK",Ceny!AL2996,""))</f>
        <v>1207.73063</v>
      </c>
    </row>
    <row r="2997" spans="34:39" ht="15">
      <c r="AH2997" s="353" t="s">
        <v>10474</v>
      </c>
      <c r="AI2997" s="352" t="s">
        <v>10475</v>
      </c>
      <c r="AJ2997" s="352" t="s">
        <v>10476</v>
      </c>
      <c r="AK2997" s="354">
        <v>30189.508440000001</v>
      </c>
      <c r="AL2997" s="355">
        <v>1207.73063</v>
      </c>
      <c r="AM2997" s="11">
        <f>IF(Verzie!$E$1="CZK",Ceny!AK2997,IF(Verzie!$E$1="SK",Ceny!AL2997,""))</f>
        <v>1207.73063</v>
      </c>
    </row>
    <row r="2998" spans="34:39" ht="15">
      <c r="AH2998" s="353" t="s">
        <v>10477</v>
      </c>
      <c r="AI2998" s="352" t="s">
        <v>10478</v>
      </c>
      <c r="AJ2998" s="352" t="s">
        <v>10479</v>
      </c>
      <c r="AK2998" s="354">
        <v>30189.508440000001</v>
      </c>
      <c r="AL2998" s="355">
        <v>1207.73063</v>
      </c>
      <c r="AM2998" s="11">
        <f>IF(Verzie!$E$1="CZK",Ceny!AK2998,IF(Verzie!$E$1="SK",Ceny!AL2998,""))</f>
        <v>1207.73063</v>
      </c>
    </row>
    <row r="2999" spans="34:39" ht="15">
      <c r="AH2999" s="353" t="s">
        <v>10480</v>
      </c>
      <c r="AI2999" s="352" t="s">
        <v>10481</v>
      </c>
      <c r="AJ2999" s="352" t="s">
        <v>10482</v>
      </c>
      <c r="AK2999" s="354">
        <v>16334.75985</v>
      </c>
      <c r="AL2999" s="355">
        <v>653.47172</v>
      </c>
      <c r="AM2999" s="11">
        <f>IF(Verzie!$E$1="CZK",Ceny!AK2999,IF(Verzie!$E$1="SK",Ceny!AL2999,""))</f>
        <v>653.47172</v>
      </c>
    </row>
    <row r="3000" spans="34:39" ht="15">
      <c r="AH3000" s="353" t="s">
        <v>10483</v>
      </c>
      <c r="AI3000" s="352" t="s">
        <v>10484</v>
      </c>
      <c r="AJ3000" s="352" t="s">
        <v>10485</v>
      </c>
      <c r="AK3000" s="354">
        <v>721.76972000000001</v>
      </c>
      <c r="AL3000" s="355">
        <v>31.3964</v>
      </c>
      <c r="AM3000" s="11">
        <f>IF(Verzie!$E$1="CZK",Ceny!AK3000,IF(Verzie!$E$1="SK",Ceny!AL3000,""))</f>
        <v>31.3964</v>
      </c>
    </row>
    <row r="3001" spans="34:39" ht="15">
      <c r="AH3001" s="353" t="s">
        <v>10486</v>
      </c>
      <c r="AI3001" s="352" t="s">
        <v>10487</v>
      </c>
      <c r="AJ3001" s="352" t="s">
        <v>10488</v>
      </c>
      <c r="AK3001" s="354">
        <v>30.850280000000001</v>
      </c>
      <c r="AL3001" s="355">
        <v>1.26528</v>
      </c>
      <c r="AM3001" s="11">
        <f>IF(Verzie!$E$1="CZK",Ceny!AK3001,IF(Verzie!$E$1="SK",Ceny!AL3001,""))</f>
        <v>1.26528</v>
      </c>
    </row>
    <row r="3002" spans="34:39" ht="15">
      <c r="AH3002" s="353" t="s">
        <v>10489</v>
      </c>
      <c r="AI3002" s="352" t="s">
        <v>10490</v>
      </c>
      <c r="AJ3002" s="352" t="s">
        <v>10491</v>
      </c>
      <c r="AK3002" s="354">
        <v>29.120090000000001</v>
      </c>
      <c r="AL3002" s="355">
        <v>1.19432</v>
      </c>
      <c r="AM3002" s="11">
        <f>IF(Verzie!$E$1="CZK",Ceny!AK3002,IF(Verzie!$E$1="SK",Ceny!AL3002,""))</f>
        <v>1.19432</v>
      </c>
    </row>
    <row r="3003" spans="34:39" ht="15">
      <c r="AH3003" s="353" t="s">
        <v>10492</v>
      </c>
      <c r="AI3003" s="352" t="s">
        <v>10493</v>
      </c>
      <c r="AJ3003" s="352" t="s">
        <v>10494</v>
      </c>
      <c r="AK3003" s="354">
        <v>35.543970000000002</v>
      </c>
      <c r="AL3003" s="355">
        <v>1.4577800000000001</v>
      </c>
      <c r="AM3003" s="11">
        <f>IF(Verzie!$E$1="CZK",Ceny!AK3003,IF(Verzie!$E$1="SK",Ceny!AL3003,""))</f>
        <v>1.4577800000000001</v>
      </c>
    </row>
    <row r="3004" spans="34:39" ht="15">
      <c r="AH3004" s="353" t="s">
        <v>10495</v>
      </c>
      <c r="AI3004" s="352" t="s">
        <v>10496</v>
      </c>
      <c r="AJ3004" s="352" t="s">
        <v>10497</v>
      </c>
      <c r="AK3004" s="354">
        <v>17.208929999999999</v>
      </c>
      <c r="AL3004" s="355">
        <v>0.70579999999999998</v>
      </c>
      <c r="AM3004" s="11">
        <f>IF(Verzie!$E$1="CZK",Ceny!AK3004,IF(Verzie!$E$1="SK",Ceny!AL3004,""))</f>
        <v>0.70579999999999998</v>
      </c>
    </row>
    <row r="3005" spans="34:39" ht="15">
      <c r="AH3005" s="353" t="s">
        <v>10498</v>
      </c>
      <c r="AI3005" s="352" t="s">
        <v>10499</v>
      </c>
      <c r="AJ3005" s="352" t="s">
        <v>10500</v>
      </c>
      <c r="AK3005" s="354">
        <v>0.34316000000000002</v>
      </c>
      <c r="AL3005" s="355">
        <v>1.4080000000000001E-2</v>
      </c>
      <c r="AM3005" s="11">
        <f>IF(Verzie!$E$1="CZK",Ceny!AK3005,IF(Verzie!$E$1="SK",Ceny!AL3005,""))</f>
        <v>1.4080000000000001E-2</v>
      </c>
    </row>
    <row r="3006" spans="34:39" ht="15">
      <c r="AH3006" s="353" t="s">
        <v>10501</v>
      </c>
      <c r="AI3006" s="352" t="s">
        <v>10502</v>
      </c>
      <c r="AJ3006" s="352" t="s">
        <v>10503</v>
      </c>
      <c r="AK3006" s="354">
        <v>0.4254</v>
      </c>
      <c r="AL3006" s="355">
        <v>1.746E-2</v>
      </c>
      <c r="AM3006" s="11">
        <f>IF(Verzie!$E$1="CZK",Ceny!AK3006,IF(Verzie!$E$1="SK",Ceny!AL3006,""))</f>
        <v>1.746E-2</v>
      </c>
    </row>
    <row r="3007" spans="34:39" ht="15">
      <c r="AH3007" s="353" t="s">
        <v>10504</v>
      </c>
      <c r="AI3007" s="352" t="s">
        <v>10505</v>
      </c>
      <c r="AJ3007" s="352" t="s">
        <v>10506</v>
      </c>
      <c r="AK3007" s="354">
        <v>0.4254</v>
      </c>
      <c r="AL3007" s="355">
        <v>1.746E-2</v>
      </c>
      <c r="AM3007" s="11">
        <f>IF(Verzie!$E$1="CZK",Ceny!AK3007,IF(Verzie!$E$1="SK",Ceny!AL3007,""))</f>
        <v>1.746E-2</v>
      </c>
    </row>
    <row r="3008" spans="34:39" ht="15">
      <c r="AH3008" s="353" t="s">
        <v>10507</v>
      </c>
      <c r="AI3008" s="352" t="s">
        <v>10508</v>
      </c>
      <c r="AJ3008" s="352" t="s">
        <v>10509</v>
      </c>
      <c r="AK3008" s="354">
        <v>0.34316000000000002</v>
      </c>
      <c r="AL3008" s="355">
        <v>1.4080000000000001E-2</v>
      </c>
      <c r="AM3008" s="11">
        <f>IF(Verzie!$E$1="CZK",Ceny!AK3008,IF(Verzie!$E$1="SK",Ceny!AL3008,""))</f>
        <v>1.4080000000000001E-2</v>
      </c>
    </row>
    <row r="3009" spans="34:39" ht="15">
      <c r="AH3009" s="353" t="s">
        <v>10510</v>
      </c>
      <c r="AI3009" s="352" t="s">
        <v>10511</v>
      </c>
      <c r="AJ3009" s="352" t="s">
        <v>10512</v>
      </c>
      <c r="AK3009" s="354">
        <v>0.38612999999999997</v>
      </c>
      <c r="AL3009" s="355">
        <v>1.5820000000000001E-2</v>
      </c>
      <c r="AM3009" s="11">
        <f>IF(Verzie!$E$1="CZK",Ceny!AK3009,IF(Verzie!$E$1="SK",Ceny!AL3009,""))</f>
        <v>1.5820000000000001E-2</v>
      </c>
    </row>
    <row r="3010" spans="34:39" ht="15">
      <c r="AH3010" s="353" t="s">
        <v>10513</v>
      </c>
      <c r="AI3010" s="352" t="s">
        <v>10514</v>
      </c>
      <c r="AJ3010" s="352" t="s">
        <v>10515</v>
      </c>
      <c r="AK3010" s="354">
        <v>0.40390999999999999</v>
      </c>
      <c r="AL3010" s="355">
        <v>1.6559999999999998E-2</v>
      </c>
      <c r="AM3010" s="11">
        <f>IF(Verzie!$E$1="CZK",Ceny!AK3010,IF(Verzie!$E$1="SK",Ceny!AL3010,""))</f>
        <v>1.6559999999999998E-2</v>
      </c>
    </row>
    <row r="3011" spans="34:39" ht="15">
      <c r="AH3011" s="353" t="s">
        <v>10516</v>
      </c>
      <c r="AI3011" s="352" t="s">
        <v>10517</v>
      </c>
      <c r="AJ3011" s="352" t="s">
        <v>10518</v>
      </c>
      <c r="AK3011" s="354">
        <v>2642.9050499999998</v>
      </c>
      <c r="AL3011" s="355">
        <v>105.72936</v>
      </c>
      <c r="AM3011" s="11">
        <f>IF(Verzie!$E$1="CZK",Ceny!AK3011,IF(Verzie!$E$1="SK",Ceny!AL3011,""))</f>
        <v>105.72936</v>
      </c>
    </row>
    <row r="3012" spans="34:39" ht="15">
      <c r="AH3012" s="353" t="s">
        <v>10519</v>
      </c>
      <c r="AI3012" s="352" t="s">
        <v>10520</v>
      </c>
      <c r="AJ3012" s="352" t="s">
        <v>10521</v>
      </c>
      <c r="AK3012" s="354">
        <v>30189.508440000001</v>
      </c>
      <c r="AL3012" s="355">
        <v>1207.73063</v>
      </c>
      <c r="AM3012" s="11">
        <f>IF(Verzie!$E$1="CZK",Ceny!AK3012,IF(Verzie!$E$1="SK",Ceny!AL3012,""))</f>
        <v>1207.73063</v>
      </c>
    </row>
    <row r="3013" spans="34:39" ht="15">
      <c r="AH3013" s="353" t="s">
        <v>10522</v>
      </c>
      <c r="AI3013" s="352" t="s">
        <v>10523</v>
      </c>
      <c r="AJ3013" s="352" t="s">
        <v>10524</v>
      </c>
      <c r="AK3013" s="354">
        <v>5347.1918900000001</v>
      </c>
      <c r="AL3013" s="355">
        <v>213.9143</v>
      </c>
      <c r="AM3013" s="11">
        <f>IF(Verzie!$E$1="CZK",Ceny!AK3013,IF(Verzie!$E$1="SK",Ceny!AL3013,""))</f>
        <v>213.9143</v>
      </c>
    </row>
    <row r="3014" spans="34:39" ht="15">
      <c r="AH3014" s="353" t="s">
        <v>10525</v>
      </c>
      <c r="AI3014" s="352" t="s">
        <v>10526</v>
      </c>
      <c r="AJ3014" s="352" t="s">
        <v>10527</v>
      </c>
      <c r="AK3014" s="354">
        <v>109921.48587</v>
      </c>
      <c r="AL3014" s="355">
        <v>4397.4066300000004</v>
      </c>
      <c r="AM3014" s="11">
        <f>IF(Verzie!$E$1="CZK",Ceny!AK3014,IF(Verzie!$E$1="SK",Ceny!AL3014,""))</f>
        <v>4397.4066300000004</v>
      </c>
    </row>
    <row r="3015" spans="34:39" ht="15">
      <c r="AH3015" s="353" t="s">
        <v>10528</v>
      </c>
      <c r="AI3015" s="352" t="s">
        <v>10529</v>
      </c>
      <c r="AJ3015" s="352" t="s">
        <v>10530</v>
      </c>
      <c r="AK3015" s="354">
        <v>5556.4114300000001</v>
      </c>
      <c r="AL3015" s="355">
        <v>222.28411</v>
      </c>
      <c r="AM3015" s="11">
        <f>IF(Verzie!$E$1="CZK",Ceny!AK3015,IF(Verzie!$E$1="SK",Ceny!AL3015,""))</f>
        <v>222.28411</v>
      </c>
    </row>
    <row r="3016" spans="34:39" ht="15">
      <c r="AH3016" s="353" t="s">
        <v>10531</v>
      </c>
      <c r="AI3016" s="352" t="s">
        <v>10532</v>
      </c>
      <c r="AJ3016" s="352" t="s">
        <v>10533</v>
      </c>
      <c r="AK3016" s="354">
        <v>8394.2006500000007</v>
      </c>
      <c r="AL3016" s="355">
        <v>335.80982</v>
      </c>
      <c r="AM3016" s="11">
        <f>IF(Verzie!$E$1="CZK",Ceny!AK3016,IF(Verzie!$E$1="SK",Ceny!AL3016,""))</f>
        <v>335.80982</v>
      </c>
    </row>
    <row r="3017" spans="34:39" ht="15">
      <c r="AH3017" s="353" t="s">
        <v>10534</v>
      </c>
      <c r="AI3017" s="352" t="s">
        <v>10535</v>
      </c>
      <c r="AJ3017" s="352" t="s">
        <v>10536</v>
      </c>
      <c r="AK3017" s="354">
        <v>27.700199999999999</v>
      </c>
      <c r="AL3017" s="355">
        <v>0</v>
      </c>
      <c r="AM3017" s="11">
        <f>IF(Verzie!$E$1="CZK",Ceny!AK3017,IF(Verzie!$E$1="SK",Ceny!AL3017,""))</f>
        <v>0</v>
      </c>
    </row>
    <row r="3018" spans="34:39" ht="15">
      <c r="AH3018" s="353" t="s">
        <v>10537</v>
      </c>
      <c r="AI3018" s="352" t="s">
        <v>10538</v>
      </c>
      <c r="AJ3018" s="352" t="s">
        <v>10539</v>
      </c>
      <c r="AK3018" s="354">
        <v>27.700199999999999</v>
      </c>
      <c r="AL3018" s="355">
        <v>0</v>
      </c>
      <c r="AM3018" s="11">
        <f>IF(Verzie!$E$1="CZK",Ceny!AK3018,IF(Verzie!$E$1="SK",Ceny!AL3018,""))</f>
        <v>0</v>
      </c>
    </row>
    <row r="3019" spans="34:39" ht="15">
      <c r="AH3019" s="353" t="s">
        <v>10540</v>
      </c>
      <c r="AI3019" s="352" t="s">
        <v>10541</v>
      </c>
      <c r="AJ3019" s="352" t="s">
        <v>10542</v>
      </c>
      <c r="AK3019" s="354">
        <v>39.669600000000003</v>
      </c>
      <c r="AL3019" s="355">
        <v>0</v>
      </c>
      <c r="AM3019" s="11">
        <f>IF(Verzie!$E$1="CZK",Ceny!AK3019,IF(Verzie!$E$1="SK",Ceny!AL3019,""))</f>
        <v>0</v>
      </c>
    </row>
    <row r="3020" spans="34:39" ht="15">
      <c r="AH3020" s="353" t="s">
        <v>10543</v>
      </c>
      <c r="AI3020" s="352" t="s">
        <v>10544</v>
      </c>
      <c r="AJ3020" s="352" t="s">
        <v>10545</v>
      </c>
      <c r="AK3020" s="354">
        <v>39.669600000000003</v>
      </c>
      <c r="AL3020" s="355">
        <v>0</v>
      </c>
      <c r="AM3020" s="11">
        <f>IF(Verzie!$E$1="CZK",Ceny!AK3020,IF(Verzie!$E$1="SK",Ceny!AL3020,""))</f>
        <v>0</v>
      </c>
    </row>
    <row r="3021" spans="34:39" ht="15">
      <c r="AH3021" s="353" t="s">
        <v>10546</v>
      </c>
      <c r="AI3021" s="352" t="s">
        <v>10547</v>
      </c>
      <c r="AJ3021" s="352" t="s">
        <v>10548</v>
      </c>
      <c r="AK3021" s="354">
        <v>97.761600000000001</v>
      </c>
      <c r="AL3021" s="355">
        <v>0</v>
      </c>
      <c r="AM3021" s="11">
        <f>IF(Verzie!$E$1="CZK",Ceny!AK3021,IF(Verzie!$E$1="SK",Ceny!AL3021,""))</f>
        <v>0</v>
      </c>
    </row>
    <row r="3022" spans="34:39" ht="15">
      <c r="AH3022" s="353" t="s">
        <v>10549</v>
      </c>
      <c r="AI3022" s="352" t="s">
        <v>10550</v>
      </c>
      <c r="AJ3022" s="352" t="s">
        <v>10551</v>
      </c>
      <c r="AK3022" s="354">
        <v>97.761600000000001</v>
      </c>
      <c r="AL3022" s="355">
        <v>0</v>
      </c>
      <c r="AM3022" s="11">
        <f>IF(Verzie!$E$1="CZK",Ceny!AK3022,IF(Verzie!$E$1="SK",Ceny!AL3022,""))</f>
        <v>0</v>
      </c>
    </row>
    <row r="3023" spans="34:39" ht="15">
      <c r="AH3023" s="353" t="s">
        <v>10552</v>
      </c>
      <c r="AI3023" s="352" t="s">
        <v>10553</v>
      </c>
      <c r="AJ3023" s="352" t="s">
        <v>10554</v>
      </c>
      <c r="AK3023" s="354">
        <v>435.71489000000003</v>
      </c>
      <c r="AL3023" s="355">
        <v>19.961379999999998</v>
      </c>
      <c r="AM3023" s="11">
        <f>IF(Verzie!$E$1="CZK",Ceny!AK3023,IF(Verzie!$E$1="SK",Ceny!AL3023,""))</f>
        <v>19.961379999999998</v>
      </c>
    </row>
    <row r="3024" spans="34:39" ht="15">
      <c r="AH3024" s="353" t="s">
        <v>10555</v>
      </c>
      <c r="AI3024" s="352" t="s">
        <v>10556</v>
      </c>
      <c r="AJ3024" s="352" t="s">
        <v>10557</v>
      </c>
      <c r="AK3024" s="354">
        <v>200.35126</v>
      </c>
      <c r="AL3024" s="355">
        <v>9.1786799999999999</v>
      </c>
      <c r="AM3024" s="11">
        <f>IF(Verzie!$E$1="CZK",Ceny!AK3024,IF(Verzie!$E$1="SK",Ceny!AL3024,""))</f>
        <v>9.1786799999999999</v>
      </c>
    </row>
    <row r="3025" spans="34:39" ht="15">
      <c r="AH3025" s="353" t="s">
        <v>10558</v>
      </c>
      <c r="AI3025" s="352" t="s">
        <v>10559</v>
      </c>
      <c r="AJ3025" s="352" t="s">
        <v>10560</v>
      </c>
      <c r="AK3025" s="354">
        <v>3606.0658100000001</v>
      </c>
      <c r="AL3025" s="355">
        <v>165.20454000000001</v>
      </c>
      <c r="AM3025" s="11">
        <f>IF(Verzie!$E$1="CZK",Ceny!AK3025,IF(Verzie!$E$1="SK",Ceny!AL3025,""))</f>
        <v>165.20454000000001</v>
      </c>
    </row>
    <row r="3026" spans="34:39" ht="15">
      <c r="AH3026" s="353" t="s">
        <v>10561</v>
      </c>
      <c r="AI3026" s="352" t="s">
        <v>10562</v>
      </c>
      <c r="AJ3026" s="352" t="s">
        <v>10563</v>
      </c>
      <c r="AK3026" s="354">
        <v>2188.47361</v>
      </c>
      <c r="AL3026" s="355">
        <v>100.26045999999999</v>
      </c>
      <c r="AM3026" s="11">
        <f>IF(Verzie!$E$1="CZK",Ceny!AK3026,IF(Verzie!$E$1="SK",Ceny!AL3026,""))</f>
        <v>100.26045999999999</v>
      </c>
    </row>
    <row r="3027" spans="34:39" ht="15">
      <c r="AH3027" s="353" t="s">
        <v>10564</v>
      </c>
      <c r="AI3027" s="352" t="s">
        <v>10565</v>
      </c>
      <c r="AJ3027" s="352" t="s">
        <v>10566</v>
      </c>
      <c r="AK3027" s="354">
        <v>2593.4998900000001</v>
      </c>
      <c r="AL3027" s="355">
        <v>118.8159</v>
      </c>
      <c r="AM3027" s="11">
        <f>IF(Verzie!$E$1="CZK",Ceny!AK3027,IF(Verzie!$E$1="SK",Ceny!AL3027,""))</f>
        <v>118.8159</v>
      </c>
    </row>
    <row r="3028" spans="34:39" ht="15">
      <c r="AH3028" s="353" t="s">
        <v>10567</v>
      </c>
      <c r="AI3028" s="352" t="s">
        <v>10568</v>
      </c>
      <c r="AJ3028" s="352" t="s">
        <v>10569</v>
      </c>
      <c r="AK3028" s="354">
        <v>284.43241999999998</v>
      </c>
      <c r="AL3028" s="355">
        <v>13.0307</v>
      </c>
      <c r="AM3028" s="11">
        <f>IF(Verzie!$E$1="CZK",Ceny!AK3028,IF(Verzie!$E$1="SK",Ceny!AL3028,""))</f>
        <v>13.0307</v>
      </c>
    </row>
    <row r="3029" spans="34:39" ht="15">
      <c r="AH3029" s="353" t="s">
        <v>10570</v>
      </c>
      <c r="AI3029" s="352" t="s">
        <v>10571</v>
      </c>
      <c r="AJ3029" s="352" t="s">
        <v>10572</v>
      </c>
      <c r="AK3029" s="354">
        <v>328.98788999999999</v>
      </c>
      <c r="AL3029" s="355">
        <v>15.071899999999999</v>
      </c>
      <c r="AM3029" s="11">
        <f>IF(Verzie!$E$1="CZK",Ceny!AK3029,IF(Verzie!$E$1="SK",Ceny!AL3029,""))</f>
        <v>15.071899999999999</v>
      </c>
    </row>
    <row r="3030" spans="34:39" ht="15">
      <c r="AH3030" s="353" t="s">
        <v>10573</v>
      </c>
      <c r="AI3030" s="352" t="s">
        <v>10574</v>
      </c>
      <c r="AJ3030" s="352" t="s">
        <v>10575</v>
      </c>
      <c r="AK3030" s="354">
        <v>378.91210000000001</v>
      </c>
      <c r="AL3030" s="355">
        <v>17.359079999999999</v>
      </c>
      <c r="AM3030" s="11">
        <f>IF(Verzie!$E$1="CZK",Ceny!AK3030,IF(Verzie!$E$1="SK",Ceny!AL3030,""))</f>
        <v>17.359079999999999</v>
      </c>
    </row>
    <row r="3031" spans="34:39" ht="15">
      <c r="AH3031" s="353" t="s">
        <v>10576</v>
      </c>
      <c r="AI3031" s="352" t="s">
        <v>10577</v>
      </c>
      <c r="AJ3031" s="352" t="s">
        <v>10578</v>
      </c>
      <c r="AK3031" s="354">
        <v>350.62175000000002</v>
      </c>
      <c r="AL3031" s="355">
        <v>16.063020000000002</v>
      </c>
      <c r="AM3031" s="11">
        <f>IF(Verzie!$E$1="CZK",Ceny!AK3031,IF(Verzie!$E$1="SK",Ceny!AL3031,""))</f>
        <v>16.063020000000002</v>
      </c>
    </row>
    <row r="3032" spans="34:39" ht="15">
      <c r="AH3032" s="353" t="s">
        <v>10579</v>
      </c>
      <c r="AI3032" s="352" t="s">
        <v>10580</v>
      </c>
      <c r="AJ3032" s="352" t="s">
        <v>10581</v>
      </c>
      <c r="AK3032" s="354">
        <v>1647.8094900000001</v>
      </c>
      <c r="AL3032" s="355">
        <v>75.491020000000006</v>
      </c>
      <c r="AM3032" s="11">
        <f>IF(Verzie!$E$1="CZK",Ceny!AK3032,IF(Verzie!$E$1="SK",Ceny!AL3032,""))</f>
        <v>75.491020000000006</v>
      </c>
    </row>
    <row r="3033" spans="34:39" ht="15">
      <c r="AH3033" s="353" t="s">
        <v>10582</v>
      </c>
      <c r="AI3033" s="352" t="s">
        <v>10583</v>
      </c>
      <c r="AJ3033" s="352" t="s">
        <v>10584</v>
      </c>
      <c r="AK3033" s="354">
        <v>1647.8094900000001</v>
      </c>
      <c r="AL3033" s="355">
        <v>75.491020000000006</v>
      </c>
      <c r="AM3033" s="11">
        <f>IF(Verzie!$E$1="CZK",Ceny!AK3033,IF(Verzie!$E$1="SK",Ceny!AL3033,""))</f>
        <v>75.491020000000006</v>
      </c>
    </row>
    <row r="3034" spans="34:39" ht="15">
      <c r="AH3034" s="353" t="s">
        <v>10585</v>
      </c>
      <c r="AI3034" s="352" t="s">
        <v>10586</v>
      </c>
      <c r="AJ3034" s="352" t="s">
        <v>10587</v>
      </c>
      <c r="AK3034" s="354">
        <v>2611.73612</v>
      </c>
      <c r="AL3034" s="355">
        <v>0</v>
      </c>
      <c r="AM3034" s="11">
        <f>IF(Verzie!$E$1="CZK",Ceny!AK3034,IF(Verzie!$E$1="SK",Ceny!AL3034,""))</f>
        <v>0</v>
      </c>
    </row>
    <row r="3035" spans="34:39" ht="15">
      <c r="AH3035" s="353" t="s">
        <v>10588</v>
      </c>
      <c r="AI3035" s="352" t="s">
        <v>10589</v>
      </c>
      <c r="AJ3035" s="352" t="s">
        <v>10590</v>
      </c>
      <c r="AK3035" s="354">
        <v>1542.8917899999999</v>
      </c>
      <c r="AL3035" s="355">
        <v>70.684439999999995</v>
      </c>
      <c r="AM3035" s="11">
        <f>IF(Verzie!$E$1="CZK",Ceny!AK3035,IF(Verzie!$E$1="SK",Ceny!AL3035,""))</f>
        <v>70.684439999999995</v>
      </c>
    </row>
    <row r="3036" spans="34:39" ht="15">
      <c r="AH3036" s="353" t="s">
        <v>10591</v>
      </c>
      <c r="AI3036" s="352" t="s">
        <v>10592</v>
      </c>
      <c r="AJ3036" s="352" t="s">
        <v>10593</v>
      </c>
      <c r="AK3036" s="354">
        <v>1851.2264500000001</v>
      </c>
      <c r="AL3036" s="355">
        <v>84.810159999999996</v>
      </c>
      <c r="AM3036" s="11">
        <f>IF(Verzie!$E$1="CZK",Ceny!AK3036,IF(Verzie!$E$1="SK",Ceny!AL3036,""))</f>
        <v>84.810159999999996</v>
      </c>
    </row>
    <row r="3037" spans="34:39" ht="15">
      <c r="AH3037" s="353" t="s">
        <v>10594</v>
      </c>
      <c r="AI3037" s="352" t="s">
        <v>10595</v>
      </c>
      <c r="AJ3037" s="352" t="s">
        <v>10596</v>
      </c>
      <c r="AK3037" s="354">
        <v>2554.5545099999999</v>
      </c>
      <c r="AL3037" s="355">
        <v>104.77124000000001</v>
      </c>
      <c r="AM3037" s="11">
        <f>IF(Verzie!$E$1="CZK",Ceny!AK3037,IF(Verzie!$E$1="SK",Ceny!AL3037,""))</f>
        <v>104.77124000000001</v>
      </c>
    </row>
    <row r="3038" spans="34:39" ht="15">
      <c r="AH3038" s="353" t="s">
        <v>10597</v>
      </c>
      <c r="AI3038" s="352" t="s">
        <v>10598</v>
      </c>
      <c r="AJ3038" s="352" t="s">
        <v>10599</v>
      </c>
      <c r="AK3038" s="354">
        <v>183.52018000000001</v>
      </c>
      <c r="AL3038" s="355">
        <v>7.3417199999999996</v>
      </c>
      <c r="AM3038" s="11">
        <f>IF(Verzie!$E$1="CZK",Ceny!AK3038,IF(Verzie!$E$1="SK",Ceny!AL3038,""))</f>
        <v>7.3417199999999996</v>
      </c>
    </row>
    <row r="3039" spans="34:39" ht="15">
      <c r="AH3039" s="353" t="s">
        <v>10600</v>
      </c>
      <c r="AI3039" s="352" t="s">
        <v>10601</v>
      </c>
      <c r="AJ3039" s="352" t="s">
        <v>10602</v>
      </c>
      <c r="AK3039" s="354">
        <v>213.18192999999999</v>
      </c>
      <c r="AL3039" s="355">
        <v>8.52834</v>
      </c>
      <c r="AM3039" s="11">
        <f>IF(Verzie!$E$1="CZK",Ceny!AK3039,IF(Verzie!$E$1="SK",Ceny!AL3039,""))</f>
        <v>8.52834</v>
      </c>
    </row>
    <row r="3040" spans="34:39" ht="15">
      <c r="AH3040" s="353" t="s">
        <v>10603</v>
      </c>
      <c r="AI3040" s="352" t="s">
        <v>10604</v>
      </c>
      <c r="AJ3040" s="352" t="s">
        <v>10605</v>
      </c>
      <c r="AK3040" s="354">
        <v>65.281989999999993</v>
      </c>
      <c r="AL3040" s="355">
        <v>2.6116100000000002</v>
      </c>
      <c r="AM3040" s="11">
        <f>IF(Verzie!$E$1="CZK",Ceny!AK3040,IF(Verzie!$E$1="SK",Ceny!AL3040,""))</f>
        <v>2.6116100000000002</v>
      </c>
    </row>
    <row r="3041" spans="34:39" ht="15">
      <c r="AH3041" s="353" t="s">
        <v>10606</v>
      </c>
      <c r="AI3041" s="352" t="s">
        <v>10607</v>
      </c>
      <c r="AJ3041" s="352" t="s">
        <v>10608</v>
      </c>
      <c r="AK3041" s="354">
        <v>4990.03629</v>
      </c>
      <c r="AL3041" s="355">
        <v>0</v>
      </c>
      <c r="AM3041" s="11">
        <f>IF(Verzie!$E$1="CZK",Ceny!AK3041,IF(Verzie!$E$1="SK",Ceny!AL3041,""))</f>
        <v>0</v>
      </c>
    </row>
    <row r="3042" spans="34:39" ht="15">
      <c r="AH3042" s="353" t="s">
        <v>10609</v>
      </c>
      <c r="AI3042" s="352" t="s">
        <v>10610</v>
      </c>
      <c r="AJ3042" s="352" t="s">
        <v>10611</v>
      </c>
      <c r="AK3042" s="354">
        <v>3756.5952499999999</v>
      </c>
      <c r="AL3042" s="355">
        <v>147.00443999999999</v>
      </c>
      <c r="AM3042" s="11">
        <f>IF(Verzie!$E$1="CZK",Ceny!AK3042,IF(Verzie!$E$1="SK",Ceny!AL3042,""))</f>
        <v>147.00443999999999</v>
      </c>
    </row>
    <row r="3043" spans="34:39" ht="15">
      <c r="AH3043" s="353" t="s">
        <v>10612</v>
      </c>
      <c r="AI3043" s="352" t="s">
        <v>10613</v>
      </c>
      <c r="AJ3043" s="352" t="s">
        <v>10614</v>
      </c>
      <c r="AK3043" s="354">
        <v>4450.2563799999998</v>
      </c>
      <c r="AL3043" s="355">
        <v>203.87942000000001</v>
      </c>
      <c r="AM3043" s="11">
        <f>IF(Verzie!$E$1="CZK",Ceny!AK3043,IF(Verzie!$E$1="SK",Ceny!AL3043,""))</f>
        <v>203.87942000000001</v>
      </c>
    </row>
    <row r="3044" spans="34:39" ht="15">
      <c r="AH3044" s="353" t="s">
        <v>10615</v>
      </c>
      <c r="AI3044" s="352" t="s">
        <v>10616</v>
      </c>
      <c r="AJ3044" s="352" t="s">
        <v>10617</v>
      </c>
      <c r="AK3044" s="354">
        <v>4648.6782899999998</v>
      </c>
      <c r="AL3044" s="355">
        <v>212.96969999999999</v>
      </c>
      <c r="AM3044" s="11">
        <f>IF(Verzie!$E$1="CZK",Ceny!AK3044,IF(Verzie!$E$1="SK",Ceny!AL3044,""))</f>
        <v>212.96969999999999</v>
      </c>
    </row>
    <row r="3045" spans="34:39" ht="15">
      <c r="AH3045" s="353" t="s">
        <v>10618</v>
      </c>
      <c r="AI3045" s="352" t="s">
        <v>10619</v>
      </c>
      <c r="AJ3045" s="352" t="s">
        <v>10620</v>
      </c>
      <c r="AK3045" s="354">
        <v>4894.7536600000003</v>
      </c>
      <c r="AL3045" s="355">
        <v>224.24315999999999</v>
      </c>
      <c r="AM3045" s="11">
        <f>IF(Verzie!$E$1="CZK",Ceny!AK3045,IF(Verzie!$E$1="SK",Ceny!AL3045,""))</f>
        <v>224.24315999999999</v>
      </c>
    </row>
    <row r="3046" spans="34:39" ht="15">
      <c r="AH3046" s="353" t="s">
        <v>10621</v>
      </c>
      <c r="AI3046" s="352" t="s">
        <v>10622</v>
      </c>
      <c r="AJ3046" s="352" t="s">
        <v>10623</v>
      </c>
      <c r="AK3046" s="354">
        <v>92.030749999999998</v>
      </c>
      <c r="AL3046" s="355">
        <v>3.6665100000000002</v>
      </c>
      <c r="AM3046" s="11">
        <f>IF(Verzie!$E$1="CZK",Ceny!AK3046,IF(Verzie!$E$1="SK",Ceny!AL3046,""))</f>
        <v>3.6665100000000002</v>
      </c>
    </row>
    <row r="3047" spans="34:39" ht="15">
      <c r="AH3047" s="353" t="s">
        <v>10624</v>
      </c>
      <c r="AI3047" s="352" t="s">
        <v>10625</v>
      </c>
      <c r="AJ3047" s="352" t="s">
        <v>10626</v>
      </c>
      <c r="AK3047" s="354">
        <v>347.47777000000002</v>
      </c>
      <c r="AL3047" s="355">
        <v>15.918979999999999</v>
      </c>
      <c r="AM3047" s="11">
        <f>IF(Verzie!$E$1="CZK",Ceny!AK3047,IF(Verzie!$E$1="SK",Ceny!AL3047,""))</f>
        <v>15.918979999999999</v>
      </c>
    </row>
    <row r="3048" spans="34:39" ht="15">
      <c r="AH3048" s="353" t="s">
        <v>10627</v>
      </c>
      <c r="AI3048" s="352" t="s">
        <v>10628</v>
      </c>
      <c r="AJ3048" s="352" t="s">
        <v>10629</v>
      </c>
      <c r="AK3048" s="354">
        <v>304.54806000000002</v>
      </c>
      <c r="AL3048" s="355">
        <v>13.95224</v>
      </c>
      <c r="AM3048" s="11">
        <f>IF(Verzie!$E$1="CZK",Ceny!AK3048,IF(Verzie!$E$1="SK",Ceny!AL3048,""))</f>
        <v>13.95224</v>
      </c>
    </row>
    <row r="3049" spans="34:39" ht="15">
      <c r="AH3049" s="353" t="s">
        <v>10630</v>
      </c>
      <c r="AI3049" s="352" t="s">
        <v>10631</v>
      </c>
      <c r="AJ3049" s="352" t="s">
        <v>10632</v>
      </c>
      <c r="AK3049" s="354">
        <v>4217.5241699999997</v>
      </c>
      <c r="AL3049" s="355">
        <v>0</v>
      </c>
      <c r="AM3049" s="11">
        <f>IF(Verzie!$E$1="CZK",Ceny!AK3049,IF(Verzie!$E$1="SK",Ceny!AL3049,""))</f>
        <v>0</v>
      </c>
    </row>
    <row r="3050" spans="34:39" ht="15">
      <c r="AH3050" s="353" t="s">
        <v>10633</v>
      </c>
      <c r="AI3050" s="352" t="s">
        <v>10634</v>
      </c>
      <c r="AJ3050" s="352" t="s">
        <v>10635</v>
      </c>
      <c r="AK3050" s="354">
        <v>0</v>
      </c>
      <c r="AL3050" s="355">
        <v>0</v>
      </c>
      <c r="AM3050" s="11">
        <f>IF(Verzie!$E$1="CZK",Ceny!AK3050,IF(Verzie!$E$1="SK",Ceny!AL3050,""))</f>
        <v>0</v>
      </c>
    </row>
    <row r="3051" spans="34:39" ht="15">
      <c r="AH3051" s="353" t="s">
        <v>10636</v>
      </c>
      <c r="AI3051" s="352" t="s">
        <v>10637</v>
      </c>
      <c r="AJ3051" s="352" t="s">
        <v>10638</v>
      </c>
      <c r="AK3051" s="354">
        <v>2025.96119</v>
      </c>
      <c r="AL3051" s="355">
        <v>92.815280000000001</v>
      </c>
      <c r="AM3051" s="11">
        <f>IF(Verzie!$E$1="CZK",Ceny!AK3051,IF(Verzie!$E$1="SK",Ceny!AL3051,""))</f>
        <v>92.815280000000001</v>
      </c>
    </row>
    <row r="3052" spans="34:39" ht="15">
      <c r="AH3052" s="353" t="s">
        <v>10639</v>
      </c>
      <c r="AI3052" s="352" t="s">
        <v>10640</v>
      </c>
      <c r="AJ3052" s="352" t="s">
        <v>10641</v>
      </c>
      <c r="AK3052" s="354">
        <v>2973.6392900000001</v>
      </c>
      <c r="AL3052" s="355">
        <v>0</v>
      </c>
      <c r="AM3052" s="11">
        <f>IF(Verzie!$E$1="CZK",Ceny!AK3052,IF(Verzie!$E$1="SK",Ceny!AL3052,""))</f>
        <v>0</v>
      </c>
    </row>
    <row r="3053" spans="34:39" ht="15">
      <c r="AH3053" s="353" t="s">
        <v>10642</v>
      </c>
      <c r="AI3053" s="352" t="s">
        <v>10643</v>
      </c>
      <c r="AJ3053" s="352" t="s">
        <v>10644</v>
      </c>
      <c r="AK3053" s="354">
        <v>5598.9561000000003</v>
      </c>
      <c r="AL3053" s="355">
        <v>223.98612</v>
      </c>
      <c r="AM3053" s="11">
        <f>IF(Verzie!$E$1="CZK",Ceny!AK3053,IF(Verzie!$E$1="SK",Ceny!AL3053,""))</f>
        <v>223.98612</v>
      </c>
    </row>
    <row r="3054" spans="34:39" ht="15">
      <c r="AH3054" s="353" t="s">
        <v>10645</v>
      </c>
      <c r="AI3054" s="352" t="s">
        <v>10646</v>
      </c>
      <c r="AJ3054" s="352" t="s">
        <v>10647</v>
      </c>
      <c r="AK3054" s="354">
        <v>2973.6392900000001</v>
      </c>
      <c r="AL3054" s="355">
        <v>0</v>
      </c>
      <c r="AM3054" s="11">
        <f>IF(Verzie!$E$1="CZK",Ceny!AK3054,IF(Verzie!$E$1="SK",Ceny!AL3054,""))</f>
        <v>0</v>
      </c>
    </row>
    <row r="3055" spans="34:39" ht="15">
      <c r="AH3055" s="353" t="s">
        <v>10648</v>
      </c>
      <c r="AI3055" s="352" t="s">
        <v>10649</v>
      </c>
      <c r="AJ3055" s="352" t="s">
        <v>10650</v>
      </c>
      <c r="AK3055" s="354">
        <v>2973.6392900000001</v>
      </c>
      <c r="AL3055" s="355">
        <v>0</v>
      </c>
      <c r="AM3055" s="11">
        <f>IF(Verzie!$E$1="CZK",Ceny!AK3055,IF(Verzie!$E$1="SK",Ceny!AL3055,""))</f>
        <v>0</v>
      </c>
    </row>
    <row r="3056" spans="34:39" ht="15">
      <c r="AH3056" s="353" t="s">
        <v>10651</v>
      </c>
      <c r="AI3056" s="352" t="s">
        <v>10652</v>
      </c>
      <c r="AJ3056" s="352" t="s">
        <v>10653</v>
      </c>
      <c r="AK3056" s="354">
        <v>3867.15166</v>
      </c>
      <c r="AL3056" s="355">
        <v>154.70532</v>
      </c>
      <c r="AM3056" s="11">
        <f>IF(Verzie!$E$1="CZK",Ceny!AK3056,IF(Verzie!$E$1="SK",Ceny!AL3056,""))</f>
        <v>154.70532</v>
      </c>
    </row>
    <row r="3057" spans="34:39" ht="15">
      <c r="AH3057" s="353" t="s">
        <v>10654</v>
      </c>
      <c r="AI3057" s="352" t="s">
        <v>10655</v>
      </c>
      <c r="AJ3057" s="352" t="s">
        <v>10656</v>
      </c>
      <c r="AK3057" s="354">
        <v>7650.2329799999998</v>
      </c>
      <c r="AL3057" s="355">
        <v>306.04739999999998</v>
      </c>
      <c r="AM3057" s="11">
        <f>IF(Verzie!$E$1="CZK",Ceny!AK3057,IF(Verzie!$E$1="SK",Ceny!AL3057,""))</f>
        <v>306.04739999999998</v>
      </c>
    </row>
    <row r="3058" spans="34:39" ht="15">
      <c r="AH3058" s="353" t="s">
        <v>10657</v>
      </c>
      <c r="AI3058" s="352" t="s">
        <v>10658</v>
      </c>
      <c r="AJ3058" s="352" t="s">
        <v>10659</v>
      </c>
      <c r="AK3058" s="354">
        <v>2136.4135500000002</v>
      </c>
      <c r="AL3058" s="355">
        <v>0</v>
      </c>
      <c r="AM3058" s="11">
        <f>IF(Verzie!$E$1="CZK",Ceny!AK3058,IF(Verzie!$E$1="SK",Ceny!AL3058,""))</f>
        <v>0</v>
      </c>
    </row>
    <row r="3059" spans="34:39" ht="15">
      <c r="AH3059" s="353" t="s">
        <v>10660</v>
      </c>
      <c r="AI3059" s="352" t="s">
        <v>10661</v>
      </c>
      <c r="AJ3059" s="352" t="s">
        <v>10662</v>
      </c>
      <c r="AK3059" s="354">
        <v>2466.9373599999999</v>
      </c>
      <c r="AL3059" s="355">
        <v>0</v>
      </c>
      <c r="AM3059" s="11">
        <f>IF(Verzie!$E$1="CZK",Ceny!AK3059,IF(Verzie!$E$1="SK",Ceny!AL3059,""))</f>
        <v>0</v>
      </c>
    </row>
    <row r="3060" spans="34:39" ht="15">
      <c r="AH3060" s="353" t="s">
        <v>10663</v>
      </c>
      <c r="AI3060" s="352" t="s">
        <v>10664</v>
      </c>
      <c r="AJ3060" s="352" t="s">
        <v>10665</v>
      </c>
      <c r="AK3060" s="354">
        <v>2466.9373599999999</v>
      </c>
      <c r="AL3060" s="355">
        <v>0</v>
      </c>
      <c r="AM3060" s="11">
        <f>IF(Verzie!$E$1="CZK",Ceny!AK3060,IF(Verzie!$E$1="SK",Ceny!AL3060,""))</f>
        <v>0</v>
      </c>
    </row>
    <row r="3061" spans="34:39" ht="15">
      <c r="AH3061" s="353" t="s">
        <v>10666</v>
      </c>
      <c r="AI3061" s="352" t="s">
        <v>10667</v>
      </c>
      <c r="AJ3061" s="352" t="s">
        <v>10668</v>
      </c>
      <c r="AK3061" s="354">
        <v>2029.1193699999999</v>
      </c>
      <c r="AL3061" s="355">
        <v>0</v>
      </c>
      <c r="AM3061" s="11">
        <f>IF(Verzie!$E$1="CZK",Ceny!AK3061,IF(Verzie!$E$1="SK",Ceny!AL3061,""))</f>
        <v>0</v>
      </c>
    </row>
    <row r="3062" spans="34:39" ht="15">
      <c r="AH3062" s="353" t="s">
        <v>10669</v>
      </c>
      <c r="AI3062" s="352" t="s">
        <v>10670</v>
      </c>
      <c r="AJ3062" s="352" t="s">
        <v>10671</v>
      </c>
      <c r="AK3062" s="354">
        <v>2089.41158</v>
      </c>
      <c r="AL3062" s="355">
        <v>83.586879999999994</v>
      </c>
      <c r="AM3062" s="11">
        <f>IF(Verzie!$E$1="CZK",Ceny!AK3062,IF(Verzie!$E$1="SK",Ceny!AL3062,""))</f>
        <v>83.586879999999994</v>
      </c>
    </row>
    <row r="3063" spans="34:39" ht="15">
      <c r="AH3063" s="353" t="s">
        <v>10672</v>
      </c>
      <c r="AI3063" s="352" t="s">
        <v>10673</v>
      </c>
      <c r="AJ3063" s="352" t="s">
        <v>10674</v>
      </c>
      <c r="AK3063" s="354">
        <v>3154.2348299999999</v>
      </c>
      <c r="AL3063" s="355">
        <v>126.18510000000001</v>
      </c>
      <c r="AM3063" s="11">
        <f>IF(Verzie!$E$1="CZK",Ceny!AK3063,IF(Verzie!$E$1="SK",Ceny!AL3063,""))</f>
        <v>126.18510000000001</v>
      </c>
    </row>
    <row r="3064" spans="34:39" ht="15">
      <c r="AH3064" s="353" t="s">
        <v>10675</v>
      </c>
      <c r="AI3064" s="352" t="s">
        <v>10676</v>
      </c>
      <c r="AJ3064" s="352" t="s">
        <v>10677</v>
      </c>
      <c r="AK3064" s="354">
        <v>188.98809</v>
      </c>
      <c r="AL3064" s="355">
        <v>7.56046</v>
      </c>
      <c r="AM3064" s="11">
        <f>IF(Verzie!$E$1="CZK",Ceny!AK3064,IF(Verzie!$E$1="SK",Ceny!AL3064,""))</f>
        <v>7.56046</v>
      </c>
    </row>
    <row r="3065" spans="34:39" ht="15">
      <c r="AH3065" s="353" t="s">
        <v>10678</v>
      </c>
      <c r="AI3065" s="352" t="s">
        <v>10679</v>
      </c>
      <c r="AJ3065" s="352" t="s">
        <v>10680</v>
      </c>
      <c r="AK3065" s="354">
        <v>53.121369999999999</v>
      </c>
      <c r="AL3065" s="355">
        <v>2.1251199999999999</v>
      </c>
      <c r="AM3065" s="11">
        <f>IF(Verzie!$E$1="CZK",Ceny!AK3065,IF(Verzie!$E$1="SK",Ceny!AL3065,""))</f>
        <v>2.1251199999999999</v>
      </c>
    </row>
    <row r="3066" spans="34:39" ht="15">
      <c r="AH3066" s="353" t="s">
        <v>10681</v>
      </c>
      <c r="AI3066" s="352" t="s">
        <v>10682</v>
      </c>
      <c r="AJ3066" s="352" t="s">
        <v>10683</v>
      </c>
      <c r="AK3066" s="354">
        <v>204.48933</v>
      </c>
      <c r="AL3066" s="355">
        <v>8.2754899999999996</v>
      </c>
      <c r="AM3066" s="11">
        <f>IF(Verzie!$E$1="CZK",Ceny!AK3066,IF(Verzie!$E$1="SK",Ceny!AL3066,""))</f>
        <v>8.2754899999999996</v>
      </c>
    </row>
    <row r="3067" spans="34:39" ht="15">
      <c r="AH3067" s="353" t="s">
        <v>10684</v>
      </c>
      <c r="AI3067" s="352" t="s">
        <v>10685</v>
      </c>
      <c r="AJ3067" s="352" t="s">
        <v>10686</v>
      </c>
      <c r="AK3067" s="354">
        <v>227.16597999999999</v>
      </c>
      <c r="AL3067" s="355">
        <v>9.1931899999999995</v>
      </c>
      <c r="AM3067" s="11">
        <f>IF(Verzie!$E$1="CZK",Ceny!AK3067,IF(Verzie!$E$1="SK",Ceny!AL3067,""))</f>
        <v>9.1931899999999995</v>
      </c>
    </row>
    <row r="3068" spans="34:39" ht="15">
      <c r="AH3068" s="353" t="s">
        <v>10687</v>
      </c>
      <c r="AI3068" s="352" t="s">
        <v>10688</v>
      </c>
      <c r="AJ3068" s="352" t="s">
        <v>10689</v>
      </c>
      <c r="AK3068" s="354">
        <v>533.04250999999999</v>
      </c>
      <c r="AL3068" s="355">
        <v>21.571709999999999</v>
      </c>
      <c r="AM3068" s="11">
        <f>IF(Verzie!$E$1="CZK",Ceny!AK3068,IF(Verzie!$E$1="SK",Ceny!AL3068,""))</f>
        <v>21.571709999999999</v>
      </c>
    </row>
    <row r="3069" spans="34:39" ht="15">
      <c r="AH3069" s="353" t="s">
        <v>10690</v>
      </c>
      <c r="AI3069" s="352" t="s">
        <v>10691</v>
      </c>
      <c r="AJ3069" s="352" t="s">
        <v>10692</v>
      </c>
      <c r="AK3069" s="354">
        <v>826.13136999999995</v>
      </c>
      <c r="AL3069" s="355">
        <v>33.499490000000002</v>
      </c>
      <c r="AM3069" s="11">
        <f>IF(Verzie!$E$1="CZK",Ceny!AK3069,IF(Verzie!$E$1="SK",Ceny!AL3069,""))</f>
        <v>33.499490000000002</v>
      </c>
    </row>
    <row r="3070" spans="34:39" ht="15">
      <c r="AH3070" s="353" t="s">
        <v>10693</v>
      </c>
      <c r="AI3070" s="352" t="s">
        <v>10694</v>
      </c>
      <c r="AJ3070" s="352" t="s">
        <v>10695</v>
      </c>
      <c r="AK3070" s="354">
        <v>176.65665000000001</v>
      </c>
      <c r="AL3070" s="355">
        <v>7.0671400000000002</v>
      </c>
      <c r="AM3070" s="11">
        <f>IF(Verzie!$E$1="CZK",Ceny!AK3070,IF(Verzie!$E$1="SK",Ceny!AL3070,""))</f>
        <v>7.0671400000000002</v>
      </c>
    </row>
    <row r="3071" spans="34:39" ht="15">
      <c r="AH3071" s="353" t="s">
        <v>10696</v>
      </c>
      <c r="AI3071" s="352" t="s">
        <v>10697</v>
      </c>
      <c r="AJ3071" s="352" t="s">
        <v>10698</v>
      </c>
      <c r="AK3071" s="354">
        <v>1958.9731999999999</v>
      </c>
      <c r="AL3071" s="355">
        <v>78.368690000000001</v>
      </c>
      <c r="AM3071" s="11">
        <f>IF(Verzie!$E$1="CZK",Ceny!AK3071,IF(Verzie!$E$1="SK",Ceny!AL3071,""))</f>
        <v>78.368690000000001</v>
      </c>
    </row>
    <row r="3072" spans="34:39" ht="15">
      <c r="AH3072" s="353" t="s">
        <v>10699</v>
      </c>
      <c r="AI3072" s="352" t="s">
        <v>10700</v>
      </c>
      <c r="AJ3072" s="352" t="s">
        <v>10701</v>
      </c>
      <c r="AK3072" s="354">
        <v>1452.55575</v>
      </c>
      <c r="AL3072" s="355">
        <v>58.109450000000002</v>
      </c>
      <c r="AM3072" s="11">
        <f>IF(Verzie!$E$1="CZK",Ceny!AK3072,IF(Verzie!$E$1="SK",Ceny!AL3072,""))</f>
        <v>58.109450000000002</v>
      </c>
    </row>
    <row r="3073" spans="34:39" ht="15">
      <c r="AH3073" s="353" t="s">
        <v>10702</v>
      </c>
      <c r="AI3073" s="352" t="s">
        <v>10703</v>
      </c>
      <c r="AJ3073" s="352" t="s">
        <v>10704</v>
      </c>
      <c r="AK3073" s="354">
        <v>2325.17866</v>
      </c>
      <c r="AL3073" s="355">
        <v>93.018730000000005</v>
      </c>
      <c r="AM3073" s="11">
        <f>IF(Verzie!$E$1="CZK",Ceny!AK3073,IF(Verzie!$E$1="SK",Ceny!AL3073,""))</f>
        <v>93.018730000000005</v>
      </c>
    </row>
    <row r="3074" spans="34:39" ht="15">
      <c r="AH3074" s="353" t="s">
        <v>10705</v>
      </c>
      <c r="AI3074" s="352" t="s">
        <v>10706</v>
      </c>
      <c r="AJ3074" s="352" t="s">
        <v>10707</v>
      </c>
      <c r="AK3074" s="354">
        <v>1963.0628099999999</v>
      </c>
      <c r="AL3074" s="355">
        <v>78.53228</v>
      </c>
      <c r="AM3074" s="11">
        <f>IF(Verzie!$E$1="CZK",Ceny!AK3074,IF(Verzie!$E$1="SK",Ceny!AL3074,""))</f>
        <v>78.53228</v>
      </c>
    </row>
    <row r="3075" spans="34:39" ht="15">
      <c r="AH3075" s="353" t="s">
        <v>10708</v>
      </c>
      <c r="AI3075" s="352" t="s">
        <v>10709</v>
      </c>
      <c r="AJ3075" s="352" t="s">
        <v>10710</v>
      </c>
      <c r="AK3075" s="354">
        <v>1658.11374</v>
      </c>
      <c r="AL3075" s="355">
        <v>66.332790000000003</v>
      </c>
      <c r="AM3075" s="11">
        <f>IF(Verzie!$E$1="CZK",Ceny!AK3075,IF(Verzie!$E$1="SK",Ceny!AL3075,""))</f>
        <v>66.332790000000003</v>
      </c>
    </row>
    <row r="3076" spans="34:39" ht="15">
      <c r="AH3076" s="353" t="s">
        <v>10711</v>
      </c>
      <c r="AI3076" s="352" t="s">
        <v>10712</v>
      </c>
      <c r="AJ3076" s="352" t="s">
        <v>10713</v>
      </c>
      <c r="AK3076" s="354">
        <v>2088.3046300000001</v>
      </c>
      <c r="AL3076" s="355">
        <v>83.542569999999998</v>
      </c>
      <c r="AM3076" s="11">
        <f>IF(Verzie!$E$1="CZK",Ceny!AK3076,IF(Verzie!$E$1="SK",Ceny!AL3076,""))</f>
        <v>83.542569999999998</v>
      </c>
    </row>
    <row r="3077" spans="34:39" ht="15">
      <c r="AH3077" s="353" t="s">
        <v>10714</v>
      </c>
      <c r="AI3077" s="352" t="s">
        <v>10715</v>
      </c>
      <c r="AJ3077" s="352" t="s">
        <v>10716</v>
      </c>
      <c r="AK3077" s="354">
        <v>1806.50243</v>
      </c>
      <c r="AL3077" s="355">
        <v>72.269090000000006</v>
      </c>
      <c r="AM3077" s="11">
        <f>IF(Verzie!$E$1="CZK",Ceny!AK3077,IF(Verzie!$E$1="SK",Ceny!AL3077,""))</f>
        <v>72.269090000000006</v>
      </c>
    </row>
    <row r="3078" spans="34:39" ht="15">
      <c r="AH3078" s="353" t="s">
        <v>10717</v>
      </c>
      <c r="AI3078" s="352" t="s">
        <v>10718</v>
      </c>
      <c r="AJ3078" s="352" t="s">
        <v>10719</v>
      </c>
      <c r="AK3078" s="354">
        <v>1681.26314</v>
      </c>
      <c r="AL3078" s="355">
        <v>67.258889999999994</v>
      </c>
      <c r="AM3078" s="11">
        <f>IF(Verzie!$E$1="CZK",Ceny!AK3078,IF(Verzie!$E$1="SK",Ceny!AL3078,""))</f>
        <v>67.258889999999994</v>
      </c>
    </row>
    <row r="3079" spans="34:39" ht="15">
      <c r="AH3079" s="353" t="s">
        <v>10720</v>
      </c>
      <c r="AI3079" s="352" t="s">
        <v>10721</v>
      </c>
      <c r="AJ3079" s="352" t="s">
        <v>10722</v>
      </c>
      <c r="AK3079" s="354">
        <v>1554.6556</v>
      </c>
      <c r="AL3079" s="355">
        <v>62.193959999999997</v>
      </c>
      <c r="AM3079" s="11">
        <f>IF(Verzie!$E$1="CZK",Ceny!AK3079,IF(Verzie!$E$1="SK",Ceny!AL3079,""))</f>
        <v>62.193959999999997</v>
      </c>
    </row>
    <row r="3080" spans="34:39" ht="15">
      <c r="AH3080" s="353" t="s">
        <v>10723</v>
      </c>
      <c r="AI3080" s="352" t="s">
        <v>10724</v>
      </c>
      <c r="AJ3080" s="352" t="s">
        <v>10725</v>
      </c>
      <c r="AK3080" s="354">
        <v>367.42766999999998</v>
      </c>
      <c r="AL3080" s="355">
        <v>17.674589999999998</v>
      </c>
      <c r="AM3080" s="11">
        <f>IF(Verzie!$E$1="CZK",Ceny!AK3080,IF(Verzie!$E$1="SK",Ceny!AL3080,""))</f>
        <v>17.674589999999998</v>
      </c>
    </row>
    <row r="3081" spans="34:39" ht="15">
      <c r="AH3081" s="353" t="s">
        <v>10726</v>
      </c>
      <c r="AI3081" s="352" t="s">
        <v>10727</v>
      </c>
      <c r="AJ3081" s="352" t="s">
        <v>10728</v>
      </c>
      <c r="AK3081" s="354">
        <v>367.42766999999998</v>
      </c>
      <c r="AL3081" s="355">
        <v>17.674589999999998</v>
      </c>
      <c r="AM3081" s="11">
        <f>IF(Verzie!$E$1="CZK",Ceny!AK3081,IF(Verzie!$E$1="SK",Ceny!AL3081,""))</f>
        <v>17.674589999999998</v>
      </c>
    </row>
    <row r="3082" spans="34:39" ht="15">
      <c r="AH3082" s="353" t="s">
        <v>10729</v>
      </c>
      <c r="AI3082" s="352" t="s">
        <v>10730</v>
      </c>
      <c r="AJ3082" s="352" t="s">
        <v>10731</v>
      </c>
      <c r="AK3082" s="354">
        <v>349.92597999999998</v>
      </c>
      <c r="AL3082" s="355">
        <v>16.832699999999999</v>
      </c>
      <c r="AM3082" s="11">
        <f>IF(Verzie!$E$1="CZK",Ceny!AK3082,IF(Verzie!$E$1="SK",Ceny!AL3082,""))</f>
        <v>16.832699999999999</v>
      </c>
    </row>
    <row r="3083" spans="34:39" ht="15">
      <c r="AH3083" s="353" t="s">
        <v>10732</v>
      </c>
      <c r="AI3083" s="352" t="s">
        <v>10733</v>
      </c>
      <c r="AJ3083" s="352" t="s">
        <v>10734</v>
      </c>
      <c r="AK3083" s="354">
        <v>68.079859999999996</v>
      </c>
      <c r="AL3083" s="355">
        <v>2.7235399999999998</v>
      </c>
      <c r="AM3083" s="11">
        <f>IF(Verzie!$E$1="CZK",Ceny!AK3083,IF(Verzie!$E$1="SK",Ceny!AL3083,""))</f>
        <v>2.7235399999999998</v>
      </c>
    </row>
    <row r="3084" spans="34:39" ht="15">
      <c r="AH3084" s="353" t="s">
        <v>10735</v>
      </c>
      <c r="AI3084" s="352" t="s">
        <v>10736</v>
      </c>
      <c r="AJ3084" s="352" t="s">
        <v>10737</v>
      </c>
      <c r="AK3084" s="354">
        <v>89.601960000000005</v>
      </c>
      <c r="AL3084" s="355">
        <v>3.5845400000000001</v>
      </c>
      <c r="AM3084" s="11">
        <f>IF(Verzie!$E$1="CZK",Ceny!AK3084,IF(Verzie!$E$1="SK",Ceny!AL3084,""))</f>
        <v>3.5845400000000001</v>
      </c>
    </row>
    <row r="3085" spans="34:39" ht="15">
      <c r="AH3085" s="353" t="s">
        <v>10738</v>
      </c>
      <c r="AI3085" s="352" t="s">
        <v>10739</v>
      </c>
      <c r="AJ3085" s="352" t="s">
        <v>10740</v>
      </c>
      <c r="AK3085" s="354">
        <v>28.44182</v>
      </c>
      <c r="AL3085" s="355">
        <v>1.36815</v>
      </c>
      <c r="AM3085" s="11">
        <f>IF(Verzie!$E$1="CZK",Ceny!AK3085,IF(Verzie!$E$1="SK",Ceny!AL3085,""))</f>
        <v>1.36815</v>
      </c>
    </row>
    <row r="3086" spans="34:39" ht="15">
      <c r="AH3086" s="353" t="s">
        <v>10741</v>
      </c>
      <c r="AI3086" s="352" t="s">
        <v>10742</v>
      </c>
      <c r="AJ3086" s="352" t="s">
        <v>10743</v>
      </c>
      <c r="AK3086" s="354">
        <v>30.11392</v>
      </c>
      <c r="AL3086" s="355">
        <v>1.44858</v>
      </c>
      <c r="AM3086" s="11">
        <f>IF(Verzie!$E$1="CZK",Ceny!AK3086,IF(Verzie!$E$1="SK",Ceny!AL3086,""))</f>
        <v>1.44858</v>
      </c>
    </row>
    <row r="3087" spans="34:39" ht="15">
      <c r="AH3087" s="353" t="s">
        <v>10744</v>
      </c>
      <c r="AI3087" s="352" t="s">
        <v>10745</v>
      </c>
      <c r="AJ3087" s="352" t="s">
        <v>10746</v>
      </c>
      <c r="AK3087" s="354">
        <v>244.21566000000001</v>
      </c>
      <c r="AL3087" s="355">
        <v>9.7698499999999999</v>
      </c>
      <c r="AM3087" s="11">
        <f>IF(Verzie!$E$1="CZK",Ceny!AK3087,IF(Verzie!$E$1="SK",Ceny!AL3087,""))</f>
        <v>9.7698499999999999</v>
      </c>
    </row>
    <row r="3088" spans="34:39" ht="15">
      <c r="AH3088" s="353" t="s">
        <v>10747</v>
      </c>
      <c r="AI3088" s="352" t="s">
        <v>10748</v>
      </c>
      <c r="AJ3088" s="352" t="s">
        <v>10749</v>
      </c>
      <c r="AK3088" s="354">
        <v>244.21566000000001</v>
      </c>
      <c r="AL3088" s="355">
        <v>9.7698499999999999</v>
      </c>
      <c r="AM3088" s="11">
        <f>IF(Verzie!$E$1="CZK",Ceny!AK3088,IF(Verzie!$E$1="SK",Ceny!AL3088,""))</f>
        <v>9.7698499999999999</v>
      </c>
    </row>
    <row r="3089" spans="34:39" ht="15">
      <c r="AH3089" s="353" t="s">
        <v>10750</v>
      </c>
      <c r="AI3089" s="352" t="s">
        <v>10751</v>
      </c>
      <c r="AJ3089" s="352" t="s">
        <v>10752</v>
      </c>
      <c r="AK3089" s="354">
        <v>244.21566000000001</v>
      </c>
      <c r="AL3089" s="355">
        <v>9.7698499999999999</v>
      </c>
      <c r="AM3089" s="11">
        <f>IF(Verzie!$E$1="CZK",Ceny!AK3089,IF(Verzie!$E$1="SK",Ceny!AL3089,""))</f>
        <v>9.7698499999999999</v>
      </c>
    </row>
    <row r="3090" spans="34:39" ht="15">
      <c r="AH3090" s="353" t="s">
        <v>10753</v>
      </c>
      <c r="AI3090" s="352" t="s">
        <v>10754</v>
      </c>
      <c r="AJ3090" s="352" t="s">
        <v>10755</v>
      </c>
      <c r="AK3090" s="354">
        <v>249.32151999999999</v>
      </c>
      <c r="AL3090" s="355">
        <v>9.9741</v>
      </c>
      <c r="AM3090" s="11">
        <f>IF(Verzie!$E$1="CZK",Ceny!AK3090,IF(Verzie!$E$1="SK",Ceny!AL3090,""))</f>
        <v>9.9741</v>
      </c>
    </row>
    <row r="3091" spans="34:39" ht="15">
      <c r="AH3091" s="353" t="s">
        <v>10756</v>
      </c>
      <c r="AI3091" s="352" t="s">
        <v>10757</v>
      </c>
      <c r="AJ3091" s="352" t="s">
        <v>10758</v>
      </c>
      <c r="AK3091" s="354">
        <v>138.87687</v>
      </c>
      <c r="AL3091" s="355">
        <v>5.5557699999999999</v>
      </c>
      <c r="AM3091" s="11">
        <f>IF(Verzie!$E$1="CZK",Ceny!AK3091,IF(Verzie!$E$1="SK",Ceny!AL3091,""))</f>
        <v>5.5557699999999999</v>
      </c>
    </row>
    <row r="3092" spans="34:39" ht="15">
      <c r="AH3092" s="353" t="s">
        <v>10759</v>
      </c>
      <c r="AI3092" s="352" t="s">
        <v>10760</v>
      </c>
      <c r="AJ3092" s="352" t="s">
        <v>10761</v>
      </c>
      <c r="AK3092" s="354">
        <v>210.23992999999999</v>
      </c>
      <c r="AL3092" s="355">
        <v>8.4106500000000004</v>
      </c>
      <c r="AM3092" s="11">
        <f>IF(Verzie!$E$1="CZK",Ceny!AK3092,IF(Verzie!$E$1="SK",Ceny!AL3092,""))</f>
        <v>8.4106500000000004</v>
      </c>
    </row>
    <row r="3093" spans="34:39" ht="15">
      <c r="AH3093" s="353" t="s">
        <v>10762</v>
      </c>
      <c r="AI3093" s="352" t="s">
        <v>10763</v>
      </c>
      <c r="AJ3093" s="352" t="s">
        <v>10764</v>
      </c>
      <c r="AK3093" s="354">
        <v>369.26825000000002</v>
      </c>
      <c r="AL3093" s="355">
        <v>14.77258</v>
      </c>
      <c r="AM3093" s="11">
        <f>IF(Verzie!$E$1="CZK",Ceny!AK3093,IF(Verzie!$E$1="SK",Ceny!AL3093,""))</f>
        <v>14.77258</v>
      </c>
    </row>
    <row r="3094" spans="34:39" ht="15">
      <c r="AH3094" s="353" t="s">
        <v>10765</v>
      </c>
      <c r="AI3094" s="352" t="s">
        <v>10766</v>
      </c>
      <c r="AJ3094" s="352" t="s">
        <v>10767</v>
      </c>
      <c r="AK3094" s="354">
        <v>527.52819</v>
      </c>
      <c r="AL3094" s="355">
        <v>21.103750000000002</v>
      </c>
      <c r="AM3094" s="11">
        <f>IF(Verzie!$E$1="CZK",Ceny!AK3094,IF(Verzie!$E$1="SK",Ceny!AL3094,""))</f>
        <v>21.103750000000002</v>
      </c>
    </row>
    <row r="3095" spans="34:39" ht="15">
      <c r="AH3095" s="353" t="s">
        <v>10768</v>
      </c>
      <c r="AI3095" s="352" t="s">
        <v>10769</v>
      </c>
      <c r="AJ3095" s="352" t="s">
        <v>10770</v>
      </c>
      <c r="AK3095" s="354">
        <v>388.96908000000002</v>
      </c>
      <c r="AL3095" s="355">
        <v>15.560700000000001</v>
      </c>
      <c r="AM3095" s="11">
        <f>IF(Verzie!$E$1="CZK",Ceny!AK3095,IF(Verzie!$E$1="SK",Ceny!AL3095,""))</f>
        <v>15.560700000000001</v>
      </c>
    </row>
    <row r="3096" spans="34:39" ht="15">
      <c r="AH3096" s="353" t="s">
        <v>10771</v>
      </c>
      <c r="AI3096" s="352" t="s">
        <v>10772</v>
      </c>
      <c r="AJ3096" s="352" t="s">
        <v>10773</v>
      </c>
      <c r="AK3096" s="354">
        <v>388.96908000000002</v>
      </c>
      <c r="AL3096" s="355">
        <v>15.560700000000001</v>
      </c>
      <c r="AM3096" s="11">
        <f>IF(Verzie!$E$1="CZK",Ceny!AK3096,IF(Verzie!$E$1="SK",Ceny!AL3096,""))</f>
        <v>15.560700000000001</v>
      </c>
    </row>
    <row r="3097" spans="34:39" ht="15">
      <c r="AH3097" s="353" t="s">
        <v>10774</v>
      </c>
      <c r="AI3097" s="352" t="s">
        <v>10775</v>
      </c>
      <c r="AJ3097" s="352" t="s">
        <v>10776</v>
      </c>
      <c r="AK3097" s="354">
        <v>405.23099000000002</v>
      </c>
      <c r="AL3097" s="355">
        <v>16.21125</v>
      </c>
      <c r="AM3097" s="11">
        <f>IF(Verzie!$E$1="CZK",Ceny!AK3097,IF(Verzie!$E$1="SK",Ceny!AL3097,""))</f>
        <v>16.21125</v>
      </c>
    </row>
    <row r="3098" spans="34:39" ht="15">
      <c r="AH3098" s="353" t="s">
        <v>10777</v>
      </c>
      <c r="AI3098" s="352" t="s">
        <v>10778</v>
      </c>
      <c r="AJ3098" s="352" t="s">
        <v>10779</v>
      </c>
      <c r="AK3098" s="354">
        <v>405.23099000000002</v>
      </c>
      <c r="AL3098" s="355">
        <v>16.21125</v>
      </c>
      <c r="AM3098" s="11">
        <f>IF(Verzie!$E$1="CZK",Ceny!AK3098,IF(Verzie!$E$1="SK",Ceny!AL3098,""))</f>
        <v>16.21125</v>
      </c>
    </row>
    <row r="3099" spans="34:39" ht="15">
      <c r="AH3099" s="353" t="s">
        <v>10780</v>
      </c>
      <c r="AI3099" s="352" t="s">
        <v>10781</v>
      </c>
      <c r="AJ3099" s="352" t="s">
        <v>10782</v>
      </c>
      <c r="AK3099" s="354">
        <v>2160.7298500000002</v>
      </c>
      <c r="AL3099" s="355">
        <v>86.998990000000006</v>
      </c>
      <c r="AM3099" s="11">
        <f>IF(Verzie!$E$1="CZK",Ceny!AK3099,IF(Verzie!$E$1="SK",Ceny!AL3099,""))</f>
        <v>86.998990000000006</v>
      </c>
    </row>
    <row r="3100" spans="34:39" ht="15">
      <c r="AH3100" s="353" t="s">
        <v>10783</v>
      </c>
      <c r="AI3100" s="352" t="s">
        <v>10784</v>
      </c>
      <c r="AJ3100" s="352" t="s">
        <v>10785</v>
      </c>
      <c r="AK3100" s="354">
        <v>2.6596299999999999</v>
      </c>
      <c r="AL3100" s="355">
        <v>0.10908</v>
      </c>
      <c r="AM3100" s="11">
        <f>IF(Verzie!$E$1="CZK",Ceny!AK3100,IF(Verzie!$E$1="SK",Ceny!AL3100,""))</f>
        <v>0.10908</v>
      </c>
    </row>
    <row r="3101" spans="34:39" ht="15">
      <c r="AH3101" s="353" t="s">
        <v>10786</v>
      </c>
      <c r="AI3101" s="352" t="s">
        <v>10787</v>
      </c>
      <c r="AJ3101" s="352" t="s">
        <v>10788</v>
      </c>
      <c r="AK3101" s="354">
        <v>0.75434000000000001</v>
      </c>
      <c r="AL3101" s="355">
        <v>3.092E-2</v>
      </c>
      <c r="AM3101" s="11">
        <f>IF(Verzie!$E$1="CZK",Ceny!AK3101,IF(Verzie!$E$1="SK",Ceny!AL3101,""))</f>
        <v>3.092E-2</v>
      </c>
    </row>
    <row r="3102" spans="34:39" ht="15">
      <c r="AH3102" s="353" t="s">
        <v>10789</v>
      </c>
      <c r="AI3102" s="352" t="s">
        <v>10790</v>
      </c>
      <c r="AJ3102" s="352" t="s">
        <v>10791</v>
      </c>
      <c r="AK3102" s="354">
        <v>0.75434000000000001</v>
      </c>
      <c r="AL3102" s="355">
        <v>3.092E-2</v>
      </c>
      <c r="AM3102" s="11">
        <f>IF(Verzie!$E$1="CZK",Ceny!AK3102,IF(Verzie!$E$1="SK",Ceny!AL3102,""))</f>
        <v>3.092E-2</v>
      </c>
    </row>
    <row r="3103" spans="34:39" ht="15">
      <c r="AH3103" s="353" t="s">
        <v>10792</v>
      </c>
      <c r="AI3103" s="352" t="s">
        <v>10793</v>
      </c>
      <c r="AJ3103" s="352" t="s">
        <v>10794</v>
      </c>
      <c r="AK3103" s="354">
        <v>360.19691</v>
      </c>
      <c r="AL3103" s="355">
        <v>17.32676</v>
      </c>
      <c r="AM3103" s="11">
        <f>IF(Verzie!$E$1="CZK",Ceny!AK3103,IF(Verzie!$E$1="SK",Ceny!AL3103,""))</f>
        <v>17.32676</v>
      </c>
    </row>
    <row r="3104" spans="34:39" ht="15">
      <c r="AH3104" s="353" t="s">
        <v>10795</v>
      </c>
      <c r="AI3104" s="352" t="s">
        <v>10796</v>
      </c>
      <c r="AJ3104" s="352" t="s">
        <v>10797</v>
      </c>
      <c r="AK3104" s="354">
        <v>764.45659000000001</v>
      </c>
      <c r="AL3104" s="355">
        <v>30.582070000000002</v>
      </c>
      <c r="AM3104" s="11">
        <f>IF(Verzie!$E$1="CZK",Ceny!AK3104,IF(Verzie!$E$1="SK",Ceny!AL3104,""))</f>
        <v>30.582070000000002</v>
      </c>
    </row>
    <row r="3105" spans="34:39" ht="15">
      <c r="AH3105" s="353" t="s">
        <v>10798</v>
      </c>
      <c r="AI3105" s="352" t="s">
        <v>10799</v>
      </c>
      <c r="AJ3105" s="352" t="s">
        <v>10800</v>
      </c>
      <c r="AK3105" s="354">
        <v>787.38847999999996</v>
      </c>
      <c r="AL3105" s="355">
        <v>31.499469999999999</v>
      </c>
      <c r="AM3105" s="11">
        <f>IF(Verzie!$E$1="CZK",Ceny!AK3105,IF(Verzie!$E$1="SK",Ceny!AL3105,""))</f>
        <v>31.499469999999999</v>
      </c>
    </row>
    <row r="3106" spans="34:39" ht="15">
      <c r="AH3106" s="353" t="s">
        <v>10801</v>
      </c>
      <c r="AI3106" s="352" t="s">
        <v>10802</v>
      </c>
      <c r="AJ3106" s="352" t="s">
        <v>10803</v>
      </c>
      <c r="AK3106" s="354">
        <v>3419.2831099999999</v>
      </c>
      <c r="AL3106" s="355">
        <v>164.47985</v>
      </c>
      <c r="AM3106" s="11">
        <f>IF(Verzie!$E$1="CZK",Ceny!AK3106,IF(Verzie!$E$1="SK",Ceny!AL3106,""))</f>
        <v>164.47985</v>
      </c>
    </row>
    <row r="3107" spans="34:39" ht="15">
      <c r="AH3107" s="353" t="s">
        <v>10804</v>
      </c>
      <c r="AI3107" s="352" t="s">
        <v>10805</v>
      </c>
      <c r="AJ3107" s="352" t="s">
        <v>10806</v>
      </c>
      <c r="AK3107" s="354">
        <v>3566.6853900000001</v>
      </c>
      <c r="AL3107" s="355">
        <v>0</v>
      </c>
      <c r="AM3107" s="11">
        <f>IF(Verzie!$E$1="CZK",Ceny!AK3107,IF(Verzie!$E$1="SK",Ceny!AL3107,""))</f>
        <v>0</v>
      </c>
    </row>
    <row r="3108" spans="34:39" ht="15">
      <c r="AH3108" s="353" t="s">
        <v>10807</v>
      </c>
      <c r="AI3108" s="352" t="s">
        <v>10808</v>
      </c>
      <c r="AJ3108" s="352" t="s">
        <v>10809</v>
      </c>
      <c r="AK3108" s="354">
        <v>3672.5431100000001</v>
      </c>
      <c r="AL3108" s="355">
        <v>176.66257999999999</v>
      </c>
      <c r="AM3108" s="11">
        <f>IF(Verzie!$E$1="CZK",Ceny!AK3108,IF(Verzie!$E$1="SK",Ceny!AL3108,""))</f>
        <v>176.66257999999999</v>
      </c>
    </row>
    <row r="3109" spans="34:39" ht="15">
      <c r="AH3109" s="353" t="s">
        <v>10810</v>
      </c>
      <c r="AI3109" s="352" t="s">
        <v>10811</v>
      </c>
      <c r="AJ3109" s="352" t="s">
        <v>10812</v>
      </c>
      <c r="AK3109" s="354">
        <v>3815.4594900000002</v>
      </c>
      <c r="AL3109" s="355">
        <v>183.53738000000001</v>
      </c>
      <c r="AM3109" s="11">
        <f>IF(Verzie!$E$1="CZK",Ceny!AK3109,IF(Verzie!$E$1="SK",Ceny!AL3109,""))</f>
        <v>183.53738000000001</v>
      </c>
    </row>
    <row r="3110" spans="34:39" ht="15">
      <c r="AH3110" s="353" t="s">
        <v>10813</v>
      </c>
      <c r="AI3110" s="352" t="s">
        <v>10814</v>
      </c>
      <c r="AJ3110" s="352" t="s">
        <v>10815</v>
      </c>
      <c r="AK3110" s="354">
        <v>3958.37318</v>
      </c>
      <c r="AL3110" s="355">
        <v>190.41203999999999</v>
      </c>
      <c r="AM3110" s="11">
        <f>IF(Verzie!$E$1="CZK",Ceny!AK3110,IF(Verzie!$E$1="SK",Ceny!AL3110,""))</f>
        <v>190.41203999999999</v>
      </c>
    </row>
    <row r="3111" spans="34:39" ht="15">
      <c r="AH3111" s="353" t="s">
        <v>10816</v>
      </c>
      <c r="AI3111" s="352" t="s">
        <v>10817</v>
      </c>
      <c r="AJ3111" s="352" t="s">
        <v>10818</v>
      </c>
      <c r="AK3111" s="354">
        <v>4011.7201399999999</v>
      </c>
      <c r="AL3111" s="355">
        <v>0</v>
      </c>
      <c r="AM3111" s="11">
        <f>IF(Verzie!$E$1="CZK",Ceny!AK3111,IF(Verzie!$E$1="SK",Ceny!AL3111,""))</f>
        <v>0</v>
      </c>
    </row>
    <row r="3112" spans="34:39" ht="15">
      <c r="AH3112" s="353" t="s">
        <v>10819</v>
      </c>
      <c r="AI3112" s="352" t="s">
        <v>10820</v>
      </c>
      <c r="AJ3112" s="352" t="s">
        <v>10821</v>
      </c>
      <c r="AK3112" s="354">
        <v>4285.0101500000001</v>
      </c>
      <c r="AL3112" s="355">
        <v>206.12445</v>
      </c>
      <c r="AM3112" s="11">
        <f>IF(Verzie!$E$1="CZK",Ceny!AK3112,IF(Verzie!$E$1="SK",Ceny!AL3112,""))</f>
        <v>206.12445</v>
      </c>
    </row>
    <row r="3113" spans="34:39" ht="15">
      <c r="AH3113" s="353" t="s">
        <v>10822</v>
      </c>
      <c r="AI3113" s="352" t="s">
        <v>10823</v>
      </c>
      <c r="AJ3113" s="352" t="s">
        <v>10824</v>
      </c>
      <c r="AK3113" s="354">
        <v>4429.3036099999999</v>
      </c>
      <c r="AL3113" s="355">
        <v>213.06549999999999</v>
      </c>
      <c r="AM3113" s="11">
        <f>IF(Verzie!$E$1="CZK",Ceny!AK3113,IF(Verzie!$E$1="SK",Ceny!AL3113,""))</f>
        <v>213.06549999999999</v>
      </c>
    </row>
    <row r="3114" spans="34:39" ht="15">
      <c r="AH3114" s="353" t="s">
        <v>10825</v>
      </c>
      <c r="AI3114" s="352" t="s">
        <v>10826</v>
      </c>
      <c r="AJ3114" s="352" t="s">
        <v>10827</v>
      </c>
      <c r="AK3114" s="354">
        <v>4661.25288</v>
      </c>
      <c r="AL3114" s="355">
        <v>224.22309000000001</v>
      </c>
      <c r="AM3114" s="11">
        <f>IF(Verzie!$E$1="CZK",Ceny!AK3114,IF(Verzie!$E$1="SK",Ceny!AL3114,""))</f>
        <v>224.22309000000001</v>
      </c>
    </row>
    <row r="3115" spans="34:39" ht="15">
      <c r="AH3115" s="353" t="s">
        <v>10828</v>
      </c>
      <c r="AI3115" s="352" t="s">
        <v>10829</v>
      </c>
      <c r="AJ3115" s="352" t="s">
        <v>10830</v>
      </c>
      <c r="AK3115" s="354">
        <v>4477.6995699999998</v>
      </c>
      <c r="AL3115" s="355">
        <v>0</v>
      </c>
      <c r="AM3115" s="11">
        <f>IF(Verzie!$E$1="CZK",Ceny!AK3115,IF(Verzie!$E$1="SK",Ceny!AL3115,""))</f>
        <v>0</v>
      </c>
    </row>
    <row r="3116" spans="34:39" ht="15">
      <c r="AH3116" s="353" t="s">
        <v>10831</v>
      </c>
      <c r="AI3116" s="352" t="s">
        <v>10832</v>
      </c>
      <c r="AJ3116" s="352" t="s">
        <v>10833</v>
      </c>
      <c r="AK3116" s="354">
        <v>4570.8939</v>
      </c>
      <c r="AL3116" s="355">
        <v>0</v>
      </c>
      <c r="AM3116" s="11">
        <f>IF(Verzie!$E$1="CZK",Ceny!AK3116,IF(Verzie!$E$1="SK",Ceny!AL3116,""))</f>
        <v>0</v>
      </c>
    </row>
    <row r="3117" spans="34:39" ht="15">
      <c r="AH3117" s="353" t="s">
        <v>10834</v>
      </c>
      <c r="AI3117" s="352" t="s">
        <v>10835</v>
      </c>
      <c r="AJ3117" s="352" t="s">
        <v>10836</v>
      </c>
      <c r="AK3117" s="354">
        <v>4664.0882000000001</v>
      </c>
      <c r="AL3117" s="355">
        <v>0</v>
      </c>
      <c r="AM3117" s="11">
        <f>IF(Verzie!$E$1="CZK",Ceny!AK3117,IF(Verzie!$E$1="SK",Ceny!AL3117,""))</f>
        <v>0</v>
      </c>
    </row>
    <row r="3118" spans="34:39" ht="15">
      <c r="AH3118" s="353" t="s">
        <v>10837</v>
      </c>
      <c r="AI3118" s="352" t="s">
        <v>10838</v>
      </c>
      <c r="AJ3118" s="352" t="s">
        <v>10839</v>
      </c>
      <c r="AK3118" s="354">
        <v>4914.5508300000001</v>
      </c>
      <c r="AL3118" s="355">
        <v>0</v>
      </c>
      <c r="AM3118" s="11">
        <f>IF(Verzie!$E$1="CZK",Ceny!AK3118,IF(Verzie!$E$1="SK",Ceny!AL3118,""))</f>
        <v>0</v>
      </c>
    </row>
    <row r="3119" spans="34:39" ht="15">
      <c r="AH3119" s="353" t="s">
        <v>10840</v>
      </c>
      <c r="AI3119" s="352" t="s">
        <v>10841</v>
      </c>
      <c r="AJ3119" s="352" t="s">
        <v>10842</v>
      </c>
      <c r="AK3119" s="354">
        <v>360.20681999999999</v>
      </c>
      <c r="AL3119" s="355">
        <v>14.410069999999999</v>
      </c>
      <c r="AM3119" s="11">
        <f>IF(Verzie!$E$1="CZK",Ceny!AK3119,IF(Verzie!$E$1="SK",Ceny!AL3119,""))</f>
        <v>14.410069999999999</v>
      </c>
    </row>
    <row r="3120" spans="34:39" ht="15">
      <c r="AH3120" s="353" t="s">
        <v>10843</v>
      </c>
      <c r="AI3120" s="352" t="s">
        <v>10844</v>
      </c>
      <c r="AJ3120" s="352" t="s">
        <v>10845</v>
      </c>
      <c r="AK3120" s="354">
        <v>5.0457099999999997</v>
      </c>
      <c r="AL3120" s="355">
        <v>0.24271999999999999</v>
      </c>
      <c r="AM3120" s="11">
        <f>IF(Verzie!$E$1="CZK",Ceny!AK3120,IF(Verzie!$E$1="SK",Ceny!AL3120,""))</f>
        <v>0.24271999999999999</v>
      </c>
    </row>
    <row r="3121" spans="34:39" ht="15">
      <c r="AH3121" s="353" t="s">
        <v>10846</v>
      </c>
      <c r="AI3121" s="352" t="s">
        <v>10847</v>
      </c>
      <c r="AJ3121" s="352" t="s">
        <v>10848</v>
      </c>
      <c r="AK3121" s="354">
        <v>5.0457099999999997</v>
      </c>
      <c r="AL3121" s="355">
        <v>0.24271999999999999</v>
      </c>
      <c r="AM3121" s="11">
        <f>IF(Verzie!$E$1="CZK",Ceny!AK3121,IF(Verzie!$E$1="SK",Ceny!AL3121,""))</f>
        <v>0.24271999999999999</v>
      </c>
    </row>
    <row r="3122" spans="34:39" ht="15">
      <c r="AH3122" s="353" t="s">
        <v>10849</v>
      </c>
      <c r="AI3122" s="352" t="s">
        <v>10850</v>
      </c>
      <c r="AJ3122" s="352" t="s">
        <v>10851</v>
      </c>
      <c r="AK3122" s="354">
        <v>124.76130999999999</v>
      </c>
      <c r="AL3122" s="355">
        <v>4.9910800000000002</v>
      </c>
      <c r="AM3122" s="11">
        <f>IF(Verzie!$E$1="CZK",Ceny!AK3122,IF(Verzie!$E$1="SK",Ceny!AL3122,""))</f>
        <v>4.9910800000000002</v>
      </c>
    </row>
    <row r="3123" spans="34:39" ht="15">
      <c r="AH3123" s="353" t="s">
        <v>10852</v>
      </c>
      <c r="AI3123" s="352" t="s">
        <v>10853</v>
      </c>
      <c r="AJ3123" s="352" t="s">
        <v>10854</v>
      </c>
      <c r="AK3123" s="354">
        <v>255.07126</v>
      </c>
      <c r="AL3123" s="355">
        <v>12.26984</v>
      </c>
      <c r="AM3123" s="11">
        <f>IF(Verzie!$E$1="CZK",Ceny!AK3123,IF(Verzie!$E$1="SK",Ceny!AL3123,""))</f>
        <v>12.26984</v>
      </c>
    </row>
    <row r="3124" spans="34:39" ht="15">
      <c r="AH3124" s="353" t="s">
        <v>10855</v>
      </c>
      <c r="AI3124" s="352" t="s">
        <v>10856</v>
      </c>
      <c r="AJ3124" s="352" t="s">
        <v>10857</v>
      </c>
      <c r="AK3124" s="354">
        <v>255.07126</v>
      </c>
      <c r="AL3124" s="355">
        <v>12.26984</v>
      </c>
      <c r="AM3124" s="11">
        <f>IF(Verzie!$E$1="CZK",Ceny!AK3124,IF(Verzie!$E$1="SK",Ceny!AL3124,""))</f>
        <v>12.26984</v>
      </c>
    </row>
    <row r="3125" spans="34:39" ht="15">
      <c r="AH3125" s="353" t="s">
        <v>10858</v>
      </c>
      <c r="AI3125" s="352" t="s">
        <v>10859</v>
      </c>
      <c r="AJ3125" s="352" t="s">
        <v>10860</v>
      </c>
      <c r="AK3125" s="354">
        <v>468.07209</v>
      </c>
      <c r="AL3125" s="355">
        <v>22.8811</v>
      </c>
      <c r="AM3125" s="11">
        <f>IF(Verzie!$E$1="CZK",Ceny!AK3125,IF(Verzie!$E$1="SK",Ceny!AL3125,""))</f>
        <v>22.8811</v>
      </c>
    </row>
    <row r="3126" spans="34:39" ht="15">
      <c r="AH3126" s="353" t="s">
        <v>10861</v>
      </c>
      <c r="AI3126" s="352" t="s">
        <v>10862</v>
      </c>
      <c r="AJ3126" s="352" t="s">
        <v>10863</v>
      </c>
      <c r="AK3126" s="354">
        <v>290.84145999999998</v>
      </c>
      <c r="AL3126" s="355">
        <v>7.2017800000000003</v>
      </c>
      <c r="AM3126" s="11">
        <f>IF(Verzie!$E$1="CZK",Ceny!AK3126,IF(Verzie!$E$1="SK",Ceny!AL3126,""))</f>
        <v>7.2017800000000003</v>
      </c>
    </row>
    <row r="3127" spans="34:39" ht="15">
      <c r="AH3127" s="353" t="s">
        <v>10864</v>
      </c>
      <c r="AI3127" s="352" t="s">
        <v>10865</v>
      </c>
      <c r="AJ3127" s="352" t="s">
        <v>10866</v>
      </c>
      <c r="AK3127" s="354">
        <v>267.82274999999998</v>
      </c>
      <c r="AL3127" s="355">
        <v>12.88325</v>
      </c>
      <c r="AM3127" s="11">
        <f>IF(Verzie!$E$1="CZK",Ceny!AK3127,IF(Verzie!$E$1="SK",Ceny!AL3127,""))</f>
        <v>12.88325</v>
      </c>
    </row>
    <row r="3128" spans="34:39" ht="15">
      <c r="AH3128" s="353" t="s">
        <v>10867</v>
      </c>
      <c r="AI3128" s="352" t="s">
        <v>10868</v>
      </c>
      <c r="AJ3128" s="352" t="s">
        <v>10869</v>
      </c>
      <c r="AK3128" s="354">
        <v>267.82274999999998</v>
      </c>
      <c r="AL3128" s="355">
        <v>12.88325</v>
      </c>
      <c r="AM3128" s="11">
        <f>IF(Verzie!$E$1="CZK",Ceny!AK3128,IF(Verzie!$E$1="SK",Ceny!AL3128,""))</f>
        <v>12.88325</v>
      </c>
    </row>
    <row r="3129" spans="34:39" ht="15">
      <c r="AH3129" s="353" t="s">
        <v>10870</v>
      </c>
      <c r="AI3129" s="352" t="s">
        <v>10871</v>
      </c>
      <c r="AJ3129" s="352" t="s">
        <v>10872</v>
      </c>
      <c r="AK3129" s="354">
        <v>124.08139</v>
      </c>
      <c r="AL3129" s="355">
        <v>6.0655599999999996</v>
      </c>
      <c r="AM3129" s="11">
        <f>IF(Verzie!$E$1="CZK",Ceny!AK3129,IF(Verzie!$E$1="SK",Ceny!AL3129,""))</f>
        <v>6.0655599999999996</v>
      </c>
    </row>
    <row r="3130" spans="34:39" ht="15">
      <c r="AH3130" s="353" t="s">
        <v>10873</v>
      </c>
      <c r="AI3130" s="352" t="s">
        <v>10874</v>
      </c>
      <c r="AJ3130" s="352" t="s">
        <v>10875</v>
      </c>
      <c r="AK3130" s="354">
        <v>695.03237999999999</v>
      </c>
      <c r="AL3130" s="355">
        <v>33.975729999999999</v>
      </c>
      <c r="AM3130" s="11">
        <f>IF(Verzie!$E$1="CZK",Ceny!AK3130,IF(Verzie!$E$1="SK",Ceny!AL3130,""))</f>
        <v>33.975729999999999</v>
      </c>
    </row>
    <row r="3131" spans="34:39" ht="15">
      <c r="AH3131" s="353" t="s">
        <v>10876</v>
      </c>
      <c r="AI3131" s="352" t="s">
        <v>10877</v>
      </c>
      <c r="AJ3131" s="352" t="s">
        <v>10878</v>
      </c>
      <c r="AK3131" s="354">
        <v>236.77743000000001</v>
      </c>
      <c r="AL3131" s="355">
        <v>11.389849999999999</v>
      </c>
      <c r="AM3131" s="11">
        <f>IF(Verzie!$E$1="CZK",Ceny!AK3131,IF(Verzie!$E$1="SK",Ceny!AL3131,""))</f>
        <v>11.389849999999999</v>
      </c>
    </row>
    <row r="3132" spans="34:39" ht="15">
      <c r="AH3132" s="353" t="s">
        <v>10879</v>
      </c>
      <c r="AI3132" s="352" t="s">
        <v>10880</v>
      </c>
      <c r="AJ3132" s="352" t="s">
        <v>10881</v>
      </c>
      <c r="AK3132" s="354">
        <v>264.61394999999999</v>
      </c>
      <c r="AL3132" s="355">
        <v>12.72888</v>
      </c>
      <c r="AM3132" s="11">
        <f>IF(Verzie!$E$1="CZK",Ceny!AK3132,IF(Verzie!$E$1="SK",Ceny!AL3132,""))</f>
        <v>12.72888</v>
      </c>
    </row>
    <row r="3133" spans="34:39" ht="15">
      <c r="AH3133" s="353" t="s">
        <v>10882</v>
      </c>
      <c r="AI3133" s="352" t="s">
        <v>10883</v>
      </c>
      <c r="AJ3133" s="352" t="s">
        <v>10884</v>
      </c>
      <c r="AK3133" s="354">
        <v>273.33945999999997</v>
      </c>
      <c r="AL3133" s="355">
        <v>13.148630000000001</v>
      </c>
      <c r="AM3133" s="11">
        <f>IF(Verzie!$E$1="CZK",Ceny!AK3133,IF(Verzie!$E$1="SK",Ceny!AL3133,""))</f>
        <v>13.148630000000001</v>
      </c>
    </row>
    <row r="3134" spans="34:39" ht="15">
      <c r="AH3134" s="353" t="s">
        <v>10885</v>
      </c>
      <c r="AI3134" s="352" t="s">
        <v>10886</v>
      </c>
      <c r="AJ3134" s="352" t="s">
        <v>10887</v>
      </c>
      <c r="AK3134" s="354">
        <v>292.76335999999998</v>
      </c>
      <c r="AL3134" s="355">
        <v>0</v>
      </c>
      <c r="AM3134" s="11">
        <f>IF(Verzie!$E$1="CZK",Ceny!AK3134,IF(Verzie!$E$1="SK",Ceny!AL3134,""))</f>
        <v>0</v>
      </c>
    </row>
    <row r="3135" spans="34:39" ht="15">
      <c r="AH3135" s="353" t="s">
        <v>10888</v>
      </c>
      <c r="AI3135" s="352" t="s">
        <v>10889</v>
      </c>
      <c r="AJ3135" s="352" t="s">
        <v>10890</v>
      </c>
      <c r="AK3135" s="354">
        <v>282.07511</v>
      </c>
      <c r="AL3135" s="355">
        <v>13.568809999999999</v>
      </c>
      <c r="AM3135" s="11">
        <f>IF(Verzie!$E$1="CZK",Ceny!AK3135,IF(Verzie!$E$1="SK",Ceny!AL3135,""))</f>
        <v>13.568809999999999</v>
      </c>
    </row>
    <row r="3136" spans="34:39" ht="15">
      <c r="AH3136" s="353" t="s">
        <v>10891</v>
      </c>
      <c r="AI3136" s="352" t="s">
        <v>10892</v>
      </c>
      <c r="AJ3136" s="352" t="s">
        <v>10893</v>
      </c>
      <c r="AK3136" s="354">
        <v>290.80061999999998</v>
      </c>
      <c r="AL3136" s="355">
        <v>13.98856</v>
      </c>
      <c r="AM3136" s="11">
        <f>IF(Verzie!$E$1="CZK",Ceny!AK3136,IF(Verzie!$E$1="SK",Ceny!AL3136,""))</f>
        <v>13.98856</v>
      </c>
    </row>
    <row r="3137" spans="34:39" ht="15">
      <c r="AH3137" s="353" t="s">
        <v>10894</v>
      </c>
      <c r="AI3137" s="352" t="s">
        <v>10895</v>
      </c>
      <c r="AJ3137" s="352" t="s">
        <v>10896</v>
      </c>
      <c r="AK3137" s="354">
        <v>289.47408999999999</v>
      </c>
      <c r="AL3137" s="355">
        <v>0</v>
      </c>
      <c r="AM3137" s="11">
        <f>IF(Verzie!$E$1="CZK",Ceny!AK3137,IF(Verzie!$E$1="SK",Ceny!AL3137,""))</f>
        <v>0</v>
      </c>
    </row>
    <row r="3138" spans="34:39" ht="15">
      <c r="AH3138" s="353" t="s">
        <v>10897</v>
      </c>
      <c r="AI3138" s="352" t="s">
        <v>10898</v>
      </c>
      <c r="AJ3138" s="352" t="s">
        <v>10899</v>
      </c>
      <c r="AK3138" s="354">
        <v>308.26186999999999</v>
      </c>
      <c r="AL3138" s="355">
        <v>14.8285</v>
      </c>
      <c r="AM3138" s="11">
        <f>IF(Verzie!$E$1="CZK",Ceny!AK3138,IF(Verzie!$E$1="SK",Ceny!AL3138,""))</f>
        <v>14.8285</v>
      </c>
    </row>
    <row r="3139" spans="34:39" ht="15">
      <c r="AH3139" s="353" t="s">
        <v>10900</v>
      </c>
      <c r="AI3139" s="352" t="s">
        <v>10901</v>
      </c>
      <c r="AJ3139" s="352" t="s">
        <v>10902</v>
      </c>
      <c r="AK3139" s="354">
        <v>314.78796999999997</v>
      </c>
      <c r="AL3139" s="355">
        <v>0</v>
      </c>
      <c r="AM3139" s="11">
        <f>IF(Verzie!$E$1="CZK",Ceny!AK3139,IF(Verzie!$E$1="SK",Ceny!AL3139,""))</f>
        <v>0</v>
      </c>
    </row>
    <row r="3140" spans="34:39" ht="15">
      <c r="AH3140" s="353" t="s">
        <v>10903</v>
      </c>
      <c r="AI3140" s="352" t="s">
        <v>10904</v>
      </c>
      <c r="AJ3140" s="352" t="s">
        <v>10905</v>
      </c>
      <c r="AK3140" s="354">
        <v>323.96316000000002</v>
      </c>
      <c r="AL3140" s="355">
        <v>0</v>
      </c>
      <c r="AM3140" s="11">
        <f>IF(Verzie!$E$1="CZK",Ceny!AK3140,IF(Verzie!$E$1="SK",Ceny!AL3140,""))</f>
        <v>0</v>
      </c>
    </row>
    <row r="3141" spans="34:39" ht="15">
      <c r="AH3141" s="353" t="s">
        <v>10906</v>
      </c>
      <c r="AI3141" s="352" t="s">
        <v>10907</v>
      </c>
      <c r="AJ3141" s="352" t="s">
        <v>10908</v>
      </c>
      <c r="AK3141" s="354">
        <v>248.12309999999999</v>
      </c>
      <c r="AL3141" s="355">
        <v>11.93562</v>
      </c>
      <c r="AM3141" s="11">
        <f>IF(Verzie!$E$1="CZK",Ceny!AK3141,IF(Verzie!$E$1="SK",Ceny!AL3141,""))</f>
        <v>11.93562</v>
      </c>
    </row>
    <row r="3142" spans="34:39" ht="15">
      <c r="AH3142" s="353" t="s">
        <v>10909</v>
      </c>
      <c r="AI3142" s="352" t="s">
        <v>10910</v>
      </c>
      <c r="AJ3142" s="352" t="s">
        <v>10911</v>
      </c>
      <c r="AK3142" s="354">
        <v>256.85615000000001</v>
      </c>
      <c r="AL3142" s="355">
        <v>12.355729999999999</v>
      </c>
      <c r="AM3142" s="11">
        <f>IF(Verzie!$E$1="CZK",Ceny!AK3142,IF(Verzie!$E$1="SK",Ceny!AL3142,""))</f>
        <v>12.355729999999999</v>
      </c>
    </row>
    <row r="3143" spans="34:39" ht="15">
      <c r="AH3143" s="353" t="s">
        <v>10912</v>
      </c>
      <c r="AI3143" s="352" t="s">
        <v>10913</v>
      </c>
      <c r="AJ3143" s="352" t="s">
        <v>10914</v>
      </c>
      <c r="AK3143" s="354">
        <v>273.59836999999999</v>
      </c>
      <c r="AL3143" s="355">
        <v>0</v>
      </c>
      <c r="AM3143" s="11">
        <f>IF(Verzie!$E$1="CZK",Ceny!AK3143,IF(Verzie!$E$1="SK",Ceny!AL3143,""))</f>
        <v>0</v>
      </c>
    </row>
    <row r="3144" spans="34:39" ht="15">
      <c r="AH3144" s="353" t="s">
        <v>10915</v>
      </c>
      <c r="AI3144" s="352" t="s">
        <v>10916</v>
      </c>
      <c r="AJ3144" s="352" t="s">
        <v>10917</v>
      </c>
      <c r="AK3144" s="354">
        <v>265.58425</v>
      </c>
      <c r="AL3144" s="355">
        <v>12.77556</v>
      </c>
      <c r="AM3144" s="11">
        <f>IF(Verzie!$E$1="CZK",Ceny!AK3144,IF(Verzie!$E$1="SK",Ceny!AL3144,""))</f>
        <v>12.77556</v>
      </c>
    </row>
    <row r="3145" spans="34:39" ht="15">
      <c r="AH3145" s="353" t="s">
        <v>10918</v>
      </c>
      <c r="AI3145" s="352" t="s">
        <v>10919</v>
      </c>
      <c r="AJ3145" s="352" t="s">
        <v>10920</v>
      </c>
      <c r="AK3145" s="354">
        <v>274.31234000000001</v>
      </c>
      <c r="AL3145" s="355">
        <v>13.195410000000001</v>
      </c>
      <c r="AM3145" s="11">
        <f>IF(Verzie!$E$1="CZK",Ceny!AK3145,IF(Verzie!$E$1="SK",Ceny!AL3145,""))</f>
        <v>13.195410000000001</v>
      </c>
    </row>
    <row r="3146" spans="34:39" ht="15">
      <c r="AH3146" s="353" t="s">
        <v>10921</v>
      </c>
      <c r="AI3146" s="352" t="s">
        <v>10922</v>
      </c>
      <c r="AJ3146" s="352" t="s">
        <v>10923</v>
      </c>
      <c r="AK3146" s="354">
        <v>291.95125000000002</v>
      </c>
      <c r="AL3146" s="355">
        <v>0</v>
      </c>
      <c r="AM3146" s="11">
        <f>IF(Verzie!$E$1="CZK",Ceny!AK3146,IF(Verzie!$E$1="SK",Ceny!AL3146,""))</f>
        <v>0</v>
      </c>
    </row>
    <row r="3147" spans="34:39" ht="15">
      <c r="AH3147" s="353" t="s">
        <v>10924</v>
      </c>
      <c r="AI3147" s="352" t="s">
        <v>10925</v>
      </c>
      <c r="AJ3147" s="352" t="s">
        <v>10926</v>
      </c>
      <c r="AK3147" s="354">
        <v>283.04293000000001</v>
      </c>
      <c r="AL3147" s="355">
        <v>13.61539</v>
      </c>
      <c r="AM3147" s="11">
        <f>IF(Verzie!$E$1="CZK",Ceny!AK3147,IF(Verzie!$E$1="SK",Ceny!AL3147,""))</f>
        <v>13.61539</v>
      </c>
    </row>
    <row r="3148" spans="34:39" ht="15">
      <c r="AH3148" s="353" t="s">
        <v>10927</v>
      </c>
      <c r="AI3148" s="352" t="s">
        <v>10928</v>
      </c>
      <c r="AJ3148" s="352" t="s">
        <v>10929</v>
      </c>
      <c r="AK3148" s="354">
        <v>300.49653000000001</v>
      </c>
      <c r="AL3148" s="355">
        <v>14.454969999999999</v>
      </c>
      <c r="AM3148" s="11">
        <f>IF(Verzie!$E$1="CZK",Ceny!AK3148,IF(Verzie!$E$1="SK",Ceny!AL3148,""))</f>
        <v>14.454969999999999</v>
      </c>
    </row>
    <row r="3149" spans="34:39" ht="15">
      <c r="AH3149" s="353" t="s">
        <v>10930</v>
      </c>
      <c r="AI3149" s="352" t="s">
        <v>10931</v>
      </c>
      <c r="AJ3149" s="352" t="s">
        <v>10932</v>
      </c>
      <c r="AK3149" s="354">
        <v>301.17007999999998</v>
      </c>
      <c r="AL3149" s="355">
        <v>0</v>
      </c>
      <c r="AM3149" s="11">
        <f>IF(Verzie!$E$1="CZK",Ceny!AK3149,IF(Verzie!$E$1="SK",Ceny!AL3149,""))</f>
        <v>0</v>
      </c>
    </row>
    <row r="3150" spans="34:39" ht="15">
      <c r="AH3150" s="353" t="s">
        <v>10933</v>
      </c>
      <c r="AI3150" s="352" t="s">
        <v>10934</v>
      </c>
      <c r="AJ3150" s="352" t="s">
        <v>10935</v>
      </c>
      <c r="AK3150" s="354">
        <v>824.08042</v>
      </c>
      <c r="AL3150" s="355">
        <v>0</v>
      </c>
      <c r="AM3150" s="11">
        <f>IF(Verzie!$E$1="CZK",Ceny!AK3150,IF(Verzie!$E$1="SK",Ceny!AL3150,""))</f>
        <v>0</v>
      </c>
    </row>
    <row r="3151" spans="34:39" ht="15">
      <c r="AH3151" s="353" t="s">
        <v>10936</v>
      </c>
      <c r="AI3151" s="352" t="s">
        <v>10937</v>
      </c>
      <c r="AJ3151" s="352" t="s">
        <v>10938</v>
      </c>
      <c r="AK3151" s="354">
        <v>820.58273999999994</v>
      </c>
      <c r="AL3151" s="355">
        <v>32.827390000000001</v>
      </c>
      <c r="AM3151" s="11">
        <f>IF(Verzie!$E$1="CZK",Ceny!AK3151,IF(Verzie!$E$1="SK",Ceny!AL3151,""))</f>
        <v>32.827390000000001</v>
      </c>
    </row>
    <row r="3152" spans="34:39" ht="15">
      <c r="AH3152" s="353" t="s">
        <v>10939</v>
      </c>
      <c r="AI3152" s="352" t="s">
        <v>10940</v>
      </c>
      <c r="AJ3152" s="352" t="s">
        <v>10941</v>
      </c>
      <c r="AK3152" s="354">
        <v>1202.67001</v>
      </c>
      <c r="AL3152" s="355">
        <v>48.423969999999997</v>
      </c>
      <c r="AM3152" s="11">
        <f>IF(Verzie!$E$1="CZK",Ceny!AK3152,IF(Verzie!$E$1="SK",Ceny!AL3152,""))</f>
        <v>48.423969999999997</v>
      </c>
    </row>
    <row r="3153" spans="34:39" ht="15">
      <c r="AH3153" s="353" t="s">
        <v>10942</v>
      </c>
      <c r="AI3153" s="352" t="s">
        <v>10943</v>
      </c>
      <c r="AJ3153" s="352" t="s">
        <v>10944</v>
      </c>
      <c r="AK3153" s="354">
        <v>579.15219999999999</v>
      </c>
      <c r="AL3153" s="355">
        <v>23.318829999999998</v>
      </c>
      <c r="AM3153" s="11">
        <f>IF(Verzie!$E$1="CZK",Ceny!AK3153,IF(Verzie!$E$1="SK",Ceny!AL3153,""))</f>
        <v>23.318829999999998</v>
      </c>
    </row>
    <row r="3154" spans="34:39" ht="15">
      <c r="AH3154" s="353" t="s">
        <v>10945</v>
      </c>
      <c r="AI3154" s="352" t="s">
        <v>10946</v>
      </c>
      <c r="AJ3154" s="352" t="s">
        <v>10947</v>
      </c>
      <c r="AK3154" s="354">
        <v>846.46271000000002</v>
      </c>
      <c r="AL3154" s="355">
        <v>34.081710000000001</v>
      </c>
      <c r="AM3154" s="11">
        <f>IF(Verzie!$E$1="CZK",Ceny!AK3154,IF(Verzie!$E$1="SK",Ceny!AL3154,""))</f>
        <v>34.081710000000001</v>
      </c>
    </row>
    <row r="3155" spans="34:39" ht="15">
      <c r="AH3155" s="353" t="s">
        <v>10948</v>
      </c>
      <c r="AI3155" s="352" t="s">
        <v>10949</v>
      </c>
      <c r="AJ3155" s="352" t="s">
        <v>10950</v>
      </c>
      <c r="AK3155" s="354">
        <v>474.41946999999999</v>
      </c>
      <c r="AL3155" s="355">
        <v>19.107220000000002</v>
      </c>
      <c r="AM3155" s="11">
        <f>IF(Verzie!$E$1="CZK",Ceny!AK3155,IF(Verzie!$E$1="SK",Ceny!AL3155,""))</f>
        <v>19.107220000000002</v>
      </c>
    </row>
    <row r="3156" spans="34:39" ht="15">
      <c r="AH3156" s="353" t="s">
        <v>10951</v>
      </c>
      <c r="AI3156" s="352" t="s">
        <v>10952</v>
      </c>
      <c r="AJ3156" s="352" t="s">
        <v>10953</v>
      </c>
      <c r="AK3156" s="354">
        <v>475.98009000000002</v>
      </c>
      <c r="AL3156" s="355">
        <v>19.170110000000001</v>
      </c>
      <c r="AM3156" s="11">
        <f>IF(Verzie!$E$1="CZK",Ceny!AK3156,IF(Verzie!$E$1="SK",Ceny!AL3156,""))</f>
        <v>19.170110000000001</v>
      </c>
    </row>
    <row r="3157" spans="34:39" ht="15">
      <c r="AH3157" s="353" t="s">
        <v>10954</v>
      </c>
      <c r="AI3157" s="352" t="s">
        <v>10955</v>
      </c>
      <c r="AJ3157" s="352" t="s">
        <v>10956</v>
      </c>
      <c r="AK3157" s="354">
        <v>4504.7942999999996</v>
      </c>
      <c r="AL3157" s="355">
        <v>181.28748999999999</v>
      </c>
      <c r="AM3157" s="11">
        <f>IF(Verzie!$E$1="CZK",Ceny!AK3157,IF(Verzie!$E$1="SK",Ceny!AL3157,""))</f>
        <v>181.28748999999999</v>
      </c>
    </row>
    <row r="3158" spans="34:39" ht="15">
      <c r="AH3158" s="353" t="s">
        <v>10957</v>
      </c>
      <c r="AI3158" s="352" t="s">
        <v>10958</v>
      </c>
      <c r="AJ3158" s="352" t="s">
        <v>10959</v>
      </c>
      <c r="AK3158" s="354">
        <v>578.56332999999995</v>
      </c>
      <c r="AL3158" s="355">
        <v>23.301580000000001</v>
      </c>
      <c r="AM3158" s="11">
        <f>IF(Verzie!$E$1="CZK",Ceny!AK3158,IF(Verzie!$E$1="SK",Ceny!AL3158,""))</f>
        <v>23.301580000000001</v>
      </c>
    </row>
    <row r="3159" spans="34:39" ht="15">
      <c r="AH3159" s="353" t="s">
        <v>10960</v>
      </c>
      <c r="AI3159" s="352" t="s">
        <v>10961</v>
      </c>
      <c r="AJ3159" s="352" t="s">
        <v>10962</v>
      </c>
      <c r="AK3159" s="354">
        <v>580.46691999999996</v>
      </c>
      <c r="AL3159" s="355">
        <v>23.378250000000001</v>
      </c>
      <c r="AM3159" s="11">
        <f>IF(Verzie!$E$1="CZK",Ceny!AK3159,IF(Verzie!$E$1="SK",Ceny!AL3159,""))</f>
        <v>23.378250000000001</v>
      </c>
    </row>
    <row r="3160" spans="34:39" ht="15">
      <c r="AH3160" s="353" t="s">
        <v>10963</v>
      </c>
      <c r="AI3160" s="352" t="s">
        <v>10964</v>
      </c>
      <c r="AJ3160" s="352" t="s">
        <v>10965</v>
      </c>
      <c r="AK3160" s="354">
        <v>367.38819999999998</v>
      </c>
      <c r="AL3160" s="355">
        <v>14.697369999999999</v>
      </c>
      <c r="AM3160" s="11">
        <f>IF(Verzie!$E$1="CZK",Ceny!AK3160,IF(Verzie!$E$1="SK",Ceny!AL3160,""))</f>
        <v>14.697369999999999</v>
      </c>
    </row>
    <row r="3161" spans="34:39" ht="15">
      <c r="AH3161" s="353" t="s">
        <v>10966</v>
      </c>
      <c r="AI3161" s="352" t="s">
        <v>10967</v>
      </c>
      <c r="AJ3161" s="352" t="s">
        <v>10968</v>
      </c>
      <c r="AK3161" s="354">
        <v>349.89272</v>
      </c>
      <c r="AL3161" s="355">
        <v>13.997439999999999</v>
      </c>
      <c r="AM3161" s="11">
        <f>IF(Verzie!$E$1="CZK",Ceny!AK3161,IF(Verzie!$E$1="SK",Ceny!AL3161,""))</f>
        <v>13.997439999999999</v>
      </c>
    </row>
    <row r="3162" spans="34:39" ht="15">
      <c r="AH3162" s="353" t="s">
        <v>10969</v>
      </c>
      <c r="AI3162" s="352" t="s">
        <v>10970</v>
      </c>
      <c r="AJ3162" s="352" t="s">
        <v>10971</v>
      </c>
      <c r="AK3162" s="354">
        <v>248.92717999999999</v>
      </c>
      <c r="AL3162" s="355">
        <v>9.9583300000000001</v>
      </c>
      <c r="AM3162" s="11">
        <f>IF(Verzie!$E$1="CZK",Ceny!AK3162,IF(Verzie!$E$1="SK",Ceny!AL3162,""))</f>
        <v>9.9583300000000001</v>
      </c>
    </row>
    <row r="3163" spans="34:39" ht="15">
      <c r="AH3163" s="353" t="s">
        <v>10972</v>
      </c>
      <c r="AI3163" s="352" t="s">
        <v>10973</v>
      </c>
      <c r="AJ3163" s="352" t="s">
        <v>10974</v>
      </c>
      <c r="AK3163" s="354">
        <v>14421.36231</v>
      </c>
      <c r="AL3163" s="355">
        <v>660.68529999999998</v>
      </c>
      <c r="AM3163" s="11">
        <f>IF(Verzie!$E$1="CZK",Ceny!AK3163,IF(Verzie!$E$1="SK",Ceny!AL3163,""))</f>
        <v>660.68529999999998</v>
      </c>
    </row>
    <row r="3164" spans="34:39" ht="15">
      <c r="AH3164" s="353" t="s">
        <v>10975</v>
      </c>
      <c r="AI3164" s="352" t="s">
        <v>10976</v>
      </c>
      <c r="AJ3164" s="352" t="s">
        <v>10977</v>
      </c>
      <c r="AK3164" s="354">
        <v>14421.36231</v>
      </c>
      <c r="AL3164" s="355">
        <v>660.68529999999998</v>
      </c>
      <c r="AM3164" s="11">
        <f>IF(Verzie!$E$1="CZK",Ceny!AK3164,IF(Verzie!$E$1="SK",Ceny!AL3164,""))</f>
        <v>660.68529999999998</v>
      </c>
    </row>
    <row r="3165" spans="34:39" ht="15">
      <c r="AH3165" s="353" t="s">
        <v>10978</v>
      </c>
      <c r="AI3165" s="352" t="s">
        <v>10979</v>
      </c>
      <c r="AJ3165" s="352" t="s">
        <v>10980</v>
      </c>
      <c r="AK3165" s="354">
        <v>15103.18398</v>
      </c>
      <c r="AL3165" s="355">
        <v>691.92156</v>
      </c>
      <c r="AM3165" s="11">
        <f>IF(Verzie!$E$1="CZK",Ceny!AK3165,IF(Verzie!$E$1="SK",Ceny!AL3165,""))</f>
        <v>691.92156</v>
      </c>
    </row>
    <row r="3166" spans="34:39" ht="15">
      <c r="AH3166" s="353" t="s">
        <v>10981</v>
      </c>
      <c r="AI3166" s="352" t="s">
        <v>10982</v>
      </c>
      <c r="AJ3166" s="352" t="s">
        <v>10983</v>
      </c>
      <c r="AK3166" s="354">
        <v>12979.227919999999</v>
      </c>
      <c r="AL3166" s="355">
        <v>594.61684000000002</v>
      </c>
      <c r="AM3166" s="11">
        <f>IF(Verzie!$E$1="CZK",Ceny!AK3166,IF(Verzie!$E$1="SK",Ceny!AL3166,""))</f>
        <v>594.61684000000002</v>
      </c>
    </row>
    <row r="3167" spans="34:39" ht="15">
      <c r="AH3167" s="353" t="s">
        <v>10984</v>
      </c>
      <c r="AI3167" s="352" t="s">
        <v>10985</v>
      </c>
      <c r="AJ3167" s="352" t="s">
        <v>10986</v>
      </c>
      <c r="AK3167" s="354">
        <v>12979.227919999999</v>
      </c>
      <c r="AL3167" s="355">
        <v>594.61684000000002</v>
      </c>
      <c r="AM3167" s="11">
        <f>IF(Verzie!$E$1="CZK",Ceny!AK3167,IF(Verzie!$E$1="SK",Ceny!AL3167,""))</f>
        <v>594.61684000000002</v>
      </c>
    </row>
    <row r="3168" spans="34:39" ht="15">
      <c r="AH3168" s="353" t="s">
        <v>10987</v>
      </c>
      <c r="AI3168" s="352" t="s">
        <v>10988</v>
      </c>
      <c r="AJ3168" s="352" t="s">
        <v>10989</v>
      </c>
      <c r="AK3168" s="354">
        <v>13592.85564</v>
      </c>
      <c r="AL3168" s="355">
        <v>622.72896000000003</v>
      </c>
      <c r="AM3168" s="11">
        <f>IF(Verzie!$E$1="CZK",Ceny!AK3168,IF(Verzie!$E$1="SK",Ceny!AL3168,""))</f>
        <v>622.72896000000003</v>
      </c>
    </row>
    <row r="3169" spans="34:39" ht="15">
      <c r="AH3169" s="353" t="s">
        <v>10990</v>
      </c>
      <c r="AI3169" s="352" t="s">
        <v>10991</v>
      </c>
      <c r="AJ3169" s="352" t="s">
        <v>10992</v>
      </c>
      <c r="AK3169" s="354">
        <v>14658.963309999999</v>
      </c>
      <c r="AL3169" s="355">
        <v>671.57050000000004</v>
      </c>
      <c r="AM3169" s="11">
        <f>IF(Verzie!$E$1="CZK",Ceny!AK3169,IF(Verzie!$E$1="SK",Ceny!AL3169,""))</f>
        <v>671.57050000000004</v>
      </c>
    </row>
    <row r="3170" spans="34:39" ht="15">
      <c r="AH3170" s="353" t="s">
        <v>10993</v>
      </c>
      <c r="AI3170" s="352" t="s">
        <v>10994</v>
      </c>
      <c r="AJ3170" s="352" t="s">
        <v>10995</v>
      </c>
      <c r="AK3170" s="354">
        <v>11286.279280000001</v>
      </c>
      <c r="AL3170" s="355">
        <v>517.05786000000001</v>
      </c>
      <c r="AM3170" s="11">
        <f>IF(Verzie!$E$1="CZK",Ceny!AK3170,IF(Verzie!$E$1="SK",Ceny!AL3170,""))</f>
        <v>517.05786000000001</v>
      </c>
    </row>
    <row r="3171" spans="34:39" ht="15">
      <c r="AH3171" s="353" t="s">
        <v>10996</v>
      </c>
      <c r="AI3171" s="352" t="s">
        <v>10997</v>
      </c>
      <c r="AJ3171" s="352" t="s">
        <v>10998</v>
      </c>
      <c r="AK3171" s="354">
        <v>11286.279280000001</v>
      </c>
      <c r="AL3171" s="355">
        <v>517.05786000000001</v>
      </c>
      <c r="AM3171" s="11">
        <f>IF(Verzie!$E$1="CZK",Ceny!AK3171,IF(Verzie!$E$1="SK",Ceny!AL3171,""))</f>
        <v>517.05786000000001</v>
      </c>
    </row>
    <row r="3172" spans="34:39" ht="15">
      <c r="AH3172" s="353" t="s">
        <v>10999</v>
      </c>
      <c r="AI3172" s="352" t="s">
        <v>11000</v>
      </c>
      <c r="AJ3172" s="352" t="s">
        <v>11001</v>
      </c>
      <c r="AK3172" s="354">
        <v>12746.924010000001</v>
      </c>
      <c r="AL3172" s="355">
        <v>583.97432000000003</v>
      </c>
      <c r="AM3172" s="11">
        <f>IF(Verzie!$E$1="CZK",Ceny!AK3172,IF(Verzie!$E$1="SK",Ceny!AL3172,""))</f>
        <v>583.97432000000003</v>
      </c>
    </row>
    <row r="3173" spans="34:39" ht="15">
      <c r="AH3173" s="353" t="s">
        <v>11002</v>
      </c>
      <c r="AI3173" s="352" t="s">
        <v>11003</v>
      </c>
      <c r="AJ3173" s="352" t="s">
        <v>11004</v>
      </c>
      <c r="AK3173" s="354">
        <v>872.37334999999996</v>
      </c>
      <c r="AL3173" s="355">
        <v>0</v>
      </c>
      <c r="AM3173" s="11">
        <f>IF(Verzie!$E$1="CZK",Ceny!AK3173,IF(Verzie!$E$1="SK",Ceny!AL3173,""))</f>
        <v>0</v>
      </c>
    </row>
    <row r="3174" spans="34:39" ht="15">
      <c r="AH3174" s="353" t="s">
        <v>11005</v>
      </c>
      <c r="AI3174" s="352" t="s">
        <v>11006</v>
      </c>
      <c r="AJ3174" s="352" t="s">
        <v>11007</v>
      </c>
      <c r="AK3174" s="354">
        <v>932.99941000000001</v>
      </c>
      <c r="AL3174" s="355">
        <v>42.743459999999999</v>
      </c>
      <c r="AM3174" s="11">
        <f>IF(Verzie!$E$1="CZK",Ceny!AK3174,IF(Verzie!$E$1="SK",Ceny!AL3174,""))</f>
        <v>42.743459999999999</v>
      </c>
    </row>
    <row r="3175" spans="34:39" ht="15">
      <c r="AH3175" s="353" t="s">
        <v>11008</v>
      </c>
      <c r="AI3175" s="352" t="s">
        <v>11009</v>
      </c>
      <c r="AJ3175" s="352" t="s">
        <v>11010</v>
      </c>
      <c r="AK3175" s="354">
        <v>649.98026000000004</v>
      </c>
      <c r="AL3175" s="355">
        <v>29.777519999999999</v>
      </c>
      <c r="AM3175" s="11">
        <f>IF(Verzie!$E$1="CZK",Ceny!AK3175,IF(Verzie!$E$1="SK",Ceny!AL3175,""))</f>
        <v>29.777519999999999</v>
      </c>
    </row>
    <row r="3176" spans="34:39" ht="15">
      <c r="AH3176" s="353" t="s">
        <v>11011</v>
      </c>
      <c r="AI3176" s="352" t="s">
        <v>11012</v>
      </c>
      <c r="AJ3176" s="352" t="s">
        <v>11013</v>
      </c>
      <c r="AK3176" s="354">
        <v>1304.40497</v>
      </c>
      <c r="AL3176" s="355">
        <v>59.75864</v>
      </c>
      <c r="AM3176" s="11">
        <f>IF(Verzie!$E$1="CZK",Ceny!AK3176,IF(Verzie!$E$1="SK",Ceny!AL3176,""))</f>
        <v>59.75864</v>
      </c>
    </row>
    <row r="3177" spans="34:39" ht="15">
      <c r="AH3177" s="353" t="s">
        <v>11014</v>
      </c>
      <c r="AI3177" s="352" t="s">
        <v>11015</v>
      </c>
      <c r="AJ3177" s="352" t="s">
        <v>11016</v>
      </c>
      <c r="AK3177" s="354">
        <v>1356.85358</v>
      </c>
      <c r="AL3177" s="355">
        <v>62.161479999999997</v>
      </c>
      <c r="AM3177" s="11">
        <f>IF(Verzie!$E$1="CZK",Ceny!AK3177,IF(Verzie!$E$1="SK",Ceny!AL3177,""))</f>
        <v>62.161479999999997</v>
      </c>
    </row>
    <row r="3178" spans="34:39" ht="15">
      <c r="AH3178" s="353" t="s">
        <v>11017</v>
      </c>
      <c r="AI3178" s="352" t="s">
        <v>11018</v>
      </c>
      <c r="AJ3178" s="352" t="s">
        <v>11019</v>
      </c>
      <c r="AK3178" s="354">
        <v>1409.2791299999999</v>
      </c>
      <c r="AL3178" s="355">
        <v>64.563239999999993</v>
      </c>
      <c r="AM3178" s="11">
        <f>IF(Verzie!$E$1="CZK",Ceny!AK3178,IF(Verzie!$E$1="SK",Ceny!AL3178,""))</f>
        <v>64.563239999999993</v>
      </c>
    </row>
    <row r="3179" spans="34:39" ht="15">
      <c r="AH3179" s="353" t="s">
        <v>11020</v>
      </c>
      <c r="AI3179" s="352" t="s">
        <v>11021</v>
      </c>
      <c r="AJ3179" s="352" t="s">
        <v>11022</v>
      </c>
      <c r="AK3179" s="354">
        <v>19.23039</v>
      </c>
      <c r="AL3179" s="355">
        <v>0.76932</v>
      </c>
      <c r="AM3179" s="11">
        <f>IF(Verzie!$E$1="CZK",Ceny!AK3179,IF(Verzie!$E$1="SK",Ceny!AL3179,""))</f>
        <v>0.76932</v>
      </c>
    </row>
    <row r="3180" spans="34:39" ht="15">
      <c r="AH3180" s="353" t="s">
        <v>1572</v>
      </c>
      <c r="AI3180" s="352" t="s">
        <v>11023</v>
      </c>
      <c r="AJ3180" s="352" t="s">
        <v>11024</v>
      </c>
      <c r="AK3180" s="354">
        <v>1.8839300000000001</v>
      </c>
      <c r="AL3180" s="355">
        <v>7.7280000000000001E-2</v>
      </c>
      <c r="AM3180" s="11">
        <f>IF(Verzie!$E$1="CZK",Ceny!AK3180,IF(Verzie!$E$1="SK",Ceny!AL3180,""))</f>
        <v>7.7280000000000001E-2</v>
      </c>
    </row>
    <row r="3181" spans="34:39" ht="15">
      <c r="AH3181" s="353" t="s">
        <v>11025</v>
      </c>
      <c r="AI3181" s="352" t="s">
        <v>11026</v>
      </c>
      <c r="AJ3181" s="352" t="s">
        <v>11027</v>
      </c>
      <c r="AK3181" s="354">
        <v>2.5544099999999998</v>
      </c>
      <c r="AL3181" s="355">
        <v>0.10219</v>
      </c>
      <c r="AM3181" s="11">
        <f>IF(Verzie!$E$1="CZK",Ceny!AK3181,IF(Verzie!$E$1="SK",Ceny!AL3181,""))</f>
        <v>0.10219</v>
      </c>
    </row>
    <row r="3182" spans="34:39" ht="15">
      <c r="AH3182" s="353" t="s">
        <v>11028</v>
      </c>
      <c r="AI3182" s="352" t="s">
        <v>11029</v>
      </c>
      <c r="AJ3182" s="352" t="s">
        <v>11030</v>
      </c>
      <c r="AK3182" s="354">
        <v>5.3518699999999999</v>
      </c>
      <c r="AL3182" s="355">
        <v>0.21410000000000001</v>
      </c>
      <c r="AM3182" s="11">
        <f>IF(Verzie!$E$1="CZK",Ceny!AK3182,IF(Verzie!$E$1="SK",Ceny!AL3182,""))</f>
        <v>0.21410000000000001</v>
      </c>
    </row>
    <row r="3183" spans="34:39" ht="15">
      <c r="AH3183" s="353" t="s">
        <v>11031</v>
      </c>
      <c r="AI3183" s="352" t="s">
        <v>11032</v>
      </c>
      <c r="AJ3183" s="352" t="s">
        <v>11033</v>
      </c>
      <c r="AK3183" s="354">
        <v>8.0308600000000006</v>
      </c>
      <c r="AL3183" s="355">
        <v>0.32128000000000001</v>
      </c>
      <c r="AM3183" s="11">
        <f>IF(Verzie!$E$1="CZK",Ceny!AK3183,IF(Verzie!$E$1="SK",Ceny!AL3183,""))</f>
        <v>0.32128000000000001</v>
      </c>
    </row>
    <row r="3184" spans="34:39" ht="15">
      <c r="AH3184" s="353" t="s">
        <v>11034</v>
      </c>
      <c r="AI3184" s="352" t="s">
        <v>11035</v>
      </c>
      <c r="AJ3184" s="352" t="s">
        <v>11036</v>
      </c>
      <c r="AK3184" s="354">
        <v>479.04126000000002</v>
      </c>
      <c r="AL3184" s="355">
        <v>19.16405</v>
      </c>
      <c r="AM3184" s="11">
        <f>IF(Verzie!$E$1="CZK",Ceny!AK3184,IF(Verzie!$E$1="SK",Ceny!AL3184,""))</f>
        <v>19.16405</v>
      </c>
    </row>
    <row r="3185" spans="34:39" ht="15">
      <c r="AH3185" s="353" t="s">
        <v>11037</v>
      </c>
      <c r="AI3185" s="352" t="s">
        <v>11038</v>
      </c>
      <c r="AJ3185" s="352" t="s">
        <v>11039</v>
      </c>
      <c r="AK3185" s="354">
        <v>244.21566000000001</v>
      </c>
      <c r="AL3185" s="355">
        <v>9.7698499999999999</v>
      </c>
      <c r="AM3185" s="11">
        <f>IF(Verzie!$E$1="CZK",Ceny!AK3185,IF(Verzie!$E$1="SK",Ceny!AL3185,""))</f>
        <v>9.7698499999999999</v>
      </c>
    </row>
    <row r="3186" spans="34:39" ht="15">
      <c r="AH3186" s="353" t="s">
        <v>11040</v>
      </c>
      <c r="AI3186" s="352" t="s">
        <v>11041</v>
      </c>
      <c r="AJ3186" s="352" t="s">
        <v>11042</v>
      </c>
      <c r="AK3186" s="354">
        <v>190.56528</v>
      </c>
      <c r="AL3186" s="355">
        <v>9.1668800000000008</v>
      </c>
      <c r="AM3186" s="11">
        <f>IF(Verzie!$E$1="CZK",Ceny!AK3186,IF(Verzie!$E$1="SK",Ceny!AL3186,""))</f>
        <v>9.1668800000000008</v>
      </c>
    </row>
    <row r="3187" spans="34:39" ht="15">
      <c r="AH3187" s="353" t="s">
        <v>11043</v>
      </c>
      <c r="AI3187" s="352" t="s">
        <v>11044</v>
      </c>
      <c r="AJ3187" s="352" t="s">
        <v>11045</v>
      </c>
      <c r="AK3187" s="354">
        <v>199.75463999999999</v>
      </c>
      <c r="AL3187" s="355">
        <v>9.6089300000000009</v>
      </c>
      <c r="AM3187" s="11">
        <f>IF(Verzie!$E$1="CZK",Ceny!AK3187,IF(Verzie!$E$1="SK",Ceny!AL3187,""))</f>
        <v>9.6089300000000009</v>
      </c>
    </row>
    <row r="3188" spans="34:39" ht="15">
      <c r="AH3188" s="353" t="s">
        <v>11046</v>
      </c>
      <c r="AI3188" s="352" t="s">
        <v>11047</v>
      </c>
      <c r="AJ3188" s="352" t="s">
        <v>11048</v>
      </c>
      <c r="AK3188" s="354">
        <v>208.93458999999999</v>
      </c>
      <c r="AL3188" s="355">
        <v>10.050520000000001</v>
      </c>
      <c r="AM3188" s="11">
        <f>IF(Verzie!$E$1="CZK",Ceny!AK3188,IF(Verzie!$E$1="SK",Ceny!AL3188,""))</f>
        <v>10.050520000000001</v>
      </c>
    </row>
    <row r="3189" spans="34:39" ht="15">
      <c r="AH3189" s="353" t="s">
        <v>11049</v>
      </c>
      <c r="AI3189" s="352" t="s">
        <v>11050</v>
      </c>
      <c r="AJ3189" s="352" t="s">
        <v>11051</v>
      </c>
      <c r="AK3189" s="354">
        <v>2432.4070499999998</v>
      </c>
      <c r="AL3189" s="355">
        <v>97.308390000000003</v>
      </c>
      <c r="AM3189" s="11">
        <f>IF(Verzie!$E$1="CZK",Ceny!AK3189,IF(Verzie!$E$1="SK",Ceny!AL3189,""))</f>
        <v>97.308390000000003</v>
      </c>
    </row>
    <row r="3190" spans="34:39" ht="15">
      <c r="AH3190" s="353" t="s">
        <v>11049</v>
      </c>
      <c r="AI3190" s="352" t="s">
        <v>11052</v>
      </c>
      <c r="AJ3190" s="352" t="s">
        <v>11053</v>
      </c>
      <c r="AK3190" s="354">
        <v>919.62585000000001</v>
      </c>
      <c r="AL3190" s="355">
        <v>36.890129999999999</v>
      </c>
      <c r="AM3190" s="11">
        <f>IF(Verzie!$E$1="CZK",Ceny!AK3190,IF(Verzie!$E$1="SK",Ceny!AL3190,""))</f>
        <v>36.890129999999999</v>
      </c>
    </row>
    <row r="3191" spans="34:39" ht="15">
      <c r="AH3191" s="353" t="s">
        <v>11054</v>
      </c>
      <c r="AI3191" s="352" t="s">
        <v>11055</v>
      </c>
      <c r="AJ3191" s="352" t="s">
        <v>11056</v>
      </c>
      <c r="AK3191" s="354">
        <v>84.717500000000001</v>
      </c>
      <c r="AL3191" s="355">
        <v>0</v>
      </c>
      <c r="AM3191" s="11">
        <f>IF(Verzie!$E$1="CZK",Ceny!AK3191,IF(Verzie!$E$1="SK",Ceny!AL3191,""))</f>
        <v>0</v>
      </c>
    </row>
    <row r="3192" spans="34:39" ht="15">
      <c r="AH3192" s="353" t="s">
        <v>11057</v>
      </c>
      <c r="AI3192" s="352" t="s">
        <v>11058</v>
      </c>
      <c r="AJ3192" s="352" t="s">
        <v>11059</v>
      </c>
      <c r="AK3192" s="354">
        <v>84.717500000000001</v>
      </c>
      <c r="AL3192" s="355">
        <v>0</v>
      </c>
      <c r="AM3192" s="11">
        <f>IF(Verzie!$E$1="CZK",Ceny!AK3192,IF(Verzie!$E$1="SK",Ceny!AL3192,""))</f>
        <v>0</v>
      </c>
    </row>
    <row r="3193" spans="34:39" ht="15">
      <c r="AH3193" s="353" t="s">
        <v>11060</v>
      </c>
      <c r="AI3193" s="352" t="s">
        <v>11061</v>
      </c>
      <c r="AJ3193" s="352" t="s">
        <v>11062</v>
      </c>
      <c r="AK3193" s="354">
        <v>578.23085000000003</v>
      </c>
      <c r="AL3193" s="355">
        <v>0</v>
      </c>
      <c r="AM3193" s="11">
        <f>IF(Verzie!$E$1="CZK",Ceny!AK3193,IF(Verzie!$E$1="SK",Ceny!AL3193,""))</f>
        <v>0</v>
      </c>
    </row>
    <row r="3194" spans="34:39" ht="15">
      <c r="AH3194" s="353" t="s">
        <v>11063</v>
      </c>
      <c r="AI3194" s="352" t="s">
        <v>11064</v>
      </c>
      <c r="AJ3194" s="352" t="s">
        <v>11065</v>
      </c>
      <c r="AK3194" s="354">
        <v>645.46744999999999</v>
      </c>
      <c r="AL3194" s="355">
        <v>0</v>
      </c>
      <c r="AM3194" s="11">
        <f>IF(Verzie!$E$1="CZK",Ceny!AK3194,IF(Verzie!$E$1="SK",Ceny!AL3194,""))</f>
        <v>0</v>
      </c>
    </row>
    <row r="3195" spans="34:39" ht="15">
      <c r="AH3195" s="353" t="s">
        <v>11066</v>
      </c>
      <c r="AI3195" s="352" t="s">
        <v>11067</v>
      </c>
      <c r="AJ3195" s="352" t="s">
        <v>11068</v>
      </c>
      <c r="AK3195" s="354">
        <v>699.25585000000001</v>
      </c>
      <c r="AL3195" s="355">
        <v>0</v>
      </c>
      <c r="AM3195" s="11">
        <f>IF(Verzie!$E$1="CZK",Ceny!AK3195,IF(Verzie!$E$1="SK",Ceny!AL3195,""))</f>
        <v>0</v>
      </c>
    </row>
    <row r="3196" spans="34:39" ht="15">
      <c r="AH3196" s="353" t="s">
        <v>11069</v>
      </c>
      <c r="AI3196" s="352" t="s">
        <v>11070</v>
      </c>
      <c r="AJ3196" s="352" t="s">
        <v>11071</v>
      </c>
      <c r="AK3196" s="354">
        <v>168.95105000000001</v>
      </c>
      <c r="AL3196" s="355">
        <v>8.1271699999999996</v>
      </c>
      <c r="AM3196" s="11">
        <f>IF(Verzie!$E$1="CZK",Ceny!AK3196,IF(Verzie!$E$1="SK",Ceny!AL3196,""))</f>
        <v>8.1271699999999996</v>
      </c>
    </row>
    <row r="3197" spans="34:39" ht="15">
      <c r="AH3197" s="353" t="s">
        <v>11072</v>
      </c>
      <c r="AI3197" s="352" t="s">
        <v>11073</v>
      </c>
      <c r="AJ3197" s="352" t="s">
        <v>11074</v>
      </c>
      <c r="AK3197" s="354">
        <v>211.18892</v>
      </c>
      <c r="AL3197" s="355">
        <v>10.158939999999999</v>
      </c>
      <c r="AM3197" s="11">
        <f>IF(Verzie!$E$1="CZK",Ceny!AK3197,IF(Verzie!$E$1="SK",Ceny!AL3197,""))</f>
        <v>10.158939999999999</v>
      </c>
    </row>
    <row r="3198" spans="34:39" ht="15">
      <c r="AH3198" s="353" t="s">
        <v>11075</v>
      </c>
      <c r="AI3198" s="352" t="s">
        <v>11076</v>
      </c>
      <c r="AJ3198" s="352" t="s">
        <v>11077</v>
      </c>
      <c r="AK3198" s="354">
        <v>295.66444000000001</v>
      </c>
      <c r="AL3198" s="355">
        <v>14.22254</v>
      </c>
      <c r="AM3198" s="11">
        <f>IF(Verzie!$E$1="CZK",Ceny!AK3198,IF(Verzie!$E$1="SK",Ceny!AL3198,""))</f>
        <v>14.22254</v>
      </c>
    </row>
    <row r="3199" spans="34:39" ht="15">
      <c r="AH3199" s="353" t="s">
        <v>11078</v>
      </c>
      <c r="AI3199" s="352" t="s">
        <v>11079</v>
      </c>
      <c r="AJ3199" s="352" t="s">
        <v>11080</v>
      </c>
      <c r="AK3199" s="354">
        <v>337.90221000000003</v>
      </c>
      <c r="AL3199" s="355">
        <v>16.25432</v>
      </c>
      <c r="AM3199" s="11">
        <f>IF(Verzie!$E$1="CZK",Ceny!AK3199,IF(Verzie!$E$1="SK",Ceny!AL3199,""))</f>
        <v>16.25432</v>
      </c>
    </row>
    <row r="3200" spans="34:39" ht="15">
      <c r="AH3200" s="353" t="s">
        <v>11081</v>
      </c>
      <c r="AI3200" s="352" t="s">
        <v>11082</v>
      </c>
      <c r="AJ3200" s="352" t="s">
        <v>11083</v>
      </c>
      <c r="AK3200" s="354">
        <v>257.89258999999998</v>
      </c>
      <c r="AL3200" s="355">
        <v>10.316990000000001</v>
      </c>
      <c r="AM3200" s="11">
        <f>IF(Verzie!$E$1="CZK",Ceny!AK3200,IF(Verzie!$E$1="SK",Ceny!AL3200,""))</f>
        <v>10.316990000000001</v>
      </c>
    </row>
    <row r="3201" spans="34:39" ht="15">
      <c r="AH3201" s="353" t="s">
        <v>11084</v>
      </c>
      <c r="AI3201" s="352" t="s">
        <v>11085</v>
      </c>
      <c r="AJ3201" s="352" t="s">
        <v>11086</v>
      </c>
      <c r="AK3201" s="354">
        <v>255.99280999999999</v>
      </c>
      <c r="AL3201" s="355">
        <v>10.24099</v>
      </c>
      <c r="AM3201" s="11">
        <f>IF(Verzie!$E$1="CZK",Ceny!AK3201,IF(Verzie!$E$1="SK",Ceny!AL3201,""))</f>
        <v>10.24099</v>
      </c>
    </row>
    <row r="3202" spans="34:39" ht="15">
      <c r="AH3202" s="353" t="s">
        <v>11087</v>
      </c>
      <c r="AI3202" s="352" t="s">
        <v>11088</v>
      </c>
      <c r="AJ3202" s="352" t="s">
        <v>11089</v>
      </c>
      <c r="AK3202" s="354">
        <v>414.36014999999998</v>
      </c>
      <c r="AL3202" s="355">
        <v>16.576460000000001</v>
      </c>
      <c r="AM3202" s="11">
        <f>IF(Verzie!$E$1="CZK",Ceny!AK3202,IF(Verzie!$E$1="SK",Ceny!AL3202,""))</f>
        <v>16.576460000000001</v>
      </c>
    </row>
    <row r="3203" spans="34:39" ht="15">
      <c r="AH3203" s="353" t="s">
        <v>11090</v>
      </c>
      <c r="AI3203" s="352" t="s">
        <v>11091</v>
      </c>
      <c r="AJ3203" s="352" t="s">
        <v>11092</v>
      </c>
      <c r="AK3203" s="354">
        <v>813.66845999999998</v>
      </c>
      <c r="AL3203" s="355">
        <v>39.140389999999996</v>
      </c>
      <c r="AM3203" s="11">
        <f>IF(Verzie!$E$1="CZK",Ceny!AK3203,IF(Verzie!$E$1="SK",Ceny!AL3203,""))</f>
        <v>39.140389999999996</v>
      </c>
    </row>
    <row r="3204" spans="34:39" ht="15">
      <c r="AH3204" s="353" t="s">
        <v>11093</v>
      </c>
      <c r="AI3204" s="352" t="s">
        <v>11094</v>
      </c>
      <c r="AJ3204" s="352" t="s">
        <v>11095</v>
      </c>
      <c r="AK3204" s="354">
        <v>821.66893000000005</v>
      </c>
      <c r="AL3204" s="355">
        <v>39.525260000000003</v>
      </c>
      <c r="AM3204" s="11">
        <f>IF(Verzie!$E$1="CZK",Ceny!AK3204,IF(Verzie!$E$1="SK",Ceny!AL3204,""))</f>
        <v>39.525260000000003</v>
      </c>
    </row>
    <row r="3205" spans="34:39" ht="15">
      <c r="AH3205" s="353" t="s">
        <v>11096</v>
      </c>
      <c r="AI3205" s="352" t="s">
        <v>11097</v>
      </c>
      <c r="AJ3205" s="352" t="s">
        <v>11098</v>
      </c>
      <c r="AK3205" s="354">
        <v>453.23838999999998</v>
      </c>
      <c r="AL3205" s="355">
        <v>21.802409999999998</v>
      </c>
      <c r="AM3205" s="11">
        <f>IF(Verzie!$E$1="CZK",Ceny!AK3205,IF(Verzie!$E$1="SK",Ceny!AL3205,""))</f>
        <v>21.802409999999998</v>
      </c>
    </row>
    <row r="3206" spans="34:39" ht="15">
      <c r="AH3206" s="353" t="s">
        <v>11099</v>
      </c>
      <c r="AI3206" s="352" t="s">
        <v>11100</v>
      </c>
      <c r="AJ3206" s="352" t="s">
        <v>11101</v>
      </c>
      <c r="AK3206" s="354">
        <v>458.80639000000002</v>
      </c>
      <c r="AL3206" s="355">
        <v>22.070239999999998</v>
      </c>
      <c r="AM3206" s="11">
        <f>IF(Verzie!$E$1="CZK",Ceny!AK3206,IF(Verzie!$E$1="SK",Ceny!AL3206,""))</f>
        <v>22.070239999999998</v>
      </c>
    </row>
    <row r="3207" spans="34:39" ht="15">
      <c r="AH3207" s="353" t="s">
        <v>11102</v>
      </c>
      <c r="AI3207" s="352" t="s">
        <v>11103</v>
      </c>
      <c r="AJ3207" s="352" t="s">
        <v>11104</v>
      </c>
      <c r="AK3207" s="354">
        <v>464.37436000000002</v>
      </c>
      <c r="AL3207" s="355">
        <v>22.338080000000001</v>
      </c>
      <c r="AM3207" s="11">
        <f>IF(Verzie!$E$1="CZK",Ceny!AK3207,IF(Verzie!$E$1="SK",Ceny!AL3207,""))</f>
        <v>22.338080000000001</v>
      </c>
    </row>
    <row r="3208" spans="34:39" ht="15">
      <c r="AH3208" s="353" t="s">
        <v>11105</v>
      </c>
      <c r="AI3208" s="352" t="s">
        <v>11106</v>
      </c>
      <c r="AJ3208" s="352" t="s">
        <v>11107</v>
      </c>
      <c r="AK3208" s="354">
        <v>691.94989999999996</v>
      </c>
      <c r="AL3208" s="355">
        <v>33.285290000000003</v>
      </c>
      <c r="AM3208" s="11">
        <f>IF(Verzie!$E$1="CZK",Ceny!AK3208,IF(Verzie!$E$1="SK",Ceny!AL3208,""))</f>
        <v>33.285290000000003</v>
      </c>
    </row>
    <row r="3209" spans="34:39" ht="15">
      <c r="AH3209" s="353" t="s">
        <v>11108</v>
      </c>
      <c r="AI3209" s="352" t="s">
        <v>11109</v>
      </c>
      <c r="AJ3209" s="352" t="s">
        <v>11110</v>
      </c>
      <c r="AK3209" s="354">
        <v>691.94989999999996</v>
      </c>
      <c r="AL3209" s="355">
        <v>33.285290000000003</v>
      </c>
      <c r="AM3209" s="11">
        <f>IF(Verzie!$E$1="CZK",Ceny!AK3209,IF(Verzie!$E$1="SK",Ceny!AL3209,""))</f>
        <v>33.285290000000003</v>
      </c>
    </row>
    <row r="3210" spans="34:39" ht="15">
      <c r="AH3210" s="353" t="s">
        <v>11111</v>
      </c>
      <c r="AI3210" s="352" t="s">
        <v>11112</v>
      </c>
      <c r="AJ3210" s="352" t="s">
        <v>11113</v>
      </c>
      <c r="AK3210" s="354">
        <v>698.00480000000005</v>
      </c>
      <c r="AL3210" s="355">
        <v>33.576560000000001</v>
      </c>
      <c r="AM3210" s="11">
        <f>IF(Verzie!$E$1="CZK",Ceny!AK3210,IF(Verzie!$E$1="SK",Ceny!AL3210,""))</f>
        <v>33.576560000000001</v>
      </c>
    </row>
    <row r="3211" spans="34:39" ht="15">
      <c r="AH3211" s="353" t="s">
        <v>11114</v>
      </c>
      <c r="AI3211" s="352" t="s">
        <v>11115</v>
      </c>
      <c r="AJ3211" s="352" t="s">
        <v>11116</v>
      </c>
      <c r="AK3211" s="354">
        <v>702.32939999999996</v>
      </c>
      <c r="AL3211" s="355">
        <v>33.784590000000001</v>
      </c>
      <c r="AM3211" s="11">
        <f>IF(Verzie!$E$1="CZK",Ceny!AK3211,IF(Verzie!$E$1="SK",Ceny!AL3211,""))</f>
        <v>33.784590000000001</v>
      </c>
    </row>
    <row r="3212" spans="34:39" ht="15">
      <c r="AH3212" s="353" t="s">
        <v>11117</v>
      </c>
      <c r="AI3212" s="352" t="s">
        <v>11118</v>
      </c>
      <c r="AJ3212" s="352" t="s">
        <v>11119</v>
      </c>
      <c r="AK3212" s="354">
        <v>706.65400999999997</v>
      </c>
      <c r="AL3212" s="355">
        <v>33.992620000000002</v>
      </c>
      <c r="AM3212" s="11">
        <f>IF(Verzie!$E$1="CZK",Ceny!AK3212,IF(Verzie!$E$1="SK",Ceny!AL3212,""))</f>
        <v>33.992620000000002</v>
      </c>
    </row>
    <row r="3213" spans="34:39" ht="15">
      <c r="AH3213" s="353" t="s">
        <v>11120</v>
      </c>
      <c r="AI3213" s="352" t="s">
        <v>11121</v>
      </c>
      <c r="AJ3213" s="352" t="s">
        <v>11122</v>
      </c>
      <c r="AK3213" s="354">
        <v>691.94989999999996</v>
      </c>
      <c r="AL3213" s="355">
        <v>33.285290000000003</v>
      </c>
      <c r="AM3213" s="11">
        <f>IF(Verzie!$E$1="CZK",Ceny!AK3213,IF(Verzie!$E$1="SK",Ceny!AL3213,""))</f>
        <v>33.285290000000003</v>
      </c>
    </row>
    <row r="3214" spans="34:39" ht="15">
      <c r="AH3214" s="353" t="s">
        <v>11123</v>
      </c>
      <c r="AI3214" s="352" t="s">
        <v>11124</v>
      </c>
      <c r="AJ3214" s="352" t="s">
        <v>11125</v>
      </c>
      <c r="AK3214" s="354">
        <v>739.36131999999998</v>
      </c>
      <c r="AL3214" s="355">
        <v>35.201540000000001</v>
      </c>
      <c r="AM3214" s="11">
        <f>IF(Verzie!$E$1="CZK",Ceny!AK3214,IF(Verzie!$E$1="SK",Ceny!AL3214,""))</f>
        <v>35.201540000000001</v>
      </c>
    </row>
    <row r="3215" spans="34:39" ht="15">
      <c r="AH3215" s="353" t="s">
        <v>11126</v>
      </c>
      <c r="AI3215" s="352" t="s">
        <v>11127</v>
      </c>
      <c r="AJ3215" s="352" t="s">
        <v>11128</v>
      </c>
      <c r="AK3215" s="354">
        <v>800.06700999999998</v>
      </c>
      <c r="AL3215" s="355">
        <v>38.486109999999996</v>
      </c>
      <c r="AM3215" s="11">
        <f>IF(Verzie!$E$1="CZK",Ceny!AK3215,IF(Verzie!$E$1="SK",Ceny!AL3215,""))</f>
        <v>38.486109999999996</v>
      </c>
    </row>
    <row r="3216" spans="34:39" ht="15">
      <c r="AH3216" s="353" t="s">
        <v>11129</v>
      </c>
      <c r="AI3216" s="352" t="s">
        <v>11130</v>
      </c>
      <c r="AJ3216" s="352" t="s">
        <v>11131</v>
      </c>
      <c r="AK3216" s="354">
        <v>800.06700999999998</v>
      </c>
      <c r="AL3216" s="355">
        <v>38.486109999999996</v>
      </c>
      <c r="AM3216" s="11">
        <f>IF(Verzie!$E$1="CZK",Ceny!AK3216,IF(Verzie!$E$1="SK",Ceny!AL3216,""))</f>
        <v>38.486109999999996</v>
      </c>
    </row>
    <row r="3217" spans="34:39" ht="15">
      <c r="AH3217" s="353" t="s">
        <v>11132</v>
      </c>
      <c r="AI3217" s="352" t="s">
        <v>11133</v>
      </c>
      <c r="AJ3217" s="352" t="s">
        <v>11134</v>
      </c>
      <c r="AK3217" s="354">
        <v>805.66789000000006</v>
      </c>
      <c r="AL3217" s="355">
        <v>38.755540000000003</v>
      </c>
      <c r="AM3217" s="11">
        <f>IF(Verzie!$E$1="CZK",Ceny!AK3217,IF(Verzie!$E$1="SK",Ceny!AL3217,""))</f>
        <v>38.755540000000003</v>
      </c>
    </row>
    <row r="3218" spans="34:39" ht="15">
      <c r="AH3218" s="353" t="s">
        <v>11135</v>
      </c>
      <c r="AI3218" s="352" t="s">
        <v>11136</v>
      </c>
      <c r="AJ3218" s="352" t="s">
        <v>11137</v>
      </c>
      <c r="AK3218" s="354">
        <v>800.06700999999998</v>
      </c>
      <c r="AL3218" s="355">
        <v>38.486109999999996</v>
      </c>
      <c r="AM3218" s="11">
        <f>IF(Verzie!$E$1="CZK",Ceny!AK3218,IF(Verzie!$E$1="SK",Ceny!AL3218,""))</f>
        <v>38.486109999999996</v>
      </c>
    </row>
    <row r="3219" spans="34:39" ht="15">
      <c r="AH3219" s="353" t="s">
        <v>11138</v>
      </c>
      <c r="AI3219" s="352" t="s">
        <v>11139</v>
      </c>
      <c r="AJ3219" s="352" t="s">
        <v>11140</v>
      </c>
      <c r="AK3219" s="354">
        <v>805.66789000000006</v>
      </c>
      <c r="AL3219" s="355">
        <v>38.755540000000003</v>
      </c>
      <c r="AM3219" s="11">
        <f>IF(Verzie!$E$1="CZK",Ceny!AK3219,IF(Verzie!$E$1="SK",Ceny!AL3219,""))</f>
        <v>38.755540000000003</v>
      </c>
    </row>
    <row r="3220" spans="34:39" ht="15">
      <c r="AH3220" s="353" t="s">
        <v>11141</v>
      </c>
      <c r="AI3220" s="352" t="s">
        <v>11142</v>
      </c>
      <c r="AJ3220" s="352" t="s">
        <v>11143</v>
      </c>
      <c r="AK3220" s="354">
        <v>809.66812000000004</v>
      </c>
      <c r="AL3220" s="355">
        <v>38.947940000000003</v>
      </c>
      <c r="AM3220" s="11">
        <f>IF(Verzie!$E$1="CZK",Ceny!AK3220,IF(Verzie!$E$1="SK",Ceny!AL3220,""))</f>
        <v>38.947940000000003</v>
      </c>
    </row>
    <row r="3221" spans="34:39" ht="15">
      <c r="AH3221" s="353" t="s">
        <v>11144</v>
      </c>
      <c r="AI3221" s="352" t="s">
        <v>11145</v>
      </c>
      <c r="AJ3221" s="352" t="s">
        <v>11146</v>
      </c>
      <c r="AK3221" s="354">
        <v>691.94989999999996</v>
      </c>
      <c r="AL3221" s="355">
        <v>32.944229999999997</v>
      </c>
      <c r="AM3221" s="11">
        <f>IF(Verzie!$E$1="CZK",Ceny!AK3221,IF(Verzie!$E$1="SK",Ceny!AL3221,""))</f>
        <v>32.944229999999997</v>
      </c>
    </row>
    <row r="3222" spans="34:39" ht="15">
      <c r="AH3222" s="353" t="s">
        <v>11147</v>
      </c>
      <c r="AI3222" s="352" t="s">
        <v>11148</v>
      </c>
      <c r="AJ3222" s="352" t="s">
        <v>11149</v>
      </c>
      <c r="AK3222" s="354">
        <v>691.94989999999996</v>
      </c>
      <c r="AL3222" s="355">
        <v>33.285290000000003</v>
      </c>
      <c r="AM3222" s="11">
        <f>IF(Verzie!$E$1="CZK",Ceny!AK3222,IF(Verzie!$E$1="SK",Ceny!AL3222,""))</f>
        <v>33.285290000000003</v>
      </c>
    </row>
    <row r="3223" spans="34:39" ht="15">
      <c r="AH3223" s="353" t="s">
        <v>11150</v>
      </c>
      <c r="AI3223" s="352" t="s">
        <v>11151</v>
      </c>
      <c r="AJ3223" s="352" t="s">
        <v>11152</v>
      </c>
      <c r="AK3223" s="354">
        <v>691.94989999999996</v>
      </c>
      <c r="AL3223" s="355">
        <v>33.285290000000003</v>
      </c>
      <c r="AM3223" s="11">
        <f>IF(Verzie!$E$1="CZK",Ceny!AK3223,IF(Verzie!$E$1="SK",Ceny!AL3223,""))</f>
        <v>33.285290000000003</v>
      </c>
    </row>
    <row r="3224" spans="34:39" ht="15">
      <c r="AH3224" s="353" t="s">
        <v>11153</v>
      </c>
      <c r="AI3224" s="352" t="s">
        <v>11154</v>
      </c>
      <c r="AJ3224" s="352" t="s">
        <v>11155</v>
      </c>
      <c r="AK3224" s="354">
        <v>33.674869999999999</v>
      </c>
      <c r="AL3224" s="355">
        <v>1.5849</v>
      </c>
      <c r="AM3224" s="11">
        <f>IF(Verzie!$E$1="CZK",Ceny!AK3224,IF(Verzie!$E$1="SK",Ceny!AL3224,""))</f>
        <v>1.5849</v>
      </c>
    </row>
    <row r="3225" spans="34:39" ht="15">
      <c r="AH3225" s="353" t="s">
        <v>11156</v>
      </c>
      <c r="AI3225" s="352" t="s">
        <v>11157</v>
      </c>
      <c r="AJ3225" s="352" t="s">
        <v>11158</v>
      </c>
      <c r="AK3225" s="354">
        <v>16.329339999999998</v>
      </c>
      <c r="AL3225" s="355">
        <v>0.78551000000000004</v>
      </c>
      <c r="AM3225" s="11">
        <f>IF(Verzie!$E$1="CZK",Ceny!AK3225,IF(Verzie!$E$1="SK",Ceny!AL3225,""))</f>
        <v>0.78551000000000004</v>
      </c>
    </row>
    <row r="3226" spans="34:39" ht="15">
      <c r="AH3226" s="353" t="s">
        <v>11156</v>
      </c>
      <c r="AI3226" s="352" t="s">
        <v>11159</v>
      </c>
      <c r="AJ3226" s="352" t="s">
        <v>11160</v>
      </c>
      <c r="AK3226" s="354">
        <v>15.895049999999999</v>
      </c>
      <c r="AL3226" s="355">
        <v>0.59128000000000003</v>
      </c>
      <c r="AM3226" s="11">
        <f>IF(Verzie!$E$1="CZK",Ceny!AK3226,IF(Verzie!$E$1="SK",Ceny!AL3226,""))</f>
        <v>0.59128000000000003</v>
      </c>
    </row>
    <row r="3227" spans="34:39" ht="15">
      <c r="AH3227" s="353" t="s">
        <v>11156</v>
      </c>
      <c r="AI3227" s="352" t="s">
        <v>11161</v>
      </c>
      <c r="AJ3227" s="352" t="s">
        <v>11162</v>
      </c>
      <c r="AK3227" s="354">
        <v>15.895049999999999</v>
      </c>
      <c r="AL3227" s="355">
        <v>0.59128000000000003</v>
      </c>
      <c r="AM3227" s="11">
        <f>IF(Verzie!$E$1="CZK",Ceny!AK3227,IF(Verzie!$E$1="SK",Ceny!AL3227,""))</f>
        <v>0.59128000000000003</v>
      </c>
    </row>
    <row r="3228" spans="34:39" ht="15">
      <c r="AH3228" s="353" t="s">
        <v>11163</v>
      </c>
      <c r="AI3228" s="352" t="s">
        <v>11164</v>
      </c>
      <c r="AJ3228" s="352" t="s">
        <v>11165</v>
      </c>
      <c r="AK3228" s="354">
        <v>16.329339999999998</v>
      </c>
      <c r="AL3228" s="355">
        <v>0.78551000000000004</v>
      </c>
      <c r="AM3228" s="11">
        <f>IF(Verzie!$E$1="CZK",Ceny!AK3228,IF(Verzie!$E$1="SK",Ceny!AL3228,""))</f>
        <v>0.78551000000000004</v>
      </c>
    </row>
    <row r="3229" spans="34:39" ht="15">
      <c r="AH3229" s="353" t="s">
        <v>11163</v>
      </c>
      <c r="AI3229" s="352" t="s">
        <v>11166</v>
      </c>
      <c r="AJ3229" s="352" t="s">
        <v>11167</v>
      </c>
      <c r="AK3229" s="354">
        <v>15.895049999999999</v>
      </c>
      <c r="AL3229" s="355">
        <v>0.59128000000000003</v>
      </c>
      <c r="AM3229" s="11">
        <f>IF(Verzie!$E$1="CZK",Ceny!AK3229,IF(Verzie!$E$1="SK",Ceny!AL3229,""))</f>
        <v>0.59128000000000003</v>
      </c>
    </row>
    <row r="3230" spans="34:39" ht="15">
      <c r="AH3230" s="353" t="s">
        <v>11163</v>
      </c>
      <c r="AI3230" s="352" t="s">
        <v>11168</v>
      </c>
      <c r="AJ3230" s="352" t="s">
        <v>11169</v>
      </c>
      <c r="AK3230" s="354">
        <v>15.895049999999999</v>
      </c>
      <c r="AL3230" s="355">
        <v>0.59128000000000003</v>
      </c>
      <c r="AM3230" s="11">
        <f>IF(Verzie!$E$1="CZK",Ceny!AK3230,IF(Verzie!$E$1="SK",Ceny!AL3230,""))</f>
        <v>0.59128000000000003</v>
      </c>
    </row>
    <row r="3231" spans="34:39" ht="15">
      <c r="AH3231" s="353" t="s">
        <v>11170</v>
      </c>
      <c r="AI3231" s="352" t="s">
        <v>11171</v>
      </c>
      <c r="AJ3231" s="352" t="s">
        <v>11172</v>
      </c>
      <c r="AK3231" s="354">
        <v>144.87621999999999</v>
      </c>
      <c r="AL3231" s="355">
        <v>6.6372200000000001</v>
      </c>
      <c r="AM3231" s="11">
        <f>IF(Verzie!$E$1="CZK",Ceny!AK3231,IF(Verzie!$E$1="SK",Ceny!AL3231,""))</f>
        <v>6.6372200000000001</v>
      </c>
    </row>
    <row r="3232" spans="34:39" ht="15">
      <c r="AH3232" s="353" t="s">
        <v>11173</v>
      </c>
      <c r="AI3232" s="352" t="s">
        <v>11174</v>
      </c>
      <c r="AJ3232" s="352" t="s">
        <v>11175</v>
      </c>
      <c r="AK3232" s="354">
        <v>138.57441</v>
      </c>
      <c r="AL3232" s="355">
        <v>6.3485199999999997</v>
      </c>
      <c r="AM3232" s="11">
        <f>IF(Verzie!$E$1="CZK",Ceny!AK3232,IF(Verzie!$E$1="SK",Ceny!AL3232,""))</f>
        <v>6.3485199999999997</v>
      </c>
    </row>
    <row r="3233" spans="34:39" ht="15">
      <c r="AH3233" s="353" t="s">
        <v>11176</v>
      </c>
      <c r="AI3233" s="352" t="s">
        <v>11177</v>
      </c>
      <c r="AJ3233" s="352" t="s">
        <v>11178</v>
      </c>
      <c r="AK3233" s="354">
        <v>10.752890000000001</v>
      </c>
      <c r="AL3233" s="355">
        <v>0.51724999999999999</v>
      </c>
      <c r="AM3233" s="11">
        <f>IF(Verzie!$E$1="CZK",Ceny!AK3233,IF(Verzie!$E$1="SK",Ceny!AL3233,""))</f>
        <v>0.51724999999999999</v>
      </c>
    </row>
    <row r="3234" spans="34:39" ht="15">
      <c r="AH3234" s="353" t="s">
        <v>11179</v>
      </c>
      <c r="AI3234" s="352" t="s">
        <v>11180</v>
      </c>
      <c r="AJ3234" s="352" t="s">
        <v>11181</v>
      </c>
      <c r="AK3234" s="354">
        <v>245.23254</v>
      </c>
      <c r="AL3234" s="355">
        <v>9.8740000000000006</v>
      </c>
      <c r="AM3234" s="11">
        <f>IF(Verzie!$E$1="CZK",Ceny!AK3234,IF(Verzie!$E$1="SK",Ceny!AL3234,""))</f>
        <v>9.8740000000000006</v>
      </c>
    </row>
    <row r="3235" spans="34:39" ht="15">
      <c r="AH3235" s="353" t="s">
        <v>11182</v>
      </c>
      <c r="AI3235" s="352" t="s">
        <v>11183</v>
      </c>
      <c r="AJ3235" s="352" t="s">
        <v>11184</v>
      </c>
      <c r="AK3235" s="354">
        <v>1898.7609500000001</v>
      </c>
      <c r="AL3235" s="355">
        <v>75.959890000000001</v>
      </c>
      <c r="AM3235" s="11">
        <f>IF(Verzie!$E$1="CZK",Ceny!AK3235,IF(Verzie!$E$1="SK",Ceny!AL3235,""))</f>
        <v>75.959890000000001</v>
      </c>
    </row>
    <row r="3236" spans="34:39" ht="15">
      <c r="AH3236" s="353" t="s">
        <v>11185</v>
      </c>
      <c r="AI3236" s="352" t="s">
        <v>11186</v>
      </c>
      <c r="AJ3236" s="352" t="s">
        <v>11187</v>
      </c>
      <c r="AK3236" s="354">
        <v>1503.1857199999999</v>
      </c>
      <c r="AL3236" s="355">
        <v>60.134920000000001</v>
      </c>
      <c r="AM3236" s="11">
        <f>IF(Verzie!$E$1="CZK",Ceny!AK3236,IF(Verzie!$E$1="SK",Ceny!AL3236,""))</f>
        <v>60.134920000000001</v>
      </c>
    </row>
    <row r="3237" spans="34:39" ht="15">
      <c r="AH3237" s="353" t="s">
        <v>11188</v>
      </c>
      <c r="AI3237" s="352" t="s">
        <v>11189</v>
      </c>
      <c r="AJ3237" s="352" t="s">
        <v>11190</v>
      </c>
      <c r="AK3237" s="354">
        <v>135.68402</v>
      </c>
      <c r="AL3237" s="355">
        <v>0</v>
      </c>
      <c r="AM3237" s="11">
        <f>IF(Verzie!$E$1="CZK",Ceny!AK3237,IF(Verzie!$E$1="SK",Ceny!AL3237,""))</f>
        <v>0</v>
      </c>
    </row>
    <row r="3238" spans="34:39" ht="15">
      <c r="AH3238" s="353" t="s">
        <v>11191</v>
      </c>
      <c r="AI3238" s="352" t="s">
        <v>11192</v>
      </c>
      <c r="AJ3238" s="352" t="s">
        <v>11193</v>
      </c>
      <c r="AK3238" s="354">
        <v>50.597659999999998</v>
      </c>
      <c r="AL3238" s="355">
        <v>2.4339400000000002</v>
      </c>
      <c r="AM3238" s="11">
        <f>IF(Verzie!$E$1="CZK",Ceny!AK3238,IF(Verzie!$E$1="SK",Ceny!AL3238,""))</f>
        <v>2.4339400000000002</v>
      </c>
    </row>
    <row r="3239" spans="34:39" ht="15">
      <c r="AH3239" s="353" t="s">
        <v>11194</v>
      </c>
      <c r="AI3239" s="352" t="s">
        <v>11195</v>
      </c>
      <c r="AJ3239" s="352" t="s">
        <v>11196</v>
      </c>
      <c r="AK3239" s="354">
        <v>77.440190000000001</v>
      </c>
      <c r="AL3239" s="355">
        <v>3.7251699999999999</v>
      </c>
      <c r="AM3239" s="11">
        <f>IF(Verzie!$E$1="CZK",Ceny!AK3239,IF(Verzie!$E$1="SK",Ceny!AL3239,""))</f>
        <v>3.7251699999999999</v>
      </c>
    </row>
    <row r="3240" spans="34:39" ht="15">
      <c r="AH3240" s="353" t="s">
        <v>11197</v>
      </c>
      <c r="AI3240" s="352" t="s">
        <v>11198</v>
      </c>
      <c r="AJ3240" s="352" t="s">
        <v>11199</v>
      </c>
      <c r="AK3240" s="354">
        <v>353.21181999999999</v>
      </c>
      <c r="AL3240" s="355">
        <v>16.990760000000002</v>
      </c>
      <c r="AM3240" s="11">
        <f>IF(Verzie!$E$1="CZK",Ceny!AK3240,IF(Verzie!$E$1="SK",Ceny!AL3240,""))</f>
        <v>16.990760000000002</v>
      </c>
    </row>
    <row r="3241" spans="34:39" ht="15">
      <c r="AH3241" s="353" t="s">
        <v>11200</v>
      </c>
      <c r="AI3241" s="352" t="s">
        <v>11201</v>
      </c>
      <c r="AJ3241" s="352" t="s">
        <v>11202</v>
      </c>
      <c r="AK3241" s="354">
        <v>436.55077999999997</v>
      </c>
      <c r="AL3241" s="355">
        <v>17.582049999999999</v>
      </c>
      <c r="AM3241" s="11">
        <f>IF(Verzie!$E$1="CZK",Ceny!AK3241,IF(Verzie!$E$1="SK",Ceny!AL3241,""))</f>
        <v>17.582049999999999</v>
      </c>
    </row>
    <row r="3242" spans="34:39" ht="15">
      <c r="AH3242" s="353" t="s">
        <v>11203</v>
      </c>
      <c r="AI3242" s="352" t="s">
        <v>11204</v>
      </c>
      <c r="AJ3242" s="352" t="s">
        <v>11205</v>
      </c>
      <c r="AK3242" s="354">
        <v>783.76777000000004</v>
      </c>
      <c r="AL3242" s="355">
        <v>26.431979999999999</v>
      </c>
      <c r="AM3242" s="11">
        <f>IF(Verzie!$E$1="CZK",Ceny!AK3242,IF(Verzie!$E$1="SK",Ceny!AL3242,""))</f>
        <v>26.431979999999999</v>
      </c>
    </row>
    <row r="3243" spans="34:39" ht="15">
      <c r="AH3243" s="353" t="s">
        <v>11206</v>
      </c>
      <c r="AI3243" s="352" t="s">
        <v>11207</v>
      </c>
      <c r="AJ3243" s="352" t="s">
        <v>11208</v>
      </c>
      <c r="AK3243" s="354">
        <v>302.21442000000002</v>
      </c>
      <c r="AL3243" s="355">
        <v>12.09008</v>
      </c>
      <c r="AM3243" s="11">
        <f>IF(Verzie!$E$1="CZK",Ceny!AK3243,IF(Verzie!$E$1="SK",Ceny!AL3243,""))</f>
        <v>12.09008</v>
      </c>
    </row>
    <row r="3244" spans="34:39" ht="15">
      <c r="AH3244" s="353" t="s">
        <v>11209</v>
      </c>
      <c r="AI3244" s="352" t="s">
        <v>11210</v>
      </c>
      <c r="AJ3244" s="352" t="s">
        <v>11211</v>
      </c>
      <c r="AK3244" s="354">
        <v>422.35768000000002</v>
      </c>
      <c r="AL3244" s="355">
        <v>20.31691</v>
      </c>
      <c r="AM3244" s="11">
        <f>IF(Verzie!$E$1="CZK",Ceny!AK3244,IF(Verzie!$E$1="SK",Ceny!AL3244,""))</f>
        <v>20.31691</v>
      </c>
    </row>
    <row r="3245" spans="34:39" ht="15">
      <c r="AH3245" s="353" t="s">
        <v>11212</v>
      </c>
      <c r="AI3245" s="352" t="s">
        <v>11213</v>
      </c>
      <c r="AJ3245" s="352" t="s">
        <v>11214</v>
      </c>
      <c r="AK3245" s="354">
        <v>422.35768000000002</v>
      </c>
      <c r="AL3245" s="355">
        <v>20.31691</v>
      </c>
      <c r="AM3245" s="11">
        <f>IF(Verzie!$E$1="CZK",Ceny!AK3245,IF(Verzie!$E$1="SK",Ceny!AL3245,""))</f>
        <v>20.31691</v>
      </c>
    </row>
    <row r="3246" spans="34:39" ht="15">
      <c r="AH3246" s="353" t="s">
        <v>11215</v>
      </c>
      <c r="AI3246" s="352" t="s">
        <v>11216</v>
      </c>
      <c r="AJ3246" s="352" t="s">
        <v>11217</v>
      </c>
      <c r="AK3246" s="354">
        <v>422.35768000000002</v>
      </c>
      <c r="AL3246" s="355">
        <v>20.31691</v>
      </c>
      <c r="AM3246" s="11">
        <f>IF(Verzie!$E$1="CZK",Ceny!AK3246,IF(Verzie!$E$1="SK",Ceny!AL3246,""))</f>
        <v>20.31691</v>
      </c>
    </row>
    <row r="3247" spans="34:39" ht="15">
      <c r="AH3247" s="353" t="s">
        <v>11218</v>
      </c>
      <c r="AI3247" s="352" t="s">
        <v>11219</v>
      </c>
      <c r="AJ3247" s="352" t="s">
        <v>11220</v>
      </c>
      <c r="AK3247" s="354">
        <v>428.03257000000002</v>
      </c>
      <c r="AL3247" s="355">
        <v>20.58991</v>
      </c>
      <c r="AM3247" s="11">
        <f>IF(Verzie!$E$1="CZK",Ceny!AK3247,IF(Verzie!$E$1="SK",Ceny!AL3247,""))</f>
        <v>20.58991</v>
      </c>
    </row>
    <row r="3248" spans="34:39" ht="15">
      <c r="AH3248" s="353" t="s">
        <v>11221</v>
      </c>
      <c r="AI3248" s="352" t="s">
        <v>11222</v>
      </c>
      <c r="AJ3248" s="352" t="s">
        <v>11223</v>
      </c>
      <c r="AK3248" s="354">
        <v>433.70530000000002</v>
      </c>
      <c r="AL3248" s="355">
        <v>20.86279</v>
      </c>
      <c r="AM3248" s="11">
        <f>IF(Verzie!$E$1="CZK",Ceny!AK3248,IF(Verzie!$E$1="SK",Ceny!AL3248,""))</f>
        <v>20.86279</v>
      </c>
    </row>
    <row r="3249" spans="34:39" ht="15">
      <c r="AH3249" s="353" t="s">
        <v>11224</v>
      </c>
      <c r="AI3249" s="352" t="s">
        <v>11225</v>
      </c>
      <c r="AJ3249" s="352" t="s">
        <v>11226</v>
      </c>
      <c r="AK3249" s="354">
        <v>439.38010000000003</v>
      </c>
      <c r="AL3249" s="355">
        <v>21.135770000000001</v>
      </c>
      <c r="AM3249" s="11">
        <f>IF(Verzie!$E$1="CZK",Ceny!AK3249,IF(Verzie!$E$1="SK",Ceny!AL3249,""))</f>
        <v>21.135770000000001</v>
      </c>
    </row>
    <row r="3250" spans="34:39" ht="15">
      <c r="AH3250" s="353" t="s">
        <v>11227</v>
      </c>
      <c r="AI3250" s="352" t="s">
        <v>11228</v>
      </c>
      <c r="AJ3250" s="352" t="s">
        <v>11229</v>
      </c>
      <c r="AK3250" s="354">
        <v>462.07526999999999</v>
      </c>
      <c r="AL3250" s="355">
        <v>22.22749</v>
      </c>
      <c r="AM3250" s="11">
        <f>IF(Verzie!$E$1="CZK",Ceny!AK3250,IF(Verzie!$E$1="SK",Ceny!AL3250,""))</f>
        <v>22.22749</v>
      </c>
    </row>
    <row r="3251" spans="34:39" ht="15">
      <c r="AH3251" s="353" t="s">
        <v>11230</v>
      </c>
      <c r="AI3251" s="352" t="s">
        <v>11231</v>
      </c>
      <c r="AJ3251" s="352" t="s">
        <v>11232</v>
      </c>
      <c r="AK3251" s="354">
        <v>507.46776</v>
      </c>
      <c r="AL3251" s="355">
        <v>24.41103</v>
      </c>
      <c r="AM3251" s="11">
        <f>IF(Verzie!$E$1="CZK",Ceny!AK3251,IF(Verzie!$E$1="SK",Ceny!AL3251,""))</f>
        <v>24.41103</v>
      </c>
    </row>
    <row r="3252" spans="34:39" ht="15">
      <c r="AH3252" s="353" t="s">
        <v>11233</v>
      </c>
      <c r="AI3252" s="352" t="s">
        <v>11234</v>
      </c>
      <c r="AJ3252" s="352" t="s">
        <v>11235</v>
      </c>
      <c r="AK3252" s="354">
        <v>564.20789000000002</v>
      </c>
      <c r="AL3252" s="355">
        <v>27.140440000000002</v>
      </c>
      <c r="AM3252" s="11">
        <f>IF(Verzie!$E$1="CZK",Ceny!AK3252,IF(Verzie!$E$1="SK",Ceny!AL3252,""))</f>
        <v>27.140440000000002</v>
      </c>
    </row>
    <row r="3253" spans="34:39" ht="15">
      <c r="AH3253" s="353" t="s">
        <v>11236</v>
      </c>
      <c r="AI3253" s="352" t="s">
        <v>11237</v>
      </c>
      <c r="AJ3253" s="352" t="s">
        <v>11238</v>
      </c>
      <c r="AK3253" s="354">
        <v>564.20789000000002</v>
      </c>
      <c r="AL3253" s="355">
        <v>27.140440000000002</v>
      </c>
      <c r="AM3253" s="11">
        <f>IF(Verzie!$E$1="CZK",Ceny!AK3253,IF(Verzie!$E$1="SK",Ceny!AL3253,""))</f>
        <v>27.140440000000002</v>
      </c>
    </row>
    <row r="3254" spans="34:39" ht="15">
      <c r="AH3254" s="353" t="s">
        <v>11239</v>
      </c>
      <c r="AI3254" s="352" t="s">
        <v>11240</v>
      </c>
      <c r="AJ3254" s="352" t="s">
        <v>11241</v>
      </c>
      <c r="AK3254" s="354">
        <v>569.88269000000003</v>
      </c>
      <c r="AL3254" s="355">
        <v>27.413419999999999</v>
      </c>
      <c r="AM3254" s="11">
        <f>IF(Verzie!$E$1="CZK",Ceny!AK3254,IF(Verzie!$E$1="SK",Ceny!AL3254,""))</f>
        <v>27.413419999999999</v>
      </c>
    </row>
    <row r="3255" spans="34:39" ht="15">
      <c r="AH3255" s="353" t="s">
        <v>11242</v>
      </c>
      <c r="AI3255" s="352" t="s">
        <v>11243</v>
      </c>
      <c r="AJ3255" s="352" t="s">
        <v>11244</v>
      </c>
      <c r="AK3255" s="354">
        <v>575.55542000000003</v>
      </c>
      <c r="AL3255" s="355">
        <v>27.68627</v>
      </c>
      <c r="AM3255" s="11">
        <f>IF(Verzie!$E$1="CZK",Ceny!AK3255,IF(Verzie!$E$1="SK",Ceny!AL3255,""))</f>
        <v>27.68627</v>
      </c>
    </row>
    <row r="3256" spans="34:39" ht="15">
      <c r="AH3256" s="353" t="s">
        <v>11245</v>
      </c>
      <c r="AI3256" s="352" t="s">
        <v>11246</v>
      </c>
      <c r="AJ3256" s="352" t="s">
        <v>11247</v>
      </c>
      <c r="AK3256" s="354">
        <v>581.23032999999998</v>
      </c>
      <c r="AL3256" s="355">
        <v>27.95927</v>
      </c>
      <c r="AM3256" s="11">
        <f>IF(Verzie!$E$1="CZK",Ceny!AK3256,IF(Verzie!$E$1="SK",Ceny!AL3256,""))</f>
        <v>27.95927</v>
      </c>
    </row>
    <row r="3257" spans="34:39" ht="15">
      <c r="AH3257" s="353" t="s">
        <v>11248</v>
      </c>
      <c r="AI3257" s="352" t="s">
        <v>11249</v>
      </c>
      <c r="AJ3257" s="352" t="s">
        <v>11250</v>
      </c>
      <c r="AK3257" s="354">
        <v>603.92547999999999</v>
      </c>
      <c r="AL3257" s="355">
        <v>29.050999999999998</v>
      </c>
      <c r="AM3257" s="11">
        <f>IF(Verzie!$E$1="CZK",Ceny!AK3257,IF(Verzie!$E$1="SK",Ceny!AL3257,""))</f>
        <v>29.050999999999998</v>
      </c>
    </row>
    <row r="3258" spans="34:39" ht="15">
      <c r="AH3258" s="353" t="s">
        <v>11251</v>
      </c>
      <c r="AI3258" s="352" t="s">
        <v>11252</v>
      </c>
      <c r="AJ3258" s="352" t="s">
        <v>11253</v>
      </c>
      <c r="AK3258" s="354">
        <v>649.31799000000001</v>
      </c>
      <c r="AL3258" s="355">
        <v>31.234539999999999</v>
      </c>
      <c r="AM3258" s="11">
        <f>IF(Verzie!$E$1="CZK",Ceny!AK3258,IF(Verzie!$E$1="SK",Ceny!AL3258,""))</f>
        <v>31.234539999999999</v>
      </c>
    </row>
    <row r="3259" spans="34:39" ht="15">
      <c r="AH3259" s="353" t="s">
        <v>11254</v>
      </c>
      <c r="AI3259" s="352" t="s">
        <v>11255</v>
      </c>
      <c r="AJ3259" s="352" t="s">
        <v>11256</v>
      </c>
      <c r="AK3259" s="354">
        <v>113.52162</v>
      </c>
      <c r="AL3259" s="355">
        <v>5.4607999999999999</v>
      </c>
      <c r="AM3259" s="11">
        <f>IF(Verzie!$E$1="CZK",Ceny!AK3259,IF(Verzie!$E$1="SK",Ceny!AL3259,""))</f>
        <v>5.4607999999999999</v>
      </c>
    </row>
    <row r="3260" spans="34:39" ht="15">
      <c r="AH3260" s="353" t="s">
        <v>11257</v>
      </c>
      <c r="AI3260" s="352" t="s">
        <v>11258</v>
      </c>
      <c r="AJ3260" s="352" t="s">
        <v>11259</v>
      </c>
      <c r="AK3260" s="354">
        <v>124.33457</v>
      </c>
      <c r="AL3260" s="355">
        <v>5.98095</v>
      </c>
      <c r="AM3260" s="11">
        <f>IF(Verzie!$E$1="CZK",Ceny!AK3260,IF(Verzie!$E$1="SK",Ceny!AL3260,""))</f>
        <v>5.98095</v>
      </c>
    </row>
    <row r="3261" spans="34:39" ht="15">
      <c r="AH3261" s="353" t="s">
        <v>11260</v>
      </c>
      <c r="AI3261" s="352" t="s">
        <v>11261</v>
      </c>
      <c r="AJ3261" s="352" t="s">
        <v>11262</v>
      </c>
      <c r="AK3261" s="354">
        <v>135.14743000000001</v>
      </c>
      <c r="AL3261" s="355">
        <v>6.50108</v>
      </c>
      <c r="AM3261" s="11">
        <f>IF(Verzie!$E$1="CZK",Ceny!AK3261,IF(Verzie!$E$1="SK",Ceny!AL3261,""))</f>
        <v>6.50108</v>
      </c>
    </row>
    <row r="3262" spans="34:39" ht="15">
      <c r="AH3262" s="353" t="s">
        <v>11263</v>
      </c>
      <c r="AI3262" s="352" t="s">
        <v>11264</v>
      </c>
      <c r="AJ3262" s="352" t="s">
        <v>11265</v>
      </c>
      <c r="AK3262" s="354">
        <v>178.39510000000001</v>
      </c>
      <c r="AL3262" s="355">
        <v>8.5814400000000006</v>
      </c>
      <c r="AM3262" s="11">
        <f>IF(Verzie!$E$1="CZK",Ceny!AK3262,IF(Verzie!$E$1="SK",Ceny!AL3262,""))</f>
        <v>8.5814400000000006</v>
      </c>
    </row>
    <row r="3263" spans="34:39" ht="15">
      <c r="AH3263" s="353" t="s">
        <v>11266</v>
      </c>
      <c r="AI3263" s="352" t="s">
        <v>11267</v>
      </c>
      <c r="AJ3263" s="352" t="s">
        <v>11268</v>
      </c>
      <c r="AK3263" s="354">
        <v>200.01696000000001</v>
      </c>
      <c r="AL3263" s="355">
        <v>9.6215499999999992</v>
      </c>
      <c r="AM3263" s="11">
        <f>IF(Verzie!$E$1="CZK",Ceny!AK3263,IF(Verzie!$E$1="SK",Ceny!AL3263,""))</f>
        <v>9.6215499999999992</v>
      </c>
    </row>
    <row r="3264" spans="34:39" ht="15">
      <c r="AH3264" s="353" t="s">
        <v>11269</v>
      </c>
      <c r="AI3264" s="352" t="s">
        <v>11270</v>
      </c>
      <c r="AJ3264" s="352" t="s">
        <v>11271</v>
      </c>
      <c r="AK3264" s="354">
        <v>221.63883999999999</v>
      </c>
      <c r="AL3264" s="355">
        <v>10.66164</v>
      </c>
      <c r="AM3264" s="11">
        <f>IF(Verzie!$E$1="CZK",Ceny!AK3264,IF(Verzie!$E$1="SK",Ceny!AL3264,""))</f>
        <v>10.66164</v>
      </c>
    </row>
    <row r="3265" spans="34:39" ht="15">
      <c r="AH3265" s="353" t="s">
        <v>11272</v>
      </c>
      <c r="AI3265" s="352" t="s">
        <v>11273</v>
      </c>
      <c r="AJ3265" s="352" t="s">
        <v>11274</v>
      </c>
      <c r="AK3265" s="354">
        <v>220.56005999999999</v>
      </c>
      <c r="AL3265" s="355">
        <v>10.60975</v>
      </c>
      <c r="AM3265" s="11">
        <f>IF(Verzie!$E$1="CZK",Ceny!AK3265,IF(Verzie!$E$1="SK",Ceny!AL3265,""))</f>
        <v>10.60975</v>
      </c>
    </row>
    <row r="3266" spans="34:39" ht="15">
      <c r="AH3266" s="353" t="s">
        <v>11275</v>
      </c>
      <c r="AI3266" s="352" t="s">
        <v>11276</v>
      </c>
      <c r="AJ3266" s="352" t="s">
        <v>11277</v>
      </c>
      <c r="AK3266" s="354">
        <v>220.56005999999999</v>
      </c>
      <c r="AL3266" s="355">
        <v>10.60975</v>
      </c>
      <c r="AM3266" s="11">
        <f>IF(Verzie!$E$1="CZK",Ceny!AK3266,IF(Verzie!$E$1="SK",Ceny!AL3266,""))</f>
        <v>10.60975</v>
      </c>
    </row>
    <row r="3267" spans="34:39" ht="15">
      <c r="AH3267" s="353" t="s">
        <v>11278</v>
      </c>
      <c r="AI3267" s="352" t="s">
        <v>11279</v>
      </c>
      <c r="AJ3267" s="352" t="s">
        <v>11280</v>
      </c>
      <c r="AK3267" s="354">
        <v>220.56005999999999</v>
      </c>
      <c r="AL3267" s="355">
        <v>10.60975</v>
      </c>
      <c r="AM3267" s="11">
        <f>IF(Verzie!$E$1="CZK",Ceny!AK3267,IF(Verzie!$E$1="SK",Ceny!AL3267,""))</f>
        <v>10.60975</v>
      </c>
    </row>
    <row r="3268" spans="34:39" ht="15">
      <c r="AH3268" s="353" t="s">
        <v>11281</v>
      </c>
      <c r="AI3268" s="352" t="s">
        <v>11282</v>
      </c>
      <c r="AJ3268" s="352" t="s">
        <v>11283</v>
      </c>
      <c r="AK3268" s="354">
        <v>226.32585</v>
      </c>
      <c r="AL3268" s="355">
        <v>10.887090000000001</v>
      </c>
      <c r="AM3268" s="11">
        <f>IF(Verzie!$E$1="CZK",Ceny!AK3268,IF(Verzie!$E$1="SK",Ceny!AL3268,""))</f>
        <v>10.887090000000001</v>
      </c>
    </row>
    <row r="3269" spans="34:39" ht="15">
      <c r="AH3269" s="353" t="s">
        <v>11284</v>
      </c>
      <c r="AI3269" s="352" t="s">
        <v>11285</v>
      </c>
      <c r="AJ3269" s="352" t="s">
        <v>11286</v>
      </c>
      <c r="AK3269" s="354">
        <v>232.09164000000001</v>
      </c>
      <c r="AL3269" s="355">
        <v>11.16446</v>
      </c>
      <c r="AM3269" s="11">
        <f>IF(Verzie!$E$1="CZK",Ceny!AK3269,IF(Verzie!$E$1="SK",Ceny!AL3269,""))</f>
        <v>11.16446</v>
      </c>
    </row>
    <row r="3270" spans="34:39" ht="15">
      <c r="AH3270" s="353" t="s">
        <v>11287</v>
      </c>
      <c r="AI3270" s="352" t="s">
        <v>11288</v>
      </c>
      <c r="AJ3270" s="352" t="s">
        <v>11289</v>
      </c>
      <c r="AK3270" s="354">
        <v>237.85754</v>
      </c>
      <c r="AL3270" s="355">
        <v>11.44181</v>
      </c>
      <c r="AM3270" s="11">
        <f>IF(Verzie!$E$1="CZK",Ceny!AK3270,IF(Verzie!$E$1="SK",Ceny!AL3270,""))</f>
        <v>11.44181</v>
      </c>
    </row>
    <row r="3271" spans="34:39" ht="15">
      <c r="AH3271" s="353" t="s">
        <v>11290</v>
      </c>
      <c r="AI3271" s="352" t="s">
        <v>11291</v>
      </c>
      <c r="AJ3271" s="352" t="s">
        <v>11292</v>
      </c>
      <c r="AK3271" s="354">
        <v>243.62333000000001</v>
      </c>
      <c r="AL3271" s="355">
        <v>11.71918</v>
      </c>
      <c r="AM3271" s="11">
        <f>IF(Verzie!$E$1="CZK",Ceny!AK3271,IF(Verzie!$E$1="SK",Ceny!AL3271,""))</f>
        <v>11.71918</v>
      </c>
    </row>
    <row r="3272" spans="34:39" ht="15">
      <c r="AH3272" s="353" t="s">
        <v>11293</v>
      </c>
      <c r="AI3272" s="352" t="s">
        <v>11294</v>
      </c>
      <c r="AJ3272" s="352" t="s">
        <v>11295</v>
      </c>
      <c r="AK3272" s="354">
        <v>255.84841</v>
      </c>
      <c r="AL3272" s="355">
        <v>12.30724</v>
      </c>
      <c r="AM3272" s="11">
        <f>IF(Verzie!$E$1="CZK",Ceny!AK3272,IF(Verzie!$E$1="SK",Ceny!AL3272,""))</f>
        <v>12.30724</v>
      </c>
    </row>
    <row r="3273" spans="34:39" ht="15">
      <c r="AH3273" s="353" t="s">
        <v>11296</v>
      </c>
      <c r="AI3273" s="352" t="s">
        <v>11297</v>
      </c>
      <c r="AJ3273" s="352" t="s">
        <v>11298</v>
      </c>
      <c r="AK3273" s="354">
        <v>1783.8845100000001</v>
      </c>
      <c r="AL3273" s="355">
        <v>81.725040000000007</v>
      </c>
      <c r="AM3273" s="11">
        <f>IF(Verzie!$E$1="CZK",Ceny!AK3273,IF(Verzie!$E$1="SK",Ceny!AL3273,""))</f>
        <v>81.725040000000007</v>
      </c>
    </row>
    <row r="3274" spans="34:39" ht="15">
      <c r="AH3274" s="353" t="s">
        <v>11299</v>
      </c>
      <c r="AI3274" s="352" t="s">
        <v>11300</v>
      </c>
      <c r="AJ3274" s="352" t="s">
        <v>11301</v>
      </c>
      <c r="AK3274" s="354">
        <v>2051.4692399999999</v>
      </c>
      <c r="AL3274" s="355">
        <v>93.983879999999999</v>
      </c>
      <c r="AM3274" s="11">
        <f>IF(Verzie!$E$1="CZK",Ceny!AK3274,IF(Verzie!$E$1="SK",Ceny!AL3274,""))</f>
        <v>93.983879999999999</v>
      </c>
    </row>
    <row r="3275" spans="34:39" ht="15">
      <c r="AH3275" s="353" t="s">
        <v>11302</v>
      </c>
      <c r="AI3275" s="352" t="s">
        <v>11303</v>
      </c>
      <c r="AJ3275" s="352" t="s">
        <v>11304</v>
      </c>
      <c r="AK3275" s="354">
        <v>113.52162</v>
      </c>
      <c r="AL3275" s="355">
        <v>5.4607999999999999</v>
      </c>
      <c r="AM3275" s="11">
        <f>IF(Verzie!$E$1="CZK",Ceny!AK3275,IF(Verzie!$E$1="SK",Ceny!AL3275,""))</f>
        <v>5.4607999999999999</v>
      </c>
    </row>
    <row r="3276" spans="34:39" ht="15">
      <c r="AH3276" s="353" t="s">
        <v>11305</v>
      </c>
      <c r="AI3276" s="352" t="s">
        <v>11306</v>
      </c>
      <c r="AJ3276" s="352" t="s">
        <v>11307</v>
      </c>
      <c r="AK3276" s="354">
        <v>422.35768000000002</v>
      </c>
      <c r="AL3276" s="355">
        <v>20.31691</v>
      </c>
      <c r="AM3276" s="11">
        <f>IF(Verzie!$E$1="CZK",Ceny!AK3276,IF(Verzie!$E$1="SK",Ceny!AL3276,""))</f>
        <v>20.31691</v>
      </c>
    </row>
    <row r="3277" spans="34:39" ht="15">
      <c r="AH3277" s="353" t="s">
        <v>11308</v>
      </c>
      <c r="AI3277" s="352" t="s">
        <v>11309</v>
      </c>
      <c r="AJ3277" s="352" t="s">
        <v>11310</v>
      </c>
      <c r="AK3277" s="354">
        <v>422.35768000000002</v>
      </c>
      <c r="AL3277" s="355">
        <v>20.31691</v>
      </c>
      <c r="AM3277" s="11">
        <f>IF(Verzie!$E$1="CZK",Ceny!AK3277,IF(Verzie!$E$1="SK",Ceny!AL3277,""))</f>
        <v>20.31691</v>
      </c>
    </row>
    <row r="3278" spans="34:39" ht="15">
      <c r="AH3278" s="353" t="s">
        <v>11311</v>
      </c>
      <c r="AI3278" s="352" t="s">
        <v>11312</v>
      </c>
      <c r="AJ3278" s="352" t="s">
        <v>11313</v>
      </c>
      <c r="AK3278" s="354">
        <v>422.35768000000002</v>
      </c>
      <c r="AL3278" s="355">
        <v>20.31691</v>
      </c>
      <c r="AM3278" s="11">
        <f>IF(Verzie!$E$1="CZK",Ceny!AK3278,IF(Verzie!$E$1="SK",Ceny!AL3278,""))</f>
        <v>20.31691</v>
      </c>
    </row>
    <row r="3279" spans="34:39" ht="15">
      <c r="AH3279" s="353" t="s">
        <v>11314</v>
      </c>
      <c r="AI3279" s="352" t="s">
        <v>11315</v>
      </c>
      <c r="AJ3279" s="352" t="s">
        <v>11316</v>
      </c>
      <c r="AK3279" s="354">
        <v>428.03257000000002</v>
      </c>
      <c r="AL3279" s="355">
        <v>20.58991</v>
      </c>
      <c r="AM3279" s="11">
        <f>IF(Verzie!$E$1="CZK",Ceny!AK3279,IF(Verzie!$E$1="SK",Ceny!AL3279,""))</f>
        <v>20.58991</v>
      </c>
    </row>
    <row r="3280" spans="34:39" ht="15">
      <c r="AH3280" s="353" t="s">
        <v>11317</v>
      </c>
      <c r="AI3280" s="352" t="s">
        <v>11318</v>
      </c>
      <c r="AJ3280" s="352" t="s">
        <v>11319</v>
      </c>
      <c r="AK3280" s="354">
        <v>433.70530000000002</v>
      </c>
      <c r="AL3280" s="355">
        <v>20.86279</v>
      </c>
      <c r="AM3280" s="11">
        <f>IF(Verzie!$E$1="CZK",Ceny!AK3280,IF(Verzie!$E$1="SK",Ceny!AL3280,""))</f>
        <v>20.86279</v>
      </c>
    </row>
    <row r="3281" spans="34:39" ht="15">
      <c r="AH3281" s="353" t="s">
        <v>11320</v>
      </c>
      <c r="AI3281" s="352" t="s">
        <v>11321</v>
      </c>
      <c r="AJ3281" s="352" t="s">
        <v>11322</v>
      </c>
      <c r="AK3281" s="354">
        <v>439.38010000000003</v>
      </c>
      <c r="AL3281" s="355">
        <v>21.135770000000001</v>
      </c>
      <c r="AM3281" s="11">
        <f>IF(Verzie!$E$1="CZK",Ceny!AK3281,IF(Verzie!$E$1="SK",Ceny!AL3281,""))</f>
        <v>21.135770000000001</v>
      </c>
    </row>
    <row r="3282" spans="34:39" ht="15">
      <c r="AH3282" s="353" t="s">
        <v>11323</v>
      </c>
      <c r="AI3282" s="352" t="s">
        <v>11324</v>
      </c>
      <c r="AJ3282" s="352" t="s">
        <v>11325</v>
      </c>
      <c r="AK3282" s="354">
        <v>462.07526999999999</v>
      </c>
      <c r="AL3282" s="355">
        <v>22.22749</v>
      </c>
      <c r="AM3282" s="11">
        <f>IF(Verzie!$E$1="CZK",Ceny!AK3282,IF(Verzie!$E$1="SK",Ceny!AL3282,""))</f>
        <v>22.22749</v>
      </c>
    </row>
    <row r="3283" spans="34:39" ht="15">
      <c r="AH3283" s="353" t="s">
        <v>11326</v>
      </c>
      <c r="AI3283" s="352" t="s">
        <v>11327</v>
      </c>
      <c r="AJ3283" s="352" t="s">
        <v>11328</v>
      </c>
      <c r="AK3283" s="354">
        <v>507.46776</v>
      </c>
      <c r="AL3283" s="355">
        <v>24.41103</v>
      </c>
      <c r="AM3283" s="11">
        <f>IF(Verzie!$E$1="CZK",Ceny!AK3283,IF(Verzie!$E$1="SK",Ceny!AL3283,""))</f>
        <v>24.41103</v>
      </c>
    </row>
    <row r="3284" spans="34:39" ht="15">
      <c r="AH3284" s="353" t="s">
        <v>11329</v>
      </c>
      <c r="AI3284" s="352" t="s">
        <v>11330</v>
      </c>
      <c r="AJ3284" s="352" t="s">
        <v>11331</v>
      </c>
      <c r="AK3284" s="354">
        <v>564.20789000000002</v>
      </c>
      <c r="AL3284" s="355">
        <v>27.140440000000002</v>
      </c>
      <c r="AM3284" s="11">
        <f>IF(Verzie!$E$1="CZK",Ceny!AK3284,IF(Verzie!$E$1="SK",Ceny!AL3284,""))</f>
        <v>27.140440000000002</v>
      </c>
    </row>
    <row r="3285" spans="34:39" ht="15">
      <c r="AH3285" s="353" t="s">
        <v>11332</v>
      </c>
      <c r="AI3285" s="352" t="s">
        <v>11333</v>
      </c>
      <c r="AJ3285" s="352" t="s">
        <v>11334</v>
      </c>
      <c r="AK3285" s="354">
        <v>564.20789000000002</v>
      </c>
      <c r="AL3285" s="355">
        <v>27.140440000000002</v>
      </c>
      <c r="AM3285" s="11">
        <f>IF(Verzie!$E$1="CZK",Ceny!AK3285,IF(Verzie!$E$1="SK",Ceny!AL3285,""))</f>
        <v>27.140440000000002</v>
      </c>
    </row>
    <row r="3286" spans="34:39" ht="15">
      <c r="AH3286" s="353" t="s">
        <v>11335</v>
      </c>
      <c r="AI3286" s="352" t="s">
        <v>11336</v>
      </c>
      <c r="AJ3286" s="352" t="s">
        <v>11337</v>
      </c>
      <c r="AK3286" s="354">
        <v>564.20789000000002</v>
      </c>
      <c r="AL3286" s="355">
        <v>27.140440000000002</v>
      </c>
      <c r="AM3286" s="11">
        <f>IF(Verzie!$E$1="CZK",Ceny!AK3286,IF(Verzie!$E$1="SK",Ceny!AL3286,""))</f>
        <v>27.140440000000002</v>
      </c>
    </row>
    <row r="3287" spans="34:39" ht="15">
      <c r="AH3287" s="353" t="s">
        <v>11338</v>
      </c>
      <c r="AI3287" s="352" t="s">
        <v>11339</v>
      </c>
      <c r="AJ3287" s="352" t="s">
        <v>11340</v>
      </c>
      <c r="AK3287" s="354">
        <v>569.88269000000003</v>
      </c>
      <c r="AL3287" s="355">
        <v>27.413419999999999</v>
      </c>
      <c r="AM3287" s="11">
        <f>IF(Verzie!$E$1="CZK",Ceny!AK3287,IF(Verzie!$E$1="SK",Ceny!AL3287,""))</f>
        <v>27.413419999999999</v>
      </c>
    </row>
    <row r="3288" spans="34:39" ht="15">
      <c r="AH3288" s="353" t="s">
        <v>11341</v>
      </c>
      <c r="AI3288" s="352" t="s">
        <v>11342</v>
      </c>
      <c r="AJ3288" s="352" t="s">
        <v>11343</v>
      </c>
      <c r="AK3288" s="354">
        <v>575.55542000000003</v>
      </c>
      <c r="AL3288" s="355">
        <v>27.68627</v>
      </c>
      <c r="AM3288" s="11">
        <f>IF(Verzie!$E$1="CZK",Ceny!AK3288,IF(Verzie!$E$1="SK",Ceny!AL3288,""))</f>
        <v>27.68627</v>
      </c>
    </row>
    <row r="3289" spans="34:39" ht="15">
      <c r="AH3289" s="353" t="s">
        <v>11344</v>
      </c>
      <c r="AI3289" s="352" t="s">
        <v>11345</v>
      </c>
      <c r="AJ3289" s="352" t="s">
        <v>11346</v>
      </c>
      <c r="AK3289" s="354">
        <v>581.23032999999998</v>
      </c>
      <c r="AL3289" s="355">
        <v>27.95927</v>
      </c>
      <c r="AM3289" s="11">
        <f>IF(Verzie!$E$1="CZK",Ceny!AK3289,IF(Verzie!$E$1="SK",Ceny!AL3289,""))</f>
        <v>27.95927</v>
      </c>
    </row>
    <row r="3290" spans="34:39" ht="15">
      <c r="AH3290" s="353" t="s">
        <v>11347</v>
      </c>
      <c r="AI3290" s="352" t="s">
        <v>11348</v>
      </c>
      <c r="AJ3290" s="352" t="s">
        <v>11349</v>
      </c>
      <c r="AK3290" s="354">
        <v>603.92547999999999</v>
      </c>
      <c r="AL3290" s="355">
        <v>29.050999999999998</v>
      </c>
      <c r="AM3290" s="11">
        <f>IF(Verzie!$E$1="CZK",Ceny!AK3290,IF(Verzie!$E$1="SK",Ceny!AL3290,""))</f>
        <v>29.050999999999998</v>
      </c>
    </row>
    <row r="3291" spans="34:39" ht="15">
      <c r="AH3291" s="353" t="s">
        <v>11350</v>
      </c>
      <c r="AI3291" s="352" t="s">
        <v>11351</v>
      </c>
      <c r="AJ3291" s="352" t="s">
        <v>11352</v>
      </c>
      <c r="AK3291" s="354">
        <v>649.31799000000001</v>
      </c>
      <c r="AL3291" s="355">
        <v>31.234539999999999</v>
      </c>
      <c r="AM3291" s="11">
        <f>IF(Verzie!$E$1="CZK",Ceny!AK3291,IF(Verzie!$E$1="SK",Ceny!AL3291,""))</f>
        <v>31.234539999999999</v>
      </c>
    </row>
    <row r="3292" spans="34:39" ht="15">
      <c r="AH3292" s="353" t="s">
        <v>11353</v>
      </c>
      <c r="AI3292" s="352" t="s">
        <v>11354</v>
      </c>
      <c r="AJ3292" s="352" t="s">
        <v>11355</v>
      </c>
      <c r="AK3292" s="354">
        <v>113.52162</v>
      </c>
      <c r="AL3292" s="355">
        <v>5.4607999999999999</v>
      </c>
      <c r="AM3292" s="11">
        <f>IF(Verzie!$E$1="CZK",Ceny!AK3292,IF(Verzie!$E$1="SK",Ceny!AL3292,""))</f>
        <v>5.4607999999999999</v>
      </c>
    </row>
    <row r="3293" spans="34:39" ht="15">
      <c r="AH3293" s="353" t="s">
        <v>11356</v>
      </c>
      <c r="AI3293" s="352" t="s">
        <v>11357</v>
      </c>
      <c r="AJ3293" s="352" t="s">
        <v>11358</v>
      </c>
      <c r="AK3293" s="354">
        <v>113.52162</v>
      </c>
      <c r="AL3293" s="355">
        <v>5.4607999999999999</v>
      </c>
      <c r="AM3293" s="11">
        <f>IF(Verzie!$E$1="CZK",Ceny!AK3293,IF(Verzie!$E$1="SK",Ceny!AL3293,""))</f>
        <v>5.4607999999999999</v>
      </c>
    </row>
    <row r="3294" spans="34:39" ht="15">
      <c r="AH3294" s="353" t="s">
        <v>11359</v>
      </c>
      <c r="AI3294" s="352" t="s">
        <v>11360</v>
      </c>
      <c r="AJ3294" s="352" t="s">
        <v>11361</v>
      </c>
      <c r="AK3294" s="354">
        <v>124.33457</v>
      </c>
      <c r="AL3294" s="355">
        <v>5.98095</v>
      </c>
      <c r="AM3294" s="11">
        <f>IF(Verzie!$E$1="CZK",Ceny!AK3294,IF(Verzie!$E$1="SK",Ceny!AL3294,""))</f>
        <v>5.98095</v>
      </c>
    </row>
    <row r="3295" spans="34:39" ht="15">
      <c r="AH3295" s="353" t="s">
        <v>11362</v>
      </c>
      <c r="AI3295" s="352" t="s">
        <v>11363</v>
      </c>
      <c r="AJ3295" s="352" t="s">
        <v>11364</v>
      </c>
      <c r="AK3295" s="354">
        <v>135.14743000000001</v>
      </c>
      <c r="AL3295" s="355">
        <v>6.50108</v>
      </c>
      <c r="AM3295" s="11">
        <f>IF(Verzie!$E$1="CZK",Ceny!AK3295,IF(Verzie!$E$1="SK",Ceny!AL3295,""))</f>
        <v>6.50108</v>
      </c>
    </row>
    <row r="3296" spans="34:39" ht="15">
      <c r="AH3296" s="353" t="s">
        <v>11365</v>
      </c>
      <c r="AI3296" s="352" t="s">
        <v>11366</v>
      </c>
      <c r="AJ3296" s="352" t="s">
        <v>11367</v>
      </c>
      <c r="AK3296" s="354">
        <v>178.39510000000001</v>
      </c>
      <c r="AL3296" s="355">
        <v>8.5814400000000006</v>
      </c>
      <c r="AM3296" s="11">
        <f>IF(Verzie!$E$1="CZK",Ceny!AK3296,IF(Verzie!$E$1="SK",Ceny!AL3296,""))</f>
        <v>8.5814400000000006</v>
      </c>
    </row>
    <row r="3297" spans="34:39" ht="15">
      <c r="AH3297" s="353" t="s">
        <v>11368</v>
      </c>
      <c r="AI3297" s="352" t="s">
        <v>11369</v>
      </c>
      <c r="AJ3297" s="352" t="s">
        <v>11370</v>
      </c>
      <c r="AK3297" s="354">
        <v>200.01696000000001</v>
      </c>
      <c r="AL3297" s="355">
        <v>9.6215499999999992</v>
      </c>
      <c r="AM3297" s="11">
        <f>IF(Verzie!$E$1="CZK",Ceny!AK3297,IF(Verzie!$E$1="SK",Ceny!AL3297,""))</f>
        <v>9.6215499999999992</v>
      </c>
    </row>
    <row r="3298" spans="34:39" ht="15">
      <c r="AH3298" s="353" t="s">
        <v>11371</v>
      </c>
      <c r="AI3298" s="352" t="s">
        <v>11372</v>
      </c>
      <c r="AJ3298" s="352" t="s">
        <v>11373</v>
      </c>
      <c r="AK3298" s="354">
        <v>221.63883999999999</v>
      </c>
      <c r="AL3298" s="355">
        <v>10.66164</v>
      </c>
      <c r="AM3298" s="11">
        <f>IF(Verzie!$E$1="CZK",Ceny!AK3298,IF(Verzie!$E$1="SK",Ceny!AL3298,""))</f>
        <v>10.66164</v>
      </c>
    </row>
    <row r="3299" spans="34:39" ht="15">
      <c r="AH3299" s="353" t="s">
        <v>11374</v>
      </c>
      <c r="AI3299" s="352" t="s">
        <v>11375</v>
      </c>
      <c r="AJ3299" s="352" t="s">
        <v>11376</v>
      </c>
      <c r="AK3299" s="354">
        <v>220.56005999999999</v>
      </c>
      <c r="AL3299" s="355">
        <v>10.60975</v>
      </c>
      <c r="AM3299" s="11">
        <f>IF(Verzie!$E$1="CZK",Ceny!AK3299,IF(Verzie!$E$1="SK",Ceny!AL3299,""))</f>
        <v>10.60975</v>
      </c>
    </row>
    <row r="3300" spans="34:39" ht="15">
      <c r="AH3300" s="353" t="s">
        <v>11377</v>
      </c>
      <c r="AI3300" s="352" t="s">
        <v>11378</v>
      </c>
      <c r="AJ3300" s="352" t="s">
        <v>11379</v>
      </c>
      <c r="AK3300" s="354">
        <v>220.56005999999999</v>
      </c>
      <c r="AL3300" s="355">
        <v>10.60975</v>
      </c>
      <c r="AM3300" s="11">
        <f>IF(Verzie!$E$1="CZK",Ceny!AK3300,IF(Verzie!$E$1="SK",Ceny!AL3300,""))</f>
        <v>10.60975</v>
      </c>
    </row>
    <row r="3301" spans="34:39" ht="15">
      <c r="AH3301" s="353" t="s">
        <v>11380</v>
      </c>
      <c r="AI3301" s="352" t="s">
        <v>11381</v>
      </c>
      <c r="AJ3301" s="352" t="s">
        <v>11382</v>
      </c>
      <c r="AK3301" s="354">
        <v>220.56005999999999</v>
      </c>
      <c r="AL3301" s="355">
        <v>10.60975</v>
      </c>
      <c r="AM3301" s="11">
        <f>IF(Verzie!$E$1="CZK",Ceny!AK3301,IF(Verzie!$E$1="SK",Ceny!AL3301,""))</f>
        <v>10.60975</v>
      </c>
    </row>
    <row r="3302" spans="34:39" ht="15">
      <c r="AH3302" s="353" t="s">
        <v>11383</v>
      </c>
      <c r="AI3302" s="352" t="s">
        <v>11384</v>
      </c>
      <c r="AJ3302" s="352" t="s">
        <v>11385</v>
      </c>
      <c r="AK3302" s="354">
        <v>226.32585</v>
      </c>
      <c r="AL3302" s="355">
        <v>10.887090000000001</v>
      </c>
      <c r="AM3302" s="11">
        <f>IF(Verzie!$E$1="CZK",Ceny!AK3302,IF(Verzie!$E$1="SK",Ceny!AL3302,""))</f>
        <v>10.887090000000001</v>
      </c>
    </row>
    <row r="3303" spans="34:39" ht="15">
      <c r="AH3303" s="353" t="s">
        <v>11386</v>
      </c>
      <c r="AI3303" s="352" t="s">
        <v>11387</v>
      </c>
      <c r="AJ3303" s="352" t="s">
        <v>11388</v>
      </c>
      <c r="AK3303" s="354">
        <v>232.09164000000001</v>
      </c>
      <c r="AL3303" s="355">
        <v>11.16446</v>
      </c>
      <c r="AM3303" s="11">
        <f>IF(Verzie!$E$1="CZK",Ceny!AK3303,IF(Verzie!$E$1="SK",Ceny!AL3303,""))</f>
        <v>11.16446</v>
      </c>
    </row>
    <row r="3304" spans="34:39" ht="15">
      <c r="AH3304" s="353" t="s">
        <v>11389</v>
      </c>
      <c r="AI3304" s="352" t="s">
        <v>11390</v>
      </c>
      <c r="AJ3304" s="352" t="s">
        <v>11391</v>
      </c>
      <c r="AK3304" s="354">
        <v>237.85754</v>
      </c>
      <c r="AL3304" s="355">
        <v>11.44181</v>
      </c>
      <c r="AM3304" s="11">
        <f>IF(Verzie!$E$1="CZK",Ceny!AK3304,IF(Verzie!$E$1="SK",Ceny!AL3304,""))</f>
        <v>11.44181</v>
      </c>
    </row>
    <row r="3305" spans="34:39" ht="15">
      <c r="AH3305" s="353" t="s">
        <v>11392</v>
      </c>
      <c r="AI3305" s="352" t="s">
        <v>11393</v>
      </c>
      <c r="AJ3305" s="352" t="s">
        <v>11394</v>
      </c>
      <c r="AK3305" s="354">
        <v>243.62333000000001</v>
      </c>
      <c r="AL3305" s="355">
        <v>11.71918</v>
      </c>
      <c r="AM3305" s="11">
        <f>IF(Verzie!$E$1="CZK",Ceny!AK3305,IF(Verzie!$E$1="SK",Ceny!AL3305,""))</f>
        <v>11.71918</v>
      </c>
    </row>
    <row r="3306" spans="34:39" ht="15">
      <c r="AH3306" s="353" t="s">
        <v>11395</v>
      </c>
      <c r="AI3306" s="352" t="s">
        <v>11396</v>
      </c>
      <c r="AJ3306" s="352" t="s">
        <v>11397</v>
      </c>
      <c r="AK3306" s="354">
        <v>255.84841</v>
      </c>
      <c r="AL3306" s="355">
        <v>12.30724</v>
      </c>
      <c r="AM3306" s="11">
        <f>IF(Verzie!$E$1="CZK",Ceny!AK3306,IF(Verzie!$E$1="SK",Ceny!AL3306,""))</f>
        <v>12.30724</v>
      </c>
    </row>
    <row r="3307" spans="34:39" ht="15">
      <c r="AH3307" s="353" t="s">
        <v>11398</v>
      </c>
      <c r="AI3307" s="352" t="s">
        <v>11399</v>
      </c>
      <c r="AJ3307" s="352" t="s">
        <v>11400</v>
      </c>
      <c r="AK3307" s="354">
        <v>95.7453</v>
      </c>
      <c r="AL3307" s="355">
        <v>0</v>
      </c>
      <c r="AM3307" s="11">
        <f>IF(Verzie!$E$1="CZK",Ceny!AK3307,IF(Verzie!$E$1="SK",Ceny!AL3307,""))</f>
        <v>0</v>
      </c>
    </row>
    <row r="3308" spans="34:39" ht="15">
      <c r="AH3308" s="353" t="s">
        <v>11401</v>
      </c>
      <c r="AI3308" s="352" t="s">
        <v>11402</v>
      </c>
      <c r="AJ3308" s="352" t="s">
        <v>11403</v>
      </c>
      <c r="AK3308" s="354">
        <v>119.67919999999999</v>
      </c>
      <c r="AL3308" s="355">
        <v>0</v>
      </c>
      <c r="AM3308" s="11">
        <f>IF(Verzie!$E$1="CZK",Ceny!AK3308,IF(Verzie!$E$1="SK",Ceny!AL3308,""))</f>
        <v>0</v>
      </c>
    </row>
    <row r="3309" spans="34:39" ht="15">
      <c r="AH3309" s="353" t="s">
        <v>11404</v>
      </c>
      <c r="AI3309" s="352" t="s">
        <v>11405</v>
      </c>
      <c r="AJ3309" s="352" t="s">
        <v>11406</v>
      </c>
      <c r="AK3309" s="354">
        <v>164.59399999999999</v>
      </c>
      <c r="AL3309" s="355">
        <v>0</v>
      </c>
      <c r="AM3309" s="11">
        <f>IF(Verzie!$E$1="CZK",Ceny!AK3309,IF(Verzie!$E$1="SK",Ceny!AL3309,""))</f>
        <v>0</v>
      </c>
    </row>
    <row r="3310" spans="34:39" ht="15">
      <c r="AH3310" s="353" t="s">
        <v>11407</v>
      </c>
      <c r="AI3310" s="352" t="s">
        <v>11408</v>
      </c>
      <c r="AJ3310" s="352" t="s">
        <v>11409</v>
      </c>
      <c r="AK3310" s="354">
        <v>422.35768000000002</v>
      </c>
      <c r="AL3310" s="355">
        <v>20.31691</v>
      </c>
      <c r="AM3310" s="11">
        <f>IF(Verzie!$E$1="CZK",Ceny!AK3310,IF(Verzie!$E$1="SK",Ceny!AL3310,""))</f>
        <v>20.31691</v>
      </c>
    </row>
    <row r="3311" spans="34:39" ht="15">
      <c r="AH3311" s="353" t="s">
        <v>11410</v>
      </c>
      <c r="AI3311" s="352" t="s">
        <v>11411</v>
      </c>
      <c r="AJ3311" s="352" t="s">
        <v>11412</v>
      </c>
      <c r="AK3311" s="354">
        <v>422.35768000000002</v>
      </c>
      <c r="AL3311" s="355">
        <v>20.31691</v>
      </c>
      <c r="AM3311" s="11">
        <f>IF(Verzie!$E$1="CZK",Ceny!AK3311,IF(Verzie!$E$1="SK",Ceny!AL3311,""))</f>
        <v>20.31691</v>
      </c>
    </row>
    <row r="3312" spans="34:39" ht="15">
      <c r="AH3312" s="353" t="s">
        <v>11413</v>
      </c>
      <c r="AI3312" s="352" t="s">
        <v>11414</v>
      </c>
      <c r="AJ3312" s="352" t="s">
        <v>11415</v>
      </c>
      <c r="AK3312" s="354">
        <v>422.35768000000002</v>
      </c>
      <c r="AL3312" s="355">
        <v>20.31691</v>
      </c>
      <c r="AM3312" s="11">
        <f>IF(Verzie!$E$1="CZK",Ceny!AK3312,IF(Verzie!$E$1="SK",Ceny!AL3312,""))</f>
        <v>20.31691</v>
      </c>
    </row>
    <row r="3313" spans="34:39" ht="15">
      <c r="AH3313" s="353" t="s">
        <v>11416</v>
      </c>
      <c r="AI3313" s="352" t="s">
        <v>11417</v>
      </c>
      <c r="AJ3313" s="352" t="s">
        <v>11418</v>
      </c>
      <c r="AK3313" s="354">
        <v>428.03257000000002</v>
      </c>
      <c r="AL3313" s="355">
        <v>20.58991</v>
      </c>
      <c r="AM3313" s="11">
        <f>IF(Verzie!$E$1="CZK",Ceny!AK3313,IF(Verzie!$E$1="SK",Ceny!AL3313,""))</f>
        <v>20.58991</v>
      </c>
    </row>
    <row r="3314" spans="34:39" ht="15">
      <c r="AH3314" s="353" t="s">
        <v>11419</v>
      </c>
      <c r="AI3314" s="352" t="s">
        <v>11420</v>
      </c>
      <c r="AJ3314" s="352" t="s">
        <v>11421</v>
      </c>
      <c r="AK3314" s="354">
        <v>433.70530000000002</v>
      </c>
      <c r="AL3314" s="355">
        <v>20.86279</v>
      </c>
      <c r="AM3314" s="11">
        <f>IF(Verzie!$E$1="CZK",Ceny!AK3314,IF(Verzie!$E$1="SK",Ceny!AL3314,""))</f>
        <v>20.86279</v>
      </c>
    </row>
    <row r="3315" spans="34:39" ht="15">
      <c r="AH3315" s="353" t="s">
        <v>11422</v>
      </c>
      <c r="AI3315" s="352" t="s">
        <v>11423</v>
      </c>
      <c r="AJ3315" s="352" t="s">
        <v>11424</v>
      </c>
      <c r="AK3315" s="354">
        <v>427.69445999999999</v>
      </c>
      <c r="AL3315" s="355">
        <v>20.129300000000001</v>
      </c>
      <c r="AM3315" s="11">
        <f>IF(Verzie!$E$1="CZK",Ceny!AK3315,IF(Verzie!$E$1="SK",Ceny!AL3315,""))</f>
        <v>20.129300000000001</v>
      </c>
    </row>
    <row r="3316" spans="34:39" ht="15">
      <c r="AH3316" s="353" t="s">
        <v>11425</v>
      </c>
      <c r="AI3316" s="352" t="s">
        <v>11426</v>
      </c>
      <c r="AJ3316" s="352" t="s">
        <v>11427</v>
      </c>
      <c r="AK3316" s="354">
        <v>462.07526999999999</v>
      </c>
      <c r="AL3316" s="355">
        <v>22.22749</v>
      </c>
      <c r="AM3316" s="11">
        <f>IF(Verzie!$E$1="CZK",Ceny!AK3316,IF(Verzie!$E$1="SK",Ceny!AL3316,""))</f>
        <v>22.22749</v>
      </c>
    </row>
    <row r="3317" spans="34:39" ht="15">
      <c r="AH3317" s="353" t="s">
        <v>11428</v>
      </c>
      <c r="AI3317" s="352" t="s">
        <v>11429</v>
      </c>
      <c r="AJ3317" s="352" t="s">
        <v>11430</v>
      </c>
      <c r="AK3317" s="354">
        <v>507.46776</v>
      </c>
      <c r="AL3317" s="355">
        <v>24.41103</v>
      </c>
      <c r="AM3317" s="11">
        <f>IF(Verzie!$E$1="CZK",Ceny!AK3317,IF(Verzie!$E$1="SK",Ceny!AL3317,""))</f>
        <v>24.41103</v>
      </c>
    </row>
    <row r="3318" spans="34:39" ht="15">
      <c r="AH3318" s="353" t="s">
        <v>11431</v>
      </c>
      <c r="AI3318" s="352" t="s">
        <v>11432</v>
      </c>
      <c r="AJ3318" s="352" t="s">
        <v>11433</v>
      </c>
      <c r="AK3318" s="354">
        <v>564.20789000000002</v>
      </c>
      <c r="AL3318" s="355">
        <v>27.140440000000002</v>
      </c>
      <c r="AM3318" s="11">
        <f>IF(Verzie!$E$1="CZK",Ceny!AK3318,IF(Verzie!$E$1="SK",Ceny!AL3318,""))</f>
        <v>27.140440000000002</v>
      </c>
    </row>
    <row r="3319" spans="34:39" ht="15">
      <c r="AH3319" s="353" t="s">
        <v>11434</v>
      </c>
      <c r="AI3319" s="352" t="s">
        <v>11435</v>
      </c>
      <c r="AJ3319" s="352" t="s">
        <v>11436</v>
      </c>
      <c r="AK3319" s="354">
        <v>564.20789000000002</v>
      </c>
      <c r="AL3319" s="355">
        <v>27.140440000000002</v>
      </c>
      <c r="AM3319" s="11">
        <f>IF(Verzie!$E$1="CZK",Ceny!AK3319,IF(Verzie!$E$1="SK",Ceny!AL3319,""))</f>
        <v>27.140440000000002</v>
      </c>
    </row>
    <row r="3320" spans="34:39" ht="15">
      <c r="AH3320" s="353" t="s">
        <v>11437</v>
      </c>
      <c r="AI3320" s="352" t="s">
        <v>11438</v>
      </c>
      <c r="AJ3320" s="352" t="s">
        <v>11439</v>
      </c>
      <c r="AK3320" s="354">
        <v>564.20789000000002</v>
      </c>
      <c r="AL3320" s="355">
        <v>27.140440000000002</v>
      </c>
      <c r="AM3320" s="11">
        <f>IF(Verzie!$E$1="CZK",Ceny!AK3320,IF(Verzie!$E$1="SK",Ceny!AL3320,""))</f>
        <v>27.140440000000002</v>
      </c>
    </row>
    <row r="3321" spans="34:39" ht="15">
      <c r="AH3321" s="353" t="s">
        <v>11440</v>
      </c>
      <c r="AI3321" s="352" t="s">
        <v>11441</v>
      </c>
      <c r="AJ3321" s="352" t="s">
        <v>11442</v>
      </c>
      <c r="AK3321" s="354">
        <v>569.88269000000003</v>
      </c>
      <c r="AL3321" s="355">
        <v>27.413419999999999</v>
      </c>
      <c r="AM3321" s="11">
        <f>IF(Verzie!$E$1="CZK",Ceny!AK3321,IF(Verzie!$E$1="SK",Ceny!AL3321,""))</f>
        <v>27.413419999999999</v>
      </c>
    </row>
    <row r="3322" spans="34:39" ht="15">
      <c r="AH3322" s="353" t="s">
        <v>11443</v>
      </c>
      <c r="AI3322" s="352" t="s">
        <v>11444</v>
      </c>
      <c r="AJ3322" s="352" t="s">
        <v>11445</v>
      </c>
      <c r="AK3322" s="354">
        <v>575.55542000000003</v>
      </c>
      <c r="AL3322" s="355">
        <v>27.68627</v>
      </c>
      <c r="AM3322" s="11">
        <f>IF(Verzie!$E$1="CZK",Ceny!AK3322,IF(Verzie!$E$1="SK",Ceny!AL3322,""))</f>
        <v>27.68627</v>
      </c>
    </row>
    <row r="3323" spans="34:39" ht="15">
      <c r="AH3323" s="353" t="s">
        <v>11446</v>
      </c>
      <c r="AI3323" s="352" t="s">
        <v>11447</v>
      </c>
      <c r="AJ3323" s="352" t="s">
        <v>11448</v>
      </c>
      <c r="AK3323" s="354">
        <v>581.23032999999998</v>
      </c>
      <c r="AL3323" s="355">
        <v>27.95927</v>
      </c>
      <c r="AM3323" s="11">
        <f>IF(Verzie!$E$1="CZK",Ceny!AK3323,IF(Verzie!$E$1="SK",Ceny!AL3323,""))</f>
        <v>27.95927</v>
      </c>
    </row>
    <row r="3324" spans="34:39" ht="15">
      <c r="AH3324" s="353" t="s">
        <v>11449</v>
      </c>
      <c r="AI3324" s="352" t="s">
        <v>11450</v>
      </c>
      <c r="AJ3324" s="352" t="s">
        <v>11451</v>
      </c>
      <c r="AK3324" s="354">
        <v>603.92547999999999</v>
      </c>
      <c r="AL3324" s="355">
        <v>29.050999999999998</v>
      </c>
      <c r="AM3324" s="11">
        <f>IF(Verzie!$E$1="CZK",Ceny!AK3324,IF(Verzie!$E$1="SK",Ceny!AL3324,""))</f>
        <v>29.050999999999998</v>
      </c>
    </row>
    <row r="3325" spans="34:39" ht="15">
      <c r="AH3325" s="353" t="s">
        <v>11452</v>
      </c>
      <c r="AI3325" s="352" t="s">
        <v>11453</v>
      </c>
      <c r="AJ3325" s="352" t="s">
        <v>11454</v>
      </c>
      <c r="AK3325" s="354">
        <v>649.31799000000001</v>
      </c>
      <c r="AL3325" s="355">
        <v>31.234539999999999</v>
      </c>
      <c r="AM3325" s="11">
        <f>IF(Verzie!$E$1="CZK",Ceny!AK3325,IF(Verzie!$E$1="SK",Ceny!AL3325,""))</f>
        <v>31.234539999999999</v>
      </c>
    </row>
    <row r="3326" spans="34:39" ht="15">
      <c r="AH3326" s="353" t="s">
        <v>11455</v>
      </c>
      <c r="AI3326" s="352" t="s">
        <v>11456</v>
      </c>
      <c r="AJ3326" s="352" t="s">
        <v>11457</v>
      </c>
      <c r="AK3326" s="354">
        <v>113.52162</v>
      </c>
      <c r="AL3326" s="355">
        <v>5.4607999999999999</v>
      </c>
      <c r="AM3326" s="11">
        <f>IF(Verzie!$E$1="CZK",Ceny!AK3326,IF(Verzie!$E$1="SK",Ceny!AL3326,""))</f>
        <v>5.4607999999999999</v>
      </c>
    </row>
    <row r="3327" spans="34:39" ht="15">
      <c r="AH3327" s="353" t="s">
        <v>11458</v>
      </c>
      <c r="AI3327" s="352" t="s">
        <v>11459</v>
      </c>
      <c r="AJ3327" s="352" t="s">
        <v>11460</v>
      </c>
      <c r="AK3327" s="354">
        <v>113.52162</v>
      </c>
      <c r="AL3327" s="355">
        <v>5.4607999999999999</v>
      </c>
      <c r="AM3327" s="11">
        <f>IF(Verzie!$E$1="CZK",Ceny!AK3327,IF(Verzie!$E$1="SK",Ceny!AL3327,""))</f>
        <v>5.4607999999999999</v>
      </c>
    </row>
    <row r="3328" spans="34:39" ht="15">
      <c r="AH3328" s="353" t="s">
        <v>11461</v>
      </c>
      <c r="AI3328" s="352" t="s">
        <v>11462</v>
      </c>
      <c r="AJ3328" s="352" t="s">
        <v>11463</v>
      </c>
      <c r="AK3328" s="354">
        <v>124.33457</v>
      </c>
      <c r="AL3328" s="355">
        <v>5.98095</v>
      </c>
      <c r="AM3328" s="11">
        <f>IF(Verzie!$E$1="CZK",Ceny!AK3328,IF(Verzie!$E$1="SK",Ceny!AL3328,""))</f>
        <v>5.98095</v>
      </c>
    </row>
    <row r="3329" spans="34:39" ht="15">
      <c r="AH3329" s="353" t="s">
        <v>11464</v>
      </c>
      <c r="AI3329" s="352" t="s">
        <v>11465</v>
      </c>
      <c r="AJ3329" s="352" t="s">
        <v>11466</v>
      </c>
      <c r="AK3329" s="354">
        <v>135.14743000000001</v>
      </c>
      <c r="AL3329" s="355">
        <v>6.50108</v>
      </c>
      <c r="AM3329" s="11">
        <f>IF(Verzie!$E$1="CZK",Ceny!AK3329,IF(Verzie!$E$1="SK",Ceny!AL3329,""))</f>
        <v>6.50108</v>
      </c>
    </row>
    <row r="3330" spans="34:39" ht="15">
      <c r="AH3330" s="353" t="s">
        <v>11467</v>
      </c>
      <c r="AI3330" s="352" t="s">
        <v>11468</v>
      </c>
      <c r="AJ3330" s="352" t="s">
        <v>11469</v>
      </c>
      <c r="AK3330" s="354">
        <v>178.39510000000001</v>
      </c>
      <c r="AL3330" s="355">
        <v>8.5814400000000006</v>
      </c>
      <c r="AM3330" s="11">
        <f>IF(Verzie!$E$1="CZK",Ceny!AK3330,IF(Verzie!$E$1="SK",Ceny!AL3330,""))</f>
        <v>8.5814400000000006</v>
      </c>
    </row>
    <row r="3331" spans="34:39" ht="15">
      <c r="AH3331" s="353" t="s">
        <v>11470</v>
      </c>
      <c r="AI3331" s="352" t="s">
        <v>11471</v>
      </c>
      <c r="AJ3331" s="352" t="s">
        <v>11472</v>
      </c>
      <c r="AK3331" s="354">
        <v>200.01696000000001</v>
      </c>
      <c r="AL3331" s="355">
        <v>9.6215499999999992</v>
      </c>
      <c r="AM3331" s="11">
        <f>IF(Verzie!$E$1="CZK",Ceny!AK3331,IF(Verzie!$E$1="SK",Ceny!AL3331,""))</f>
        <v>9.6215499999999992</v>
      </c>
    </row>
    <row r="3332" spans="34:39" ht="15">
      <c r="AH3332" s="353" t="s">
        <v>11473</v>
      </c>
      <c r="AI3332" s="352" t="s">
        <v>11474</v>
      </c>
      <c r="AJ3332" s="352" t="s">
        <v>11475</v>
      </c>
      <c r="AK3332" s="354">
        <v>221.63883999999999</v>
      </c>
      <c r="AL3332" s="355">
        <v>10.66164</v>
      </c>
      <c r="AM3332" s="11">
        <f>IF(Verzie!$E$1="CZK",Ceny!AK3332,IF(Verzie!$E$1="SK",Ceny!AL3332,""))</f>
        <v>10.66164</v>
      </c>
    </row>
    <row r="3333" spans="34:39" ht="15">
      <c r="AH3333" s="353" t="s">
        <v>11476</v>
      </c>
      <c r="AI3333" s="352" t="s">
        <v>11477</v>
      </c>
      <c r="AJ3333" s="352" t="s">
        <v>11478</v>
      </c>
      <c r="AK3333" s="354">
        <v>220.56005999999999</v>
      </c>
      <c r="AL3333" s="355">
        <v>10.60975</v>
      </c>
      <c r="AM3333" s="11">
        <f>IF(Verzie!$E$1="CZK",Ceny!AK3333,IF(Verzie!$E$1="SK",Ceny!AL3333,""))</f>
        <v>10.60975</v>
      </c>
    </row>
    <row r="3334" spans="34:39" ht="15">
      <c r="AH3334" s="353" t="s">
        <v>11479</v>
      </c>
      <c r="AI3334" s="352" t="s">
        <v>11480</v>
      </c>
      <c r="AJ3334" s="352" t="s">
        <v>11481</v>
      </c>
      <c r="AK3334" s="354">
        <v>220.56005999999999</v>
      </c>
      <c r="AL3334" s="355">
        <v>10.60975</v>
      </c>
      <c r="AM3334" s="11">
        <f>IF(Verzie!$E$1="CZK",Ceny!AK3334,IF(Verzie!$E$1="SK",Ceny!AL3334,""))</f>
        <v>10.60975</v>
      </c>
    </row>
    <row r="3335" spans="34:39" ht="15">
      <c r="AH3335" s="353" t="s">
        <v>11482</v>
      </c>
      <c r="AI3335" s="352" t="s">
        <v>11483</v>
      </c>
      <c r="AJ3335" s="352" t="s">
        <v>11484</v>
      </c>
      <c r="AK3335" s="354">
        <v>220.56005999999999</v>
      </c>
      <c r="AL3335" s="355">
        <v>10.60975</v>
      </c>
      <c r="AM3335" s="11">
        <f>IF(Verzie!$E$1="CZK",Ceny!AK3335,IF(Verzie!$E$1="SK",Ceny!AL3335,""))</f>
        <v>10.60975</v>
      </c>
    </row>
    <row r="3336" spans="34:39" ht="15">
      <c r="AH3336" s="353" t="s">
        <v>11485</v>
      </c>
      <c r="AI3336" s="352" t="s">
        <v>11486</v>
      </c>
      <c r="AJ3336" s="352" t="s">
        <v>11487</v>
      </c>
      <c r="AK3336" s="354">
        <v>226.32585</v>
      </c>
      <c r="AL3336" s="355">
        <v>10.887090000000001</v>
      </c>
      <c r="AM3336" s="11">
        <f>IF(Verzie!$E$1="CZK",Ceny!AK3336,IF(Verzie!$E$1="SK",Ceny!AL3336,""))</f>
        <v>10.887090000000001</v>
      </c>
    </row>
    <row r="3337" spans="34:39" ht="15">
      <c r="AH3337" s="353" t="s">
        <v>11488</v>
      </c>
      <c r="AI3337" s="352" t="s">
        <v>11489</v>
      </c>
      <c r="AJ3337" s="352" t="s">
        <v>11490</v>
      </c>
      <c r="AK3337" s="354">
        <v>232.09164000000001</v>
      </c>
      <c r="AL3337" s="355">
        <v>11.16446</v>
      </c>
      <c r="AM3337" s="11">
        <f>IF(Verzie!$E$1="CZK",Ceny!AK3337,IF(Verzie!$E$1="SK",Ceny!AL3337,""))</f>
        <v>11.16446</v>
      </c>
    </row>
    <row r="3338" spans="34:39" ht="15">
      <c r="AH3338" s="353" t="s">
        <v>11491</v>
      </c>
      <c r="AI3338" s="352" t="s">
        <v>11492</v>
      </c>
      <c r="AJ3338" s="352" t="s">
        <v>11493</v>
      </c>
      <c r="AK3338" s="354">
        <v>237.85754</v>
      </c>
      <c r="AL3338" s="355">
        <v>11.44181</v>
      </c>
      <c r="AM3338" s="11">
        <f>IF(Verzie!$E$1="CZK",Ceny!AK3338,IF(Verzie!$E$1="SK",Ceny!AL3338,""))</f>
        <v>11.44181</v>
      </c>
    </row>
    <row r="3339" spans="34:39" ht="15">
      <c r="AH3339" s="353" t="s">
        <v>11494</v>
      </c>
      <c r="AI3339" s="352" t="s">
        <v>11495</v>
      </c>
      <c r="AJ3339" s="352" t="s">
        <v>11496</v>
      </c>
      <c r="AK3339" s="354">
        <v>243.62333000000001</v>
      </c>
      <c r="AL3339" s="355">
        <v>11.71918</v>
      </c>
      <c r="AM3339" s="11">
        <f>IF(Verzie!$E$1="CZK",Ceny!AK3339,IF(Verzie!$E$1="SK",Ceny!AL3339,""))</f>
        <v>11.71918</v>
      </c>
    </row>
    <row r="3340" spans="34:39" ht="15">
      <c r="AH3340" s="353" t="s">
        <v>11497</v>
      </c>
      <c r="AI3340" s="352" t="s">
        <v>11498</v>
      </c>
      <c r="AJ3340" s="352" t="s">
        <v>11499</v>
      </c>
      <c r="AK3340" s="354">
        <v>255.84841</v>
      </c>
      <c r="AL3340" s="355">
        <v>12.30724</v>
      </c>
      <c r="AM3340" s="11">
        <f>IF(Verzie!$E$1="CZK",Ceny!AK3340,IF(Verzie!$E$1="SK",Ceny!AL3340,""))</f>
        <v>12.30724</v>
      </c>
    </row>
    <row r="3341" spans="34:39" ht="15">
      <c r="AH3341" s="353" t="s">
        <v>11500</v>
      </c>
      <c r="AI3341" s="352" t="s">
        <v>11501</v>
      </c>
      <c r="AJ3341" s="352" t="s">
        <v>11502</v>
      </c>
      <c r="AK3341" s="354">
        <v>1071.7399700000001</v>
      </c>
      <c r="AL3341" s="355">
        <v>49.099580000000003</v>
      </c>
      <c r="AM3341" s="11">
        <f>IF(Verzie!$E$1="CZK",Ceny!AK3341,IF(Verzie!$E$1="SK",Ceny!AL3341,""))</f>
        <v>49.099580000000003</v>
      </c>
    </row>
    <row r="3342" spans="34:39" ht="15">
      <c r="AH3342" s="353" t="s">
        <v>11503</v>
      </c>
      <c r="AI3342" s="352" t="s">
        <v>11504</v>
      </c>
      <c r="AJ3342" s="352" t="s">
        <v>11505</v>
      </c>
      <c r="AK3342" s="354">
        <v>1071.7399700000001</v>
      </c>
      <c r="AL3342" s="355">
        <v>49.099580000000003</v>
      </c>
      <c r="AM3342" s="11">
        <f>IF(Verzie!$E$1="CZK",Ceny!AK3342,IF(Verzie!$E$1="SK",Ceny!AL3342,""))</f>
        <v>49.099580000000003</v>
      </c>
    </row>
    <row r="3343" spans="34:39" ht="15">
      <c r="AH3343" s="353" t="s">
        <v>11506</v>
      </c>
      <c r="AI3343" s="352" t="s">
        <v>11507</v>
      </c>
      <c r="AJ3343" s="352" t="s">
        <v>11508</v>
      </c>
      <c r="AK3343" s="354">
        <v>535.87599</v>
      </c>
      <c r="AL3343" s="355">
        <v>24.550080000000001</v>
      </c>
      <c r="AM3343" s="11">
        <f>IF(Verzie!$E$1="CZK",Ceny!AK3343,IF(Verzie!$E$1="SK",Ceny!AL3343,""))</f>
        <v>24.550080000000001</v>
      </c>
    </row>
    <row r="3344" spans="34:39" ht="15">
      <c r="AH3344" s="353" t="s">
        <v>11509</v>
      </c>
      <c r="AI3344" s="352" t="s">
        <v>11510</v>
      </c>
      <c r="AJ3344" s="352" t="s">
        <v>11511</v>
      </c>
      <c r="AK3344" s="354">
        <v>504.11297000000002</v>
      </c>
      <c r="AL3344" s="355">
        <v>20.16703</v>
      </c>
      <c r="AM3344" s="11">
        <f>IF(Verzie!$E$1="CZK",Ceny!AK3344,IF(Verzie!$E$1="SK",Ceny!AL3344,""))</f>
        <v>20.16703</v>
      </c>
    </row>
    <row r="3345" spans="34:39" ht="15">
      <c r="AH3345" s="353" t="s">
        <v>11512</v>
      </c>
      <c r="AI3345" s="352" t="s">
        <v>11513</v>
      </c>
      <c r="AJ3345" s="352" t="s">
        <v>11514</v>
      </c>
      <c r="AK3345" s="354">
        <v>57.990139999999997</v>
      </c>
      <c r="AL3345" s="355">
        <v>2.7895400000000001</v>
      </c>
      <c r="AM3345" s="11">
        <f>IF(Verzie!$E$1="CZK",Ceny!AK3345,IF(Verzie!$E$1="SK",Ceny!AL3345,""))</f>
        <v>2.7895400000000001</v>
      </c>
    </row>
    <row r="3346" spans="34:39" ht="15">
      <c r="AH3346" s="353" t="s">
        <v>11515</v>
      </c>
      <c r="AI3346" s="352" t="s">
        <v>11516</v>
      </c>
      <c r="AJ3346" s="352" t="s">
        <v>11517</v>
      </c>
      <c r="AK3346" s="354">
        <v>61.380830000000003</v>
      </c>
      <c r="AL3346" s="355">
        <v>2.9526400000000002</v>
      </c>
      <c r="AM3346" s="11">
        <f>IF(Verzie!$E$1="CZK",Ceny!AK3346,IF(Verzie!$E$1="SK",Ceny!AL3346,""))</f>
        <v>2.9526400000000002</v>
      </c>
    </row>
    <row r="3347" spans="34:39" ht="15">
      <c r="AH3347" s="353" t="s">
        <v>11518</v>
      </c>
      <c r="AI3347" s="352" t="s">
        <v>11519</v>
      </c>
      <c r="AJ3347" s="352" t="s">
        <v>11520</v>
      </c>
      <c r="AK3347" s="354">
        <v>62.158290000000001</v>
      </c>
      <c r="AL3347" s="355">
        <v>2.99004</v>
      </c>
      <c r="AM3347" s="11">
        <f>IF(Verzie!$E$1="CZK",Ceny!AK3347,IF(Verzie!$E$1="SK",Ceny!AL3347,""))</f>
        <v>2.99004</v>
      </c>
    </row>
    <row r="3348" spans="34:39" ht="15">
      <c r="AH3348" s="353" t="s">
        <v>11521</v>
      </c>
      <c r="AI3348" s="352" t="s">
        <v>11522</v>
      </c>
      <c r="AJ3348" s="352" t="s">
        <v>11523</v>
      </c>
      <c r="AK3348" s="354">
        <v>99.331000000000003</v>
      </c>
      <c r="AL3348" s="355">
        <v>4.7781700000000003</v>
      </c>
      <c r="AM3348" s="11">
        <f>IF(Verzie!$E$1="CZK",Ceny!AK3348,IF(Verzie!$E$1="SK",Ceny!AL3348,""))</f>
        <v>4.7781700000000003</v>
      </c>
    </row>
    <row r="3349" spans="34:39" ht="15">
      <c r="AH3349" s="353" t="s">
        <v>11524</v>
      </c>
      <c r="AI3349" s="352" t="s">
        <v>11525</v>
      </c>
      <c r="AJ3349" s="352" t="s">
        <v>11526</v>
      </c>
      <c r="AK3349" s="354">
        <v>103.25214</v>
      </c>
      <c r="AL3349" s="355">
        <v>4.9668200000000002</v>
      </c>
      <c r="AM3349" s="11">
        <f>IF(Verzie!$E$1="CZK",Ceny!AK3349,IF(Verzie!$E$1="SK",Ceny!AL3349,""))</f>
        <v>4.9668200000000002</v>
      </c>
    </row>
    <row r="3350" spans="34:39" ht="15">
      <c r="AH3350" s="353" t="s">
        <v>11527</v>
      </c>
      <c r="AI3350" s="352" t="s">
        <v>11528</v>
      </c>
      <c r="AJ3350" s="352" t="s">
        <v>11529</v>
      </c>
      <c r="AK3350" s="354">
        <v>102.51366</v>
      </c>
      <c r="AL3350" s="355">
        <v>4.9312800000000001</v>
      </c>
      <c r="AM3350" s="11">
        <f>IF(Verzie!$E$1="CZK",Ceny!AK3350,IF(Verzie!$E$1="SK",Ceny!AL3350,""))</f>
        <v>4.9312800000000001</v>
      </c>
    </row>
    <row r="3351" spans="34:39" ht="15">
      <c r="AH3351" s="353" t="s">
        <v>11530</v>
      </c>
      <c r="AI3351" s="352" t="s">
        <v>11531</v>
      </c>
      <c r="AJ3351" s="352" t="s">
        <v>11532</v>
      </c>
      <c r="AK3351" s="354">
        <v>4.6670600000000002</v>
      </c>
      <c r="AL3351" s="355">
        <v>0.22449</v>
      </c>
      <c r="AM3351" s="11">
        <f>IF(Verzie!$E$1="CZK",Ceny!AK3351,IF(Verzie!$E$1="SK",Ceny!AL3351,""))</f>
        <v>0.22449</v>
      </c>
    </row>
    <row r="3352" spans="34:39" ht="15">
      <c r="AH3352" s="353" t="s">
        <v>11533</v>
      </c>
      <c r="AI3352" s="352" t="s">
        <v>11534</v>
      </c>
      <c r="AJ3352" s="352" t="s">
        <v>11535</v>
      </c>
      <c r="AK3352" s="354">
        <v>4.6670600000000002</v>
      </c>
      <c r="AL3352" s="355">
        <v>0.22449</v>
      </c>
      <c r="AM3352" s="11">
        <f>IF(Verzie!$E$1="CZK",Ceny!AK3352,IF(Verzie!$E$1="SK",Ceny!AL3352,""))</f>
        <v>0.22449</v>
      </c>
    </row>
    <row r="3353" spans="34:39" ht="15">
      <c r="AH3353" s="353" t="s">
        <v>11536</v>
      </c>
      <c r="AI3353" s="352" t="s">
        <v>11537</v>
      </c>
      <c r="AJ3353" s="352" t="s">
        <v>11538</v>
      </c>
      <c r="AK3353" s="354">
        <v>783.76777000000004</v>
      </c>
      <c r="AL3353" s="355">
        <v>26.431979999999999</v>
      </c>
      <c r="AM3353" s="11">
        <f>IF(Verzie!$E$1="CZK",Ceny!AK3353,IF(Verzie!$E$1="SK",Ceny!AL3353,""))</f>
        <v>26.431979999999999</v>
      </c>
    </row>
    <row r="3354" spans="34:39" ht="15">
      <c r="AH3354" s="353" t="s">
        <v>11539</v>
      </c>
      <c r="AI3354" s="352" t="s">
        <v>11540</v>
      </c>
      <c r="AJ3354" s="352" t="s">
        <v>11541</v>
      </c>
      <c r="AK3354" s="354">
        <v>343.33981</v>
      </c>
      <c r="AL3354" s="355">
        <v>13.735300000000001</v>
      </c>
      <c r="AM3354" s="11">
        <f>IF(Verzie!$E$1="CZK",Ceny!AK3354,IF(Verzie!$E$1="SK",Ceny!AL3354,""))</f>
        <v>13.735300000000001</v>
      </c>
    </row>
    <row r="3355" spans="34:39" ht="15">
      <c r="AH3355" s="353" t="s">
        <v>11542</v>
      </c>
      <c r="AI3355" s="352" t="s">
        <v>11543</v>
      </c>
      <c r="AJ3355" s="352" t="s">
        <v>11544</v>
      </c>
      <c r="AK3355" s="354">
        <v>435.45427999999998</v>
      </c>
      <c r="AL3355" s="355">
        <v>17.420339999999999</v>
      </c>
      <c r="AM3355" s="11">
        <f>IF(Verzie!$E$1="CZK",Ceny!AK3355,IF(Verzie!$E$1="SK",Ceny!AL3355,""))</f>
        <v>17.420339999999999</v>
      </c>
    </row>
    <row r="3356" spans="34:39" ht="15">
      <c r="AH3356" s="353" t="s">
        <v>11545</v>
      </c>
      <c r="AI3356" s="352" t="s">
        <v>11546</v>
      </c>
      <c r="AJ3356" s="352" t="s">
        <v>11547</v>
      </c>
      <c r="AK3356" s="354">
        <v>479.82965999999999</v>
      </c>
      <c r="AL3356" s="355">
        <v>19.19558</v>
      </c>
      <c r="AM3356" s="11">
        <f>IF(Verzie!$E$1="CZK",Ceny!AK3356,IF(Verzie!$E$1="SK",Ceny!AL3356,""))</f>
        <v>19.19558</v>
      </c>
    </row>
    <row r="3357" spans="34:39" ht="15">
      <c r="AH3357" s="353" t="s">
        <v>11548</v>
      </c>
      <c r="AI3357" s="352" t="s">
        <v>11549</v>
      </c>
      <c r="AJ3357" s="352" t="s">
        <v>11550</v>
      </c>
      <c r="AK3357" s="354">
        <v>2223.9126299999998</v>
      </c>
      <c r="AL3357" s="355">
        <v>89.542929999999998</v>
      </c>
      <c r="AM3357" s="11">
        <f>IF(Verzie!$E$1="CZK",Ceny!AK3357,IF(Verzie!$E$1="SK",Ceny!AL3357,""))</f>
        <v>89.542929999999998</v>
      </c>
    </row>
    <row r="3358" spans="34:39" ht="15">
      <c r="AH3358" s="353" t="s">
        <v>11551</v>
      </c>
      <c r="AI3358" s="352" t="s">
        <v>11552</v>
      </c>
      <c r="AJ3358" s="352" t="s">
        <v>11553</v>
      </c>
      <c r="AK3358" s="354">
        <v>1632.4068199999999</v>
      </c>
      <c r="AL3358" s="355">
        <v>65.726759999999999</v>
      </c>
      <c r="AM3358" s="11">
        <f>IF(Verzie!$E$1="CZK",Ceny!AK3358,IF(Verzie!$E$1="SK",Ceny!AL3358,""))</f>
        <v>65.726759999999999</v>
      </c>
    </row>
    <row r="3359" spans="34:39" ht="15">
      <c r="AH3359" s="353" t="s">
        <v>11554</v>
      </c>
      <c r="AI3359" s="352" t="s">
        <v>11555</v>
      </c>
      <c r="AJ3359" s="352" t="s">
        <v>11556</v>
      </c>
      <c r="AK3359" s="354">
        <v>109921.48587</v>
      </c>
      <c r="AL3359" s="355">
        <v>4397.4066300000004</v>
      </c>
      <c r="AM3359" s="11">
        <f>IF(Verzie!$E$1="CZK",Ceny!AK3359,IF(Verzie!$E$1="SK",Ceny!AL3359,""))</f>
        <v>4397.4066300000004</v>
      </c>
    </row>
    <row r="3360" spans="34:39" ht="15">
      <c r="AH3360" s="353" t="s">
        <v>11557</v>
      </c>
      <c r="AI3360" s="352" t="s">
        <v>11558</v>
      </c>
      <c r="AJ3360" s="352" t="s">
        <v>11559</v>
      </c>
      <c r="AK3360" s="354">
        <v>129138.72031999999</v>
      </c>
      <c r="AL3360" s="355">
        <v>0</v>
      </c>
      <c r="AM3360" s="11">
        <f>IF(Verzie!$E$1="CZK",Ceny!AK3360,IF(Verzie!$E$1="SK",Ceny!AL3360,""))</f>
        <v>0</v>
      </c>
    </row>
    <row r="3361" spans="34:39" ht="15">
      <c r="AH3361" s="353" t="s">
        <v>11560</v>
      </c>
      <c r="AI3361" s="352" t="s">
        <v>11561</v>
      </c>
      <c r="AJ3361" s="352" t="s">
        <v>11562</v>
      </c>
      <c r="AK3361" s="354">
        <v>109921.48587</v>
      </c>
      <c r="AL3361" s="355">
        <v>4397.4066300000004</v>
      </c>
      <c r="AM3361" s="11">
        <f>IF(Verzie!$E$1="CZK",Ceny!AK3361,IF(Verzie!$E$1="SK",Ceny!AL3361,""))</f>
        <v>4397.4066300000004</v>
      </c>
    </row>
    <row r="3362" spans="34:39" ht="15">
      <c r="AH3362" s="353" t="s">
        <v>11563</v>
      </c>
      <c r="AI3362" s="352" t="s">
        <v>11564</v>
      </c>
      <c r="AJ3362" s="352" t="s">
        <v>11565</v>
      </c>
      <c r="AK3362" s="354">
        <v>90.806200000000004</v>
      </c>
      <c r="AL3362" s="355">
        <v>4.1600999999999999</v>
      </c>
      <c r="AM3362" s="11">
        <f>IF(Verzie!$E$1="CZK",Ceny!AK3362,IF(Verzie!$E$1="SK",Ceny!AL3362,""))</f>
        <v>4.1600999999999999</v>
      </c>
    </row>
    <row r="3363" spans="34:39" ht="15">
      <c r="AH3363" s="353" t="s">
        <v>11566</v>
      </c>
      <c r="AI3363" s="352" t="s">
        <v>11567</v>
      </c>
      <c r="AJ3363" s="352" t="s">
        <v>11568</v>
      </c>
      <c r="AK3363" s="354">
        <v>155.16141999999999</v>
      </c>
      <c r="AL3363" s="355">
        <v>7.4638200000000001</v>
      </c>
      <c r="AM3363" s="11">
        <f>IF(Verzie!$E$1="CZK",Ceny!AK3363,IF(Verzie!$E$1="SK",Ceny!AL3363,""))</f>
        <v>7.4638200000000001</v>
      </c>
    </row>
    <row r="3364" spans="34:39" ht="15">
      <c r="AH3364" s="353" t="s">
        <v>11569</v>
      </c>
      <c r="AI3364" s="352" t="s">
        <v>11570</v>
      </c>
      <c r="AJ3364" s="352" t="s">
        <v>11571</v>
      </c>
      <c r="AK3364" s="354">
        <v>155.16141999999999</v>
      </c>
      <c r="AL3364" s="355">
        <v>7.4638200000000001</v>
      </c>
      <c r="AM3364" s="11">
        <f>IF(Verzie!$E$1="CZK",Ceny!AK3364,IF(Verzie!$E$1="SK",Ceny!AL3364,""))</f>
        <v>7.4638200000000001</v>
      </c>
    </row>
    <row r="3365" spans="34:39" ht="15">
      <c r="AH3365" s="353" t="s">
        <v>11572</v>
      </c>
      <c r="AI3365" s="352" t="s">
        <v>11573</v>
      </c>
      <c r="AJ3365" s="352" t="s">
        <v>11574</v>
      </c>
      <c r="AK3365" s="354">
        <v>2645.6267200000002</v>
      </c>
      <c r="AL3365" s="355">
        <v>105.83824</v>
      </c>
      <c r="AM3365" s="11">
        <f>IF(Verzie!$E$1="CZK",Ceny!AK3365,IF(Verzie!$E$1="SK",Ceny!AL3365,""))</f>
        <v>105.83824</v>
      </c>
    </row>
    <row r="3366" spans="34:39" ht="15">
      <c r="AH3366" s="353" t="s">
        <v>11575</v>
      </c>
      <c r="AI3366" s="352" t="s">
        <v>11576</v>
      </c>
      <c r="AJ3366" s="352" t="s">
        <v>11577</v>
      </c>
      <c r="AK3366" s="354">
        <v>3134.3534500000001</v>
      </c>
      <c r="AL3366" s="355">
        <v>143.59399999999999</v>
      </c>
      <c r="AM3366" s="11">
        <f>IF(Verzie!$E$1="CZK",Ceny!AK3366,IF(Verzie!$E$1="SK",Ceny!AL3366,""))</f>
        <v>143.59399999999999</v>
      </c>
    </row>
    <row r="3367" spans="34:39" ht="15">
      <c r="AH3367" s="353" t="s">
        <v>11578</v>
      </c>
      <c r="AI3367" s="352" t="s">
        <v>11579</v>
      </c>
      <c r="AJ3367" s="352" t="s">
        <v>11580</v>
      </c>
      <c r="AK3367" s="354">
        <v>49.666029999999999</v>
      </c>
      <c r="AL3367" s="355">
        <v>1.99977</v>
      </c>
      <c r="AM3367" s="11">
        <f>IF(Verzie!$E$1="CZK",Ceny!AK3367,IF(Verzie!$E$1="SK",Ceny!AL3367,""))</f>
        <v>1.99977</v>
      </c>
    </row>
    <row r="3368" spans="34:39" ht="15">
      <c r="AH3368" s="353" t="s">
        <v>11581</v>
      </c>
      <c r="AI3368" s="352" t="s">
        <v>11582</v>
      </c>
      <c r="AJ3368" s="352" t="s">
        <v>11583</v>
      </c>
      <c r="AK3368" s="354">
        <v>49.666029999999999</v>
      </c>
      <c r="AL3368" s="355">
        <v>1.99977</v>
      </c>
      <c r="AM3368" s="11">
        <f>IF(Verzie!$E$1="CZK",Ceny!AK3368,IF(Verzie!$E$1="SK",Ceny!AL3368,""))</f>
        <v>1.99977</v>
      </c>
    </row>
    <row r="3369" spans="34:39" ht="15">
      <c r="AH3369" s="353" t="s">
        <v>11584</v>
      </c>
      <c r="AI3369" s="352" t="s">
        <v>11585</v>
      </c>
      <c r="AJ3369" s="352" t="s">
        <v>11586</v>
      </c>
      <c r="AK3369" s="354">
        <v>1808.0322200000001</v>
      </c>
      <c r="AL3369" s="355">
        <v>72.330290000000005</v>
      </c>
      <c r="AM3369" s="11">
        <f>IF(Verzie!$E$1="CZK",Ceny!AK3369,IF(Verzie!$E$1="SK",Ceny!AL3369,""))</f>
        <v>72.330290000000005</v>
      </c>
    </row>
    <row r="3370" spans="34:39" ht="15">
      <c r="AH3370" s="353" t="s">
        <v>11587</v>
      </c>
      <c r="AI3370" s="352" t="s">
        <v>11588</v>
      </c>
      <c r="AJ3370" s="352" t="s">
        <v>11589</v>
      </c>
      <c r="AK3370" s="354">
        <v>48.701720000000002</v>
      </c>
      <c r="AL3370" s="355">
        <v>2.34274</v>
      </c>
      <c r="AM3370" s="11">
        <f>IF(Verzie!$E$1="CZK",Ceny!AK3370,IF(Verzie!$E$1="SK",Ceny!AL3370,""))</f>
        <v>2.34274</v>
      </c>
    </row>
    <row r="3371" spans="34:39" ht="15">
      <c r="AH3371" s="353" t="s">
        <v>11590</v>
      </c>
      <c r="AI3371" s="352" t="s">
        <v>11591</v>
      </c>
      <c r="AJ3371" s="352" t="s">
        <v>11592</v>
      </c>
      <c r="AK3371" s="354">
        <v>48.701720000000002</v>
      </c>
      <c r="AL3371" s="355">
        <v>2.34274</v>
      </c>
      <c r="AM3371" s="11">
        <f>IF(Verzie!$E$1="CZK",Ceny!AK3371,IF(Verzie!$E$1="SK",Ceny!AL3371,""))</f>
        <v>2.34274</v>
      </c>
    </row>
    <row r="3372" spans="34:39" ht="15">
      <c r="AH3372" s="353" t="s">
        <v>11593</v>
      </c>
      <c r="AI3372" s="352" t="s">
        <v>11594</v>
      </c>
      <c r="AJ3372" s="352" t="s">
        <v>11595</v>
      </c>
      <c r="AK3372" s="354">
        <v>61.688650000000003</v>
      </c>
      <c r="AL3372" s="355">
        <v>2.9674499999999999</v>
      </c>
      <c r="AM3372" s="11">
        <f>IF(Verzie!$E$1="CZK",Ceny!AK3372,IF(Verzie!$E$1="SK",Ceny!AL3372,""))</f>
        <v>2.9674499999999999</v>
      </c>
    </row>
    <row r="3373" spans="34:39" ht="15">
      <c r="AH3373" s="353" t="s">
        <v>11596</v>
      </c>
      <c r="AI3373" s="352" t="s">
        <v>11597</v>
      </c>
      <c r="AJ3373" s="352" t="s">
        <v>11598</v>
      </c>
      <c r="AK3373" s="354">
        <v>61.688650000000003</v>
      </c>
      <c r="AL3373" s="355">
        <v>2.9674499999999999</v>
      </c>
      <c r="AM3373" s="11">
        <f>IF(Verzie!$E$1="CZK",Ceny!AK3373,IF(Verzie!$E$1="SK",Ceny!AL3373,""))</f>
        <v>2.9674499999999999</v>
      </c>
    </row>
    <row r="3374" spans="34:39" ht="15">
      <c r="AH3374" s="353" t="s">
        <v>11599</v>
      </c>
      <c r="AI3374" s="352" t="s">
        <v>11600</v>
      </c>
      <c r="AJ3374" s="352" t="s">
        <v>11601</v>
      </c>
      <c r="AK3374" s="354">
        <v>77.680700000000002</v>
      </c>
      <c r="AL3374" s="355">
        <v>3.73672</v>
      </c>
      <c r="AM3374" s="11">
        <f>IF(Verzie!$E$1="CZK",Ceny!AK3374,IF(Verzie!$E$1="SK",Ceny!AL3374,""))</f>
        <v>3.73672</v>
      </c>
    </row>
    <row r="3375" spans="34:39" ht="15">
      <c r="AH3375" s="353" t="s">
        <v>11602</v>
      </c>
      <c r="AI3375" s="352" t="s">
        <v>11603</v>
      </c>
      <c r="AJ3375" s="352" t="s">
        <v>11604</v>
      </c>
      <c r="AK3375" s="354">
        <v>76.441109999999995</v>
      </c>
      <c r="AL3375" s="355">
        <v>3.73672</v>
      </c>
      <c r="AM3375" s="11">
        <f>IF(Verzie!$E$1="CZK",Ceny!AK3375,IF(Verzie!$E$1="SK",Ceny!AL3375,""))</f>
        <v>3.73672</v>
      </c>
    </row>
    <row r="3376" spans="34:39" ht="15">
      <c r="AH3376" s="353" t="s">
        <v>11605</v>
      </c>
      <c r="AI3376" s="352" t="s">
        <v>11606</v>
      </c>
      <c r="AJ3376" s="352" t="s">
        <v>11607</v>
      </c>
      <c r="AK3376" s="354">
        <v>83.311239999999998</v>
      </c>
      <c r="AL3376" s="355">
        <v>4.0075799999999999</v>
      </c>
      <c r="AM3376" s="11">
        <f>IF(Verzie!$E$1="CZK",Ceny!AK3376,IF(Verzie!$E$1="SK",Ceny!AL3376,""))</f>
        <v>4.0075799999999999</v>
      </c>
    </row>
    <row r="3377" spans="34:39" ht="15">
      <c r="AH3377" s="353" t="s">
        <v>11608</v>
      </c>
      <c r="AI3377" s="352" t="s">
        <v>11609</v>
      </c>
      <c r="AJ3377" s="352" t="s">
        <v>11610</v>
      </c>
      <c r="AK3377" s="354">
        <v>81.981809999999996</v>
      </c>
      <c r="AL3377" s="355">
        <v>4.0075799999999999</v>
      </c>
      <c r="AM3377" s="11">
        <f>IF(Verzie!$E$1="CZK",Ceny!AK3377,IF(Verzie!$E$1="SK",Ceny!AL3377,""))</f>
        <v>4.0075799999999999</v>
      </c>
    </row>
    <row r="3378" spans="34:39" ht="15">
      <c r="AH3378" s="353" t="s">
        <v>11611</v>
      </c>
      <c r="AI3378" s="352" t="s">
        <v>11612</v>
      </c>
      <c r="AJ3378" s="352" t="s">
        <v>11613</v>
      </c>
      <c r="AK3378" s="354">
        <v>1694.8870999999999</v>
      </c>
      <c r="AL3378" s="355">
        <v>81.530190000000005</v>
      </c>
      <c r="AM3378" s="11">
        <f>IF(Verzie!$E$1="CZK",Ceny!AK3378,IF(Verzie!$E$1="SK",Ceny!AL3378,""))</f>
        <v>81.530190000000005</v>
      </c>
    </row>
    <row r="3379" spans="34:39" ht="15">
      <c r="AH3379" s="353" t="s">
        <v>11614</v>
      </c>
      <c r="AI3379" s="352" t="s">
        <v>11615</v>
      </c>
      <c r="AJ3379" s="352" t="s">
        <v>11616</v>
      </c>
      <c r="AK3379" s="354">
        <v>1694.8870999999999</v>
      </c>
      <c r="AL3379" s="355">
        <v>81.530190000000005</v>
      </c>
      <c r="AM3379" s="11">
        <f>IF(Verzie!$E$1="CZK",Ceny!AK3379,IF(Verzie!$E$1="SK",Ceny!AL3379,""))</f>
        <v>81.530190000000005</v>
      </c>
    </row>
    <row r="3380" spans="34:39" ht="15">
      <c r="AH3380" s="353" t="s">
        <v>11614</v>
      </c>
      <c r="AI3380" s="352" t="s">
        <v>11617</v>
      </c>
      <c r="AJ3380" s="352" t="s">
        <v>11618</v>
      </c>
      <c r="AK3380" s="354">
        <v>790.16290000000004</v>
      </c>
      <c r="AL3380" s="355">
        <v>31.696819999999999</v>
      </c>
      <c r="AM3380" s="11">
        <f>IF(Verzie!$E$1="CZK",Ceny!AK3380,IF(Verzie!$E$1="SK",Ceny!AL3380,""))</f>
        <v>31.696819999999999</v>
      </c>
    </row>
    <row r="3381" spans="34:39" ht="15">
      <c r="AH3381" s="353" t="s">
        <v>11619</v>
      </c>
      <c r="AI3381" s="352" t="s">
        <v>11620</v>
      </c>
      <c r="AJ3381" s="352" t="s">
        <v>11621</v>
      </c>
      <c r="AK3381" s="354">
        <v>478.93705</v>
      </c>
      <c r="AL3381" s="355">
        <v>0</v>
      </c>
      <c r="AM3381" s="11">
        <f>IF(Verzie!$E$1="CZK",Ceny!AK3381,IF(Verzie!$E$1="SK",Ceny!AL3381,""))</f>
        <v>0</v>
      </c>
    </row>
    <row r="3382" spans="34:39" ht="15">
      <c r="AH3382" s="353" t="s">
        <v>11622</v>
      </c>
      <c r="AI3382" s="352" t="s">
        <v>11623</v>
      </c>
      <c r="AJ3382" s="352" t="s">
        <v>11624</v>
      </c>
      <c r="AK3382" s="354">
        <v>170.80770000000001</v>
      </c>
      <c r="AL3382" s="355">
        <v>0</v>
      </c>
      <c r="AM3382" s="11">
        <f>IF(Verzie!$E$1="CZK",Ceny!AK3382,IF(Verzie!$E$1="SK",Ceny!AL3382,""))</f>
        <v>0</v>
      </c>
    </row>
    <row r="3383" spans="34:39" ht="15">
      <c r="AH3383" s="353" t="s">
        <v>11625</v>
      </c>
      <c r="AI3383" s="352" t="s">
        <v>11626</v>
      </c>
      <c r="AJ3383" s="352" t="s">
        <v>11627</v>
      </c>
      <c r="AK3383" s="354">
        <v>33.731050000000003</v>
      </c>
      <c r="AL3383" s="355">
        <v>1.62259</v>
      </c>
      <c r="AM3383" s="11">
        <f>IF(Verzie!$E$1="CZK",Ceny!AK3383,IF(Verzie!$E$1="SK",Ceny!AL3383,""))</f>
        <v>1.62259</v>
      </c>
    </row>
    <row r="3384" spans="34:39" ht="15">
      <c r="AH3384" s="353" t="s">
        <v>11625</v>
      </c>
      <c r="AI3384" s="352" t="s">
        <v>11628</v>
      </c>
      <c r="AJ3384" s="352" t="s">
        <v>11629</v>
      </c>
      <c r="AK3384" s="354">
        <v>33.731050000000003</v>
      </c>
      <c r="AL3384" s="355">
        <v>1.62259</v>
      </c>
      <c r="AM3384" s="11">
        <f>IF(Verzie!$E$1="CZK",Ceny!AK3384,IF(Verzie!$E$1="SK",Ceny!AL3384,""))</f>
        <v>1.62259</v>
      </c>
    </row>
    <row r="3385" spans="34:39" ht="15">
      <c r="AH3385" s="353" t="s">
        <v>11630</v>
      </c>
      <c r="AI3385" s="352" t="s">
        <v>11631</v>
      </c>
      <c r="AJ3385" s="352" t="s">
        <v>11632</v>
      </c>
      <c r="AK3385" s="354">
        <v>33.731050000000003</v>
      </c>
      <c r="AL3385" s="355">
        <v>1.62259</v>
      </c>
      <c r="AM3385" s="11">
        <f>IF(Verzie!$E$1="CZK",Ceny!AK3385,IF(Verzie!$E$1="SK",Ceny!AL3385,""))</f>
        <v>1.62259</v>
      </c>
    </row>
    <row r="3386" spans="34:39" ht="15">
      <c r="AH3386" s="353" t="s">
        <v>11630</v>
      </c>
      <c r="AI3386" s="352" t="s">
        <v>11633</v>
      </c>
      <c r="AJ3386" s="352" t="s">
        <v>11634</v>
      </c>
      <c r="AK3386" s="354">
        <v>33.731050000000003</v>
      </c>
      <c r="AL3386" s="355">
        <v>1.62259</v>
      </c>
      <c r="AM3386" s="11">
        <f>IF(Verzie!$E$1="CZK",Ceny!AK3386,IF(Verzie!$E$1="SK",Ceny!AL3386,""))</f>
        <v>1.62259</v>
      </c>
    </row>
    <row r="3387" spans="34:39" ht="15">
      <c r="AH3387" s="353" t="s">
        <v>11635</v>
      </c>
      <c r="AI3387" s="352" t="s">
        <v>11636</v>
      </c>
      <c r="AJ3387" s="352" t="s">
        <v>11637</v>
      </c>
      <c r="AK3387" s="354">
        <v>333.87918999999999</v>
      </c>
      <c r="AL3387" s="355">
        <v>16.32124</v>
      </c>
      <c r="AM3387" s="11">
        <f>IF(Verzie!$E$1="CZK",Ceny!AK3387,IF(Verzie!$E$1="SK",Ceny!AL3387,""))</f>
        <v>16.32124</v>
      </c>
    </row>
    <row r="3388" spans="34:39" ht="15">
      <c r="AH3388" s="353" t="s">
        <v>11638</v>
      </c>
      <c r="AI3388" s="352" t="s">
        <v>11639</v>
      </c>
      <c r="AJ3388" s="352" t="s">
        <v>11640</v>
      </c>
      <c r="AK3388" s="354">
        <v>420.14751999999999</v>
      </c>
      <c r="AL3388" s="355">
        <v>20.538360000000001</v>
      </c>
      <c r="AM3388" s="11">
        <f>IF(Verzie!$E$1="CZK",Ceny!AK3388,IF(Verzie!$E$1="SK",Ceny!AL3388,""))</f>
        <v>20.538360000000001</v>
      </c>
    </row>
    <row r="3389" spans="34:39" ht="15">
      <c r="AH3389" s="353" t="s">
        <v>11641</v>
      </c>
      <c r="AI3389" s="352" t="s">
        <v>11642</v>
      </c>
      <c r="AJ3389" s="352" t="s">
        <v>11643</v>
      </c>
      <c r="AK3389" s="354">
        <v>441.71172000000001</v>
      </c>
      <c r="AL3389" s="355">
        <v>21.592490000000002</v>
      </c>
      <c r="AM3389" s="11">
        <f>IF(Verzie!$E$1="CZK",Ceny!AK3389,IF(Verzie!$E$1="SK",Ceny!AL3389,""))</f>
        <v>21.592490000000002</v>
      </c>
    </row>
    <row r="3390" spans="34:39" ht="15">
      <c r="AH3390" s="353" t="s">
        <v>11644</v>
      </c>
      <c r="AI3390" s="352" t="s">
        <v>11645</v>
      </c>
      <c r="AJ3390" s="352" t="s">
        <v>11646</v>
      </c>
      <c r="AK3390" s="354">
        <v>463.27589</v>
      </c>
      <c r="AL3390" s="355">
        <v>22.646609999999999</v>
      </c>
      <c r="AM3390" s="11">
        <f>IF(Verzie!$E$1="CZK",Ceny!AK3390,IF(Verzie!$E$1="SK",Ceny!AL3390,""))</f>
        <v>22.646609999999999</v>
      </c>
    </row>
    <row r="3391" spans="34:39" ht="15">
      <c r="AH3391" s="353" t="s">
        <v>11647</v>
      </c>
      <c r="AI3391" s="352" t="s">
        <v>11648</v>
      </c>
      <c r="AJ3391" s="352" t="s">
        <v>11649</v>
      </c>
      <c r="AK3391" s="354">
        <v>789.16679999999997</v>
      </c>
      <c r="AL3391" s="355">
        <v>38.577379999999998</v>
      </c>
      <c r="AM3391" s="11">
        <f>IF(Verzie!$E$1="CZK",Ceny!AK3391,IF(Verzie!$E$1="SK",Ceny!AL3391,""))</f>
        <v>38.577379999999998</v>
      </c>
    </row>
    <row r="3392" spans="34:39" ht="15">
      <c r="AH3392" s="353" t="s">
        <v>11650</v>
      </c>
      <c r="AI3392" s="352" t="s">
        <v>11651</v>
      </c>
      <c r="AJ3392" s="352" t="s">
        <v>11652</v>
      </c>
      <c r="AK3392" s="354">
        <v>875.42821000000004</v>
      </c>
      <c r="AL3392" s="355">
        <v>42.794159999999998</v>
      </c>
      <c r="AM3392" s="11">
        <f>IF(Verzie!$E$1="CZK",Ceny!AK3392,IF(Verzie!$E$1="SK",Ceny!AL3392,""))</f>
        <v>42.794159999999998</v>
      </c>
    </row>
    <row r="3393" spans="34:39" ht="15">
      <c r="AH3393" s="353" t="s">
        <v>11653</v>
      </c>
      <c r="AI3393" s="352" t="s">
        <v>11654</v>
      </c>
      <c r="AJ3393" s="352" t="s">
        <v>11655</v>
      </c>
      <c r="AK3393" s="354">
        <v>372.2183</v>
      </c>
      <c r="AL3393" s="355">
        <v>18.195409999999999</v>
      </c>
      <c r="AM3393" s="11">
        <f>IF(Verzie!$E$1="CZK",Ceny!AK3393,IF(Verzie!$E$1="SK",Ceny!AL3393,""))</f>
        <v>18.195409999999999</v>
      </c>
    </row>
    <row r="3394" spans="34:39" ht="15">
      <c r="AH3394" s="353" t="s">
        <v>11656</v>
      </c>
      <c r="AI3394" s="352" t="s">
        <v>11657</v>
      </c>
      <c r="AJ3394" s="352" t="s">
        <v>11658</v>
      </c>
      <c r="AK3394" s="354">
        <v>468.07209</v>
      </c>
      <c r="AL3394" s="355">
        <v>22.8811</v>
      </c>
      <c r="AM3394" s="11">
        <f>IF(Verzie!$E$1="CZK",Ceny!AK3394,IF(Verzie!$E$1="SK",Ceny!AL3394,""))</f>
        <v>22.8811</v>
      </c>
    </row>
    <row r="3395" spans="34:39" ht="15">
      <c r="AH3395" s="353" t="s">
        <v>11659</v>
      </c>
      <c r="AI3395" s="352" t="s">
        <v>11660</v>
      </c>
      <c r="AJ3395" s="352" t="s">
        <v>11661</v>
      </c>
      <c r="AK3395" s="354">
        <v>492.02963</v>
      </c>
      <c r="AL3395" s="355">
        <v>24.052219999999998</v>
      </c>
      <c r="AM3395" s="11">
        <f>IF(Verzie!$E$1="CZK",Ceny!AK3395,IF(Verzie!$E$1="SK",Ceny!AL3395,""))</f>
        <v>24.052219999999998</v>
      </c>
    </row>
    <row r="3396" spans="34:39" ht="15">
      <c r="AH3396" s="353" t="s">
        <v>11662</v>
      </c>
      <c r="AI3396" s="352" t="s">
        <v>11663</v>
      </c>
      <c r="AJ3396" s="352" t="s">
        <v>11664</v>
      </c>
      <c r="AK3396" s="354">
        <v>827.50364999999999</v>
      </c>
      <c r="AL3396" s="355">
        <v>40.451419999999999</v>
      </c>
      <c r="AM3396" s="11">
        <f>IF(Verzie!$E$1="CZK",Ceny!AK3396,IF(Verzie!$E$1="SK",Ceny!AL3396,""))</f>
        <v>40.451419999999999</v>
      </c>
    </row>
    <row r="3397" spans="34:39" ht="15">
      <c r="AH3397" s="353" t="s">
        <v>11665</v>
      </c>
      <c r="AI3397" s="352" t="s">
        <v>11666</v>
      </c>
      <c r="AJ3397" s="352" t="s">
        <v>11667</v>
      </c>
      <c r="AK3397" s="354">
        <v>875.42821000000004</v>
      </c>
      <c r="AL3397" s="355">
        <v>42.794159999999998</v>
      </c>
      <c r="AM3397" s="11">
        <f>IF(Verzie!$E$1="CZK",Ceny!AK3397,IF(Verzie!$E$1="SK",Ceny!AL3397,""))</f>
        <v>42.794159999999998</v>
      </c>
    </row>
    <row r="3398" spans="34:39" ht="15">
      <c r="AH3398" s="353" t="s">
        <v>11668</v>
      </c>
      <c r="AI3398" s="352" t="s">
        <v>11669</v>
      </c>
      <c r="AJ3398" s="352" t="s">
        <v>11670</v>
      </c>
      <c r="AK3398" s="354">
        <v>923.35735</v>
      </c>
      <c r="AL3398" s="355">
        <v>45.13711</v>
      </c>
      <c r="AM3398" s="11">
        <f>IF(Verzie!$E$1="CZK",Ceny!AK3398,IF(Verzie!$E$1="SK",Ceny!AL3398,""))</f>
        <v>45.13711</v>
      </c>
    </row>
    <row r="3399" spans="34:39" ht="15">
      <c r="AH3399" s="353" t="s">
        <v>11671</v>
      </c>
      <c r="AI3399" s="352" t="s">
        <v>11672</v>
      </c>
      <c r="AJ3399" s="352" t="s">
        <v>11673</v>
      </c>
      <c r="AK3399" s="354">
        <v>15.942959999999999</v>
      </c>
      <c r="AL3399" s="355">
        <v>0.63780999999999999</v>
      </c>
      <c r="AM3399" s="11">
        <f>IF(Verzie!$E$1="CZK",Ceny!AK3399,IF(Verzie!$E$1="SK",Ceny!AL3399,""))</f>
        <v>0.63780999999999999</v>
      </c>
    </row>
    <row r="3400" spans="34:39" ht="15">
      <c r="AH3400" s="353" t="s">
        <v>11674</v>
      </c>
      <c r="AI3400" s="352" t="s">
        <v>11675</v>
      </c>
      <c r="AJ3400" s="352" t="s">
        <v>11676</v>
      </c>
      <c r="AK3400" s="354">
        <v>2542.8121799999999</v>
      </c>
      <c r="AL3400" s="355">
        <v>102.38306</v>
      </c>
      <c r="AM3400" s="11">
        <f>IF(Verzie!$E$1="CZK",Ceny!AK3400,IF(Verzie!$E$1="SK",Ceny!AL3400,""))</f>
        <v>102.38306</v>
      </c>
    </row>
    <row r="3401" spans="34:39" ht="15">
      <c r="AH3401" s="353" t="s">
        <v>11677</v>
      </c>
      <c r="AI3401" s="352" t="s">
        <v>11678</v>
      </c>
      <c r="AJ3401" s="352" t="s">
        <v>11679</v>
      </c>
      <c r="AK3401" s="354">
        <v>23266.063480000001</v>
      </c>
      <c r="AL3401" s="355">
        <v>930.75836000000004</v>
      </c>
      <c r="AM3401" s="11">
        <f>IF(Verzie!$E$1="CZK",Ceny!AK3401,IF(Verzie!$E$1="SK",Ceny!AL3401,""))</f>
        <v>930.75836000000004</v>
      </c>
    </row>
    <row r="3402" spans="34:39" ht="15">
      <c r="AH3402" s="353" t="s">
        <v>11680</v>
      </c>
      <c r="AI3402" s="352" t="s">
        <v>11681</v>
      </c>
      <c r="AJ3402" s="352" t="s">
        <v>11682</v>
      </c>
      <c r="AK3402" s="354">
        <v>4891.7035299999998</v>
      </c>
      <c r="AL3402" s="355">
        <v>195.69248999999999</v>
      </c>
      <c r="AM3402" s="11">
        <f>IF(Verzie!$E$1="CZK",Ceny!AK3402,IF(Verzie!$E$1="SK",Ceny!AL3402,""))</f>
        <v>195.69248999999999</v>
      </c>
    </row>
    <row r="3403" spans="34:39" ht="15">
      <c r="AH3403" s="353" t="s">
        <v>11683</v>
      </c>
      <c r="AI3403" s="352" t="s">
        <v>11684</v>
      </c>
      <c r="AJ3403" s="352" t="s">
        <v>11685</v>
      </c>
      <c r="AK3403" s="354">
        <v>7804.5059899999997</v>
      </c>
      <c r="AL3403" s="355">
        <v>312.21908999999999</v>
      </c>
      <c r="AM3403" s="11">
        <f>IF(Verzie!$E$1="CZK",Ceny!AK3403,IF(Verzie!$E$1="SK",Ceny!AL3403,""))</f>
        <v>312.21908999999999</v>
      </c>
    </row>
    <row r="3404" spans="34:39" ht="15">
      <c r="AH3404" s="353" t="s">
        <v>11686</v>
      </c>
      <c r="AI3404" s="352" t="s">
        <v>11687</v>
      </c>
      <c r="AJ3404" s="352" t="s">
        <v>11688</v>
      </c>
      <c r="AK3404" s="354">
        <v>8229.1227699999999</v>
      </c>
      <c r="AL3404" s="355">
        <v>329.20587999999998</v>
      </c>
      <c r="AM3404" s="11">
        <f>IF(Verzie!$E$1="CZK",Ceny!AK3404,IF(Verzie!$E$1="SK",Ceny!AL3404,""))</f>
        <v>329.20587999999998</v>
      </c>
    </row>
    <row r="3405" spans="34:39" ht="15">
      <c r="AH3405" s="353" t="s">
        <v>11689</v>
      </c>
      <c r="AI3405" s="352" t="s">
        <v>11690</v>
      </c>
      <c r="AJ3405" s="352" t="s">
        <v>11691</v>
      </c>
      <c r="AK3405" s="354">
        <v>15.247870000000001</v>
      </c>
      <c r="AL3405" s="355">
        <v>0.60999000000000003</v>
      </c>
      <c r="AM3405" s="11">
        <f>IF(Verzie!$E$1="CZK",Ceny!AK3405,IF(Verzie!$E$1="SK",Ceny!AL3405,""))</f>
        <v>0.60999000000000003</v>
      </c>
    </row>
    <row r="3406" spans="34:39" ht="15">
      <c r="AH3406" s="353" t="s">
        <v>11692</v>
      </c>
      <c r="AI3406" s="352" t="s">
        <v>11693</v>
      </c>
      <c r="AJ3406" s="352" t="s">
        <v>11694</v>
      </c>
      <c r="AK3406" s="354">
        <v>148.67948000000001</v>
      </c>
      <c r="AL3406" s="355">
        <v>5.9479300000000004</v>
      </c>
      <c r="AM3406" s="11">
        <f>IF(Verzie!$E$1="CZK",Ceny!AK3406,IF(Verzie!$E$1="SK",Ceny!AL3406,""))</f>
        <v>5.9479300000000004</v>
      </c>
    </row>
    <row r="3407" spans="34:39" ht="15">
      <c r="AH3407" s="353" t="s">
        <v>11695</v>
      </c>
      <c r="AI3407" s="352" t="s">
        <v>11696</v>
      </c>
      <c r="AJ3407" s="352" t="s">
        <v>11697</v>
      </c>
      <c r="AK3407" s="354">
        <v>232.19954999999999</v>
      </c>
      <c r="AL3407" s="355">
        <v>9.2891399999999997</v>
      </c>
      <c r="AM3407" s="11">
        <f>IF(Verzie!$E$1="CZK",Ceny!AK3407,IF(Verzie!$E$1="SK",Ceny!AL3407,""))</f>
        <v>9.2891399999999997</v>
      </c>
    </row>
    <row r="3408" spans="34:39" ht="15">
      <c r="AH3408" s="353" t="s">
        <v>11698</v>
      </c>
      <c r="AI3408" s="352" t="s">
        <v>11699</v>
      </c>
      <c r="AJ3408" s="352" t="s">
        <v>11700</v>
      </c>
      <c r="AK3408" s="354">
        <v>232.75565</v>
      </c>
      <c r="AL3408" s="355">
        <v>9.3113799999999998</v>
      </c>
      <c r="AM3408" s="11">
        <f>IF(Verzie!$E$1="CZK",Ceny!AK3408,IF(Verzie!$E$1="SK",Ceny!AL3408,""))</f>
        <v>9.3113799999999998</v>
      </c>
    </row>
    <row r="3409" spans="34:39" ht="15">
      <c r="AH3409" s="353" t="s">
        <v>11701</v>
      </c>
      <c r="AI3409" s="352" t="s">
        <v>11702</v>
      </c>
      <c r="AJ3409" s="352" t="s">
        <v>11703</v>
      </c>
      <c r="AK3409" s="354">
        <v>435.45427999999998</v>
      </c>
      <c r="AL3409" s="355">
        <v>17.420339999999999</v>
      </c>
      <c r="AM3409" s="11">
        <f>IF(Verzie!$E$1="CZK",Ceny!AK3409,IF(Verzie!$E$1="SK",Ceny!AL3409,""))</f>
        <v>17.420339999999999</v>
      </c>
    </row>
    <row r="3410" spans="34:39" ht="15">
      <c r="AH3410" s="353" t="s">
        <v>11704</v>
      </c>
      <c r="AI3410" s="352" t="s">
        <v>11705</v>
      </c>
      <c r="AJ3410" s="352" t="s">
        <v>11706</v>
      </c>
      <c r="AK3410" s="354">
        <v>5134.5660500000004</v>
      </c>
      <c r="AL3410" s="355">
        <v>205.40819999999999</v>
      </c>
      <c r="AM3410" s="11">
        <f>IF(Verzie!$E$1="CZK",Ceny!AK3410,IF(Verzie!$E$1="SK",Ceny!AL3410,""))</f>
        <v>205.40819999999999</v>
      </c>
    </row>
    <row r="3411" spans="34:39" ht="15">
      <c r="AH3411" s="353" t="s">
        <v>11707</v>
      </c>
      <c r="AI3411" s="352" t="s">
        <v>11708</v>
      </c>
      <c r="AJ3411" s="352" t="s">
        <v>11709</v>
      </c>
      <c r="AK3411" s="354">
        <v>1654.1075800000001</v>
      </c>
      <c r="AL3411" s="355">
        <v>75.779560000000004</v>
      </c>
      <c r="AM3411" s="11">
        <f>IF(Verzie!$E$1="CZK",Ceny!AK3411,IF(Verzie!$E$1="SK",Ceny!AL3411,""))</f>
        <v>75.779560000000004</v>
      </c>
    </row>
    <row r="3412" spans="34:39" ht="15">
      <c r="AH3412" s="353" t="s">
        <v>11710</v>
      </c>
      <c r="AI3412" s="352" t="s">
        <v>11711</v>
      </c>
      <c r="AJ3412" s="352" t="s">
        <v>11712</v>
      </c>
      <c r="AK3412" s="354">
        <v>183.99596</v>
      </c>
      <c r="AL3412" s="355">
        <v>8.4293999999999993</v>
      </c>
      <c r="AM3412" s="11">
        <f>IF(Verzie!$E$1="CZK",Ceny!AK3412,IF(Verzie!$E$1="SK",Ceny!AL3412,""))</f>
        <v>8.4293999999999993</v>
      </c>
    </row>
    <row r="3413" spans="34:39" ht="15">
      <c r="AH3413" s="353" t="s">
        <v>11713</v>
      </c>
      <c r="AI3413" s="352" t="s">
        <v>11714</v>
      </c>
      <c r="AJ3413" s="352" t="s">
        <v>11715</v>
      </c>
      <c r="AK3413" s="354">
        <v>143.51580000000001</v>
      </c>
      <c r="AL3413" s="355">
        <v>6.5748800000000003</v>
      </c>
      <c r="AM3413" s="11">
        <f>IF(Verzie!$E$1="CZK",Ceny!AK3413,IF(Verzie!$E$1="SK",Ceny!AL3413,""))</f>
        <v>6.5748800000000003</v>
      </c>
    </row>
    <row r="3414" spans="34:39" ht="15">
      <c r="AH3414" s="353" t="s">
        <v>11716</v>
      </c>
      <c r="AI3414" s="352" t="s">
        <v>11717</v>
      </c>
      <c r="AJ3414" s="352" t="s">
        <v>11718</v>
      </c>
      <c r="AK3414" s="354">
        <v>154.21779000000001</v>
      </c>
      <c r="AL3414" s="355">
        <v>7.0651799999999998</v>
      </c>
      <c r="AM3414" s="11">
        <f>IF(Verzie!$E$1="CZK",Ceny!AK3414,IF(Verzie!$E$1="SK",Ceny!AL3414,""))</f>
        <v>7.0651799999999998</v>
      </c>
    </row>
    <row r="3415" spans="34:39" ht="15">
      <c r="AH3415" s="353" t="s">
        <v>11719</v>
      </c>
      <c r="AI3415" s="352" t="s">
        <v>11720</v>
      </c>
      <c r="AJ3415" s="352" t="s">
        <v>11721</v>
      </c>
      <c r="AK3415" s="354">
        <v>202.39743000000001</v>
      </c>
      <c r="AL3415" s="355">
        <v>9.2724399999999996</v>
      </c>
      <c r="AM3415" s="11">
        <f>IF(Verzie!$E$1="CZK",Ceny!AK3415,IF(Verzie!$E$1="SK",Ceny!AL3415,""))</f>
        <v>9.2724399999999996</v>
      </c>
    </row>
    <row r="3416" spans="34:39" ht="15">
      <c r="AH3416" s="353" t="s">
        <v>11722</v>
      </c>
      <c r="AI3416" s="352" t="s">
        <v>11723</v>
      </c>
      <c r="AJ3416" s="352" t="s">
        <v>11724</v>
      </c>
      <c r="AK3416" s="354">
        <v>230.57425000000001</v>
      </c>
      <c r="AL3416" s="355">
        <v>10.563280000000001</v>
      </c>
      <c r="AM3416" s="11">
        <f>IF(Verzie!$E$1="CZK",Ceny!AK3416,IF(Verzie!$E$1="SK",Ceny!AL3416,""))</f>
        <v>10.563280000000001</v>
      </c>
    </row>
    <row r="3417" spans="34:39" ht="15">
      <c r="AH3417" s="353" t="s">
        <v>11725</v>
      </c>
      <c r="AI3417" s="352" t="s">
        <v>11726</v>
      </c>
      <c r="AJ3417" s="352" t="s">
        <v>11727</v>
      </c>
      <c r="AK3417" s="354">
        <v>254.8142</v>
      </c>
      <c r="AL3417" s="355">
        <v>11.6738</v>
      </c>
      <c r="AM3417" s="11">
        <f>IF(Verzie!$E$1="CZK",Ceny!AK3417,IF(Verzie!$E$1="SK",Ceny!AL3417,""))</f>
        <v>11.6738</v>
      </c>
    </row>
    <row r="3418" spans="34:39" ht="15">
      <c r="AH3418" s="353" t="s">
        <v>11728</v>
      </c>
      <c r="AI3418" s="352" t="s">
        <v>11729</v>
      </c>
      <c r="AJ3418" s="352" t="s">
        <v>11730</v>
      </c>
      <c r="AK3418" s="354">
        <v>267.02864</v>
      </c>
      <c r="AL3418" s="355">
        <v>12.23338</v>
      </c>
      <c r="AM3418" s="11">
        <f>IF(Verzie!$E$1="CZK",Ceny!AK3418,IF(Verzie!$E$1="SK",Ceny!AL3418,""))</f>
        <v>12.23338</v>
      </c>
    </row>
    <row r="3419" spans="34:39" ht="15">
      <c r="AH3419" s="353" t="s">
        <v>11731</v>
      </c>
      <c r="AI3419" s="352" t="s">
        <v>11732</v>
      </c>
      <c r="AJ3419" s="352" t="s">
        <v>11733</v>
      </c>
      <c r="AK3419" s="354">
        <v>140.57629</v>
      </c>
      <c r="AL3419" s="355">
        <v>6.1964600000000001</v>
      </c>
      <c r="AM3419" s="11">
        <f>IF(Verzie!$E$1="CZK",Ceny!AK3419,IF(Verzie!$E$1="SK",Ceny!AL3419,""))</f>
        <v>6.1964600000000001</v>
      </c>
    </row>
    <row r="3420" spans="34:39" ht="15">
      <c r="AH3420" s="353" t="s">
        <v>11734</v>
      </c>
      <c r="AI3420" s="352" t="s">
        <v>11735</v>
      </c>
      <c r="AJ3420" s="352" t="s">
        <v>11736</v>
      </c>
      <c r="AK3420" s="354">
        <v>189.34515999999999</v>
      </c>
      <c r="AL3420" s="355">
        <v>8.6744599999999998</v>
      </c>
      <c r="AM3420" s="11">
        <f>IF(Verzie!$E$1="CZK",Ceny!AK3420,IF(Verzie!$E$1="SK",Ceny!AL3420,""))</f>
        <v>8.6744599999999998</v>
      </c>
    </row>
    <row r="3421" spans="34:39" ht="15">
      <c r="AH3421" s="353" t="s">
        <v>11737</v>
      </c>
      <c r="AI3421" s="352" t="s">
        <v>11738</v>
      </c>
      <c r="AJ3421" s="352" t="s">
        <v>11739</v>
      </c>
      <c r="AK3421" s="354">
        <v>331.35365000000002</v>
      </c>
      <c r="AL3421" s="355">
        <v>14.605740000000001</v>
      </c>
      <c r="AM3421" s="11">
        <f>IF(Verzie!$E$1="CZK",Ceny!AK3421,IF(Verzie!$E$1="SK",Ceny!AL3421,""))</f>
        <v>14.605740000000001</v>
      </c>
    </row>
    <row r="3422" spans="34:39" ht="15">
      <c r="AH3422" s="353" t="s">
        <v>11740</v>
      </c>
      <c r="AI3422" s="352" t="s">
        <v>11741</v>
      </c>
      <c r="AJ3422" s="352" t="s">
        <v>11742</v>
      </c>
      <c r="AK3422" s="354">
        <v>347.92291</v>
      </c>
      <c r="AL3422" s="355">
        <v>15.336080000000001</v>
      </c>
      <c r="AM3422" s="11">
        <f>IF(Verzie!$E$1="CZK",Ceny!AK3422,IF(Verzie!$E$1="SK",Ceny!AL3422,""))</f>
        <v>15.336080000000001</v>
      </c>
    </row>
    <row r="3423" spans="34:39" ht="15">
      <c r="AH3423" s="353" t="s">
        <v>11743</v>
      </c>
      <c r="AI3423" s="352" t="s">
        <v>11744</v>
      </c>
      <c r="AJ3423" s="352" t="s">
        <v>11745</v>
      </c>
      <c r="AK3423" s="354">
        <v>5239.8043799999996</v>
      </c>
      <c r="AL3423" s="355">
        <v>209.61824999999999</v>
      </c>
      <c r="AM3423" s="11">
        <f>IF(Verzie!$E$1="CZK",Ceny!AK3423,IF(Verzie!$E$1="SK",Ceny!AL3423,""))</f>
        <v>209.61824999999999</v>
      </c>
    </row>
    <row r="3424" spans="34:39" ht="15">
      <c r="AH3424" s="353" t="s">
        <v>11746</v>
      </c>
      <c r="AI3424" s="352" t="s">
        <v>11747</v>
      </c>
      <c r="AJ3424" s="352" t="s">
        <v>11748</v>
      </c>
      <c r="AK3424" s="354">
        <v>479.42997000000003</v>
      </c>
      <c r="AL3424" s="355">
        <v>21.1328</v>
      </c>
      <c r="AM3424" s="11">
        <f>IF(Verzie!$E$1="CZK",Ceny!AK3424,IF(Verzie!$E$1="SK",Ceny!AL3424,""))</f>
        <v>21.1328</v>
      </c>
    </row>
    <row r="3425" spans="34:39" ht="15">
      <c r="AH3425" s="353" t="s">
        <v>11749</v>
      </c>
      <c r="AI3425" s="352" t="s">
        <v>11750</v>
      </c>
      <c r="AJ3425" s="352" t="s">
        <v>11751</v>
      </c>
      <c r="AK3425" s="354">
        <v>242.39205000000001</v>
      </c>
      <c r="AL3425" s="355">
        <v>11.104699999999999</v>
      </c>
      <c r="AM3425" s="11">
        <f>IF(Verzie!$E$1="CZK",Ceny!AK3425,IF(Verzie!$E$1="SK",Ceny!AL3425,""))</f>
        <v>11.104699999999999</v>
      </c>
    </row>
    <row r="3426" spans="34:39" ht="15">
      <c r="AH3426" s="353" t="s">
        <v>11752</v>
      </c>
      <c r="AI3426" s="352" t="s">
        <v>11753</v>
      </c>
      <c r="AJ3426" s="352" t="s">
        <v>11754</v>
      </c>
      <c r="AK3426" s="354">
        <v>3459.75191</v>
      </c>
      <c r="AL3426" s="355">
        <v>166.42654999999999</v>
      </c>
      <c r="AM3426" s="11">
        <f>IF(Verzie!$E$1="CZK",Ceny!AK3426,IF(Verzie!$E$1="SK",Ceny!AL3426,""))</f>
        <v>166.42654999999999</v>
      </c>
    </row>
    <row r="3427" spans="34:39" ht="15">
      <c r="AH3427" s="353" t="s">
        <v>11755</v>
      </c>
      <c r="AI3427" s="352" t="s">
        <v>11756</v>
      </c>
      <c r="AJ3427" s="352" t="s">
        <v>11757</v>
      </c>
      <c r="AK3427" s="354">
        <v>2975.3870200000001</v>
      </c>
      <c r="AL3427" s="355">
        <v>143.12683999999999</v>
      </c>
      <c r="AM3427" s="11">
        <f>IF(Verzie!$E$1="CZK",Ceny!AK3427,IF(Verzie!$E$1="SK",Ceny!AL3427,""))</f>
        <v>143.12683999999999</v>
      </c>
    </row>
    <row r="3428" spans="34:39" ht="15">
      <c r="AH3428" s="353" t="s">
        <v>11758</v>
      </c>
      <c r="AI3428" s="352" t="s">
        <v>11759</v>
      </c>
      <c r="AJ3428" s="352" t="s">
        <v>11760</v>
      </c>
      <c r="AK3428" s="354">
        <v>2214.2421399999998</v>
      </c>
      <c r="AL3428" s="355">
        <v>106.51305000000001</v>
      </c>
      <c r="AM3428" s="11">
        <f>IF(Verzie!$E$1="CZK",Ceny!AK3428,IF(Verzie!$E$1="SK",Ceny!AL3428,""))</f>
        <v>106.51305000000001</v>
      </c>
    </row>
    <row r="3429" spans="34:39" ht="15">
      <c r="AH3429" s="353" t="s">
        <v>11761</v>
      </c>
      <c r="AI3429" s="352" t="s">
        <v>11762</v>
      </c>
      <c r="AJ3429" s="352" t="s">
        <v>11763</v>
      </c>
      <c r="AK3429" s="354">
        <v>844.75702000000001</v>
      </c>
      <c r="AL3429" s="355">
        <v>40.635860000000001</v>
      </c>
      <c r="AM3429" s="11">
        <f>IF(Verzie!$E$1="CZK",Ceny!AK3429,IF(Verzie!$E$1="SK",Ceny!AL3429,""))</f>
        <v>40.635860000000001</v>
      </c>
    </row>
    <row r="3430" spans="34:39" ht="15">
      <c r="AH3430" s="353" t="s">
        <v>11764</v>
      </c>
      <c r="AI3430" s="352" t="s">
        <v>11765</v>
      </c>
      <c r="AJ3430" s="352" t="s">
        <v>11766</v>
      </c>
      <c r="AK3430" s="354">
        <v>844.75702000000001</v>
      </c>
      <c r="AL3430" s="355">
        <v>40.635860000000001</v>
      </c>
      <c r="AM3430" s="11">
        <f>IF(Verzie!$E$1="CZK",Ceny!AK3430,IF(Verzie!$E$1="SK",Ceny!AL3430,""))</f>
        <v>40.635860000000001</v>
      </c>
    </row>
    <row r="3431" spans="34:39" ht="15">
      <c r="AH3431" s="353" t="s">
        <v>11767</v>
      </c>
      <c r="AI3431" s="352" t="s">
        <v>11768</v>
      </c>
      <c r="AJ3431" s="352" t="s">
        <v>11769</v>
      </c>
      <c r="AK3431" s="354">
        <v>844.75702000000001</v>
      </c>
      <c r="AL3431" s="355">
        <v>40.635860000000001</v>
      </c>
      <c r="AM3431" s="11">
        <f>IF(Verzie!$E$1="CZK",Ceny!AK3431,IF(Verzie!$E$1="SK",Ceny!AL3431,""))</f>
        <v>40.635860000000001</v>
      </c>
    </row>
    <row r="3432" spans="34:39" ht="15">
      <c r="AH3432" s="353" t="s">
        <v>11770</v>
      </c>
      <c r="AI3432" s="352" t="s">
        <v>11771</v>
      </c>
      <c r="AJ3432" s="352" t="s">
        <v>11772</v>
      </c>
      <c r="AK3432" s="354">
        <v>1075.7766999999999</v>
      </c>
      <c r="AL3432" s="355">
        <v>0</v>
      </c>
      <c r="AM3432" s="11">
        <f>IF(Verzie!$E$1="CZK",Ceny!AK3432,IF(Verzie!$E$1="SK",Ceny!AL3432,""))</f>
        <v>0</v>
      </c>
    </row>
    <row r="3433" spans="34:39" ht="15">
      <c r="AH3433" s="353" t="s">
        <v>11773</v>
      </c>
      <c r="AI3433" s="352" t="s">
        <v>11774</v>
      </c>
      <c r="AJ3433" s="352" t="s">
        <v>11775</v>
      </c>
      <c r="AK3433" s="354">
        <v>337.90221000000003</v>
      </c>
      <c r="AL3433" s="355">
        <v>16.25432</v>
      </c>
      <c r="AM3433" s="11">
        <f>IF(Verzie!$E$1="CZK",Ceny!AK3433,IF(Verzie!$E$1="SK",Ceny!AL3433,""))</f>
        <v>16.25432</v>
      </c>
    </row>
    <row r="3434" spans="34:39" ht="15">
      <c r="AH3434" s="353" t="s">
        <v>11776</v>
      </c>
      <c r="AI3434" s="352" t="s">
        <v>11777</v>
      </c>
      <c r="AJ3434" s="352" t="s">
        <v>11778</v>
      </c>
      <c r="AK3434" s="354">
        <v>21.361820000000002</v>
      </c>
      <c r="AL3434" s="355">
        <v>1.0275700000000001</v>
      </c>
      <c r="AM3434" s="11">
        <f>IF(Verzie!$E$1="CZK",Ceny!AK3434,IF(Verzie!$E$1="SK",Ceny!AL3434,""))</f>
        <v>1.0275700000000001</v>
      </c>
    </row>
    <row r="3435" spans="34:39" ht="15">
      <c r="AH3435" s="353" t="s">
        <v>11779</v>
      </c>
      <c r="AI3435" s="352" t="s">
        <v>11780</v>
      </c>
      <c r="AJ3435" s="352" t="s">
        <v>11781</v>
      </c>
      <c r="AK3435" s="354">
        <v>37502.39</v>
      </c>
      <c r="AL3435" s="355">
        <v>1500.2822799999999</v>
      </c>
      <c r="AM3435" s="11">
        <f>IF(Verzie!$E$1="CZK",Ceny!AK3435,IF(Verzie!$E$1="SK",Ceny!AL3435,""))</f>
        <v>1500.2822799999999</v>
      </c>
    </row>
    <row r="3436" spans="34:39" ht="15">
      <c r="AH3436" s="353" t="s">
        <v>11782</v>
      </c>
      <c r="AI3436" s="352" t="s">
        <v>11783</v>
      </c>
      <c r="AJ3436" s="352" t="s">
        <v>11784</v>
      </c>
      <c r="AK3436" s="354">
        <v>27.717099999999999</v>
      </c>
      <c r="AL3436" s="355">
        <v>1.11635</v>
      </c>
      <c r="AM3436" s="11">
        <f>IF(Verzie!$E$1="CZK",Ceny!AK3436,IF(Verzie!$E$1="SK",Ceny!AL3436,""))</f>
        <v>1.11635</v>
      </c>
    </row>
    <row r="3437" spans="34:39" ht="15">
      <c r="AH3437" s="353" t="s">
        <v>11785</v>
      </c>
      <c r="AI3437" s="352" t="s">
        <v>11786</v>
      </c>
      <c r="AJ3437" s="352" t="s">
        <v>11787</v>
      </c>
      <c r="AK3437" s="354">
        <v>614.54084999999998</v>
      </c>
      <c r="AL3437" s="355">
        <v>24.82019</v>
      </c>
      <c r="AM3437" s="11">
        <f>IF(Verzie!$E$1="CZK",Ceny!AK3437,IF(Verzie!$E$1="SK",Ceny!AL3437,""))</f>
        <v>24.82019</v>
      </c>
    </row>
    <row r="3438" spans="34:39" ht="15">
      <c r="AH3438" s="353" t="s">
        <v>11788</v>
      </c>
      <c r="AI3438" s="352" t="s">
        <v>11789</v>
      </c>
      <c r="AJ3438" s="352" t="s">
        <v>11790</v>
      </c>
      <c r="AK3438" s="354">
        <v>1370.87897</v>
      </c>
      <c r="AL3438" s="355">
        <v>55.367429999999999</v>
      </c>
      <c r="AM3438" s="11">
        <f>IF(Verzie!$E$1="CZK",Ceny!AK3438,IF(Verzie!$E$1="SK",Ceny!AL3438,""))</f>
        <v>55.367429999999999</v>
      </c>
    </row>
    <row r="3439" spans="34:39" ht="15">
      <c r="AH3439" s="353" t="s">
        <v>11791</v>
      </c>
      <c r="AI3439" s="352" t="s">
        <v>11792</v>
      </c>
      <c r="AJ3439" s="352" t="s">
        <v>11793</v>
      </c>
      <c r="AK3439" s="354">
        <v>131.56077999999999</v>
      </c>
      <c r="AL3439" s="355">
        <v>6.0271999999999997</v>
      </c>
      <c r="AM3439" s="11">
        <f>IF(Verzie!$E$1="CZK",Ceny!AK3439,IF(Verzie!$E$1="SK",Ceny!AL3439,""))</f>
        <v>6.0271999999999997</v>
      </c>
    </row>
    <row r="3440" spans="34:39" ht="15">
      <c r="AH3440" s="353" t="s">
        <v>11794</v>
      </c>
      <c r="AI3440" s="352" t="s">
        <v>11795</v>
      </c>
      <c r="AJ3440" s="352" t="s">
        <v>11796</v>
      </c>
      <c r="AK3440" s="354">
        <v>116.24661999999999</v>
      </c>
      <c r="AL3440" s="355">
        <v>5.5918999999999999</v>
      </c>
      <c r="AM3440" s="11">
        <f>IF(Verzie!$E$1="CZK",Ceny!AK3440,IF(Verzie!$E$1="SK",Ceny!AL3440,""))</f>
        <v>5.5918999999999999</v>
      </c>
    </row>
    <row r="3441" spans="34:39" ht="15">
      <c r="AH3441" s="353" t="s">
        <v>11794</v>
      </c>
      <c r="AI3441" s="352" t="s">
        <v>11797</v>
      </c>
      <c r="AJ3441" s="352" t="s">
        <v>11798</v>
      </c>
      <c r="AK3441" s="354">
        <v>0</v>
      </c>
      <c r="AL3441" s="355">
        <v>5.5688199999999997</v>
      </c>
      <c r="AM3441" s="11">
        <f>IF(Verzie!$E$1="CZK",Ceny!AK3441,IF(Verzie!$E$1="SK",Ceny!AL3441,""))</f>
        <v>5.5688199999999997</v>
      </c>
    </row>
    <row r="3442" spans="34:39" ht="15">
      <c r="AH3442" s="353" t="s">
        <v>11799</v>
      </c>
      <c r="AI3442" s="352" t="s">
        <v>11800</v>
      </c>
      <c r="AJ3442" s="352" t="s">
        <v>11801</v>
      </c>
      <c r="AK3442" s="354">
        <v>0</v>
      </c>
      <c r="AL3442" s="355">
        <v>5.5573600000000001</v>
      </c>
      <c r="AM3442" s="11">
        <f>IF(Verzie!$E$1="CZK",Ceny!AK3442,IF(Verzie!$E$1="SK",Ceny!AL3442,""))</f>
        <v>5.5573600000000001</v>
      </c>
    </row>
    <row r="3443" spans="34:39" ht="15">
      <c r="AH3443" s="353" t="s">
        <v>11799</v>
      </c>
      <c r="AI3443" s="352" t="s">
        <v>11802</v>
      </c>
      <c r="AJ3443" s="352" t="s">
        <v>11803</v>
      </c>
      <c r="AK3443" s="354">
        <v>116.24661999999999</v>
      </c>
      <c r="AL3443" s="355">
        <v>5.5918999999999999</v>
      </c>
      <c r="AM3443" s="11">
        <f>IF(Verzie!$E$1="CZK",Ceny!AK3443,IF(Verzie!$E$1="SK",Ceny!AL3443,""))</f>
        <v>5.5918999999999999</v>
      </c>
    </row>
    <row r="3444" spans="34:39" ht="15">
      <c r="AH3444" s="353" t="s">
        <v>11804</v>
      </c>
      <c r="AI3444" s="352" t="s">
        <v>11805</v>
      </c>
      <c r="AJ3444" s="352" t="s">
        <v>11806</v>
      </c>
      <c r="AK3444" s="354">
        <v>0</v>
      </c>
      <c r="AL3444" s="355">
        <v>5.5573600000000001</v>
      </c>
      <c r="AM3444" s="11">
        <f>IF(Verzie!$E$1="CZK",Ceny!AK3444,IF(Verzie!$E$1="SK",Ceny!AL3444,""))</f>
        <v>5.5573600000000001</v>
      </c>
    </row>
    <row r="3445" spans="34:39" ht="15">
      <c r="AH3445" s="353" t="s">
        <v>11804</v>
      </c>
      <c r="AI3445" s="352" t="s">
        <v>11807</v>
      </c>
      <c r="AJ3445" s="352" t="s">
        <v>11808</v>
      </c>
      <c r="AK3445" s="354">
        <v>116.24661999999999</v>
      </c>
      <c r="AL3445" s="355">
        <v>5.5918999999999999</v>
      </c>
      <c r="AM3445" s="11">
        <f>IF(Verzie!$E$1="CZK",Ceny!AK3445,IF(Verzie!$E$1="SK",Ceny!AL3445,""))</f>
        <v>5.5918999999999999</v>
      </c>
    </row>
    <row r="3446" spans="34:39" ht="15">
      <c r="AH3446" s="353" t="s">
        <v>11809</v>
      </c>
      <c r="AI3446" s="352" t="s">
        <v>11810</v>
      </c>
      <c r="AJ3446" s="352" t="s">
        <v>11811</v>
      </c>
      <c r="AK3446" s="354">
        <v>0</v>
      </c>
      <c r="AL3446" s="355">
        <v>5.5688199999999997</v>
      </c>
      <c r="AM3446" s="11">
        <f>IF(Verzie!$E$1="CZK",Ceny!AK3446,IF(Verzie!$E$1="SK",Ceny!AL3446,""))</f>
        <v>5.5688199999999997</v>
      </c>
    </row>
    <row r="3447" spans="34:39" ht="15">
      <c r="AH3447" s="353" t="s">
        <v>11809</v>
      </c>
      <c r="AI3447" s="352" t="s">
        <v>11812</v>
      </c>
      <c r="AJ3447" s="352" t="s">
        <v>11813</v>
      </c>
      <c r="AK3447" s="354">
        <v>116.24661999999999</v>
      </c>
      <c r="AL3447" s="355">
        <v>5.5918999999999999</v>
      </c>
      <c r="AM3447" s="11">
        <f>IF(Verzie!$E$1="CZK",Ceny!AK3447,IF(Verzie!$E$1="SK",Ceny!AL3447,""))</f>
        <v>5.5918999999999999</v>
      </c>
    </row>
    <row r="3448" spans="34:39" ht="15">
      <c r="AH3448" s="353" t="s">
        <v>11814</v>
      </c>
      <c r="AI3448" s="352" t="s">
        <v>11815</v>
      </c>
      <c r="AJ3448" s="352" t="s">
        <v>11816</v>
      </c>
      <c r="AK3448" s="354">
        <v>116.24661999999999</v>
      </c>
      <c r="AL3448" s="355">
        <v>5.5918999999999999</v>
      </c>
      <c r="AM3448" s="11">
        <f>IF(Verzie!$E$1="CZK",Ceny!AK3448,IF(Verzie!$E$1="SK",Ceny!AL3448,""))</f>
        <v>5.5918999999999999</v>
      </c>
    </row>
    <row r="3449" spans="34:39" ht="15">
      <c r="AH3449" s="353" t="s">
        <v>11814</v>
      </c>
      <c r="AI3449" s="352" t="s">
        <v>11817</v>
      </c>
      <c r="AJ3449" s="352" t="s">
        <v>11818</v>
      </c>
      <c r="AK3449" s="354">
        <v>0</v>
      </c>
      <c r="AL3449" s="355">
        <v>5.5688199999999997</v>
      </c>
      <c r="AM3449" s="11">
        <f>IF(Verzie!$E$1="CZK",Ceny!AK3449,IF(Verzie!$E$1="SK",Ceny!AL3449,""))</f>
        <v>5.5688199999999997</v>
      </c>
    </row>
    <row r="3450" spans="34:39" ht="15">
      <c r="AH3450" s="353" t="s">
        <v>11819</v>
      </c>
      <c r="AI3450" s="352" t="s">
        <v>11820</v>
      </c>
      <c r="AJ3450" s="352" t="s">
        <v>11821</v>
      </c>
      <c r="AK3450" s="354">
        <v>116.24661999999999</v>
      </c>
      <c r="AL3450" s="355">
        <v>5.5918999999999999</v>
      </c>
      <c r="AM3450" s="11">
        <f>IF(Verzie!$E$1="CZK",Ceny!AK3450,IF(Verzie!$E$1="SK",Ceny!AL3450,""))</f>
        <v>5.5918999999999999</v>
      </c>
    </row>
    <row r="3451" spans="34:39" ht="15">
      <c r="AH3451" s="353" t="s">
        <v>11819</v>
      </c>
      <c r="AI3451" s="352" t="s">
        <v>11822</v>
      </c>
      <c r="AJ3451" s="352" t="s">
        <v>11823</v>
      </c>
      <c r="AK3451" s="354">
        <v>0</v>
      </c>
      <c r="AL3451" s="355">
        <v>5.5573600000000001</v>
      </c>
      <c r="AM3451" s="11">
        <f>IF(Verzie!$E$1="CZK",Ceny!AK3451,IF(Verzie!$E$1="SK",Ceny!AL3451,""))</f>
        <v>5.5573600000000001</v>
      </c>
    </row>
    <row r="3452" spans="34:39" ht="15">
      <c r="AH3452" s="353" t="s">
        <v>11824</v>
      </c>
      <c r="AI3452" s="352" t="s">
        <v>11825</v>
      </c>
      <c r="AJ3452" s="352" t="s">
        <v>11826</v>
      </c>
      <c r="AK3452" s="354">
        <v>119.07358000000001</v>
      </c>
      <c r="AL3452" s="355">
        <v>5.7278799999999999</v>
      </c>
      <c r="AM3452" s="11">
        <f>IF(Verzie!$E$1="CZK",Ceny!AK3452,IF(Verzie!$E$1="SK",Ceny!AL3452,""))</f>
        <v>5.7278799999999999</v>
      </c>
    </row>
    <row r="3453" spans="34:39" ht="15">
      <c r="AH3453" s="353" t="s">
        <v>11824</v>
      </c>
      <c r="AI3453" s="352" t="s">
        <v>11827</v>
      </c>
      <c r="AJ3453" s="352" t="s">
        <v>11828</v>
      </c>
      <c r="AK3453" s="354">
        <v>0</v>
      </c>
      <c r="AL3453" s="355">
        <v>5.6925100000000004</v>
      </c>
      <c r="AM3453" s="11">
        <f>IF(Verzie!$E$1="CZK",Ceny!AK3453,IF(Verzie!$E$1="SK",Ceny!AL3453,""))</f>
        <v>5.6925100000000004</v>
      </c>
    </row>
    <row r="3454" spans="34:39" ht="15">
      <c r="AH3454" s="353" t="s">
        <v>11829</v>
      </c>
      <c r="AI3454" s="352" t="s">
        <v>11830</v>
      </c>
      <c r="AJ3454" s="352" t="s">
        <v>11831</v>
      </c>
      <c r="AK3454" s="354">
        <v>119.07358000000001</v>
      </c>
      <c r="AL3454" s="355">
        <v>5.7278799999999999</v>
      </c>
      <c r="AM3454" s="11">
        <f>IF(Verzie!$E$1="CZK",Ceny!AK3454,IF(Verzie!$E$1="SK",Ceny!AL3454,""))</f>
        <v>5.7278799999999999</v>
      </c>
    </row>
    <row r="3455" spans="34:39" ht="15">
      <c r="AH3455" s="353" t="s">
        <v>11829</v>
      </c>
      <c r="AI3455" s="352" t="s">
        <v>11832</v>
      </c>
      <c r="AJ3455" s="352" t="s">
        <v>11833</v>
      </c>
      <c r="AK3455" s="354">
        <v>0</v>
      </c>
      <c r="AL3455" s="355">
        <v>5.6925100000000004</v>
      </c>
      <c r="AM3455" s="11">
        <f>IF(Verzie!$E$1="CZK",Ceny!AK3455,IF(Verzie!$E$1="SK",Ceny!AL3455,""))</f>
        <v>5.6925100000000004</v>
      </c>
    </row>
    <row r="3456" spans="34:39" ht="15">
      <c r="AH3456" s="353" t="s">
        <v>11834</v>
      </c>
      <c r="AI3456" s="352" t="s">
        <v>11835</v>
      </c>
      <c r="AJ3456" s="352" t="s">
        <v>11836</v>
      </c>
      <c r="AK3456" s="354">
        <v>115.51388</v>
      </c>
      <c r="AL3456" s="355">
        <v>5.4366199999999996</v>
      </c>
      <c r="AM3456" s="11">
        <f>IF(Verzie!$E$1="CZK",Ceny!AK3456,IF(Verzie!$E$1="SK",Ceny!AL3456,""))</f>
        <v>5.4366199999999996</v>
      </c>
    </row>
    <row r="3457" spans="34:39" ht="15">
      <c r="AH3457" s="353" t="s">
        <v>11834</v>
      </c>
      <c r="AI3457" s="352" t="s">
        <v>11837</v>
      </c>
      <c r="AJ3457" s="352" t="s">
        <v>11838</v>
      </c>
      <c r="AK3457" s="354">
        <v>109.70402</v>
      </c>
      <c r="AL3457" s="355">
        <v>4.9551600000000002</v>
      </c>
      <c r="AM3457" s="11">
        <f>IF(Verzie!$E$1="CZK",Ceny!AK3457,IF(Verzie!$E$1="SK",Ceny!AL3457,""))</f>
        <v>4.9551600000000002</v>
      </c>
    </row>
    <row r="3458" spans="34:39" ht="15">
      <c r="AH3458" s="353" t="s">
        <v>11839</v>
      </c>
      <c r="AI3458" s="352" t="s">
        <v>11840</v>
      </c>
      <c r="AJ3458" s="352" t="s">
        <v>11841</v>
      </c>
      <c r="AK3458" s="354">
        <v>115.51388</v>
      </c>
      <c r="AL3458" s="355">
        <v>5.4366199999999996</v>
      </c>
      <c r="AM3458" s="11">
        <f>IF(Verzie!$E$1="CZK",Ceny!AK3458,IF(Verzie!$E$1="SK",Ceny!AL3458,""))</f>
        <v>5.4366199999999996</v>
      </c>
    </row>
    <row r="3459" spans="34:39" ht="15">
      <c r="AH3459" s="353" t="s">
        <v>11839</v>
      </c>
      <c r="AI3459" s="352" t="s">
        <v>11842</v>
      </c>
      <c r="AJ3459" s="352" t="s">
        <v>11843</v>
      </c>
      <c r="AK3459" s="354">
        <v>109.70402</v>
      </c>
      <c r="AL3459" s="355">
        <v>4.9551600000000002</v>
      </c>
      <c r="AM3459" s="11">
        <f>IF(Verzie!$E$1="CZK",Ceny!AK3459,IF(Verzie!$E$1="SK",Ceny!AL3459,""))</f>
        <v>4.9551600000000002</v>
      </c>
    </row>
    <row r="3460" spans="34:39" ht="15">
      <c r="AH3460" s="353" t="s">
        <v>11844</v>
      </c>
      <c r="AI3460" s="352" t="s">
        <v>11845</v>
      </c>
      <c r="AJ3460" s="352" t="s">
        <v>11846</v>
      </c>
      <c r="AK3460" s="354">
        <v>126.85132</v>
      </c>
      <c r="AL3460" s="355">
        <v>5.9702200000000003</v>
      </c>
      <c r="AM3460" s="11">
        <f>IF(Verzie!$E$1="CZK",Ceny!AK3460,IF(Verzie!$E$1="SK",Ceny!AL3460,""))</f>
        <v>5.9702200000000003</v>
      </c>
    </row>
    <row r="3461" spans="34:39" ht="15">
      <c r="AH3461" s="353" t="s">
        <v>11847</v>
      </c>
      <c r="AI3461" s="352" t="s">
        <v>11848</v>
      </c>
      <c r="AJ3461" s="352" t="s">
        <v>11849</v>
      </c>
      <c r="AK3461" s="354">
        <v>126.85132</v>
      </c>
      <c r="AL3461" s="355">
        <v>5.9702200000000003</v>
      </c>
      <c r="AM3461" s="11">
        <f>IF(Verzie!$E$1="CZK",Ceny!AK3461,IF(Verzie!$E$1="SK",Ceny!AL3461,""))</f>
        <v>5.9702200000000003</v>
      </c>
    </row>
    <row r="3462" spans="34:39" ht="15">
      <c r="AH3462" s="353" t="s">
        <v>11850</v>
      </c>
      <c r="AI3462" s="352" t="s">
        <v>11851</v>
      </c>
      <c r="AJ3462" s="352" t="s">
        <v>11852</v>
      </c>
      <c r="AK3462" s="354">
        <v>148.76996</v>
      </c>
      <c r="AL3462" s="355">
        <v>7.1563800000000004</v>
      </c>
      <c r="AM3462" s="11">
        <f>IF(Verzie!$E$1="CZK",Ceny!AK3462,IF(Verzie!$E$1="SK",Ceny!AL3462,""))</f>
        <v>7.1563800000000004</v>
      </c>
    </row>
    <row r="3463" spans="34:39" ht="15">
      <c r="AH3463" s="353" t="s">
        <v>11853</v>
      </c>
      <c r="AI3463" s="352" t="s">
        <v>11854</v>
      </c>
      <c r="AJ3463" s="352" t="s">
        <v>11855</v>
      </c>
      <c r="AK3463" s="354">
        <v>148.76996</v>
      </c>
      <c r="AL3463" s="355">
        <v>7.1563800000000004</v>
      </c>
      <c r="AM3463" s="11">
        <f>IF(Verzie!$E$1="CZK",Ceny!AK3463,IF(Verzie!$E$1="SK",Ceny!AL3463,""))</f>
        <v>7.1563800000000004</v>
      </c>
    </row>
    <row r="3464" spans="34:39" ht="15">
      <c r="AH3464" s="353" t="s">
        <v>11856</v>
      </c>
      <c r="AI3464" s="352" t="s">
        <v>11857</v>
      </c>
      <c r="AJ3464" s="352" t="s">
        <v>11858</v>
      </c>
      <c r="AK3464" s="354">
        <v>0</v>
      </c>
      <c r="AL3464" s="355">
        <v>5.5573600000000001</v>
      </c>
      <c r="AM3464" s="11">
        <f>IF(Verzie!$E$1="CZK",Ceny!AK3464,IF(Verzie!$E$1="SK",Ceny!AL3464,""))</f>
        <v>5.5573600000000001</v>
      </c>
    </row>
    <row r="3465" spans="34:39" ht="15">
      <c r="AH3465" s="353" t="s">
        <v>11856</v>
      </c>
      <c r="AI3465" s="352" t="s">
        <v>11859</v>
      </c>
      <c r="AJ3465" s="352" t="s">
        <v>11860</v>
      </c>
      <c r="AK3465" s="354">
        <v>116.24661999999999</v>
      </c>
      <c r="AL3465" s="355">
        <v>5.5918999999999999</v>
      </c>
      <c r="AM3465" s="11">
        <f>IF(Verzie!$E$1="CZK",Ceny!AK3465,IF(Verzie!$E$1="SK",Ceny!AL3465,""))</f>
        <v>5.5918999999999999</v>
      </c>
    </row>
    <row r="3466" spans="34:39" ht="15">
      <c r="AH3466" s="353" t="s">
        <v>11861</v>
      </c>
      <c r="AI3466" s="352" t="s">
        <v>11862</v>
      </c>
      <c r="AJ3466" s="352" t="s">
        <v>11863</v>
      </c>
      <c r="AK3466" s="354">
        <v>0</v>
      </c>
      <c r="AL3466" s="355">
        <v>5.5573600000000001</v>
      </c>
      <c r="AM3466" s="11">
        <f>IF(Verzie!$E$1="CZK",Ceny!AK3466,IF(Verzie!$E$1="SK",Ceny!AL3466,""))</f>
        <v>5.5573600000000001</v>
      </c>
    </row>
    <row r="3467" spans="34:39" ht="15">
      <c r="AH3467" s="353" t="s">
        <v>11861</v>
      </c>
      <c r="AI3467" s="352" t="s">
        <v>11864</v>
      </c>
      <c r="AJ3467" s="352" t="s">
        <v>11865</v>
      </c>
      <c r="AK3467" s="354">
        <v>116.24661999999999</v>
      </c>
      <c r="AL3467" s="355">
        <v>5.5918999999999999</v>
      </c>
      <c r="AM3467" s="11">
        <f>IF(Verzie!$E$1="CZK",Ceny!AK3467,IF(Verzie!$E$1="SK",Ceny!AL3467,""))</f>
        <v>5.5918999999999999</v>
      </c>
    </row>
    <row r="3468" spans="34:39" ht="15">
      <c r="AH3468" s="353" t="s">
        <v>11866</v>
      </c>
      <c r="AI3468" s="352" t="s">
        <v>11867</v>
      </c>
      <c r="AJ3468" s="352" t="s">
        <v>11868</v>
      </c>
      <c r="AK3468" s="354">
        <v>0</v>
      </c>
      <c r="AL3468" s="355">
        <v>5.5573600000000001</v>
      </c>
      <c r="AM3468" s="11">
        <f>IF(Verzie!$E$1="CZK",Ceny!AK3468,IF(Verzie!$E$1="SK",Ceny!AL3468,""))</f>
        <v>5.5573600000000001</v>
      </c>
    </row>
    <row r="3469" spans="34:39" ht="15">
      <c r="AH3469" s="353" t="s">
        <v>11866</v>
      </c>
      <c r="AI3469" s="352" t="s">
        <v>11869</v>
      </c>
      <c r="AJ3469" s="352" t="s">
        <v>11870</v>
      </c>
      <c r="AK3469" s="354">
        <v>116.24661999999999</v>
      </c>
      <c r="AL3469" s="355">
        <v>5.5918999999999999</v>
      </c>
      <c r="AM3469" s="11">
        <f>IF(Verzie!$E$1="CZK",Ceny!AK3469,IF(Verzie!$E$1="SK",Ceny!AL3469,""))</f>
        <v>5.5918999999999999</v>
      </c>
    </row>
    <row r="3470" spans="34:39" ht="15">
      <c r="AH3470" s="353" t="s">
        <v>11871</v>
      </c>
      <c r="AI3470" s="352" t="s">
        <v>11872</v>
      </c>
      <c r="AJ3470" s="352" t="s">
        <v>11873</v>
      </c>
      <c r="AK3470" s="354">
        <v>0</v>
      </c>
      <c r="AL3470" s="355">
        <v>5.5573600000000001</v>
      </c>
      <c r="AM3470" s="11">
        <f>IF(Verzie!$E$1="CZK",Ceny!AK3470,IF(Verzie!$E$1="SK",Ceny!AL3470,""))</f>
        <v>5.5573600000000001</v>
      </c>
    </row>
    <row r="3471" spans="34:39" ht="15">
      <c r="AH3471" s="353" t="s">
        <v>11871</v>
      </c>
      <c r="AI3471" s="352" t="s">
        <v>11874</v>
      </c>
      <c r="AJ3471" s="352" t="s">
        <v>11875</v>
      </c>
      <c r="AK3471" s="354">
        <v>116.24661999999999</v>
      </c>
      <c r="AL3471" s="355">
        <v>5.5918999999999999</v>
      </c>
      <c r="AM3471" s="11">
        <f>IF(Verzie!$E$1="CZK",Ceny!AK3471,IF(Verzie!$E$1="SK",Ceny!AL3471,""))</f>
        <v>5.5918999999999999</v>
      </c>
    </row>
    <row r="3472" spans="34:39" ht="15">
      <c r="AH3472" s="353" t="s">
        <v>11876</v>
      </c>
      <c r="AI3472" s="352" t="s">
        <v>11877</v>
      </c>
      <c r="AJ3472" s="352" t="s">
        <v>11878</v>
      </c>
      <c r="AK3472" s="354">
        <v>116.24661999999999</v>
      </c>
      <c r="AL3472" s="355">
        <v>5.5918999999999999</v>
      </c>
      <c r="AM3472" s="11">
        <f>IF(Verzie!$E$1="CZK",Ceny!AK3472,IF(Verzie!$E$1="SK",Ceny!AL3472,""))</f>
        <v>5.5918999999999999</v>
      </c>
    </row>
    <row r="3473" spans="34:39" ht="15">
      <c r="AH3473" s="353" t="s">
        <v>11876</v>
      </c>
      <c r="AI3473" s="352" t="s">
        <v>11879</v>
      </c>
      <c r="AJ3473" s="352" t="s">
        <v>11880</v>
      </c>
      <c r="AK3473" s="354">
        <v>108.19297</v>
      </c>
      <c r="AL3473" s="355">
        <v>5.2044699999999997</v>
      </c>
      <c r="AM3473" s="11">
        <f>IF(Verzie!$E$1="CZK",Ceny!AK3473,IF(Verzie!$E$1="SK",Ceny!AL3473,""))</f>
        <v>5.2044699999999997</v>
      </c>
    </row>
    <row r="3474" spans="34:39" ht="15">
      <c r="AH3474" s="353" t="s">
        <v>11881</v>
      </c>
      <c r="AI3474" s="352" t="s">
        <v>11882</v>
      </c>
      <c r="AJ3474" s="352" t="s">
        <v>11883</v>
      </c>
      <c r="AK3474" s="354">
        <v>116.24661999999999</v>
      </c>
      <c r="AL3474" s="355">
        <v>5.5918999999999999</v>
      </c>
      <c r="AM3474" s="11">
        <f>IF(Verzie!$E$1="CZK",Ceny!AK3474,IF(Verzie!$E$1="SK",Ceny!AL3474,""))</f>
        <v>5.5918999999999999</v>
      </c>
    </row>
    <row r="3475" spans="34:39" ht="15">
      <c r="AH3475" s="353" t="s">
        <v>11881</v>
      </c>
      <c r="AI3475" s="352" t="s">
        <v>11884</v>
      </c>
      <c r="AJ3475" s="352" t="s">
        <v>11885</v>
      </c>
      <c r="AK3475" s="354">
        <v>108.19297</v>
      </c>
      <c r="AL3475" s="355">
        <v>5.2044699999999997</v>
      </c>
      <c r="AM3475" s="11">
        <f>IF(Verzie!$E$1="CZK",Ceny!AK3475,IF(Verzie!$E$1="SK",Ceny!AL3475,""))</f>
        <v>5.2044699999999997</v>
      </c>
    </row>
    <row r="3476" spans="34:39" ht="15">
      <c r="AH3476" s="353" t="s">
        <v>11886</v>
      </c>
      <c r="AI3476" s="352" t="s">
        <v>11887</v>
      </c>
      <c r="AJ3476" s="352" t="s">
        <v>11888</v>
      </c>
      <c r="AK3476" s="354">
        <v>119.07358000000001</v>
      </c>
      <c r="AL3476" s="355">
        <v>5.7278799999999999</v>
      </c>
      <c r="AM3476" s="11">
        <f>IF(Verzie!$E$1="CZK",Ceny!AK3476,IF(Verzie!$E$1="SK",Ceny!AL3476,""))</f>
        <v>5.7278799999999999</v>
      </c>
    </row>
    <row r="3477" spans="34:39" ht="15">
      <c r="AH3477" s="353" t="s">
        <v>11886</v>
      </c>
      <c r="AI3477" s="352" t="s">
        <v>11889</v>
      </c>
      <c r="AJ3477" s="352" t="s">
        <v>11890</v>
      </c>
      <c r="AK3477" s="354">
        <v>110.82628</v>
      </c>
      <c r="AL3477" s="355">
        <v>5.3311400000000004</v>
      </c>
      <c r="AM3477" s="11">
        <f>IF(Verzie!$E$1="CZK",Ceny!AK3477,IF(Verzie!$E$1="SK",Ceny!AL3477,""))</f>
        <v>5.3311400000000004</v>
      </c>
    </row>
    <row r="3478" spans="34:39" ht="15">
      <c r="AH3478" s="353" t="s">
        <v>11891</v>
      </c>
      <c r="AI3478" s="352" t="s">
        <v>11892</v>
      </c>
      <c r="AJ3478" s="352" t="s">
        <v>11893</v>
      </c>
      <c r="AK3478" s="354">
        <v>119.07358000000001</v>
      </c>
      <c r="AL3478" s="355">
        <v>5.7278799999999999</v>
      </c>
      <c r="AM3478" s="11">
        <f>IF(Verzie!$E$1="CZK",Ceny!AK3478,IF(Verzie!$E$1="SK",Ceny!AL3478,""))</f>
        <v>5.7278799999999999</v>
      </c>
    </row>
    <row r="3479" spans="34:39" ht="15">
      <c r="AH3479" s="353" t="s">
        <v>11891</v>
      </c>
      <c r="AI3479" s="352" t="s">
        <v>11894</v>
      </c>
      <c r="AJ3479" s="352" t="s">
        <v>11895</v>
      </c>
      <c r="AK3479" s="354">
        <v>110.82628</v>
      </c>
      <c r="AL3479" s="355">
        <v>5.3311400000000004</v>
      </c>
      <c r="AM3479" s="11">
        <f>IF(Verzie!$E$1="CZK",Ceny!AK3479,IF(Verzie!$E$1="SK",Ceny!AL3479,""))</f>
        <v>5.3311400000000004</v>
      </c>
    </row>
    <row r="3480" spans="34:39" ht="15">
      <c r="AH3480" s="353" t="s">
        <v>11896</v>
      </c>
      <c r="AI3480" s="352" t="s">
        <v>11897</v>
      </c>
      <c r="AJ3480" s="352" t="s">
        <v>11898</v>
      </c>
      <c r="AK3480" s="354">
        <v>117.87132</v>
      </c>
      <c r="AL3480" s="355">
        <v>5.5475599999999998</v>
      </c>
      <c r="AM3480" s="11">
        <f>IF(Verzie!$E$1="CZK",Ceny!AK3480,IF(Verzie!$E$1="SK",Ceny!AL3480,""))</f>
        <v>5.5475599999999998</v>
      </c>
    </row>
    <row r="3481" spans="34:39" ht="15">
      <c r="AH3481" s="353" t="s">
        <v>11896</v>
      </c>
      <c r="AI3481" s="352" t="s">
        <v>11899</v>
      </c>
      <c r="AJ3481" s="352" t="s">
        <v>11900</v>
      </c>
      <c r="AK3481" s="354">
        <v>109.70402</v>
      </c>
      <c r="AL3481" s="355">
        <v>5.0110900000000003</v>
      </c>
      <c r="AM3481" s="11">
        <f>IF(Verzie!$E$1="CZK",Ceny!AK3481,IF(Verzie!$E$1="SK",Ceny!AL3481,""))</f>
        <v>5.0110900000000003</v>
      </c>
    </row>
    <row r="3482" spans="34:39" ht="15">
      <c r="AH3482" s="353" t="s">
        <v>11901</v>
      </c>
      <c r="AI3482" s="352" t="s">
        <v>11902</v>
      </c>
      <c r="AJ3482" s="352" t="s">
        <v>11903</v>
      </c>
      <c r="AK3482" s="354">
        <v>117.87132</v>
      </c>
      <c r="AL3482" s="355">
        <v>5.5475599999999998</v>
      </c>
      <c r="AM3482" s="11">
        <f>IF(Verzie!$E$1="CZK",Ceny!AK3482,IF(Verzie!$E$1="SK",Ceny!AL3482,""))</f>
        <v>5.5475599999999998</v>
      </c>
    </row>
    <row r="3483" spans="34:39" ht="15">
      <c r="AH3483" s="353" t="s">
        <v>11901</v>
      </c>
      <c r="AI3483" s="352" t="s">
        <v>11904</v>
      </c>
      <c r="AJ3483" s="352" t="s">
        <v>11905</v>
      </c>
      <c r="AK3483" s="354">
        <v>109.70402</v>
      </c>
      <c r="AL3483" s="355">
        <v>5.0110900000000003</v>
      </c>
      <c r="AM3483" s="11">
        <f>IF(Verzie!$E$1="CZK",Ceny!AK3483,IF(Verzie!$E$1="SK",Ceny!AL3483,""))</f>
        <v>5.0110900000000003</v>
      </c>
    </row>
    <row r="3484" spans="34:39" ht="15">
      <c r="AH3484" s="353" t="s">
        <v>11906</v>
      </c>
      <c r="AI3484" s="352" t="s">
        <v>11907</v>
      </c>
      <c r="AJ3484" s="352" t="s">
        <v>11908</v>
      </c>
      <c r="AK3484" s="354">
        <v>126.85132</v>
      </c>
      <c r="AL3484" s="355">
        <v>5.9702200000000003</v>
      </c>
      <c r="AM3484" s="11">
        <f>IF(Verzie!$E$1="CZK",Ceny!AK3484,IF(Verzie!$E$1="SK",Ceny!AL3484,""))</f>
        <v>5.9702200000000003</v>
      </c>
    </row>
    <row r="3485" spans="34:39" ht="15">
      <c r="AH3485" s="353" t="s">
        <v>11909</v>
      </c>
      <c r="AI3485" s="352" t="s">
        <v>11910</v>
      </c>
      <c r="AJ3485" s="352" t="s">
        <v>11911</v>
      </c>
      <c r="AK3485" s="354">
        <v>126.85132</v>
      </c>
      <c r="AL3485" s="355">
        <v>5.9702200000000003</v>
      </c>
      <c r="AM3485" s="11">
        <f>IF(Verzie!$E$1="CZK",Ceny!AK3485,IF(Verzie!$E$1="SK",Ceny!AL3485,""))</f>
        <v>5.9702200000000003</v>
      </c>
    </row>
    <row r="3486" spans="34:39" ht="15">
      <c r="AH3486" s="353" t="s">
        <v>11912</v>
      </c>
      <c r="AI3486" s="352" t="s">
        <v>11913</v>
      </c>
      <c r="AJ3486" s="352" t="s">
        <v>11914</v>
      </c>
      <c r="AK3486" s="354">
        <v>148.76996</v>
      </c>
      <c r="AL3486" s="355">
        <v>7.1563800000000004</v>
      </c>
      <c r="AM3486" s="11">
        <f>IF(Verzie!$E$1="CZK",Ceny!AK3486,IF(Verzie!$E$1="SK",Ceny!AL3486,""))</f>
        <v>7.1563800000000004</v>
      </c>
    </row>
    <row r="3487" spans="34:39" ht="15">
      <c r="AH3487" s="353" t="s">
        <v>11915</v>
      </c>
      <c r="AI3487" s="352" t="s">
        <v>11916</v>
      </c>
      <c r="AJ3487" s="352" t="s">
        <v>11917</v>
      </c>
      <c r="AK3487" s="354">
        <v>148.76996</v>
      </c>
      <c r="AL3487" s="355">
        <v>7.1563800000000004</v>
      </c>
      <c r="AM3487" s="11">
        <f>IF(Verzie!$E$1="CZK",Ceny!AK3487,IF(Verzie!$E$1="SK",Ceny!AL3487,""))</f>
        <v>7.1563800000000004</v>
      </c>
    </row>
    <row r="3488" spans="34:39" ht="15">
      <c r="AH3488" s="353" t="s">
        <v>11918</v>
      </c>
      <c r="AI3488" s="352" t="s">
        <v>11919</v>
      </c>
      <c r="AJ3488" s="352" t="s">
        <v>11920</v>
      </c>
      <c r="AK3488" s="354">
        <v>116.24661999999999</v>
      </c>
      <c r="AL3488" s="355">
        <v>5.5918999999999999</v>
      </c>
      <c r="AM3488" s="11">
        <f>IF(Verzie!$E$1="CZK",Ceny!AK3488,IF(Verzie!$E$1="SK",Ceny!AL3488,""))</f>
        <v>5.5918999999999999</v>
      </c>
    </row>
    <row r="3489" spans="34:39" ht="15">
      <c r="AH3489" s="353" t="s">
        <v>11918</v>
      </c>
      <c r="AI3489" s="352" t="s">
        <v>11921</v>
      </c>
      <c r="AJ3489" s="352" t="s">
        <v>11922</v>
      </c>
      <c r="AK3489" s="354">
        <v>0</v>
      </c>
      <c r="AL3489" s="355">
        <v>5.5573600000000001</v>
      </c>
      <c r="AM3489" s="11">
        <f>IF(Verzie!$E$1="CZK",Ceny!AK3489,IF(Verzie!$E$1="SK",Ceny!AL3489,""))</f>
        <v>5.5573600000000001</v>
      </c>
    </row>
    <row r="3490" spans="34:39" ht="15">
      <c r="AH3490" s="353" t="s">
        <v>11923</v>
      </c>
      <c r="AI3490" s="352" t="s">
        <v>11924</v>
      </c>
      <c r="AJ3490" s="352" t="s">
        <v>11925</v>
      </c>
      <c r="AK3490" s="354">
        <v>116.24661999999999</v>
      </c>
      <c r="AL3490" s="355">
        <v>5.5918999999999999</v>
      </c>
      <c r="AM3490" s="11">
        <f>IF(Verzie!$E$1="CZK",Ceny!AK3490,IF(Verzie!$E$1="SK",Ceny!AL3490,""))</f>
        <v>5.5918999999999999</v>
      </c>
    </row>
    <row r="3491" spans="34:39" ht="15">
      <c r="AH3491" s="353" t="s">
        <v>11923</v>
      </c>
      <c r="AI3491" s="352" t="s">
        <v>11926</v>
      </c>
      <c r="AJ3491" s="352" t="s">
        <v>11927</v>
      </c>
      <c r="AK3491" s="354">
        <v>0</v>
      </c>
      <c r="AL3491" s="355">
        <v>5.5573600000000001</v>
      </c>
      <c r="AM3491" s="11">
        <f>IF(Verzie!$E$1="CZK",Ceny!AK3491,IF(Verzie!$E$1="SK",Ceny!AL3491,""))</f>
        <v>5.5573600000000001</v>
      </c>
    </row>
    <row r="3492" spans="34:39" ht="15">
      <c r="AH3492" s="353" t="s">
        <v>11928</v>
      </c>
      <c r="AI3492" s="352" t="s">
        <v>11929</v>
      </c>
      <c r="AJ3492" s="352" t="s">
        <v>11930</v>
      </c>
      <c r="AK3492" s="354">
        <v>116.24661999999999</v>
      </c>
      <c r="AL3492" s="355">
        <v>5.5918999999999999</v>
      </c>
      <c r="AM3492" s="11">
        <f>IF(Verzie!$E$1="CZK",Ceny!AK3492,IF(Verzie!$E$1="SK",Ceny!AL3492,""))</f>
        <v>5.5918999999999999</v>
      </c>
    </row>
    <row r="3493" spans="34:39" ht="15">
      <c r="AH3493" s="353" t="s">
        <v>11928</v>
      </c>
      <c r="AI3493" s="352" t="s">
        <v>11931</v>
      </c>
      <c r="AJ3493" s="352" t="s">
        <v>11932</v>
      </c>
      <c r="AK3493" s="354">
        <v>108.19297</v>
      </c>
      <c r="AL3493" s="355">
        <v>5.2044699999999997</v>
      </c>
      <c r="AM3493" s="11">
        <f>IF(Verzie!$E$1="CZK",Ceny!AK3493,IF(Verzie!$E$1="SK",Ceny!AL3493,""))</f>
        <v>5.2044699999999997</v>
      </c>
    </row>
    <row r="3494" spans="34:39" ht="15">
      <c r="AH3494" s="353" t="s">
        <v>11933</v>
      </c>
      <c r="AI3494" s="352" t="s">
        <v>11934</v>
      </c>
      <c r="AJ3494" s="352" t="s">
        <v>11935</v>
      </c>
      <c r="AK3494" s="354">
        <v>116.24661999999999</v>
      </c>
      <c r="AL3494" s="355">
        <v>5.5918999999999999</v>
      </c>
      <c r="AM3494" s="11">
        <f>IF(Verzie!$E$1="CZK",Ceny!AK3494,IF(Verzie!$E$1="SK",Ceny!AL3494,""))</f>
        <v>5.5918999999999999</v>
      </c>
    </row>
    <row r="3495" spans="34:39" ht="15">
      <c r="AH3495" s="353" t="s">
        <v>11933</v>
      </c>
      <c r="AI3495" s="352" t="s">
        <v>11936</v>
      </c>
      <c r="AJ3495" s="352" t="s">
        <v>11937</v>
      </c>
      <c r="AK3495" s="354">
        <v>108.19297</v>
      </c>
      <c r="AL3495" s="355">
        <v>5.2044699999999997</v>
      </c>
      <c r="AM3495" s="11">
        <f>IF(Verzie!$E$1="CZK",Ceny!AK3495,IF(Verzie!$E$1="SK",Ceny!AL3495,""))</f>
        <v>5.2044699999999997</v>
      </c>
    </row>
    <row r="3496" spans="34:39" ht="15">
      <c r="AH3496" s="353" t="s">
        <v>11938</v>
      </c>
      <c r="AI3496" s="352" t="s">
        <v>11939</v>
      </c>
      <c r="AJ3496" s="352" t="s">
        <v>11940</v>
      </c>
      <c r="AK3496" s="354">
        <v>116.24661999999999</v>
      </c>
      <c r="AL3496" s="355">
        <v>5.5918999999999999</v>
      </c>
      <c r="AM3496" s="11">
        <f>IF(Verzie!$E$1="CZK",Ceny!AK3496,IF(Verzie!$E$1="SK",Ceny!AL3496,""))</f>
        <v>5.5918999999999999</v>
      </c>
    </row>
    <row r="3497" spans="34:39" ht="15">
      <c r="AH3497" s="353" t="s">
        <v>11938</v>
      </c>
      <c r="AI3497" s="352" t="s">
        <v>11941</v>
      </c>
      <c r="AJ3497" s="352" t="s">
        <v>11942</v>
      </c>
      <c r="AK3497" s="354">
        <v>108.19297</v>
      </c>
      <c r="AL3497" s="355">
        <v>5.2044699999999997</v>
      </c>
      <c r="AM3497" s="11">
        <f>IF(Verzie!$E$1="CZK",Ceny!AK3497,IF(Verzie!$E$1="SK",Ceny!AL3497,""))</f>
        <v>5.2044699999999997</v>
      </c>
    </row>
    <row r="3498" spans="34:39" ht="15">
      <c r="AH3498" s="353" t="s">
        <v>11943</v>
      </c>
      <c r="AI3498" s="352" t="s">
        <v>11944</v>
      </c>
      <c r="AJ3498" s="352" t="s">
        <v>11945</v>
      </c>
      <c r="AK3498" s="354">
        <v>116.24661999999999</v>
      </c>
      <c r="AL3498" s="355">
        <v>5.5918999999999999</v>
      </c>
      <c r="AM3498" s="11">
        <f>IF(Verzie!$E$1="CZK",Ceny!AK3498,IF(Verzie!$E$1="SK",Ceny!AL3498,""))</f>
        <v>5.5918999999999999</v>
      </c>
    </row>
    <row r="3499" spans="34:39" ht="15">
      <c r="AH3499" s="353" t="s">
        <v>11943</v>
      </c>
      <c r="AI3499" s="352" t="s">
        <v>11946</v>
      </c>
      <c r="AJ3499" s="352" t="s">
        <v>11947</v>
      </c>
      <c r="AK3499" s="354">
        <v>108.19297</v>
      </c>
      <c r="AL3499" s="355">
        <v>5.2044699999999997</v>
      </c>
      <c r="AM3499" s="11">
        <f>IF(Verzie!$E$1="CZK",Ceny!AK3499,IF(Verzie!$E$1="SK",Ceny!AL3499,""))</f>
        <v>5.2044699999999997</v>
      </c>
    </row>
    <row r="3500" spans="34:39" ht="15">
      <c r="AH3500" s="353" t="s">
        <v>11948</v>
      </c>
      <c r="AI3500" s="352" t="s">
        <v>11949</v>
      </c>
      <c r="AJ3500" s="352" t="s">
        <v>11950</v>
      </c>
      <c r="AK3500" s="354">
        <v>119.07358000000001</v>
      </c>
      <c r="AL3500" s="355">
        <v>5.7278799999999999</v>
      </c>
      <c r="AM3500" s="11">
        <f>IF(Verzie!$E$1="CZK",Ceny!AK3500,IF(Verzie!$E$1="SK",Ceny!AL3500,""))</f>
        <v>5.7278799999999999</v>
      </c>
    </row>
    <row r="3501" spans="34:39" ht="15">
      <c r="AH3501" s="353" t="s">
        <v>11948</v>
      </c>
      <c r="AI3501" s="352" t="s">
        <v>11951</v>
      </c>
      <c r="AJ3501" s="352" t="s">
        <v>11952</v>
      </c>
      <c r="AK3501" s="354">
        <v>110.82628</v>
      </c>
      <c r="AL3501" s="355">
        <v>5.3311400000000004</v>
      </c>
      <c r="AM3501" s="11">
        <f>IF(Verzie!$E$1="CZK",Ceny!AK3501,IF(Verzie!$E$1="SK",Ceny!AL3501,""))</f>
        <v>5.3311400000000004</v>
      </c>
    </row>
    <row r="3502" spans="34:39" ht="15">
      <c r="AH3502" s="353" t="s">
        <v>11953</v>
      </c>
      <c r="AI3502" s="352" t="s">
        <v>11954</v>
      </c>
      <c r="AJ3502" s="352" t="s">
        <v>11955</v>
      </c>
      <c r="AK3502" s="354">
        <v>119.07358000000001</v>
      </c>
      <c r="AL3502" s="355">
        <v>5.7278799999999999</v>
      </c>
      <c r="AM3502" s="11">
        <f>IF(Verzie!$E$1="CZK",Ceny!AK3502,IF(Verzie!$E$1="SK",Ceny!AL3502,""))</f>
        <v>5.7278799999999999</v>
      </c>
    </row>
    <row r="3503" spans="34:39" ht="15">
      <c r="AH3503" s="353" t="s">
        <v>11953</v>
      </c>
      <c r="AI3503" s="352" t="s">
        <v>11956</v>
      </c>
      <c r="AJ3503" s="352" t="s">
        <v>11957</v>
      </c>
      <c r="AK3503" s="354">
        <v>110.82628</v>
      </c>
      <c r="AL3503" s="355">
        <v>5.3311400000000004</v>
      </c>
      <c r="AM3503" s="11">
        <f>IF(Verzie!$E$1="CZK",Ceny!AK3503,IF(Verzie!$E$1="SK",Ceny!AL3503,""))</f>
        <v>5.3311400000000004</v>
      </c>
    </row>
    <row r="3504" spans="34:39" ht="15">
      <c r="AH3504" s="353" t="s">
        <v>11958</v>
      </c>
      <c r="AI3504" s="352" t="s">
        <v>11959</v>
      </c>
      <c r="AJ3504" s="352" t="s">
        <v>11960</v>
      </c>
      <c r="AK3504" s="354">
        <v>117.87132</v>
      </c>
      <c r="AL3504" s="355">
        <v>5.5475599999999998</v>
      </c>
      <c r="AM3504" s="11">
        <f>IF(Verzie!$E$1="CZK",Ceny!AK3504,IF(Verzie!$E$1="SK",Ceny!AL3504,""))</f>
        <v>5.5475599999999998</v>
      </c>
    </row>
    <row r="3505" spans="34:39" ht="15">
      <c r="AH3505" s="353" t="s">
        <v>11958</v>
      </c>
      <c r="AI3505" s="352" t="s">
        <v>11961</v>
      </c>
      <c r="AJ3505" s="352" t="s">
        <v>11962</v>
      </c>
      <c r="AK3505" s="354">
        <v>109.70402</v>
      </c>
      <c r="AL3505" s="355">
        <v>5.0110900000000003</v>
      </c>
      <c r="AM3505" s="11">
        <f>IF(Verzie!$E$1="CZK",Ceny!AK3505,IF(Verzie!$E$1="SK",Ceny!AL3505,""))</f>
        <v>5.0110900000000003</v>
      </c>
    </row>
    <row r="3506" spans="34:39" ht="15">
      <c r="AH3506" s="353" t="s">
        <v>11963</v>
      </c>
      <c r="AI3506" s="352" t="s">
        <v>11964</v>
      </c>
      <c r="AJ3506" s="352" t="s">
        <v>11965</v>
      </c>
      <c r="AK3506" s="354">
        <v>117.87132</v>
      </c>
      <c r="AL3506" s="355">
        <v>5.5475599999999998</v>
      </c>
      <c r="AM3506" s="11">
        <f>IF(Verzie!$E$1="CZK",Ceny!AK3506,IF(Verzie!$E$1="SK",Ceny!AL3506,""))</f>
        <v>5.5475599999999998</v>
      </c>
    </row>
    <row r="3507" spans="34:39" ht="15">
      <c r="AH3507" s="353" t="s">
        <v>11963</v>
      </c>
      <c r="AI3507" s="352" t="s">
        <v>11966</v>
      </c>
      <c r="AJ3507" s="352" t="s">
        <v>11967</v>
      </c>
      <c r="AK3507" s="354">
        <v>109.70402</v>
      </c>
      <c r="AL3507" s="355">
        <v>5.0110900000000003</v>
      </c>
      <c r="AM3507" s="11">
        <f>IF(Verzie!$E$1="CZK",Ceny!AK3507,IF(Verzie!$E$1="SK",Ceny!AL3507,""))</f>
        <v>5.0110900000000003</v>
      </c>
    </row>
    <row r="3508" spans="34:39" ht="15">
      <c r="AH3508" s="353" t="s">
        <v>11968</v>
      </c>
      <c r="AI3508" s="352" t="s">
        <v>11969</v>
      </c>
      <c r="AJ3508" s="352" t="s">
        <v>11970</v>
      </c>
      <c r="AK3508" s="354">
        <v>126.85132</v>
      </c>
      <c r="AL3508" s="355">
        <v>5.9702200000000003</v>
      </c>
      <c r="AM3508" s="11">
        <f>IF(Verzie!$E$1="CZK",Ceny!AK3508,IF(Verzie!$E$1="SK",Ceny!AL3508,""))</f>
        <v>5.9702200000000003</v>
      </c>
    </row>
    <row r="3509" spans="34:39" ht="15">
      <c r="AH3509" s="353" t="s">
        <v>11971</v>
      </c>
      <c r="AI3509" s="352" t="s">
        <v>11972</v>
      </c>
      <c r="AJ3509" s="352" t="s">
        <v>11973</v>
      </c>
      <c r="AK3509" s="354">
        <v>126.85132</v>
      </c>
      <c r="AL3509" s="355">
        <v>5.9702200000000003</v>
      </c>
      <c r="AM3509" s="11">
        <f>IF(Verzie!$E$1="CZK",Ceny!AK3509,IF(Verzie!$E$1="SK",Ceny!AL3509,""))</f>
        <v>5.9702200000000003</v>
      </c>
    </row>
    <row r="3510" spans="34:39" ht="15">
      <c r="AH3510" s="353" t="s">
        <v>11974</v>
      </c>
      <c r="AI3510" s="352" t="s">
        <v>11975</v>
      </c>
      <c r="AJ3510" s="352" t="s">
        <v>11976</v>
      </c>
      <c r="AK3510" s="354">
        <v>148.76996</v>
      </c>
      <c r="AL3510" s="355">
        <v>7.1563800000000004</v>
      </c>
      <c r="AM3510" s="11">
        <f>IF(Verzie!$E$1="CZK",Ceny!AK3510,IF(Verzie!$E$1="SK",Ceny!AL3510,""))</f>
        <v>7.1563800000000004</v>
      </c>
    </row>
    <row r="3511" spans="34:39" ht="15">
      <c r="AH3511" s="353" t="s">
        <v>11977</v>
      </c>
      <c r="AI3511" s="352" t="s">
        <v>11978</v>
      </c>
      <c r="AJ3511" s="352" t="s">
        <v>11979</v>
      </c>
      <c r="AK3511" s="354">
        <v>148.76996</v>
      </c>
      <c r="AL3511" s="355">
        <v>7.1563800000000004</v>
      </c>
      <c r="AM3511" s="11">
        <f>IF(Verzie!$E$1="CZK",Ceny!AK3511,IF(Verzie!$E$1="SK",Ceny!AL3511,""))</f>
        <v>7.1563800000000004</v>
      </c>
    </row>
    <row r="3512" spans="34:39" ht="15">
      <c r="AH3512" s="353" t="s">
        <v>11980</v>
      </c>
      <c r="AI3512" s="352" t="s">
        <v>11981</v>
      </c>
      <c r="AJ3512" s="352" t="s">
        <v>11982</v>
      </c>
      <c r="AK3512" s="354">
        <v>312.19076999999999</v>
      </c>
      <c r="AL3512" s="355">
        <v>15.017519999999999</v>
      </c>
      <c r="AM3512" s="11">
        <f>IF(Verzie!$E$1="CZK",Ceny!AK3512,IF(Verzie!$E$1="SK",Ceny!AL3512,""))</f>
        <v>15.017519999999999</v>
      </c>
    </row>
    <row r="3513" spans="34:39" ht="15">
      <c r="AH3513" s="353" t="s">
        <v>11983</v>
      </c>
      <c r="AI3513" s="352" t="s">
        <v>11984</v>
      </c>
      <c r="AJ3513" s="352" t="s">
        <v>11985</v>
      </c>
      <c r="AK3513" s="354">
        <v>312.19076999999999</v>
      </c>
      <c r="AL3513" s="355">
        <v>15.017519999999999</v>
      </c>
      <c r="AM3513" s="11">
        <f>IF(Verzie!$E$1="CZK",Ceny!AK3513,IF(Verzie!$E$1="SK",Ceny!AL3513,""))</f>
        <v>15.017519999999999</v>
      </c>
    </row>
    <row r="3514" spans="34:39" ht="15">
      <c r="AH3514" s="353" t="s">
        <v>11986</v>
      </c>
      <c r="AI3514" s="352" t="s">
        <v>11987</v>
      </c>
      <c r="AJ3514" s="352" t="s">
        <v>11988</v>
      </c>
      <c r="AK3514" s="354">
        <v>111.25385</v>
      </c>
      <c r="AL3514" s="355">
        <v>5.3517200000000003</v>
      </c>
      <c r="AM3514" s="11">
        <f>IF(Verzie!$E$1="CZK",Ceny!AK3514,IF(Verzie!$E$1="SK",Ceny!AL3514,""))</f>
        <v>5.3517200000000003</v>
      </c>
    </row>
    <row r="3515" spans="34:39" ht="15">
      <c r="AH3515" s="353" t="s">
        <v>11989</v>
      </c>
      <c r="AI3515" s="352" t="s">
        <v>11990</v>
      </c>
      <c r="AJ3515" s="352" t="s">
        <v>11991</v>
      </c>
      <c r="AK3515" s="354">
        <v>208.37871000000001</v>
      </c>
      <c r="AL3515" s="355">
        <v>10.02378</v>
      </c>
      <c r="AM3515" s="11">
        <f>IF(Verzie!$E$1="CZK",Ceny!AK3515,IF(Verzie!$E$1="SK",Ceny!AL3515,""))</f>
        <v>10.02378</v>
      </c>
    </row>
    <row r="3516" spans="34:39" ht="15">
      <c r="AH3516" s="353" t="s">
        <v>11992</v>
      </c>
      <c r="AI3516" s="352" t="s">
        <v>11993</v>
      </c>
      <c r="AJ3516" s="352" t="s">
        <v>11994</v>
      </c>
      <c r="AK3516" s="354">
        <v>208.37871000000001</v>
      </c>
      <c r="AL3516" s="355">
        <v>10.02378</v>
      </c>
      <c r="AM3516" s="11">
        <f>IF(Verzie!$E$1="CZK",Ceny!AK3516,IF(Verzie!$E$1="SK",Ceny!AL3516,""))</f>
        <v>10.02378</v>
      </c>
    </row>
    <row r="3517" spans="34:39" ht="15">
      <c r="AH3517" s="353" t="s">
        <v>11995</v>
      </c>
      <c r="AI3517" s="352" t="s">
        <v>11996</v>
      </c>
      <c r="AJ3517" s="352" t="s">
        <v>11997</v>
      </c>
      <c r="AK3517" s="354">
        <v>218.97411</v>
      </c>
      <c r="AL3517" s="355">
        <v>10.53345</v>
      </c>
      <c r="AM3517" s="11">
        <f>IF(Verzie!$E$1="CZK",Ceny!AK3517,IF(Verzie!$E$1="SK",Ceny!AL3517,""))</f>
        <v>10.53345</v>
      </c>
    </row>
    <row r="3518" spans="34:39" ht="15">
      <c r="AH3518" s="353" t="s">
        <v>11998</v>
      </c>
      <c r="AI3518" s="352" t="s">
        <v>11999</v>
      </c>
      <c r="AJ3518" s="352" t="s">
        <v>12000</v>
      </c>
      <c r="AK3518" s="354">
        <v>98.891670000000005</v>
      </c>
      <c r="AL3518" s="355">
        <v>4.7570699999999997</v>
      </c>
      <c r="AM3518" s="11">
        <f>IF(Verzie!$E$1="CZK",Ceny!AK3518,IF(Verzie!$E$1="SK",Ceny!AL3518,""))</f>
        <v>4.7570699999999997</v>
      </c>
    </row>
    <row r="3519" spans="34:39" ht="15">
      <c r="AH3519" s="353" t="s">
        <v>12001</v>
      </c>
      <c r="AI3519" s="352" t="s">
        <v>12002</v>
      </c>
      <c r="AJ3519" s="352" t="s">
        <v>12003</v>
      </c>
      <c r="AK3519" s="354">
        <v>109.48706</v>
      </c>
      <c r="AL3519" s="355">
        <v>5.2667200000000003</v>
      </c>
      <c r="AM3519" s="11">
        <f>IF(Verzie!$E$1="CZK",Ceny!AK3519,IF(Verzie!$E$1="SK",Ceny!AL3519,""))</f>
        <v>5.2667200000000003</v>
      </c>
    </row>
    <row r="3520" spans="34:39" ht="15">
      <c r="AH3520" s="353" t="s">
        <v>12004</v>
      </c>
      <c r="AI3520" s="352" t="s">
        <v>12005</v>
      </c>
      <c r="AJ3520" s="352" t="s">
        <v>12006</v>
      </c>
      <c r="AK3520" s="354">
        <v>141.27314999999999</v>
      </c>
      <c r="AL3520" s="355">
        <v>6.79575</v>
      </c>
      <c r="AM3520" s="11">
        <f>IF(Verzie!$E$1="CZK",Ceny!AK3520,IF(Verzie!$E$1="SK",Ceny!AL3520,""))</f>
        <v>6.79575</v>
      </c>
    </row>
    <row r="3521" spans="34:39" ht="15">
      <c r="AH3521" s="353" t="s">
        <v>12007</v>
      </c>
      <c r="AI3521" s="352" t="s">
        <v>12008</v>
      </c>
      <c r="AJ3521" s="352" t="s">
        <v>12009</v>
      </c>
      <c r="AK3521" s="354">
        <v>261.35548999999997</v>
      </c>
      <c r="AL3521" s="355">
        <v>12.572150000000001</v>
      </c>
      <c r="AM3521" s="11">
        <f>IF(Verzie!$E$1="CZK",Ceny!AK3521,IF(Verzie!$E$1="SK",Ceny!AL3521,""))</f>
        <v>12.572150000000001</v>
      </c>
    </row>
    <row r="3522" spans="34:39" ht="15">
      <c r="AH3522" s="353" t="s">
        <v>12010</v>
      </c>
      <c r="AI3522" s="352" t="s">
        <v>12011</v>
      </c>
      <c r="AJ3522" s="352" t="s">
        <v>12012</v>
      </c>
      <c r="AK3522" s="354">
        <v>173.05913000000001</v>
      </c>
      <c r="AL3522" s="355">
        <v>8.3247800000000005</v>
      </c>
      <c r="AM3522" s="11">
        <f>IF(Verzie!$E$1="CZK",Ceny!AK3522,IF(Verzie!$E$1="SK",Ceny!AL3522,""))</f>
        <v>8.3247800000000005</v>
      </c>
    </row>
    <row r="3523" spans="34:39" ht="15">
      <c r="AH3523" s="353" t="s">
        <v>12013</v>
      </c>
      <c r="AI3523" s="352" t="s">
        <v>12014</v>
      </c>
      <c r="AJ3523" s="352" t="s">
        <v>12015</v>
      </c>
      <c r="AK3523" s="354">
        <v>209.02569</v>
      </c>
      <c r="AL3523" s="355">
        <v>10.05491</v>
      </c>
      <c r="AM3523" s="11">
        <f>IF(Verzie!$E$1="CZK",Ceny!AK3523,IF(Verzie!$E$1="SK",Ceny!AL3523,""))</f>
        <v>10.05491</v>
      </c>
    </row>
    <row r="3524" spans="34:39" ht="15">
      <c r="AH3524" s="353" t="s">
        <v>12016</v>
      </c>
      <c r="AI3524" s="352" t="s">
        <v>12017</v>
      </c>
      <c r="AJ3524" s="352" t="s">
        <v>12018</v>
      </c>
      <c r="AK3524" s="354">
        <v>367.31166000000002</v>
      </c>
      <c r="AL3524" s="355">
        <v>17.66902</v>
      </c>
      <c r="AM3524" s="11">
        <f>IF(Verzie!$E$1="CZK",Ceny!AK3524,IF(Verzie!$E$1="SK",Ceny!AL3524,""))</f>
        <v>17.66902</v>
      </c>
    </row>
    <row r="3525" spans="34:39" ht="15">
      <c r="AH3525" s="353" t="s">
        <v>12019</v>
      </c>
      <c r="AI3525" s="352" t="s">
        <v>12020</v>
      </c>
      <c r="AJ3525" s="352" t="s">
        <v>12021</v>
      </c>
      <c r="AK3525" s="354">
        <v>1923.1007300000001</v>
      </c>
      <c r="AL3525" s="355">
        <v>92.508089999999996</v>
      </c>
      <c r="AM3525" s="11">
        <f>IF(Verzie!$E$1="CZK",Ceny!AK3525,IF(Verzie!$E$1="SK",Ceny!AL3525,""))</f>
        <v>92.508089999999996</v>
      </c>
    </row>
    <row r="3526" spans="34:39" ht="15">
      <c r="AH3526" s="353" t="s">
        <v>12022</v>
      </c>
      <c r="AI3526" s="352" t="s">
        <v>12023</v>
      </c>
      <c r="AJ3526" s="352" t="s">
        <v>12024</v>
      </c>
      <c r="AK3526" s="354">
        <v>4654.7831399999995</v>
      </c>
      <c r="AL3526" s="355">
        <v>223.91186999999999</v>
      </c>
      <c r="AM3526" s="11">
        <f>IF(Verzie!$E$1="CZK",Ceny!AK3526,IF(Verzie!$E$1="SK",Ceny!AL3526,""))</f>
        <v>223.91186999999999</v>
      </c>
    </row>
    <row r="3527" spans="34:39" ht="15">
      <c r="AH3527" s="353" t="s">
        <v>12025</v>
      </c>
      <c r="AI3527" s="352" t="s">
        <v>12026</v>
      </c>
      <c r="AJ3527" s="352" t="s">
        <v>12027</v>
      </c>
      <c r="AK3527" s="354">
        <v>92.545590000000004</v>
      </c>
      <c r="AL3527" s="355">
        <v>4.4517699999999998</v>
      </c>
      <c r="AM3527" s="11">
        <f>IF(Verzie!$E$1="CZK",Ceny!AK3527,IF(Verzie!$E$1="SK",Ceny!AL3527,""))</f>
        <v>4.4517699999999998</v>
      </c>
    </row>
    <row r="3528" spans="34:39" ht="15">
      <c r="AH3528" s="353" t="s">
        <v>12028</v>
      </c>
      <c r="AI3528" s="352" t="s">
        <v>12029</v>
      </c>
      <c r="AJ3528" s="352" t="s">
        <v>12030</v>
      </c>
      <c r="AK3528" s="354">
        <v>92.545590000000004</v>
      </c>
      <c r="AL3528" s="355">
        <v>4.4517699999999998</v>
      </c>
      <c r="AM3528" s="11">
        <f>IF(Verzie!$E$1="CZK",Ceny!AK3528,IF(Verzie!$E$1="SK",Ceny!AL3528,""))</f>
        <v>4.4517699999999998</v>
      </c>
    </row>
    <row r="3529" spans="34:39" ht="15">
      <c r="AH3529" s="353" t="s">
        <v>12031</v>
      </c>
      <c r="AI3529" s="352" t="s">
        <v>12032</v>
      </c>
      <c r="AJ3529" s="352" t="s">
        <v>12033</v>
      </c>
      <c r="AK3529" s="354">
        <v>0</v>
      </c>
      <c r="AL3529" s="355">
        <v>4.4242999999999997</v>
      </c>
      <c r="AM3529" s="11">
        <f>IF(Verzie!$E$1="CZK",Ceny!AK3529,IF(Verzie!$E$1="SK",Ceny!AL3529,""))</f>
        <v>4.4242999999999997</v>
      </c>
    </row>
    <row r="3530" spans="34:39" ht="15">
      <c r="AH3530" s="353" t="s">
        <v>12031</v>
      </c>
      <c r="AI3530" s="352" t="s">
        <v>12034</v>
      </c>
      <c r="AJ3530" s="352" t="s">
        <v>12035</v>
      </c>
      <c r="AK3530" s="354">
        <v>92.545590000000004</v>
      </c>
      <c r="AL3530" s="355">
        <v>4.4517699999999998</v>
      </c>
      <c r="AM3530" s="11">
        <f>IF(Verzie!$E$1="CZK",Ceny!AK3530,IF(Verzie!$E$1="SK",Ceny!AL3530,""))</f>
        <v>4.4517699999999998</v>
      </c>
    </row>
    <row r="3531" spans="34:39" ht="15">
      <c r="AH3531" s="353" t="s">
        <v>12036</v>
      </c>
      <c r="AI3531" s="352" t="s">
        <v>12037</v>
      </c>
      <c r="AJ3531" s="352" t="s">
        <v>12038</v>
      </c>
      <c r="AK3531" s="354">
        <v>0</v>
      </c>
      <c r="AL3531" s="355">
        <v>4.4242999999999997</v>
      </c>
      <c r="AM3531" s="11">
        <f>IF(Verzie!$E$1="CZK",Ceny!AK3531,IF(Verzie!$E$1="SK",Ceny!AL3531,""))</f>
        <v>4.4242999999999997</v>
      </c>
    </row>
    <row r="3532" spans="34:39" ht="15">
      <c r="AH3532" s="353" t="s">
        <v>12036</v>
      </c>
      <c r="AI3532" s="352" t="s">
        <v>12039</v>
      </c>
      <c r="AJ3532" s="352" t="s">
        <v>12040</v>
      </c>
      <c r="AK3532" s="354">
        <v>92.545590000000004</v>
      </c>
      <c r="AL3532" s="355">
        <v>4.4517699999999998</v>
      </c>
      <c r="AM3532" s="11">
        <f>IF(Verzie!$E$1="CZK",Ceny!AK3532,IF(Verzie!$E$1="SK",Ceny!AL3532,""))</f>
        <v>4.4517699999999998</v>
      </c>
    </row>
    <row r="3533" spans="34:39" ht="15">
      <c r="AH3533" s="353" t="s">
        <v>12041</v>
      </c>
      <c r="AI3533" s="352" t="s">
        <v>12042</v>
      </c>
      <c r="AJ3533" s="352" t="s">
        <v>12043</v>
      </c>
      <c r="AK3533" s="354">
        <v>0</v>
      </c>
      <c r="AL3533" s="355">
        <v>4.4242999999999997</v>
      </c>
      <c r="AM3533" s="11">
        <f>IF(Verzie!$E$1="CZK",Ceny!AK3533,IF(Verzie!$E$1="SK",Ceny!AL3533,""))</f>
        <v>4.4242999999999997</v>
      </c>
    </row>
    <row r="3534" spans="34:39" ht="15">
      <c r="AH3534" s="353" t="s">
        <v>12041</v>
      </c>
      <c r="AI3534" s="352" t="s">
        <v>12044</v>
      </c>
      <c r="AJ3534" s="352" t="s">
        <v>12045</v>
      </c>
      <c r="AK3534" s="354">
        <v>92.545590000000004</v>
      </c>
      <c r="AL3534" s="355">
        <v>4.4517699999999998</v>
      </c>
      <c r="AM3534" s="11">
        <f>IF(Verzie!$E$1="CZK",Ceny!AK3534,IF(Verzie!$E$1="SK",Ceny!AL3534,""))</f>
        <v>4.4517699999999998</v>
      </c>
    </row>
    <row r="3535" spans="34:39" ht="15">
      <c r="AH3535" s="353" t="s">
        <v>12046</v>
      </c>
      <c r="AI3535" s="352" t="s">
        <v>12047</v>
      </c>
      <c r="AJ3535" s="352" t="s">
        <v>12048</v>
      </c>
      <c r="AK3535" s="354">
        <v>0</v>
      </c>
      <c r="AL3535" s="355">
        <v>4.4242999999999997</v>
      </c>
      <c r="AM3535" s="11">
        <f>IF(Verzie!$E$1="CZK",Ceny!AK3535,IF(Verzie!$E$1="SK",Ceny!AL3535,""))</f>
        <v>4.4242999999999997</v>
      </c>
    </row>
    <row r="3536" spans="34:39" ht="15">
      <c r="AH3536" s="353" t="s">
        <v>12046</v>
      </c>
      <c r="AI3536" s="352" t="s">
        <v>12049</v>
      </c>
      <c r="AJ3536" s="352" t="s">
        <v>12050</v>
      </c>
      <c r="AK3536" s="354">
        <v>92.545590000000004</v>
      </c>
      <c r="AL3536" s="355">
        <v>4.4517699999999998</v>
      </c>
      <c r="AM3536" s="11">
        <f>IF(Verzie!$E$1="CZK",Ceny!AK3536,IF(Verzie!$E$1="SK",Ceny!AL3536,""))</f>
        <v>4.4517699999999998</v>
      </c>
    </row>
    <row r="3537" spans="34:39" ht="15">
      <c r="AH3537" s="353" t="s">
        <v>12051</v>
      </c>
      <c r="AI3537" s="352" t="s">
        <v>12052</v>
      </c>
      <c r="AJ3537" s="352" t="s">
        <v>12053</v>
      </c>
      <c r="AK3537" s="354">
        <v>97.629769999999994</v>
      </c>
      <c r="AL3537" s="355">
        <v>4.6963400000000002</v>
      </c>
      <c r="AM3537" s="11">
        <f>IF(Verzie!$E$1="CZK",Ceny!AK3537,IF(Verzie!$E$1="SK",Ceny!AL3537,""))</f>
        <v>4.6963400000000002</v>
      </c>
    </row>
    <row r="3538" spans="34:39" ht="15">
      <c r="AH3538" s="353" t="s">
        <v>12054</v>
      </c>
      <c r="AI3538" s="352" t="s">
        <v>12055</v>
      </c>
      <c r="AJ3538" s="352" t="s">
        <v>12056</v>
      </c>
      <c r="AK3538" s="354">
        <v>97.629769999999994</v>
      </c>
      <c r="AL3538" s="355">
        <v>4.6963400000000002</v>
      </c>
      <c r="AM3538" s="11">
        <f>IF(Verzie!$E$1="CZK",Ceny!AK3538,IF(Verzie!$E$1="SK",Ceny!AL3538,""))</f>
        <v>4.6963400000000002</v>
      </c>
    </row>
    <row r="3539" spans="34:39" ht="15">
      <c r="AH3539" s="353" t="s">
        <v>12057</v>
      </c>
      <c r="AI3539" s="352" t="s">
        <v>12058</v>
      </c>
      <c r="AJ3539" s="352" t="s">
        <v>12059</v>
      </c>
      <c r="AK3539" s="354">
        <v>98.569069999999996</v>
      </c>
      <c r="AL3539" s="355">
        <v>4.6391200000000001</v>
      </c>
      <c r="AM3539" s="11">
        <f>IF(Verzie!$E$1="CZK",Ceny!AK3539,IF(Verzie!$E$1="SK",Ceny!AL3539,""))</f>
        <v>4.6391200000000001</v>
      </c>
    </row>
    <row r="3540" spans="34:39" ht="15">
      <c r="AH3540" s="353" t="s">
        <v>12057</v>
      </c>
      <c r="AI3540" s="352" t="s">
        <v>12060</v>
      </c>
      <c r="AJ3540" s="352" t="s">
        <v>12061</v>
      </c>
      <c r="AK3540" s="354">
        <v>92.362089999999995</v>
      </c>
      <c r="AL3540" s="355">
        <v>3.22079</v>
      </c>
      <c r="AM3540" s="11">
        <f>IF(Verzie!$E$1="CZK",Ceny!AK3540,IF(Verzie!$E$1="SK",Ceny!AL3540,""))</f>
        <v>3.22079</v>
      </c>
    </row>
    <row r="3541" spans="34:39" ht="15">
      <c r="AH3541" s="353" t="s">
        <v>12062</v>
      </c>
      <c r="AI3541" s="352" t="s">
        <v>12063</v>
      </c>
      <c r="AJ3541" s="352" t="s">
        <v>12064</v>
      </c>
      <c r="AK3541" s="354">
        <v>98.569069999999996</v>
      </c>
      <c r="AL3541" s="355">
        <v>4.6391200000000001</v>
      </c>
      <c r="AM3541" s="11">
        <f>IF(Verzie!$E$1="CZK",Ceny!AK3541,IF(Verzie!$E$1="SK",Ceny!AL3541,""))</f>
        <v>4.6391200000000001</v>
      </c>
    </row>
    <row r="3542" spans="34:39" ht="15">
      <c r="AH3542" s="353" t="s">
        <v>12062</v>
      </c>
      <c r="AI3542" s="352" t="s">
        <v>12065</v>
      </c>
      <c r="AJ3542" s="352" t="s">
        <v>12066</v>
      </c>
      <c r="AK3542" s="354">
        <v>92.362089999999995</v>
      </c>
      <c r="AL3542" s="355">
        <v>3.22079</v>
      </c>
      <c r="AM3542" s="11">
        <f>IF(Verzie!$E$1="CZK",Ceny!AK3542,IF(Verzie!$E$1="SK",Ceny!AL3542,""))</f>
        <v>3.22079</v>
      </c>
    </row>
    <row r="3543" spans="34:39" ht="15">
      <c r="AH3543" s="353" t="s">
        <v>12067</v>
      </c>
      <c r="AI3543" s="352" t="s">
        <v>12068</v>
      </c>
      <c r="AJ3543" s="352" t="s">
        <v>12069</v>
      </c>
      <c r="AK3543" s="354">
        <v>102.1049</v>
      </c>
      <c r="AL3543" s="355">
        <v>4.8055199999999996</v>
      </c>
      <c r="AM3543" s="11">
        <f>IF(Verzie!$E$1="CZK",Ceny!AK3543,IF(Verzie!$E$1="SK",Ceny!AL3543,""))</f>
        <v>4.8055199999999996</v>
      </c>
    </row>
    <row r="3544" spans="34:39" ht="15">
      <c r="AH3544" s="353" t="s">
        <v>12070</v>
      </c>
      <c r="AI3544" s="352" t="s">
        <v>12071</v>
      </c>
      <c r="AJ3544" s="352" t="s">
        <v>12072</v>
      </c>
      <c r="AK3544" s="354">
        <v>102.1049</v>
      </c>
      <c r="AL3544" s="355">
        <v>4.8055199999999996</v>
      </c>
      <c r="AM3544" s="11">
        <f>IF(Verzie!$E$1="CZK",Ceny!AK3544,IF(Verzie!$E$1="SK",Ceny!AL3544,""))</f>
        <v>4.8055199999999996</v>
      </c>
    </row>
    <row r="3545" spans="34:39" ht="15">
      <c r="AH3545" s="353" t="s">
        <v>12073</v>
      </c>
      <c r="AI3545" s="352" t="s">
        <v>12074</v>
      </c>
      <c r="AJ3545" s="352" t="s">
        <v>12075</v>
      </c>
      <c r="AK3545" s="354">
        <v>112.15963000000001</v>
      </c>
      <c r="AL3545" s="355">
        <v>5.3952799999999996</v>
      </c>
      <c r="AM3545" s="11">
        <f>IF(Verzie!$E$1="CZK",Ceny!AK3545,IF(Verzie!$E$1="SK",Ceny!AL3545,""))</f>
        <v>5.3952799999999996</v>
      </c>
    </row>
    <row r="3546" spans="34:39" ht="15">
      <c r="AH3546" s="353" t="s">
        <v>12076</v>
      </c>
      <c r="AI3546" s="352" t="s">
        <v>12077</v>
      </c>
      <c r="AJ3546" s="352" t="s">
        <v>12078</v>
      </c>
      <c r="AK3546" s="354">
        <v>112.15963000000001</v>
      </c>
      <c r="AL3546" s="355">
        <v>5.3952799999999996</v>
      </c>
      <c r="AM3546" s="11">
        <f>IF(Verzie!$E$1="CZK",Ceny!AK3546,IF(Verzie!$E$1="SK",Ceny!AL3546,""))</f>
        <v>5.3952799999999996</v>
      </c>
    </row>
    <row r="3547" spans="34:39" ht="15">
      <c r="AH3547" s="353" t="s">
        <v>12079</v>
      </c>
      <c r="AI3547" s="352" t="s">
        <v>12080</v>
      </c>
      <c r="AJ3547" s="352" t="s">
        <v>12081</v>
      </c>
      <c r="AK3547" s="354">
        <v>0</v>
      </c>
      <c r="AL3547" s="355">
        <v>4.4242999999999997</v>
      </c>
      <c r="AM3547" s="11">
        <f>IF(Verzie!$E$1="CZK",Ceny!AK3547,IF(Verzie!$E$1="SK",Ceny!AL3547,""))</f>
        <v>4.4242999999999997</v>
      </c>
    </row>
    <row r="3548" spans="34:39" ht="15">
      <c r="AH3548" s="353" t="s">
        <v>12079</v>
      </c>
      <c r="AI3548" s="352" t="s">
        <v>12082</v>
      </c>
      <c r="AJ3548" s="352" t="s">
        <v>12083</v>
      </c>
      <c r="AK3548" s="354">
        <v>92.545590000000004</v>
      </c>
      <c r="AL3548" s="355">
        <v>4.4517699999999998</v>
      </c>
      <c r="AM3548" s="11">
        <f>IF(Verzie!$E$1="CZK",Ceny!AK3548,IF(Verzie!$E$1="SK",Ceny!AL3548,""))</f>
        <v>4.4517699999999998</v>
      </c>
    </row>
    <row r="3549" spans="34:39" ht="15">
      <c r="AH3549" s="353" t="s">
        <v>12084</v>
      </c>
      <c r="AI3549" s="352" t="s">
        <v>12085</v>
      </c>
      <c r="AJ3549" s="352" t="s">
        <v>12086</v>
      </c>
      <c r="AK3549" s="354">
        <v>92.545590000000004</v>
      </c>
      <c r="AL3549" s="355">
        <v>4.4517699999999998</v>
      </c>
      <c r="AM3549" s="11">
        <f>IF(Verzie!$E$1="CZK",Ceny!AK3549,IF(Verzie!$E$1="SK",Ceny!AL3549,""))</f>
        <v>4.4517699999999998</v>
      </c>
    </row>
    <row r="3550" spans="34:39" ht="15">
      <c r="AH3550" s="353" t="s">
        <v>12087</v>
      </c>
      <c r="AI3550" s="352" t="s">
        <v>12088</v>
      </c>
      <c r="AJ3550" s="352" t="s">
        <v>12089</v>
      </c>
      <c r="AK3550" s="354">
        <v>0</v>
      </c>
      <c r="AL3550" s="355">
        <v>4.4242999999999997</v>
      </c>
      <c r="AM3550" s="11">
        <f>IF(Verzie!$E$1="CZK",Ceny!AK3550,IF(Verzie!$E$1="SK",Ceny!AL3550,""))</f>
        <v>4.4242999999999997</v>
      </c>
    </row>
    <row r="3551" spans="34:39" ht="15">
      <c r="AH3551" s="353" t="s">
        <v>12087</v>
      </c>
      <c r="AI3551" s="352" t="s">
        <v>12090</v>
      </c>
      <c r="AJ3551" s="352" t="s">
        <v>12091</v>
      </c>
      <c r="AK3551" s="354">
        <v>92.545590000000004</v>
      </c>
      <c r="AL3551" s="355">
        <v>4.4517699999999998</v>
      </c>
      <c r="AM3551" s="11">
        <f>IF(Verzie!$E$1="CZK",Ceny!AK3551,IF(Verzie!$E$1="SK",Ceny!AL3551,""))</f>
        <v>4.4517699999999998</v>
      </c>
    </row>
    <row r="3552" spans="34:39" ht="15">
      <c r="AH3552" s="353" t="s">
        <v>12092</v>
      </c>
      <c r="AI3552" s="352" t="s">
        <v>12093</v>
      </c>
      <c r="AJ3552" s="352" t="s">
        <v>12094</v>
      </c>
      <c r="AK3552" s="354">
        <v>0</v>
      </c>
      <c r="AL3552" s="355">
        <v>4.4242999999999997</v>
      </c>
      <c r="AM3552" s="11">
        <f>IF(Verzie!$E$1="CZK",Ceny!AK3552,IF(Verzie!$E$1="SK",Ceny!AL3552,""))</f>
        <v>4.4242999999999997</v>
      </c>
    </row>
    <row r="3553" spans="34:39" ht="15">
      <c r="AH3553" s="353" t="s">
        <v>12092</v>
      </c>
      <c r="AI3553" s="352" t="s">
        <v>12095</v>
      </c>
      <c r="AJ3553" s="352" t="s">
        <v>12096</v>
      </c>
      <c r="AK3553" s="354">
        <v>92.545590000000004</v>
      </c>
      <c r="AL3553" s="355">
        <v>4.4517699999999998</v>
      </c>
      <c r="AM3553" s="11">
        <f>IF(Verzie!$E$1="CZK",Ceny!AK3553,IF(Verzie!$E$1="SK",Ceny!AL3553,""))</f>
        <v>4.4517699999999998</v>
      </c>
    </row>
    <row r="3554" spans="34:39" ht="15">
      <c r="AH3554" s="353" t="s">
        <v>12097</v>
      </c>
      <c r="AI3554" s="352" t="s">
        <v>12098</v>
      </c>
      <c r="AJ3554" s="352" t="s">
        <v>12099</v>
      </c>
      <c r="AK3554" s="354">
        <v>0</v>
      </c>
      <c r="AL3554" s="355">
        <v>4.4242999999999997</v>
      </c>
      <c r="AM3554" s="11">
        <f>IF(Verzie!$E$1="CZK",Ceny!AK3554,IF(Verzie!$E$1="SK",Ceny!AL3554,""))</f>
        <v>4.4242999999999997</v>
      </c>
    </row>
    <row r="3555" spans="34:39" ht="15">
      <c r="AH3555" s="353" t="s">
        <v>12097</v>
      </c>
      <c r="AI3555" s="352" t="s">
        <v>12100</v>
      </c>
      <c r="AJ3555" s="352" t="s">
        <v>12101</v>
      </c>
      <c r="AK3555" s="354">
        <v>92.545590000000004</v>
      </c>
      <c r="AL3555" s="355">
        <v>4.4517699999999998</v>
      </c>
      <c r="AM3555" s="11">
        <f>IF(Verzie!$E$1="CZK",Ceny!AK3555,IF(Verzie!$E$1="SK",Ceny!AL3555,""))</f>
        <v>4.4517699999999998</v>
      </c>
    </row>
    <row r="3556" spans="34:39" ht="15">
      <c r="AH3556" s="353" t="s">
        <v>12102</v>
      </c>
      <c r="AI3556" s="352" t="s">
        <v>12103</v>
      </c>
      <c r="AJ3556" s="352" t="s">
        <v>12104</v>
      </c>
      <c r="AK3556" s="354">
        <v>0</v>
      </c>
      <c r="AL3556" s="355">
        <v>4.4242999999999997</v>
      </c>
      <c r="AM3556" s="11">
        <f>IF(Verzie!$E$1="CZK",Ceny!AK3556,IF(Verzie!$E$1="SK",Ceny!AL3556,""))</f>
        <v>4.4242999999999997</v>
      </c>
    </row>
    <row r="3557" spans="34:39" ht="15">
      <c r="AH3557" s="353" t="s">
        <v>12102</v>
      </c>
      <c r="AI3557" s="352" t="s">
        <v>12105</v>
      </c>
      <c r="AJ3557" s="352" t="s">
        <v>12106</v>
      </c>
      <c r="AK3557" s="354">
        <v>92.545590000000004</v>
      </c>
      <c r="AL3557" s="355">
        <v>4.4517699999999998</v>
      </c>
      <c r="AM3557" s="11">
        <f>IF(Verzie!$E$1="CZK",Ceny!AK3557,IF(Verzie!$E$1="SK",Ceny!AL3557,""))</f>
        <v>4.4517699999999998</v>
      </c>
    </row>
    <row r="3558" spans="34:39" ht="15">
      <c r="AH3558" s="353" t="s">
        <v>12107</v>
      </c>
      <c r="AI3558" s="352" t="s">
        <v>12108</v>
      </c>
      <c r="AJ3558" s="352" t="s">
        <v>12109</v>
      </c>
      <c r="AK3558" s="354">
        <v>0</v>
      </c>
      <c r="AL3558" s="355">
        <v>4.6673600000000004</v>
      </c>
      <c r="AM3558" s="11">
        <f>IF(Verzie!$E$1="CZK",Ceny!AK3558,IF(Verzie!$E$1="SK",Ceny!AL3558,""))</f>
        <v>4.6673600000000004</v>
      </c>
    </row>
    <row r="3559" spans="34:39" ht="15">
      <c r="AH3559" s="353" t="s">
        <v>12107</v>
      </c>
      <c r="AI3559" s="352" t="s">
        <v>12110</v>
      </c>
      <c r="AJ3559" s="352" t="s">
        <v>12111</v>
      </c>
      <c r="AK3559" s="354">
        <v>97.629769999999994</v>
      </c>
      <c r="AL3559" s="355">
        <v>4.6963400000000002</v>
      </c>
      <c r="AM3559" s="11">
        <f>IF(Verzie!$E$1="CZK",Ceny!AK3559,IF(Verzie!$E$1="SK",Ceny!AL3559,""))</f>
        <v>4.6963400000000002</v>
      </c>
    </row>
    <row r="3560" spans="34:39" ht="15">
      <c r="AH3560" s="353" t="s">
        <v>12112</v>
      </c>
      <c r="AI3560" s="352" t="s">
        <v>12113</v>
      </c>
      <c r="AJ3560" s="352" t="s">
        <v>12114</v>
      </c>
      <c r="AK3560" s="354">
        <v>0</v>
      </c>
      <c r="AL3560" s="355">
        <v>4.6673600000000004</v>
      </c>
      <c r="AM3560" s="11">
        <f>IF(Verzie!$E$1="CZK",Ceny!AK3560,IF(Verzie!$E$1="SK",Ceny!AL3560,""))</f>
        <v>4.6673600000000004</v>
      </c>
    </row>
    <row r="3561" spans="34:39" ht="15">
      <c r="AH3561" s="353" t="s">
        <v>12112</v>
      </c>
      <c r="AI3561" s="352" t="s">
        <v>12115</v>
      </c>
      <c r="AJ3561" s="352" t="s">
        <v>12116</v>
      </c>
      <c r="AK3561" s="354">
        <v>97.629769999999994</v>
      </c>
      <c r="AL3561" s="355">
        <v>4.6963400000000002</v>
      </c>
      <c r="AM3561" s="11">
        <f>IF(Verzie!$E$1="CZK",Ceny!AK3561,IF(Verzie!$E$1="SK",Ceny!AL3561,""))</f>
        <v>4.6963400000000002</v>
      </c>
    </row>
    <row r="3562" spans="34:39" ht="15">
      <c r="AH3562" s="353" t="s">
        <v>12117</v>
      </c>
      <c r="AI3562" s="352" t="s">
        <v>12118</v>
      </c>
      <c r="AJ3562" s="352" t="s">
        <v>12119</v>
      </c>
      <c r="AK3562" s="354">
        <v>98.569069999999996</v>
      </c>
      <c r="AL3562" s="355">
        <v>4.6391200000000001</v>
      </c>
      <c r="AM3562" s="11">
        <f>IF(Verzie!$E$1="CZK",Ceny!AK3562,IF(Verzie!$E$1="SK",Ceny!AL3562,""))</f>
        <v>4.6391200000000001</v>
      </c>
    </row>
    <row r="3563" spans="34:39" ht="15">
      <c r="AH3563" s="353" t="s">
        <v>12117</v>
      </c>
      <c r="AI3563" s="352" t="s">
        <v>12120</v>
      </c>
      <c r="AJ3563" s="352" t="s">
        <v>12121</v>
      </c>
      <c r="AK3563" s="354">
        <v>92.362089999999995</v>
      </c>
      <c r="AL3563" s="355">
        <v>3.25718</v>
      </c>
      <c r="AM3563" s="11">
        <f>IF(Verzie!$E$1="CZK",Ceny!AK3563,IF(Verzie!$E$1="SK",Ceny!AL3563,""))</f>
        <v>3.25718</v>
      </c>
    </row>
    <row r="3564" spans="34:39" ht="15">
      <c r="AH3564" s="353" t="s">
        <v>12122</v>
      </c>
      <c r="AI3564" s="352" t="s">
        <v>12123</v>
      </c>
      <c r="AJ3564" s="352" t="s">
        <v>12124</v>
      </c>
      <c r="AK3564" s="354">
        <v>98.569069999999996</v>
      </c>
      <c r="AL3564" s="355">
        <v>4.6391200000000001</v>
      </c>
      <c r="AM3564" s="11">
        <f>IF(Verzie!$E$1="CZK",Ceny!AK3564,IF(Verzie!$E$1="SK",Ceny!AL3564,""))</f>
        <v>4.6391200000000001</v>
      </c>
    </row>
    <row r="3565" spans="34:39" ht="15">
      <c r="AH3565" s="353" t="s">
        <v>12122</v>
      </c>
      <c r="AI3565" s="352" t="s">
        <v>12125</v>
      </c>
      <c r="AJ3565" s="352" t="s">
        <v>12126</v>
      </c>
      <c r="AK3565" s="354">
        <v>92.362089999999995</v>
      </c>
      <c r="AL3565" s="355">
        <v>3.25718</v>
      </c>
      <c r="AM3565" s="11">
        <f>IF(Verzie!$E$1="CZK",Ceny!AK3565,IF(Verzie!$E$1="SK",Ceny!AL3565,""))</f>
        <v>3.25718</v>
      </c>
    </row>
    <row r="3566" spans="34:39" ht="15">
      <c r="AH3566" s="353" t="s">
        <v>12127</v>
      </c>
      <c r="AI3566" s="352" t="s">
        <v>12128</v>
      </c>
      <c r="AJ3566" s="352" t="s">
        <v>12129</v>
      </c>
      <c r="AK3566" s="354">
        <v>102.1049</v>
      </c>
      <c r="AL3566" s="355">
        <v>4.8055199999999996</v>
      </c>
      <c r="AM3566" s="11">
        <f>IF(Verzie!$E$1="CZK",Ceny!AK3566,IF(Verzie!$E$1="SK",Ceny!AL3566,""))</f>
        <v>4.8055199999999996</v>
      </c>
    </row>
    <row r="3567" spans="34:39" ht="15">
      <c r="AH3567" s="353" t="s">
        <v>12130</v>
      </c>
      <c r="AI3567" s="352" t="s">
        <v>12131</v>
      </c>
      <c r="AJ3567" s="352" t="s">
        <v>12132</v>
      </c>
      <c r="AK3567" s="354">
        <v>102.1049</v>
      </c>
      <c r="AL3567" s="355">
        <v>4.8055199999999996</v>
      </c>
      <c r="AM3567" s="11">
        <f>IF(Verzie!$E$1="CZK",Ceny!AK3567,IF(Verzie!$E$1="SK",Ceny!AL3567,""))</f>
        <v>4.8055199999999996</v>
      </c>
    </row>
    <row r="3568" spans="34:39" ht="15">
      <c r="AH3568" s="353" t="s">
        <v>12133</v>
      </c>
      <c r="AI3568" s="352" t="s">
        <v>12134</v>
      </c>
      <c r="AJ3568" s="352" t="s">
        <v>12135</v>
      </c>
      <c r="AK3568" s="354">
        <v>112.15963000000001</v>
      </c>
      <c r="AL3568" s="355">
        <v>5.3952799999999996</v>
      </c>
      <c r="AM3568" s="11">
        <f>IF(Verzie!$E$1="CZK",Ceny!AK3568,IF(Verzie!$E$1="SK",Ceny!AL3568,""))</f>
        <v>5.3952799999999996</v>
      </c>
    </row>
    <row r="3569" spans="34:39" ht="15">
      <c r="AH3569" s="353" t="s">
        <v>12136</v>
      </c>
      <c r="AI3569" s="352" t="s">
        <v>12137</v>
      </c>
      <c r="AJ3569" s="352" t="s">
        <v>12138</v>
      </c>
      <c r="AK3569" s="354">
        <v>112.15963000000001</v>
      </c>
      <c r="AL3569" s="355">
        <v>5.3952799999999996</v>
      </c>
      <c r="AM3569" s="11">
        <f>IF(Verzie!$E$1="CZK",Ceny!AK3569,IF(Verzie!$E$1="SK",Ceny!AL3569,""))</f>
        <v>5.3952799999999996</v>
      </c>
    </row>
    <row r="3570" spans="34:39" ht="15">
      <c r="AH3570" s="353" t="s">
        <v>12139</v>
      </c>
      <c r="AI3570" s="352" t="s">
        <v>12140</v>
      </c>
      <c r="AJ3570" s="352" t="s">
        <v>12141</v>
      </c>
      <c r="AK3570" s="354">
        <v>0</v>
      </c>
      <c r="AL3570" s="355">
        <v>4.4242999999999997</v>
      </c>
      <c r="AM3570" s="11">
        <f>IF(Verzie!$E$1="CZK",Ceny!AK3570,IF(Verzie!$E$1="SK",Ceny!AL3570,""))</f>
        <v>4.4242999999999997</v>
      </c>
    </row>
    <row r="3571" spans="34:39" ht="15">
      <c r="AH3571" s="353" t="s">
        <v>12139</v>
      </c>
      <c r="AI3571" s="352" t="s">
        <v>12142</v>
      </c>
      <c r="AJ3571" s="352" t="s">
        <v>12143</v>
      </c>
      <c r="AK3571" s="354">
        <v>92.545590000000004</v>
      </c>
      <c r="AL3571" s="355">
        <v>4.4517699999999998</v>
      </c>
      <c r="AM3571" s="11">
        <f>IF(Verzie!$E$1="CZK",Ceny!AK3571,IF(Verzie!$E$1="SK",Ceny!AL3571,""))</f>
        <v>4.4517699999999998</v>
      </c>
    </row>
    <row r="3572" spans="34:39" ht="15">
      <c r="AH3572" s="353" t="s">
        <v>12144</v>
      </c>
      <c r="AI3572" s="352" t="s">
        <v>12145</v>
      </c>
      <c r="AJ3572" s="352" t="s">
        <v>12146</v>
      </c>
      <c r="AK3572" s="354">
        <v>0</v>
      </c>
      <c r="AL3572" s="355">
        <v>4.4242999999999997</v>
      </c>
      <c r="AM3572" s="11">
        <f>IF(Verzie!$E$1="CZK",Ceny!AK3572,IF(Verzie!$E$1="SK",Ceny!AL3572,""))</f>
        <v>4.4242999999999997</v>
      </c>
    </row>
    <row r="3573" spans="34:39" ht="15">
      <c r="AH3573" s="353" t="s">
        <v>12144</v>
      </c>
      <c r="AI3573" s="352" t="s">
        <v>12147</v>
      </c>
      <c r="AJ3573" s="352" t="s">
        <v>12148</v>
      </c>
      <c r="AK3573" s="354">
        <v>92.545590000000004</v>
      </c>
      <c r="AL3573" s="355">
        <v>4.4517699999999998</v>
      </c>
      <c r="AM3573" s="11">
        <f>IF(Verzie!$E$1="CZK",Ceny!AK3573,IF(Verzie!$E$1="SK",Ceny!AL3573,""))</f>
        <v>4.4517699999999998</v>
      </c>
    </row>
    <row r="3574" spans="34:39" ht="15">
      <c r="AH3574" s="353" t="s">
        <v>12149</v>
      </c>
      <c r="AI3574" s="352" t="s">
        <v>12150</v>
      </c>
      <c r="AJ3574" s="352" t="s">
        <v>12151</v>
      </c>
      <c r="AK3574" s="354">
        <v>0</v>
      </c>
      <c r="AL3574" s="355">
        <v>4.4242999999999997</v>
      </c>
      <c r="AM3574" s="11">
        <f>IF(Verzie!$E$1="CZK",Ceny!AK3574,IF(Verzie!$E$1="SK",Ceny!AL3574,""))</f>
        <v>4.4242999999999997</v>
      </c>
    </row>
    <row r="3575" spans="34:39" ht="15">
      <c r="AH3575" s="353" t="s">
        <v>12149</v>
      </c>
      <c r="AI3575" s="352" t="s">
        <v>12152</v>
      </c>
      <c r="AJ3575" s="352" t="s">
        <v>12153</v>
      </c>
      <c r="AK3575" s="354">
        <v>92.545590000000004</v>
      </c>
      <c r="AL3575" s="355">
        <v>4.4517699999999998</v>
      </c>
      <c r="AM3575" s="11">
        <f>IF(Verzie!$E$1="CZK",Ceny!AK3575,IF(Verzie!$E$1="SK",Ceny!AL3575,""))</f>
        <v>4.4517699999999998</v>
      </c>
    </row>
    <row r="3576" spans="34:39" ht="15">
      <c r="AH3576" s="353" t="s">
        <v>12154</v>
      </c>
      <c r="AI3576" s="352" t="s">
        <v>12155</v>
      </c>
      <c r="AJ3576" s="352" t="s">
        <v>12156</v>
      </c>
      <c r="AK3576" s="354">
        <v>0</v>
      </c>
      <c r="AL3576" s="355">
        <v>4.4242999999999997</v>
      </c>
      <c r="AM3576" s="11">
        <f>IF(Verzie!$E$1="CZK",Ceny!AK3576,IF(Verzie!$E$1="SK",Ceny!AL3576,""))</f>
        <v>4.4242999999999997</v>
      </c>
    </row>
    <row r="3577" spans="34:39" ht="15">
      <c r="AH3577" s="353" t="s">
        <v>12154</v>
      </c>
      <c r="AI3577" s="352" t="s">
        <v>12157</v>
      </c>
      <c r="AJ3577" s="352" t="s">
        <v>12158</v>
      </c>
      <c r="AK3577" s="354">
        <v>92.545590000000004</v>
      </c>
      <c r="AL3577" s="355">
        <v>4.4517699999999998</v>
      </c>
      <c r="AM3577" s="11">
        <f>IF(Verzie!$E$1="CZK",Ceny!AK3577,IF(Verzie!$E$1="SK",Ceny!AL3577,""))</f>
        <v>4.4517699999999998</v>
      </c>
    </row>
    <row r="3578" spans="34:39" ht="15">
      <c r="AH3578" s="353" t="s">
        <v>12159</v>
      </c>
      <c r="AI3578" s="352" t="s">
        <v>12160</v>
      </c>
      <c r="AJ3578" s="352" t="s">
        <v>12161</v>
      </c>
      <c r="AK3578" s="354">
        <v>0</v>
      </c>
      <c r="AL3578" s="355">
        <v>4.4242999999999997</v>
      </c>
      <c r="AM3578" s="11">
        <f>IF(Verzie!$E$1="CZK",Ceny!AK3578,IF(Verzie!$E$1="SK",Ceny!AL3578,""))</f>
        <v>4.4242999999999997</v>
      </c>
    </row>
    <row r="3579" spans="34:39" ht="15">
      <c r="AH3579" s="353" t="s">
        <v>12159</v>
      </c>
      <c r="AI3579" s="352" t="s">
        <v>12162</v>
      </c>
      <c r="AJ3579" s="352" t="s">
        <v>12163</v>
      </c>
      <c r="AK3579" s="354">
        <v>92.545590000000004</v>
      </c>
      <c r="AL3579" s="355">
        <v>4.4517699999999998</v>
      </c>
      <c r="AM3579" s="11">
        <f>IF(Verzie!$E$1="CZK",Ceny!AK3579,IF(Verzie!$E$1="SK",Ceny!AL3579,""))</f>
        <v>4.4517699999999998</v>
      </c>
    </row>
    <row r="3580" spans="34:39" ht="15">
      <c r="AH3580" s="353" t="s">
        <v>12164</v>
      </c>
      <c r="AI3580" s="352" t="s">
        <v>12165</v>
      </c>
      <c r="AJ3580" s="352" t="s">
        <v>12166</v>
      </c>
      <c r="AK3580" s="354">
        <v>0</v>
      </c>
      <c r="AL3580" s="355">
        <v>4.4242999999999997</v>
      </c>
      <c r="AM3580" s="11">
        <f>IF(Verzie!$E$1="CZK",Ceny!AK3580,IF(Verzie!$E$1="SK",Ceny!AL3580,""))</f>
        <v>4.4242999999999997</v>
      </c>
    </row>
    <row r="3581" spans="34:39" ht="15">
      <c r="AH3581" s="353" t="s">
        <v>12164</v>
      </c>
      <c r="AI3581" s="352" t="s">
        <v>12167</v>
      </c>
      <c r="AJ3581" s="352" t="s">
        <v>12168</v>
      </c>
      <c r="AK3581" s="354">
        <v>92.545590000000004</v>
      </c>
      <c r="AL3581" s="355">
        <v>4.4517699999999998</v>
      </c>
      <c r="AM3581" s="11">
        <f>IF(Verzie!$E$1="CZK",Ceny!AK3581,IF(Verzie!$E$1="SK",Ceny!AL3581,""))</f>
        <v>4.4517699999999998</v>
      </c>
    </row>
    <row r="3582" spans="34:39" ht="15">
      <c r="AH3582" s="353" t="s">
        <v>12169</v>
      </c>
      <c r="AI3582" s="352" t="s">
        <v>12170</v>
      </c>
      <c r="AJ3582" s="352" t="s">
        <v>12171</v>
      </c>
      <c r="AK3582" s="354">
        <v>0</v>
      </c>
      <c r="AL3582" s="355">
        <v>4.6673600000000004</v>
      </c>
      <c r="AM3582" s="11">
        <f>IF(Verzie!$E$1="CZK",Ceny!AK3582,IF(Verzie!$E$1="SK",Ceny!AL3582,""))</f>
        <v>4.6673600000000004</v>
      </c>
    </row>
    <row r="3583" spans="34:39" ht="15">
      <c r="AH3583" s="353" t="s">
        <v>12169</v>
      </c>
      <c r="AI3583" s="352" t="s">
        <v>12172</v>
      </c>
      <c r="AJ3583" s="352" t="s">
        <v>12173</v>
      </c>
      <c r="AK3583" s="354">
        <v>97.629769999999994</v>
      </c>
      <c r="AL3583" s="355">
        <v>4.6963400000000002</v>
      </c>
      <c r="AM3583" s="11">
        <f>IF(Verzie!$E$1="CZK",Ceny!AK3583,IF(Verzie!$E$1="SK",Ceny!AL3583,""))</f>
        <v>4.6963400000000002</v>
      </c>
    </row>
    <row r="3584" spans="34:39" ht="15">
      <c r="AH3584" s="353" t="s">
        <v>12174</v>
      </c>
      <c r="AI3584" s="352" t="s">
        <v>12175</v>
      </c>
      <c r="AJ3584" s="352" t="s">
        <v>12176</v>
      </c>
      <c r="AK3584" s="354">
        <v>0</v>
      </c>
      <c r="AL3584" s="355">
        <v>4.6673600000000004</v>
      </c>
      <c r="AM3584" s="11">
        <f>IF(Verzie!$E$1="CZK",Ceny!AK3584,IF(Verzie!$E$1="SK",Ceny!AL3584,""))</f>
        <v>4.6673600000000004</v>
      </c>
    </row>
    <row r="3585" spans="34:39" ht="15">
      <c r="AH3585" s="353" t="s">
        <v>12174</v>
      </c>
      <c r="AI3585" s="352" t="s">
        <v>12177</v>
      </c>
      <c r="AJ3585" s="352" t="s">
        <v>12178</v>
      </c>
      <c r="AK3585" s="354">
        <v>97.629769999999994</v>
      </c>
      <c r="AL3585" s="355">
        <v>4.6963400000000002</v>
      </c>
      <c r="AM3585" s="11">
        <f>IF(Verzie!$E$1="CZK",Ceny!AK3585,IF(Verzie!$E$1="SK",Ceny!AL3585,""))</f>
        <v>4.6963400000000002</v>
      </c>
    </row>
    <row r="3586" spans="34:39" ht="15">
      <c r="AH3586" s="353" t="s">
        <v>12179</v>
      </c>
      <c r="AI3586" s="352" t="s">
        <v>12180</v>
      </c>
      <c r="AJ3586" s="352" t="s">
        <v>12181</v>
      </c>
      <c r="AK3586" s="354">
        <v>94.885649999999998</v>
      </c>
      <c r="AL3586" s="355">
        <v>4.5643500000000001</v>
      </c>
      <c r="AM3586" s="11">
        <f>IF(Verzie!$E$1="CZK",Ceny!AK3586,IF(Verzie!$E$1="SK",Ceny!AL3586,""))</f>
        <v>4.5643500000000001</v>
      </c>
    </row>
    <row r="3587" spans="34:39" ht="15">
      <c r="AH3587" s="353" t="s">
        <v>12179</v>
      </c>
      <c r="AI3587" s="352" t="s">
        <v>12182</v>
      </c>
      <c r="AJ3587" s="352" t="s">
        <v>12183</v>
      </c>
      <c r="AK3587" s="354">
        <v>98.569069999999996</v>
      </c>
      <c r="AL3587" s="355">
        <v>4.6391200000000001</v>
      </c>
      <c r="AM3587" s="11">
        <f>IF(Verzie!$E$1="CZK",Ceny!AK3587,IF(Verzie!$E$1="SK",Ceny!AL3587,""))</f>
        <v>4.6391200000000001</v>
      </c>
    </row>
    <row r="3588" spans="34:39" ht="15">
      <c r="AH3588" s="353" t="s">
        <v>12184</v>
      </c>
      <c r="AI3588" s="352" t="s">
        <v>12185</v>
      </c>
      <c r="AJ3588" s="352" t="s">
        <v>12186</v>
      </c>
      <c r="AK3588" s="354">
        <v>94.885649999999998</v>
      </c>
      <c r="AL3588" s="355">
        <v>4.5643500000000001</v>
      </c>
      <c r="AM3588" s="11">
        <f>IF(Verzie!$E$1="CZK",Ceny!AK3588,IF(Verzie!$E$1="SK",Ceny!AL3588,""))</f>
        <v>4.5643500000000001</v>
      </c>
    </row>
    <row r="3589" spans="34:39" ht="15">
      <c r="AH3589" s="353" t="s">
        <v>12184</v>
      </c>
      <c r="AI3589" s="352" t="s">
        <v>12187</v>
      </c>
      <c r="AJ3589" s="352" t="s">
        <v>12188</v>
      </c>
      <c r="AK3589" s="354">
        <v>98.569069999999996</v>
      </c>
      <c r="AL3589" s="355">
        <v>4.6391200000000001</v>
      </c>
      <c r="AM3589" s="11">
        <f>IF(Verzie!$E$1="CZK",Ceny!AK3589,IF(Verzie!$E$1="SK",Ceny!AL3589,""))</f>
        <v>4.6391200000000001</v>
      </c>
    </row>
    <row r="3590" spans="34:39" ht="15">
      <c r="AH3590" s="353" t="s">
        <v>12189</v>
      </c>
      <c r="AI3590" s="352" t="s">
        <v>12190</v>
      </c>
      <c r="AJ3590" s="352" t="s">
        <v>12191</v>
      </c>
      <c r="AK3590" s="354">
        <v>102.1049</v>
      </c>
      <c r="AL3590" s="355">
        <v>4.8055199999999996</v>
      </c>
      <c r="AM3590" s="11">
        <f>IF(Verzie!$E$1="CZK",Ceny!AK3590,IF(Verzie!$E$1="SK",Ceny!AL3590,""))</f>
        <v>4.8055199999999996</v>
      </c>
    </row>
    <row r="3591" spans="34:39" ht="15">
      <c r="AH3591" s="353" t="s">
        <v>12192</v>
      </c>
      <c r="AI3591" s="352" t="s">
        <v>12193</v>
      </c>
      <c r="AJ3591" s="352" t="s">
        <v>12194</v>
      </c>
      <c r="AK3591" s="354">
        <v>102.1049</v>
      </c>
      <c r="AL3591" s="355">
        <v>4.8055199999999996</v>
      </c>
      <c r="AM3591" s="11">
        <f>IF(Verzie!$E$1="CZK",Ceny!AK3591,IF(Verzie!$E$1="SK",Ceny!AL3591,""))</f>
        <v>4.8055199999999996</v>
      </c>
    </row>
    <row r="3592" spans="34:39" ht="15">
      <c r="AH3592" s="353" t="s">
        <v>12195</v>
      </c>
      <c r="AI3592" s="352" t="s">
        <v>12196</v>
      </c>
      <c r="AJ3592" s="352" t="s">
        <v>12197</v>
      </c>
      <c r="AK3592" s="354">
        <v>112.15963000000001</v>
      </c>
      <c r="AL3592" s="355">
        <v>5.3952799999999996</v>
      </c>
      <c r="AM3592" s="11">
        <f>IF(Verzie!$E$1="CZK",Ceny!AK3592,IF(Verzie!$E$1="SK",Ceny!AL3592,""))</f>
        <v>5.3952799999999996</v>
      </c>
    </row>
    <row r="3593" spans="34:39" ht="15">
      <c r="AH3593" s="353" t="s">
        <v>12198</v>
      </c>
      <c r="AI3593" s="352" t="s">
        <v>12199</v>
      </c>
      <c r="AJ3593" s="352" t="s">
        <v>12200</v>
      </c>
      <c r="AK3593" s="354">
        <v>112.15963000000001</v>
      </c>
      <c r="AL3593" s="355">
        <v>5.3952799999999996</v>
      </c>
      <c r="AM3593" s="11">
        <f>IF(Verzie!$E$1="CZK",Ceny!AK3593,IF(Verzie!$E$1="SK",Ceny!AL3593,""))</f>
        <v>5.3952799999999996</v>
      </c>
    </row>
    <row r="3594" spans="34:39" ht="15">
      <c r="AH3594" s="353" t="s">
        <v>12201</v>
      </c>
      <c r="AI3594" s="352" t="s">
        <v>12202</v>
      </c>
      <c r="AJ3594" s="352" t="s">
        <v>12203</v>
      </c>
      <c r="AK3594" s="354">
        <v>181.93437</v>
      </c>
      <c r="AL3594" s="355">
        <v>8.7517099999999992</v>
      </c>
      <c r="AM3594" s="11">
        <f>IF(Verzie!$E$1="CZK",Ceny!AK3594,IF(Verzie!$E$1="SK",Ceny!AL3594,""))</f>
        <v>8.7517099999999992</v>
      </c>
    </row>
    <row r="3595" spans="34:39" ht="15">
      <c r="AH3595" s="353" t="s">
        <v>12204</v>
      </c>
      <c r="AI3595" s="352" t="s">
        <v>12205</v>
      </c>
      <c r="AJ3595" s="352" t="s">
        <v>12206</v>
      </c>
      <c r="AK3595" s="354">
        <v>195.50603000000001</v>
      </c>
      <c r="AL3595" s="355">
        <v>9.4045400000000008</v>
      </c>
      <c r="AM3595" s="11">
        <f>IF(Verzie!$E$1="CZK",Ceny!AK3595,IF(Verzie!$E$1="SK",Ceny!AL3595,""))</f>
        <v>9.4045400000000008</v>
      </c>
    </row>
    <row r="3596" spans="34:39" ht="15">
      <c r="AH3596" s="353" t="s">
        <v>12207</v>
      </c>
      <c r="AI3596" s="352" t="s">
        <v>12208</v>
      </c>
      <c r="AJ3596" s="352" t="s">
        <v>12209</v>
      </c>
      <c r="AK3596" s="354">
        <v>181.93437</v>
      </c>
      <c r="AL3596" s="355">
        <v>8.7517099999999992</v>
      </c>
      <c r="AM3596" s="11">
        <f>IF(Verzie!$E$1="CZK",Ceny!AK3596,IF(Verzie!$E$1="SK",Ceny!AL3596,""))</f>
        <v>8.7517099999999992</v>
      </c>
    </row>
    <row r="3597" spans="34:39" ht="15">
      <c r="AH3597" s="353" t="s">
        <v>12210</v>
      </c>
      <c r="AI3597" s="352" t="s">
        <v>12211</v>
      </c>
      <c r="AJ3597" s="352" t="s">
        <v>12212</v>
      </c>
      <c r="AK3597" s="354">
        <v>195.50603000000001</v>
      </c>
      <c r="AL3597" s="355">
        <v>9.4045400000000008</v>
      </c>
      <c r="AM3597" s="11">
        <f>IF(Verzie!$E$1="CZK",Ceny!AK3597,IF(Verzie!$E$1="SK",Ceny!AL3597,""))</f>
        <v>9.4045400000000008</v>
      </c>
    </row>
    <row r="3598" spans="34:39" ht="15">
      <c r="AH3598" s="353" t="s">
        <v>12213</v>
      </c>
      <c r="AI3598" s="352" t="s">
        <v>12214</v>
      </c>
      <c r="AJ3598" s="352" t="s">
        <v>12215</v>
      </c>
      <c r="AK3598" s="354">
        <v>304.32454999999999</v>
      </c>
      <c r="AL3598" s="355">
        <v>0</v>
      </c>
      <c r="AM3598" s="11">
        <f>IF(Verzie!$E$1="CZK",Ceny!AK3598,IF(Verzie!$E$1="SK",Ceny!AL3598,""))</f>
        <v>0</v>
      </c>
    </row>
    <row r="3599" spans="34:39" ht="15">
      <c r="AH3599" s="353" t="s">
        <v>12216</v>
      </c>
      <c r="AI3599" s="352" t="s">
        <v>12217</v>
      </c>
      <c r="AJ3599" s="352" t="s">
        <v>12218</v>
      </c>
      <c r="AK3599" s="354">
        <v>181.93437</v>
      </c>
      <c r="AL3599" s="355">
        <v>8.7517099999999992</v>
      </c>
      <c r="AM3599" s="11">
        <f>IF(Verzie!$E$1="CZK",Ceny!AK3599,IF(Verzie!$E$1="SK",Ceny!AL3599,""))</f>
        <v>8.7517099999999992</v>
      </c>
    </row>
    <row r="3600" spans="34:39" ht="15">
      <c r="AH3600" s="353" t="s">
        <v>12219</v>
      </c>
      <c r="AI3600" s="352" t="s">
        <v>12220</v>
      </c>
      <c r="AJ3600" s="352" t="s">
        <v>12221</v>
      </c>
      <c r="AK3600" s="354">
        <v>195.50603000000001</v>
      </c>
      <c r="AL3600" s="355">
        <v>9.4045400000000008</v>
      </c>
      <c r="AM3600" s="11">
        <f>IF(Verzie!$E$1="CZK",Ceny!AK3600,IF(Verzie!$E$1="SK",Ceny!AL3600,""))</f>
        <v>9.4045400000000008</v>
      </c>
    </row>
    <row r="3601" spans="34:39" ht="15">
      <c r="AH3601" s="353" t="s">
        <v>12222</v>
      </c>
      <c r="AI3601" s="352" t="s">
        <v>12223</v>
      </c>
      <c r="AJ3601" s="352" t="s">
        <v>12224</v>
      </c>
      <c r="AK3601" s="354">
        <v>337.00089000000003</v>
      </c>
      <c r="AL3601" s="355">
        <v>16.21095</v>
      </c>
      <c r="AM3601" s="11">
        <f>IF(Verzie!$E$1="CZK",Ceny!AK3601,IF(Verzie!$E$1="SK",Ceny!AL3601,""))</f>
        <v>16.21095</v>
      </c>
    </row>
    <row r="3602" spans="34:39" ht="15">
      <c r="AH3602" s="353" t="s">
        <v>12222</v>
      </c>
      <c r="AI3602" s="352" t="s">
        <v>12225</v>
      </c>
      <c r="AJ3602" s="352" t="s">
        <v>12226</v>
      </c>
      <c r="AK3602" s="354">
        <v>368.35124000000002</v>
      </c>
      <c r="AL3602" s="355">
        <v>17.71902</v>
      </c>
      <c r="AM3602" s="11">
        <f>IF(Verzie!$E$1="CZK",Ceny!AK3602,IF(Verzie!$E$1="SK",Ceny!AL3602,""))</f>
        <v>17.71902</v>
      </c>
    </row>
    <row r="3603" spans="34:39" ht="15">
      <c r="AH3603" s="353" t="s">
        <v>12227</v>
      </c>
      <c r="AI3603" s="352" t="s">
        <v>12228</v>
      </c>
      <c r="AJ3603" s="352" t="s">
        <v>12229</v>
      </c>
      <c r="AK3603" s="354">
        <v>337.00089000000003</v>
      </c>
      <c r="AL3603" s="355">
        <v>16.21095</v>
      </c>
      <c r="AM3603" s="11">
        <f>IF(Verzie!$E$1="CZK",Ceny!AK3603,IF(Verzie!$E$1="SK",Ceny!AL3603,""))</f>
        <v>16.21095</v>
      </c>
    </row>
    <row r="3604" spans="34:39" ht="15">
      <c r="AH3604" s="353" t="s">
        <v>12230</v>
      </c>
      <c r="AI3604" s="352" t="s">
        <v>12231</v>
      </c>
      <c r="AJ3604" s="352" t="s">
        <v>12232</v>
      </c>
      <c r="AK3604" s="354">
        <v>337.00089000000003</v>
      </c>
      <c r="AL3604" s="355">
        <v>16.21095</v>
      </c>
      <c r="AM3604" s="11">
        <f>IF(Verzie!$E$1="CZK",Ceny!AK3604,IF(Verzie!$E$1="SK",Ceny!AL3604,""))</f>
        <v>16.21095</v>
      </c>
    </row>
    <row r="3605" spans="34:39" ht="15">
      <c r="AH3605" s="353" t="s">
        <v>12233</v>
      </c>
      <c r="AI3605" s="352" t="s">
        <v>12234</v>
      </c>
      <c r="AJ3605" s="352" t="s">
        <v>12235</v>
      </c>
      <c r="AK3605" s="354">
        <v>48.002319999999997</v>
      </c>
      <c r="AL3605" s="355">
        <v>2.3090799999999998</v>
      </c>
      <c r="AM3605" s="11">
        <f>IF(Verzie!$E$1="CZK",Ceny!AK3605,IF(Verzie!$E$1="SK",Ceny!AL3605,""))</f>
        <v>2.3090799999999998</v>
      </c>
    </row>
    <row r="3606" spans="34:39" ht="15">
      <c r="AH3606" s="353" t="s">
        <v>12236</v>
      </c>
      <c r="AI3606" s="352" t="s">
        <v>12237</v>
      </c>
      <c r="AJ3606" s="352" t="s">
        <v>12238</v>
      </c>
      <c r="AK3606" s="354">
        <v>60.803130000000003</v>
      </c>
      <c r="AL3606" s="355">
        <v>2.9248599999999998</v>
      </c>
      <c r="AM3606" s="11">
        <f>IF(Verzie!$E$1="CZK",Ceny!AK3606,IF(Verzie!$E$1="SK",Ceny!AL3606,""))</f>
        <v>2.9248599999999998</v>
      </c>
    </row>
    <row r="3607" spans="34:39" ht="15">
      <c r="AH3607" s="353" t="s">
        <v>12239</v>
      </c>
      <c r="AI3607" s="352" t="s">
        <v>12240</v>
      </c>
      <c r="AJ3607" s="352" t="s">
        <v>12241</v>
      </c>
      <c r="AK3607" s="354">
        <v>48.002319999999997</v>
      </c>
      <c r="AL3607" s="355">
        <v>2.3090799999999998</v>
      </c>
      <c r="AM3607" s="11">
        <f>IF(Verzie!$E$1="CZK",Ceny!AK3607,IF(Verzie!$E$1="SK",Ceny!AL3607,""))</f>
        <v>2.3090799999999998</v>
      </c>
    </row>
    <row r="3608" spans="34:39" ht="15">
      <c r="AH3608" s="353" t="s">
        <v>12242</v>
      </c>
      <c r="AI3608" s="352" t="s">
        <v>12243</v>
      </c>
      <c r="AJ3608" s="352" t="s">
        <v>12244</v>
      </c>
      <c r="AK3608" s="354">
        <v>60.803130000000003</v>
      </c>
      <c r="AL3608" s="355">
        <v>2.9248599999999998</v>
      </c>
      <c r="AM3608" s="11">
        <f>IF(Verzie!$E$1="CZK",Ceny!AK3608,IF(Verzie!$E$1="SK",Ceny!AL3608,""))</f>
        <v>2.9248599999999998</v>
      </c>
    </row>
    <row r="3609" spans="34:39" ht="15">
      <c r="AH3609" s="353" t="s">
        <v>12245</v>
      </c>
      <c r="AI3609" s="352" t="s">
        <v>12246</v>
      </c>
      <c r="AJ3609" s="352" t="s">
        <v>12247</v>
      </c>
      <c r="AK3609" s="354">
        <v>48.002319999999997</v>
      </c>
      <c r="AL3609" s="355">
        <v>2.3090799999999998</v>
      </c>
      <c r="AM3609" s="11">
        <f>IF(Verzie!$E$1="CZK",Ceny!AK3609,IF(Verzie!$E$1="SK",Ceny!AL3609,""))</f>
        <v>2.3090799999999998</v>
      </c>
    </row>
    <row r="3610" spans="34:39" ht="15">
      <c r="AH3610" s="353" t="s">
        <v>12248</v>
      </c>
      <c r="AI3610" s="352" t="s">
        <v>12249</v>
      </c>
      <c r="AJ3610" s="352" t="s">
        <v>12250</v>
      </c>
      <c r="AK3610" s="354">
        <v>60.803130000000003</v>
      </c>
      <c r="AL3610" s="355">
        <v>2.9248599999999998</v>
      </c>
      <c r="AM3610" s="11">
        <f>IF(Verzie!$E$1="CZK",Ceny!AK3610,IF(Verzie!$E$1="SK",Ceny!AL3610,""))</f>
        <v>2.9248599999999998</v>
      </c>
    </row>
    <row r="3611" spans="34:39" ht="15">
      <c r="AH3611" s="353" t="s">
        <v>12251</v>
      </c>
      <c r="AI3611" s="352" t="s">
        <v>12252</v>
      </c>
      <c r="AJ3611" s="352" t="s">
        <v>12253</v>
      </c>
      <c r="AK3611" s="354">
        <v>55.00694</v>
      </c>
      <c r="AL3611" s="355">
        <v>2.64602</v>
      </c>
      <c r="AM3611" s="11">
        <f>IF(Verzie!$E$1="CZK",Ceny!AK3611,IF(Verzie!$E$1="SK",Ceny!AL3611,""))</f>
        <v>2.64602</v>
      </c>
    </row>
    <row r="3612" spans="34:39" ht="15">
      <c r="AH3612" s="353" t="s">
        <v>12254</v>
      </c>
      <c r="AI3612" s="352" t="s">
        <v>12255</v>
      </c>
      <c r="AJ3612" s="352" t="s">
        <v>12256</v>
      </c>
      <c r="AK3612" s="354">
        <v>55.00694</v>
      </c>
      <c r="AL3612" s="355">
        <v>2.64602</v>
      </c>
      <c r="AM3612" s="11">
        <f>IF(Verzie!$E$1="CZK",Ceny!AK3612,IF(Verzie!$E$1="SK",Ceny!AL3612,""))</f>
        <v>2.64602</v>
      </c>
    </row>
    <row r="3613" spans="34:39" ht="15">
      <c r="AH3613" s="353" t="s">
        <v>12257</v>
      </c>
      <c r="AI3613" s="352" t="s">
        <v>12258</v>
      </c>
      <c r="AJ3613" s="352" t="s">
        <v>12259</v>
      </c>
      <c r="AK3613" s="354">
        <v>55.00694</v>
      </c>
      <c r="AL3613" s="355">
        <v>2.64602</v>
      </c>
      <c r="AM3613" s="11">
        <f>IF(Verzie!$E$1="CZK",Ceny!AK3613,IF(Verzie!$E$1="SK",Ceny!AL3613,""))</f>
        <v>2.64602</v>
      </c>
    </row>
    <row r="3614" spans="34:39" ht="15">
      <c r="AH3614" s="353" t="s">
        <v>12260</v>
      </c>
      <c r="AI3614" s="352" t="s">
        <v>12261</v>
      </c>
      <c r="AJ3614" s="352" t="s">
        <v>12262</v>
      </c>
      <c r="AK3614" s="354">
        <v>55.00694</v>
      </c>
      <c r="AL3614" s="355">
        <v>2.64602</v>
      </c>
      <c r="AM3614" s="11">
        <f>IF(Verzie!$E$1="CZK",Ceny!AK3614,IF(Verzie!$E$1="SK",Ceny!AL3614,""))</f>
        <v>2.64602</v>
      </c>
    </row>
    <row r="3615" spans="34:39" ht="15">
      <c r="AH3615" s="353" t="s">
        <v>12263</v>
      </c>
      <c r="AI3615" s="352" t="s">
        <v>12264</v>
      </c>
      <c r="AJ3615" s="352" t="s">
        <v>12265</v>
      </c>
      <c r="AK3615" s="354">
        <v>23.49464</v>
      </c>
      <c r="AL3615" s="355">
        <v>1.1057600000000001</v>
      </c>
      <c r="AM3615" s="11">
        <f>IF(Verzie!$E$1="CZK",Ceny!AK3615,IF(Verzie!$E$1="SK",Ceny!AL3615,""))</f>
        <v>1.1057600000000001</v>
      </c>
    </row>
    <row r="3616" spans="34:39" ht="15">
      <c r="AH3616" s="353" t="s">
        <v>12263</v>
      </c>
      <c r="AI3616" s="352" t="s">
        <v>12266</v>
      </c>
      <c r="AJ3616" s="352" t="s">
        <v>12267</v>
      </c>
      <c r="AK3616" s="354">
        <v>22.69388</v>
      </c>
      <c r="AL3616" s="355">
        <v>1.5870500000000001</v>
      </c>
      <c r="AM3616" s="11">
        <f>IF(Verzie!$E$1="CZK",Ceny!AK3616,IF(Verzie!$E$1="SK",Ceny!AL3616,""))</f>
        <v>1.5870500000000001</v>
      </c>
    </row>
    <row r="3617" spans="34:39" ht="15">
      <c r="AH3617" s="353" t="s">
        <v>12268</v>
      </c>
      <c r="AI3617" s="352" t="s">
        <v>12269</v>
      </c>
      <c r="AJ3617" s="352" t="s">
        <v>12270</v>
      </c>
      <c r="AK3617" s="354">
        <v>23.49464</v>
      </c>
      <c r="AL3617" s="355">
        <v>1.1057600000000001</v>
      </c>
      <c r="AM3617" s="11">
        <f>IF(Verzie!$E$1="CZK",Ceny!AK3617,IF(Verzie!$E$1="SK",Ceny!AL3617,""))</f>
        <v>1.1057600000000001</v>
      </c>
    </row>
    <row r="3618" spans="34:39" ht="15">
      <c r="AH3618" s="353" t="s">
        <v>12268</v>
      </c>
      <c r="AI3618" s="352" t="s">
        <v>12271</v>
      </c>
      <c r="AJ3618" s="352" t="s">
        <v>12272</v>
      </c>
      <c r="AK3618" s="354">
        <v>22.69388</v>
      </c>
      <c r="AL3618" s="355">
        <v>1.5870500000000001</v>
      </c>
      <c r="AM3618" s="11">
        <f>IF(Verzie!$E$1="CZK",Ceny!AK3618,IF(Verzie!$E$1="SK",Ceny!AL3618,""))</f>
        <v>1.5870500000000001</v>
      </c>
    </row>
    <row r="3619" spans="34:39" ht="15">
      <c r="AH3619" s="353" t="s">
        <v>12273</v>
      </c>
      <c r="AI3619" s="352" t="s">
        <v>12274</v>
      </c>
      <c r="AJ3619" s="352" t="s">
        <v>12275</v>
      </c>
      <c r="AK3619" s="354">
        <v>23.49464</v>
      </c>
      <c r="AL3619" s="355">
        <v>1.1057600000000001</v>
      </c>
      <c r="AM3619" s="11">
        <f>IF(Verzie!$E$1="CZK",Ceny!AK3619,IF(Verzie!$E$1="SK",Ceny!AL3619,""))</f>
        <v>1.1057600000000001</v>
      </c>
    </row>
    <row r="3620" spans="34:39" ht="15">
      <c r="AH3620" s="353" t="s">
        <v>12273</v>
      </c>
      <c r="AI3620" s="352" t="s">
        <v>12276</v>
      </c>
      <c r="AJ3620" s="352" t="s">
        <v>12277</v>
      </c>
      <c r="AK3620" s="354">
        <v>22.69388</v>
      </c>
      <c r="AL3620" s="355">
        <v>1.5870500000000001</v>
      </c>
      <c r="AM3620" s="11">
        <f>IF(Verzie!$E$1="CZK",Ceny!AK3620,IF(Verzie!$E$1="SK",Ceny!AL3620,""))</f>
        <v>1.5870500000000001</v>
      </c>
    </row>
    <row r="3621" spans="34:39" ht="15">
      <c r="AH3621" s="353" t="s">
        <v>12278</v>
      </c>
      <c r="AI3621" s="352" t="s">
        <v>12279</v>
      </c>
      <c r="AJ3621" s="352" t="s">
        <v>12280</v>
      </c>
      <c r="AK3621" s="354">
        <v>23.49464</v>
      </c>
      <c r="AL3621" s="355">
        <v>1.1057600000000001</v>
      </c>
      <c r="AM3621" s="11">
        <f>IF(Verzie!$E$1="CZK",Ceny!AK3621,IF(Verzie!$E$1="SK",Ceny!AL3621,""))</f>
        <v>1.1057600000000001</v>
      </c>
    </row>
    <row r="3622" spans="34:39" ht="15">
      <c r="AH3622" s="353" t="s">
        <v>12278</v>
      </c>
      <c r="AI3622" s="352" t="s">
        <v>12281</v>
      </c>
      <c r="AJ3622" s="352" t="s">
        <v>12282</v>
      </c>
      <c r="AK3622" s="354">
        <v>22.69388</v>
      </c>
      <c r="AL3622" s="355">
        <v>1.5870500000000001</v>
      </c>
      <c r="AM3622" s="11">
        <f>IF(Verzie!$E$1="CZK",Ceny!AK3622,IF(Verzie!$E$1="SK",Ceny!AL3622,""))</f>
        <v>1.5870500000000001</v>
      </c>
    </row>
    <row r="3623" spans="34:39" ht="15">
      <c r="AH3623" s="353" t="s">
        <v>12283</v>
      </c>
      <c r="AI3623" s="352" t="s">
        <v>12284</v>
      </c>
      <c r="AJ3623" s="352" t="s">
        <v>12285</v>
      </c>
      <c r="AK3623" s="354">
        <v>48.626739999999998</v>
      </c>
      <c r="AL3623" s="355">
        <v>2.2886000000000002</v>
      </c>
      <c r="AM3623" s="11">
        <f>IF(Verzie!$E$1="CZK",Ceny!AK3623,IF(Verzie!$E$1="SK",Ceny!AL3623,""))</f>
        <v>2.2886000000000002</v>
      </c>
    </row>
    <row r="3624" spans="34:39" ht="15">
      <c r="AH3624" s="353" t="s">
        <v>12283</v>
      </c>
      <c r="AI3624" s="352" t="s">
        <v>12286</v>
      </c>
      <c r="AJ3624" s="352" t="s">
        <v>12287</v>
      </c>
      <c r="AK3624" s="354">
        <v>46.974339999999998</v>
      </c>
      <c r="AL3624" s="355">
        <v>2.9231799999999999</v>
      </c>
      <c r="AM3624" s="11">
        <f>IF(Verzie!$E$1="CZK",Ceny!AK3624,IF(Verzie!$E$1="SK",Ceny!AL3624,""))</f>
        <v>2.9231799999999999</v>
      </c>
    </row>
    <row r="3625" spans="34:39" ht="15">
      <c r="AH3625" s="353" t="s">
        <v>12288</v>
      </c>
      <c r="AI3625" s="352" t="s">
        <v>12289</v>
      </c>
      <c r="AJ3625" s="352" t="s">
        <v>12290</v>
      </c>
      <c r="AK3625" s="354">
        <v>48.626739999999998</v>
      </c>
      <c r="AL3625" s="355">
        <v>2.2886000000000002</v>
      </c>
      <c r="AM3625" s="11">
        <f>IF(Verzie!$E$1="CZK",Ceny!AK3625,IF(Verzie!$E$1="SK",Ceny!AL3625,""))</f>
        <v>2.2886000000000002</v>
      </c>
    </row>
    <row r="3626" spans="34:39" ht="15">
      <c r="AH3626" s="353" t="s">
        <v>12288</v>
      </c>
      <c r="AI3626" s="352" t="s">
        <v>12291</v>
      </c>
      <c r="AJ3626" s="352" t="s">
        <v>12292</v>
      </c>
      <c r="AK3626" s="354">
        <v>46.974339999999998</v>
      </c>
      <c r="AL3626" s="355">
        <v>2.9231799999999999</v>
      </c>
      <c r="AM3626" s="11">
        <f>IF(Verzie!$E$1="CZK",Ceny!AK3626,IF(Verzie!$E$1="SK",Ceny!AL3626,""))</f>
        <v>2.9231799999999999</v>
      </c>
    </row>
    <row r="3627" spans="34:39" ht="15">
      <c r="AH3627" s="353" t="s">
        <v>12293</v>
      </c>
      <c r="AI3627" s="352" t="s">
        <v>12294</v>
      </c>
      <c r="AJ3627" s="352" t="s">
        <v>12295</v>
      </c>
      <c r="AK3627" s="354">
        <v>48.626739999999998</v>
      </c>
      <c r="AL3627" s="355">
        <v>2.2886000000000002</v>
      </c>
      <c r="AM3627" s="11">
        <f>IF(Verzie!$E$1="CZK",Ceny!AK3627,IF(Verzie!$E$1="SK",Ceny!AL3627,""))</f>
        <v>2.2886000000000002</v>
      </c>
    </row>
    <row r="3628" spans="34:39" ht="15">
      <c r="AH3628" s="353" t="s">
        <v>12293</v>
      </c>
      <c r="AI3628" s="352" t="s">
        <v>12296</v>
      </c>
      <c r="AJ3628" s="352" t="s">
        <v>12297</v>
      </c>
      <c r="AK3628" s="354">
        <v>46.974339999999998</v>
      </c>
      <c r="AL3628" s="355">
        <v>2.9231799999999999</v>
      </c>
      <c r="AM3628" s="11">
        <f>IF(Verzie!$E$1="CZK",Ceny!AK3628,IF(Verzie!$E$1="SK",Ceny!AL3628,""))</f>
        <v>2.9231799999999999</v>
      </c>
    </row>
    <row r="3629" spans="34:39" ht="15">
      <c r="AH3629" s="353" t="s">
        <v>12298</v>
      </c>
      <c r="AI3629" s="352" t="s">
        <v>12299</v>
      </c>
      <c r="AJ3629" s="352" t="s">
        <v>12300</v>
      </c>
      <c r="AK3629" s="354">
        <v>48.626739999999998</v>
      </c>
      <c r="AL3629" s="355">
        <v>2.2886000000000002</v>
      </c>
      <c r="AM3629" s="11">
        <f>IF(Verzie!$E$1="CZK",Ceny!AK3629,IF(Verzie!$E$1="SK",Ceny!AL3629,""))</f>
        <v>2.2886000000000002</v>
      </c>
    </row>
    <row r="3630" spans="34:39" ht="15">
      <c r="AH3630" s="353" t="s">
        <v>12298</v>
      </c>
      <c r="AI3630" s="352" t="s">
        <v>12301</v>
      </c>
      <c r="AJ3630" s="352" t="s">
        <v>12302</v>
      </c>
      <c r="AK3630" s="354">
        <v>46.974339999999998</v>
      </c>
      <c r="AL3630" s="355">
        <v>2.9231799999999999</v>
      </c>
      <c r="AM3630" s="11">
        <f>IF(Verzie!$E$1="CZK",Ceny!AK3630,IF(Verzie!$E$1="SK",Ceny!AL3630,""))</f>
        <v>2.9231799999999999</v>
      </c>
    </row>
    <row r="3631" spans="34:39" ht="15">
      <c r="AH3631" s="353" t="s">
        <v>12303</v>
      </c>
      <c r="AI3631" s="352" t="s">
        <v>12304</v>
      </c>
      <c r="AJ3631" s="352" t="s">
        <v>12305</v>
      </c>
      <c r="AK3631" s="354">
        <v>81.407529999999994</v>
      </c>
      <c r="AL3631" s="355">
        <v>3.83142</v>
      </c>
      <c r="AM3631" s="11">
        <f>IF(Verzie!$E$1="CZK",Ceny!AK3631,IF(Verzie!$E$1="SK",Ceny!AL3631,""))</f>
        <v>3.83142</v>
      </c>
    </row>
    <row r="3632" spans="34:39" ht="15">
      <c r="AH3632" s="353" t="s">
        <v>12303</v>
      </c>
      <c r="AI3632" s="352" t="s">
        <v>12306</v>
      </c>
      <c r="AJ3632" s="352" t="s">
        <v>12307</v>
      </c>
      <c r="AK3632" s="354">
        <v>78.639690000000002</v>
      </c>
      <c r="AL3632" s="355">
        <v>3.6645699999999999</v>
      </c>
      <c r="AM3632" s="11">
        <f>IF(Verzie!$E$1="CZK",Ceny!AK3632,IF(Verzie!$E$1="SK",Ceny!AL3632,""))</f>
        <v>3.6645699999999999</v>
      </c>
    </row>
    <row r="3633" spans="34:39" ht="15">
      <c r="AH3633" s="353" t="s">
        <v>12308</v>
      </c>
      <c r="AI3633" s="352" t="s">
        <v>12309</v>
      </c>
      <c r="AJ3633" s="352" t="s">
        <v>12310</v>
      </c>
      <c r="AK3633" s="354">
        <v>81.407529999999994</v>
      </c>
      <c r="AL3633" s="355">
        <v>3.83142</v>
      </c>
      <c r="AM3633" s="11">
        <f>IF(Verzie!$E$1="CZK",Ceny!AK3633,IF(Verzie!$E$1="SK",Ceny!AL3633,""))</f>
        <v>3.83142</v>
      </c>
    </row>
    <row r="3634" spans="34:39" ht="15">
      <c r="AH3634" s="353" t="s">
        <v>12308</v>
      </c>
      <c r="AI3634" s="352" t="s">
        <v>12311</v>
      </c>
      <c r="AJ3634" s="352" t="s">
        <v>12312</v>
      </c>
      <c r="AK3634" s="354">
        <v>78.639690000000002</v>
      </c>
      <c r="AL3634" s="355">
        <v>3.6645699999999999</v>
      </c>
      <c r="AM3634" s="11">
        <f>IF(Verzie!$E$1="CZK",Ceny!AK3634,IF(Verzie!$E$1="SK",Ceny!AL3634,""))</f>
        <v>3.6645699999999999</v>
      </c>
    </row>
    <row r="3635" spans="34:39" ht="15">
      <c r="AH3635" s="353" t="s">
        <v>12313</v>
      </c>
      <c r="AI3635" s="352" t="s">
        <v>12314</v>
      </c>
      <c r="AJ3635" s="352" t="s">
        <v>12315</v>
      </c>
      <c r="AK3635" s="354">
        <v>81.407529999999994</v>
      </c>
      <c r="AL3635" s="355">
        <v>3.83142</v>
      </c>
      <c r="AM3635" s="11">
        <f>IF(Verzie!$E$1="CZK",Ceny!AK3635,IF(Verzie!$E$1="SK",Ceny!AL3635,""))</f>
        <v>3.83142</v>
      </c>
    </row>
    <row r="3636" spans="34:39" ht="15">
      <c r="AH3636" s="353" t="s">
        <v>12313</v>
      </c>
      <c r="AI3636" s="352" t="s">
        <v>12316</v>
      </c>
      <c r="AJ3636" s="352" t="s">
        <v>12317</v>
      </c>
      <c r="AK3636" s="354">
        <v>78.639690000000002</v>
      </c>
      <c r="AL3636" s="355">
        <v>3.6645699999999999</v>
      </c>
      <c r="AM3636" s="11">
        <f>IF(Verzie!$E$1="CZK",Ceny!AK3636,IF(Verzie!$E$1="SK",Ceny!AL3636,""))</f>
        <v>3.6645699999999999</v>
      </c>
    </row>
    <row r="3637" spans="34:39" ht="15">
      <c r="AH3637" s="353" t="s">
        <v>12318</v>
      </c>
      <c r="AI3637" s="352" t="s">
        <v>12319</v>
      </c>
      <c r="AJ3637" s="352" t="s">
        <v>12320</v>
      </c>
      <c r="AK3637" s="354">
        <v>81.407529999999994</v>
      </c>
      <c r="AL3637" s="355">
        <v>3.83142</v>
      </c>
      <c r="AM3637" s="11">
        <f>IF(Verzie!$E$1="CZK",Ceny!AK3637,IF(Verzie!$E$1="SK",Ceny!AL3637,""))</f>
        <v>3.83142</v>
      </c>
    </row>
    <row r="3638" spans="34:39" ht="15">
      <c r="AH3638" s="353" t="s">
        <v>12318</v>
      </c>
      <c r="AI3638" s="352" t="s">
        <v>12321</v>
      </c>
      <c r="AJ3638" s="352" t="s">
        <v>12322</v>
      </c>
      <c r="AK3638" s="354">
        <v>78.639690000000002</v>
      </c>
      <c r="AL3638" s="355">
        <v>3.6645699999999999</v>
      </c>
      <c r="AM3638" s="11">
        <f>IF(Verzie!$E$1="CZK",Ceny!AK3638,IF(Verzie!$E$1="SK",Ceny!AL3638,""))</f>
        <v>3.6645699999999999</v>
      </c>
    </row>
    <row r="3639" spans="34:39" ht="15">
      <c r="AH3639" s="353" t="s">
        <v>12323</v>
      </c>
      <c r="AI3639" s="352" t="s">
        <v>12324</v>
      </c>
      <c r="AJ3639" s="352" t="s">
        <v>12325</v>
      </c>
      <c r="AK3639" s="354">
        <v>2.8410600000000001</v>
      </c>
      <c r="AL3639" s="355">
        <v>0.13372000000000001</v>
      </c>
      <c r="AM3639" s="11">
        <f>IF(Verzie!$E$1="CZK",Ceny!AK3639,IF(Verzie!$E$1="SK",Ceny!AL3639,""))</f>
        <v>0.13372000000000001</v>
      </c>
    </row>
    <row r="3640" spans="34:39" ht="15">
      <c r="AH3640" s="353" t="s">
        <v>12326</v>
      </c>
      <c r="AI3640" s="352" t="s">
        <v>12327</v>
      </c>
      <c r="AJ3640" s="352" t="s">
        <v>12328</v>
      </c>
      <c r="AK3640" s="354">
        <v>2.8410600000000001</v>
      </c>
      <c r="AL3640" s="355">
        <v>0.13372000000000001</v>
      </c>
      <c r="AM3640" s="11">
        <f>IF(Verzie!$E$1="CZK",Ceny!AK3640,IF(Verzie!$E$1="SK",Ceny!AL3640,""))</f>
        <v>0.13372000000000001</v>
      </c>
    </row>
    <row r="3641" spans="34:39" ht="15">
      <c r="AH3641" s="353" t="s">
        <v>12329</v>
      </c>
      <c r="AI3641" s="352" t="s">
        <v>12330</v>
      </c>
      <c r="AJ3641" s="352" t="s">
        <v>12331</v>
      </c>
      <c r="AK3641" s="354">
        <v>2.8410600000000001</v>
      </c>
      <c r="AL3641" s="355">
        <v>0.13372000000000001</v>
      </c>
      <c r="AM3641" s="11">
        <f>IF(Verzie!$E$1="CZK",Ceny!AK3641,IF(Verzie!$E$1="SK",Ceny!AL3641,""))</f>
        <v>0.13372000000000001</v>
      </c>
    </row>
    <row r="3642" spans="34:39" ht="15">
      <c r="AH3642" s="353" t="s">
        <v>12332</v>
      </c>
      <c r="AI3642" s="352" t="s">
        <v>12333</v>
      </c>
      <c r="AJ3642" s="352" t="s">
        <v>12334</v>
      </c>
      <c r="AK3642" s="354">
        <v>5.3666600000000004</v>
      </c>
      <c r="AL3642" s="355">
        <v>0.25258000000000003</v>
      </c>
      <c r="AM3642" s="11">
        <f>IF(Verzie!$E$1="CZK",Ceny!AK3642,IF(Verzie!$E$1="SK",Ceny!AL3642,""))</f>
        <v>0.25258000000000003</v>
      </c>
    </row>
    <row r="3643" spans="34:39" ht="15">
      <c r="AH3643" s="353" t="s">
        <v>12335</v>
      </c>
      <c r="AI3643" s="352" t="s">
        <v>12336</v>
      </c>
      <c r="AJ3643" s="352" t="s">
        <v>12337</v>
      </c>
      <c r="AK3643" s="354">
        <v>5.3666600000000004</v>
      </c>
      <c r="AL3643" s="355">
        <v>0.25258000000000003</v>
      </c>
      <c r="AM3643" s="11">
        <f>IF(Verzie!$E$1="CZK",Ceny!AK3643,IF(Verzie!$E$1="SK",Ceny!AL3643,""))</f>
        <v>0.25258000000000003</v>
      </c>
    </row>
    <row r="3644" spans="34:39" ht="15">
      <c r="AH3644" s="353" t="s">
        <v>12338</v>
      </c>
      <c r="AI3644" s="352" t="s">
        <v>12339</v>
      </c>
      <c r="AJ3644" s="352" t="s">
        <v>12340</v>
      </c>
      <c r="AK3644" s="354">
        <v>5.3666600000000004</v>
      </c>
      <c r="AL3644" s="355">
        <v>0.25258000000000003</v>
      </c>
      <c r="AM3644" s="11">
        <f>IF(Verzie!$E$1="CZK",Ceny!AK3644,IF(Verzie!$E$1="SK",Ceny!AL3644,""))</f>
        <v>0.25258000000000003</v>
      </c>
    </row>
    <row r="3645" spans="34:39" ht="15">
      <c r="AH3645" s="353" t="s">
        <v>12341</v>
      </c>
      <c r="AI3645" s="352" t="s">
        <v>12342</v>
      </c>
      <c r="AJ3645" s="352" t="s">
        <v>12343</v>
      </c>
      <c r="AK3645" s="354">
        <v>22.379480000000001</v>
      </c>
      <c r="AL3645" s="355">
        <v>1.0765400000000001</v>
      </c>
      <c r="AM3645" s="11">
        <f>IF(Verzie!$E$1="CZK",Ceny!AK3645,IF(Verzie!$E$1="SK",Ceny!AL3645,""))</f>
        <v>1.0765400000000001</v>
      </c>
    </row>
    <row r="3646" spans="34:39" ht="15">
      <c r="AH3646" s="353" t="s">
        <v>12344</v>
      </c>
      <c r="AI3646" s="352" t="s">
        <v>12345</v>
      </c>
      <c r="AJ3646" s="352" t="s">
        <v>12346</v>
      </c>
      <c r="AK3646" s="354">
        <v>22.379480000000001</v>
      </c>
      <c r="AL3646" s="355">
        <v>1.0765400000000001</v>
      </c>
      <c r="AM3646" s="11">
        <f>IF(Verzie!$E$1="CZK",Ceny!AK3646,IF(Verzie!$E$1="SK",Ceny!AL3646,""))</f>
        <v>1.0765400000000001</v>
      </c>
    </row>
    <row r="3647" spans="34:39" ht="15">
      <c r="AH3647" s="353" t="s">
        <v>12347</v>
      </c>
      <c r="AI3647" s="352" t="s">
        <v>12348</v>
      </c>
      <c r="AJ3647" s="352" t="s">
        <v>12349</v>
      </c>
      <c r="AK3647" s="354">
        <v>24.943079999999998</v>
      </c>
      <c r="AL3647" s="355">
        <v>1.17394</v>
      </c>
      <c r="AM3647" s="11">
        <f>IF(Verzie!$E$1="CZK",Ceny!AK3647,IF(Verzie!$E$1="SK",Ceny!AL3647,""))</f>
        <v>1.17394</v>
      </c>
    </row>
    <row r="3648" spans="34:39" ht="15">
      <c r="AH3648" s="353" t="s">
        <v>12350</v>
      </c>
      <c r="AI3648" s="352" t="s">
        <v>12351</v>
      </c>
      <c r="AJ3648" s="352" t="s">
        <v>12352</v>
      </c>
      <c r="AK3648" s="354">
        <v>25.624590000000001</v>
      </c>
      <c r="AL3648" s="355">
        <v>1.23264</v>
      </c>
      <c r="AM3648" s="11">
        <f>IF(Verzie!$E$1="CZK",Ceny!AK3648,IF(Verzie!$E$1="SK",Ceny!AL3648,""))</f>
        <v>1.23264</v>
      </c>
    </row>
    <row r="3649" spans="34:39" ht="15">
      <c r="AH3649" s="353" t="s">
        <v>12353</v>
      </c>
      <c r="AI3649" s="352" t="s">
        <v>12354</v>
      </c>
      <c r="AJ3649" s="352" t="s">
        <v>12355</v>
      </c>
      <c r="AK3649" s="354">
        <v>22.379480000000001</v>
      </c>
      <c r="AL3649" s="355">
        <v>1.0765400000000001</v>
      </c>
      <c r="AM3649" s="11">
        <f>IF(Verzie!$E$1="CZK",Ceny!AK3649,IF(Verzie!$E$1="SK",Ceny!AL3649,""))</f>
        <v>1.0765400000000001</v>
      </c>
    </row>
    <row r="3650" spans="34:39" ht="15">
      <c r="AH3650" s="353" t="s">
        <v>12356</v>
      </c>
      <c r="AI3650" s="352" t="s">
        <v>12357</v>
      </c>
      <c r="AJ3650" s="352" t="s">
        <v>12358</v>
      </c>
      <c r="AK3650" s="354">
        <v>25.624590000000001</v>
      </c>
      <c r="AL3650" s="355">
        <v>1.23264</v>
      </c>
      <c r="AM3650" s="11">
        <f>IF(Verzie!$E$1="CZK",Ceny!AK3650,IF(Verzie!$E$1="SK",Ceny!AL3650,""))</f>
        <v>1.23264</v>
      </c>
    </row>
    <row r="3651" spans="34:39" ht="15">
      <c r="AH3651" s="353" t="s">
        <v>12359</v>
      </c>
      <c r="AI3651" s="352" t="s">
        <v>12360</v>
      </c>
      <c r="AJ3651" s="352" t="s">
        <v>12361</v>
      </c>
      <c r="AK3651" s="354">
        <v>88.296360000000007</v>
      </c>
      <c r="AL3651" s="355">
        <v>4.2473799999999997</v>
      </c>
      <c r="AM3651" s="11">
        <f>IF(Verzie!$E$1="CZK",Ceny!AK3651,IF(Verzie!$E$1="SK",Ceny!AL3651,""))</f>
        <v>4.2473799999999997</v>
      </c>
    </row>
    <row r="3652" spans="34:39" ht="15">
      <c r="AH3652" s="353" t="s">
        <v>12362</v>
      </c>
      <c r="AI3652" s="352" t="s">
        <v>12363</v>
      </c>
      <c r="AJ3652" s="352" t="s">
        <v>12364</v>
      </c>
      <c r="AK3652" s="354">
        <v>88.296360000000007</v>
      </c>
      <c r="AL3652" s="355">
        <v>4.2473799999999997</v>
      </c>
      <c r="AM3652" s="11">
        <f>IF(Verzie!$E$1="CZK",Ceny!AK3652,IF(Verzie!$E$1="SK",Ceny!AL3652,""))</f>
        <v>4.2473799999999997</v>
      </c>
    </row>
    <row r="3653" spans="34:39" ht="15">
      <c r="AH3653" s="353" t="s">
        <v>12365</v>
      </c>
      <c r="AI3653" s="352" t="s">
        <v>12366</v>
      </c>
      <c r="AJ3653" s="352" t="s">
        <v>12367</v>
      </c>
      <c r="AK3653" s="354">
        <v>88.296360000000007</v>
      </c>
      <c r="AL3653" s="355">
        <v>4.2473799999999997</v>
      </c>
      <c r="AM3653" s="11">
        <f>IF(Verzie!$E$1="CZK",Ceny!AK3653,IF(Verzie!$E$1="SK",Ceny!AL3653,""))</f>
        <v>4.2473799999999997</v>
      </c>
    </row>
    <row r="3654" spans="34:39" ht="15">
      <c r="AH3654" s="353" t="s">
        <v>12368</v>
      </c>
      <c r="AI3654" s="352" t="s">
        <v>12369</v>
      </c>
      <c r="AJ3654" s="352" t="s">
        <v>12370</v>
      </c>
      <c r="AK3654" s="354">
        <v>197.78343000000001</v>
      </c>
      <c r="AL3654" s="355">
        <v>9.5140899999999995</v>
      </c>
      <c r="AM3654" s="11">
        <f>IF(Verzie!$E$1="CZK",Ceny!AK3654,IF(Verzie!$E$1="SK",Ceny!AL3654,""))</f>
        <v>9.5140899999999995</v>
      </c>
    </row>
    <row r="3655" spans="34:39" ht="15">
      <c r="AH3655" s="353" t="s">
        <v>12371</v>
      </c>
      <c r="AI3655" s="352" t="s">
        <v>12372</v>
      </c>
      <c r="AJ3655" s="352" t="s">
        <v>12373</v>
      </c>
      <c r="AK3655" s="354">
        <v>197.78343000000001</v>
      </c>
      <c r="AL3655" s="355">
        <v>9.5140899999999995</v>
      </c>
      <c r="AM3655" s="11">
        <f>IF(Verzie!$E$1="CZK",Ceny!AK3655,IF(Verzie!$E$1="SK",Ceny!AL3655,""))</f>
        <v>9.5140899999999995</v>
      </c>
    </row>
    <row r="3656" spans="34:39" ht="15">
      <c r="AH3656" s="353" t="s">
        <v>12374</v>
      </c>
      <c r="AI3656" s="352" t="s">
        <v>12375</v>
      </c>
      <c r="AJ3656" s="352" t="s">
        <v>12376</v>
      </c>
      <c r="AK3656" s="354">
        <v>197.78343000000001</v>
      </c>
      <c r="AL3656" s="355">
        <v>9.5140899999999995</v>
      </c>
      <c r="AM3656" s="11">
        <f>IF(Verzie!$E$1="CZK",Ceny!AK3656,IF(Verzie!$E$1="SK",Ceny!AL3656,""))</f>
        <v>9.5140899999999995</v>
      </c>
    </row>
    <row r="3657" spans="34:39" ht="15">
      <c r="AH3657" s="353" t="s">
        <v>12377</v>
      </c>
      <c r="AI3657" s="352" t="s">
        <v>12378</v>
      </c>
      <c r="AJ3657" s="352" t="s">
        <v>12379</v>
      </c>
      <c r="AK3657" s="354">
        <v>187.04687999999999</v>
      </c>
      <c r="AL3657" s="355">
        <v>8.9976199999999995</v>
      </c>
      <c r="AM3657" s="11">
        <f>IF(Verzie!$E$1="CZK",Ceny!AK3657,IF(Verzie!$E$1="SK",Ceny!AL3657,""))</f>
        <v>8.9976199999999995</v>
      </c>
    </row>
    <row r="3658" spans="34:39" ht="15">
      <c r="AH3658" s="353" t="s">
        <v>12380</v>
      </c>
      <c r="AI3658" s="352" t="s">
        <v>12381</v>
      </c>
      <c r="AJ3658" s="352" t="s">
        <v>12382</v>
      </c>
      <c r="AK3658" s="354">
        <v>314.20976000000002</v>
      </c>
      <c r="AL3658" s="355">
        <v>0</v>
      </c>
      <c r="AM3658" s="11">
        <f>IF(Verzie!$E$1="CZK",Ceny!AK3658,IF(Verzie!$E$1="SK",Ceny!AL3658,""))</f>
        <v>0</v>
      </c>
    </row>
    <row r="3659" spans="34:39" ht="15">
      <c r="AH3659" s="353" t="s">
        <v>12383</v>
      </c>
      <c r="AI3659" s="352" t="s">
        <v>12384</v>
      </c>
      <c r="AJ3659" s="352" t="s">
        <v>12385</v>
      </c>
      <c r="AK3659" s="354">
        <v>187.04687999999999</v>
      </c>
      <c r="AL3659" s="355">
        <v>8.9976199999999995</v>
      </c>
      <c r="AM3659" s="11">
        <f>IF(Verzie!$E$1="CZK",Ceny!AK3659,IF(Verzie!$E$1="SK",Ceny!AL3659,""))</f>
        <v>8.9976199999999995</v>
      </c>
    </row>
    <row r="3660" spans="34:39" ht="15">
      <c r="AH3660" s="353" t="s">
        <v>12386</v>
      </c>
      <c r="AI3660" s="352" t="s">
        <v>12387</v>
      </c>
      <c r="AJ3660" s="352" t="s">
        <v>12388</v>
      </c>
      <c r="AK3660" s="354">
        <v>191.24947</v>
      </c>
      <c r="AL3660" s="355">
        <v>9.1997900000000001</v>
      </c>
      <c r="AM3660" s="11">
        <f>IF(Verzie!$E$1="CZK",Ceny!AK3660,IF(Verzie!$E$1="SK",Ceny!AL3660,""))</f>
        <v>9.1997900000000001</v>
      </c>
    </row>
    <row r="3661" spans="34:39" ht="15">
      <c r="AH3661" s="353" t="s">
        <v>12389</v>
      </c>
      <c r="AI3661" s="352" t="s">
        <v>12390</v>
      </c>
      <c r="AJ3661" s="352" t="s">
        <v>12391</v>
      </c>
      <c r="AK3661" s="354">
        <v>194.24983</v>
      </c>
      <c r="AL3661" s="355">
        <v>9.3441200000000002</v>
      </c>
      <c r="AM3661" s="11">
        <f>IF(Verzie!$E$1="CZK",Ceny!AK3661,IF(Verzie!$E$1="SK",Ceny!AL3661,""))</f>
        <v>9.3441200000000002</v>
      </c>
    </row>
    <row r="3662" spans="34:39" ht="15">
      <c r="AH3662" s="353" t="s">
        <v>12392</v>
      </c>
      <c r="AI3662" s="352" t="s">
        <v>12393</v>
      </c>
      <c r="AJ3662" s="352" t="s">
        <v>12394</v>
      </c>
      <c r="AK3662" s="354">
        <v>197.25287</v>
      </c>
      <c r="AL3662" s="355">
        <v>9.4885800000000007</v>
      </c>
      <c r="AM3662" s="11">
        <f>IF(Verzie!$E$1="CZK",Ceny!AK3662,IF(Verzie!$E$1="SK",Ceny!AL3662,""))</f>
        <v>9.4885800000000007</v>
      </c>
    </row>
    <row r="3663" spans="34:39" ht="15">
      <c r="AH3663" s="353" t="s">
        <v>12395</v>
      </c>
      <c r="AI3663" s="352" t="s">
        <v>12396</v>
      </c>
      <c r="AJ3663" s="352" t="s">
        <v>12397</v>
      </c>
      <c r="AK3663" s="354">
        <v>203.25618</v>
      </c>
      <c r="AL3663" s="355">
        <v>9.7773500000000002</v>
      </c>
      <c r="AM3663" s="11">
        <f>IF(Verzie!$E$1="CZK",Ceny!AK3663,IF(Verzie!$E$1="SK",Ceny!AL3663,""))</f>
        <v>9.7773500000000002</v>
      </c>
    </row>
    <row r="3664" spans="34:39" ht="15">
      <c r="AH3664" s="353" t="s">
        <v>12398</v>
      </c>
      <c r="AI3664" s="352" t="s">
        <v>12399</v>
      </c>
      <c r="AJ3664" s="352" t="s">
        <v>12400</v>
      </c>
      <c r="AK3664" s="354">
        <v>238.89196000000001</v>
      </c>
      <c r="AL3664" s="355">
        <v>11.491580000000001</v>
      </c>
      <c r="AM3664" s="11">
        <f>IF(Verzie!$E$1="CZK",Ceny!AK3664,IF(Verzie!$E$1="SK",Ceny!AL3664,""))</f>
        <v>11.491580000000001</v>
      </c>
    </row>
    <row r="3665" spans="34:39" ht="15">
      <c r="AH3665" s="353" t="s">
        <v>12401</v>
      </c>
      <c r="AI3665" s="352" t="s">
        <v>12402</v>
      </c>
      <c r="AJ3665" s="352" t="s">
        <v>12403</v>
      </c>
      <c r="AK3665" s="354">
        <v>238.89196000000001</v>
      </c>
      <c r="AL3665" s="355">
        <v>11.491580000000001</v>
      </c>
      <c r="AM3665" s="11">
        <f>IF(Verzie!$E$1="CZK",Ceny!AK3665,IF(Verzie!$E$1="SK",Ceny!AL3665,""))</f>
        <v>11.491580000000001</v>
      </c>
    </row>
    <row r="3666" spans="34:39" ht="15">
      <c r="AH3666" s="353" t="s">
        <v>12404</v>
      </c>
      <c r="AI3666" s="352" t="s">
        <v>12405</v>
      </c>
      <c r="AJ3666" s="352" t="s">
        <v>12406</v>
      </c>
      <c r="AK3666" s="354">
        <v>238.89196000000001</v>
      </c>
      <c r="AL3666" s="355">
        <v>11.491580000000001</v>
      </c>
      <c r="AM3666" s="11">
        <f>IF(Verzie!$E$1="CZK",Ceny!AK3666,IF(Verzie!$E$1="SK",Ceny!AL3666,""))</f>
        <v>11.491580000000001</v>
      </c>
    </row>
    <row r="3667" spans="34:39" ht="15">
      <c r="AH3667" s="353" t="s">
        <v>12407</v>
      </c>
      <c r="AI3667" s="352" t="s">
        <v>12408</v>
      </c>
      <c r="AJ3667" s="352" t="s">
        <v>12409</v>
      </c>
      <c r="AK3667" s="354">
        <v>245.81530000000001</v>
      </c>
      <c r="AL3667" s="355">
        <v>11.824619999999999</v>
      </c>
      <c r="AM3667" s="11">
        <f>IF(Verzie!$E$1="CZK",Ceny!AK3667,IF(Verzie!$E$1="SK",Ceny!AL3667,""))</f>
        <v>11.824619999999999</v>
      </c>
    </row>
    <row r="3668" spans="34:39" ht="15">
      <c r="AH3668" s="353" t="s">
        <v>12410</v>
      </c>
      <c r="AI3668" s="352" t="s">
        <v>12411</v>
      </c>
      <c r="AJ3668" s="352" t="s">
        <v>12412</v>
      </c>
      <c r="AK3668" s="354">
        <v>250.76009999999999</v>
      </c>
      <c r="AL3668" s="355">
        <v>12.06246</v>
      </c>
      <c r="AM3668" s="11">
        <f>IF(Verzie!$E$1="CZK",Ceny!AK3668,IF(Verzie!$E$1="SK",Ceny!AL3668,""))</f>
        <v>12.06246</v>
      </c>
    </row>
    <row r="3669" spans="34:39" ht="15">
      <c r="AH3669" s="353" t="s">
        <v>12413</v>
      </c>
      <c r="AI3669" s="352" t="s">
        <v>12414</v>
      </c>
      <c r="AJ3669" s="352" t="s">
        <v>12415</v>
      </c>
      <c r="AK3669" s="354">
        <v>255.70500000000001</v>
      </c>
      <c r="AL3669" s="355">
        <v>12.300330000000001</v>
      </c>
      <c r="AM3669" s="11">
        <f>IF(Verzie!$E$1="CZK",Ceny!AK3669,IF(Verzie!$E$1="SK",Ceny!AL3669,""))</f>
        <v>12.300330000000001</v>
      </c>
    </row>
    <row r="3670" spans="34:39" ht="15">
      <c r="AH3670" s="353" t="s">
        <v>12416</v>
      </c>
      <c r="AI3670" s="352" t="s">
        <v>12417</v>
      </c>
      <c r="AJ3670" s="352" t="s">
        <v>12418</v>
      </c>
      <c r="AK3670" s="354">
        <v>265.59469000000001</v>
      </c>
      <c r="AL3670" s="355">
        <v>12.776059999999999</v>
      </c>
      <c r="AM3670" s="11">
        <f>IF(Verzie!$E$1="CZK",Ceny!AK3670,IF(Verzie!$E$1="SK",Ceny!AL3670,""))</f>
        <v>12.776059999999999</v>
      </c>
    </row>
    <row r="3671" spans="34:39" ht="15">
      <c r="AH3671" s="353" t="s">
        <v>12419</v>
      </c>
      <c r="AI3671" s="352" t="s">
        <v>12420</v>
      </c>
      <c r="AJ3671" s="352" t="s">
        <v>12421</v>
      </c>
      <c r="AK3671" s="354">
        <v>345.97723000000002</v>
      </c>
      <c r="AL3671" s="355">
        <v>16.642749999999999</v>
      </c>
      <c r="AM3671" s="11">
        <f>IF(Verzie!$E$1="CZK",Ceny!AK3671,IF(Verzie!$E$1="SK",Ceny!AL3671,""))</f>
        <v>16.642749999999999</v>
      </c>
    </row>
    <row r="3672" spans="34:39" ht="15">
      <c r="AH3672" s="353" t="s">
        <v>12422</v>
      </c>
      <c r="AI3672" s="352" t="s">
        <v>12423</v>
      </c>
      <c r="AJ3672" s="352" t="s">
        <v>12424</v>
      </c>
      <c r="AK3672" s="354">
        <v>345.97723000000002</v>
      </c>
      <c r="AL3672" s="355">
        <v>16.642749999999999</v>
      </c>
      <c r="AM3672" s="11">
        <f>IF(Verzie!$E$1="CZK",Ceny!AK3672,IF(Verzie!$E$1="SK",Ceny!AL3672,""))</f>
        <v>16.642749999999999</v>
      </c>
    </row>
    <row r="3673" spans="34:39" ht="15">
      <c r="AH3673" s="353" t="s">
        <v>12425</v>
      </c>
      <c r="AI3673" s="352" t="s">
        <v>12426</v>
      </c>
      <c r="AJ3673" s="352" t="s">
        <v>12427</v>
      </c>
      <c r="AK3673" s="354">
        <v>345.97723000000002</v>
      </c>
      <c r="AL3673" s="355">
        <v>16.642749999999999</v>
      </c>
      <c r="AM3673" s="11">
        <f>IF(Verzie!$E$1="CZK",Ceny!AK3673,IF(Verzie!$E$1="SK",Ceny!AL3673,""))</f>
        <v>16.642749999999999</v>
      </c>
    </row>
    <row r="3674" spans="34:39" ht="15">
      <c r="AH3674" s="353" t="s">
        <v>12428</v>
      </c>
      <c r="AI3674" s="352" t="s">
        <v>12429</v>
      </c>
      <c r="AJ3674" s="352" t="s">
        <v>12430</v>
      </c>
      <c r="AK3674" s="354">
        <v>350.17982000000001</v>
      </c>
      <c r="AL3674" s="355">
        <v>16.844899999999999</v>
      </c>
      <c r="AM3674" s="11">
        <f>IF(Verzie!$E$1="CZK",Ceny!AK3674,IF(Verzie!$E$1="SK",Ceny!AL3674,""))</f>
        <v>16.844899999999999</v>
      </c>
    </row>
    <row r="3675" spans="34:39" ht="15">
      <c r="AH3675" s="353" t="s">
        <v>12431</v>
      </c>
      <c r="AI3675" s="352" t="s">
        <v>12432</v>
      </c>
      <c r="AJ3675" s="352" t="s">
        <v>12433</v>
      </c>
      <c r="AK3675" s="354">
        <v>353.18275999999997</v>
      </c>
      <c r="AL3675" s="355">
        <v>16.989360000000001</v>
      </c>
      <c r="AM3675" s="11">
        <f>IF(Verzie!$E$1="CZK",Ceny!AK3675,IF(Verzie!$E$1="SK",Ceny!AL3675,""))</f>
        <v>16.989360000000001</v>
      </c>
    </row>
    <row r="3676" spans="34:39" ht="15">
      <c r="AH3676" s="353" t="s">
        <v>12434</v>
      </c>
      <c r="AI3676" s="352" t="s">
        <v>12435</v>
      </c>
      <c r="AJ3676" s="352" t="s">
        <v>12436</v>
      </c>
      <c r="AK3676" s="354">
        <v>356.1857</v>
      </c>
      <c r="AL3676" s="355">
        <v>17.13382</v>
      </c>
      <c r="AM3676" s="11">
        <f>IF(Verzie!$E$1="CZK",Ceny!AK3676,IF(Verzie!$E$1="SK",Ceny!AL3676,""))</f>
        <v>17.13382</v>
      </c>
    </row>
    <row r="3677" spans="34:39" ht="15">
      <c r="AH3677" s="353" t="s">
        <v>12437</v>
      </c>
      <c r="AI3677" s="352" t="s">
        <v>12438</v>
      </c>
      <c r="AJ3677" s="352" t="s">
        <v>12439</v>
      </c>
      <c r="AK3677" s="354">
        <v>362.18911000000003</v>
      </c>
      <c r="AL3677" s="355">
        <v>17.422609999999999</v>
      </c>
      <c r="AM3677" s="11">
        <f>IF(Verzie!$E$1="CZK",Ceny!AK3677,IF(Verzie!$E$1="SK",Ceny!AL3677,""))</f>
        <v>17.422609999999999</v>
      </c>
    </row>
    <row r="3678" spans="34:39" ht="15">
      <c r="AH3678" s="353" t="s">
        <v>12440</v>
      </c>
      <c r="AI3678" s="352" t="s">
        <v>12441</v>
      </c>
      <c r="AJ3678" s="352" t="s">
        <v>12442</v>
      </c>
      <c r="AK3678" s="354">
        <v>345.97723000000002</v>
      </c>
      <c r="AL3678" s="355">
        <v>16.642749999999999</v>
      </c>
      <c r="AM3678" s="11">
        <f>IF(Verzie!$E$1="CZK",Ceny!AK3678,IF(Verzie!$E$1="SK",Ceny!AL3678,""))</f>
        <v>16.642749999999999</v>
      </c>
    </row>
    <row r="3679" spans="34:39" ht="15">
      <c r="AH3679" s="353" t="s">
        <v>12443</v>
      </c>
      <c r="AI3679" s="352" t="s">
        <v>12444</v>
      </c>
      <c r="AJ3679" s="352" t="s">
        <v>12445</v>
      </c>
      <c r="AK3679" s="354">
        <v>345.97723000000002</v>
      </c>
      <c r="AL3679" s="355">
        <v>16.642749999999999</v>
      </c>
      <c r="AM3679" s="11">
        <f>IF(Verzie!$E$1="CZK",Ceny!AK3679,IF(Verzie!$E$1="SK",Ceny!AL3679,""))</f>
        <v>16.642749999999999</v>
      </c>
    </row>
    <row r="3680" spans="34:39" ht="15">
      <c r="AH3680" s="353" t="s">
        <v>12446</v>
      </c>
      <c r="AI3680" s="352" t="s">
        <v>12447</v>
      </c>
      <c r="AJ3680" s="352" t="s">
        <v>12448</v>
      </c>
      <c r="AK3680" s="354">
        <v>345.97723000000002</v>
      </c>
      <c r="AL3680" s="355">
        <v>16.642749999999999</v>
      </c>
      <c r="AM3680" s="11">
        <f>IF(Verzie!$E$1="CZK",Ceny!AK3680,IF(Verzie!$E$1="SK",Ceny!AL3680,""))</f>
        <v>16.642749999999999</v>
      </c>
    </row>
    <row r="3681" spans="34:39" ht="15">
      <c r="AH3681" s="353" t="s">
        <v>12449</v>
      </c>
      <c r="AI3681" s="352" t="s">
        <v>12450</v>
      </c>
      <c r="AJ3681" s="352" t="s">
        <v>12451</v>
      </c>
      <c r="AK3681" s="354">
        <v>350.17982000000001</v>
      </c>
      <c r="AL3681" s="355">
        <v>16.844899999999999</v>
      </c>
      <c r="AM3681" s="11">
        <f>IF(Verzie!$E$1="CZK",Ceny!AK3681,IF(Verzie!$E$1="SK",Ceny!AL3681,""))</f>
        <v>16.844899999999999</v>
      </c>
    </row>
    <row r="3682" spans="34:39" ht="15">
      <c r="AH3682" s="353" t="s">
        <v>12452</v>
      </c>
      <c r="AI3682" s="352" t="s">
        <v>12453</v>
      </c>
      <c r="AJ3682" s="352" t="s">
        <v>12454</v>
      </c>
      <c r="AK3682" s="354">
        <v>353.18275999999997</v>
      </c>
      <c r="AL3682" s="355">
        <v>16.989360000000001</v>
      </c>
      <c r="AM3682" s="11">
        <f>IF(Verzie!$E$1="CZK",Ceny!AK3682,IF(Verzie!$E$1="SK",Ceny!AL3682,""))</f>
        <v>16.989360000000001</v>
      </c>
    </row>
    <row r="3683" spans="34:39" ht="15">
      <c r="AH3683" s="353" t="s">
        <v>12455</v>
      </c>
      <c r="AI3683" s="352" t="s">
        <v>12456</v>
      </c>
      <c r="AJ3683" s="352" t="s">
        <v>12457</v>
      </c>
      <c r="AK3683" s="354">
        <v>356.1857</v>
      </c>
      <c r="AL3683" s="355">
        <v>17.13382</v>
      </c>
      <c r="AM3683" s="11">
        <f>IF(Verzie!$E$1="CZK",Ceny!AK3683,IF(Verzie!$E$1="SK",Ceny!AL3683,""))</f>
        <v>17.13382</v>
      </c>
    </row>
    <row r="3684" spans="34:39" ht="15">
      <c r="AH3684" s="353" t="s">
        <v>12458</v>
      </c>
      <c r="AI3684" s="352" t="s">
        <v>12459</v>
      </c>
      <c r="AJ3684" s="352" t="s">
        <v>12460</v>
      </c>
      <c r="AK3684" s="354">
        <v>362.18911000000003</v>
      </c>
      <c r="AL3684" s="355">
        <v>17.422609999999999</v>
      </c>
      <c r="AM3684" s="11">
        <f>IF(Verzie!$E$1="CZK",Ceny!AK3684,IF(Verzie!$E$1="SK",Ceny!AL3684,""))</f>
        <v>17.422609999999999</v>
      </c>
    </row>
    <row r="3685" spans="34:39" ht="15">
      <c r="AH3685" s="353" t="s">
        <v>12461</v>
      </c>
      <c r="AI3685" s="352" t="s">
        <v>12462</v>
      </c>
      <c r="AJ3685" s="352" t="s">
        <v>12463</v>
      </c>
      <c r="AK3685" s="354">
        <v>345.97723000000002</v>
      </c>
      <c r="AL3685" s="355">
        <v>16.642749999999999</v>
      </c>
      <c r="AM3685" s="11">
        <f>IF(Verzie!$E$1="CZK",Ceny!AK3685,IF(Verzie!$E$1="SK",Ceny!AL3685,""))</f>
        <v>16.642749999999999</v>
      </c>
    </row>
    <row r="3686" spans="34:39" ht="15">
      <c r="AH3686" s="353" t="s">
        <v>12464</v>
      </c>
      <c r="AI3686" s="352" t="s">
        <v>12465</v>
      </c>
      <c r="AJ3686" s="352" t="s">
        <v>12466</v>
      </c>
      <c r="AK3686" s="354">
        <v>345.97723000000002</v>
      </c>
      <c r="AL3686" s="355">
        <v>16.642749999999999</v>
      </c>
      <c r="AM3686" s="11">
        <f>IF(Verzie!$E$1="CZK",Ceny!AK3686,IF(Verzie!$E$1="SK",Ceny!AL3686,""))</f>
        <v>16.642749999999999</v>
      </c>
    </row>
    <row r="3687" spans="34:39" ht="15">
      <c r="AH3687" s="353" t="s">
        <v>12467</v>
      </c>
      <c r="AI3687" s="352" t="s">
        <v>12468</v>
      </c>
      <c r="AJ3687" s="352" t="s">
        <v>12469</v>
      </c>
      <c r="AK3687" s="354">
        <v>345.97723000000002</v>
      </c>
      <c r="AL3687" s="355">
        <v>16.642749999999999</v>
      </c>
      <c r="AM3687" s="11">
        <f>IF(Verzie!$E$1="CZK",Ceny!AK3687,IF(Verzie!$E$1="SK",Ceny!AL3687,""))</f>
        <v>16.642749999999999</v>
      </c>
    </row>
    <row r="3688" spans="34:39" ht="15">
      <c r="AH3688" s="353" t="s">
        <v>12470</v>
      </c>
      <c r="AI3688" s="352" t="s">
        <v>12471</v>
      </c>
      <c r="AJ3688" s="352" t="s">
        <v>12472</v>
      </c>
      <c r="AK3688" s="354">
        <v>350.17982000000001</v>
      </c>
      <c r="AL3688" s="355">
        <v>16.844899999999999</v>
      </c>
      <c r="AM3688" s="11">
        <f>IF(Verzie!$E$1="CZK",Ceny!AK3688,IF(Verzie!$E$1="SK",Ceny!AL3688,""))</f>
        <v>16.844899999999999</v>
      </c>
    </row>
    <row r="3689" spans="34:39" ht="15">
      <c r="AH3689" s="353" t="s">
        <v>12473</v>
      </c>
      <c r="AI3689" s="352" t="s">
        <v>12474</v>
      </c>
      <c r="AJ3689" s="352" t="s">
        <v>12475</v>
      </c>
      <c r="AK3689" s="354">
        <v>353.18275999999997</v>
      </c>
      <c r="AL3689" s="355">
        <v>16.989360000000001</v>
      </c>
      <c r="AM3689" s="11">
        <f>IF(Verzie!$E$1="CZK",Ceny!AK3689,IF(Verzie!$E$1="SK",Ceny!AL3689,""))</f>
        <v>16.989360000000001</v>
      </c>
    </row>
    <row r="3690" spans="34:39" ht="15">
      <c r="AH3690" s="353" t="s">
        <v>12476</v>
      </c>
      <c r="AI3690" s="352" t="s">
        <v>12477</v>
      </c>
      <c r="AJ3690" s="352" t="s">
        <v>12478</v>
      </c>
      <c r="AK3690" s="354">
        <v>356.1857</v>
      </c>
      <c r="AL3690" s="355">
        <v>17.13382</v>
      </c>
      <c r="AM3690" s="11">
        <f>IF(Verzie!$E$1="CZK",Ceny!AK3690,IF(Verzie!$E$1="SK",Ceny!AL3690,""))</f>
        <v>17.13382</v>
      </c>
    </row>
    <row r="3691" spans="34:39" ht="15">
      <c r="AH3691" s="353" t="s">
        <v>12479</v>
      </c>
      <c r="AI3691" s="352" t="s">
        <v>12480</v>
      </c>
      <c r="AJ3691" s="352" t="s">
        <v>12481</v>
      </c>
      <c r="AK3691" s="354">
        <v>362.18911000000003</v>
      </c>
      <c r="AL3691" s="355">
        <v>17.422609999999999</v>
      </c>
      <c r="AM3691" s="11">
        <f>IF(Verzie!$E$1="CZK",Ceny!AK3691,IF(Verzie!$E$1="SK",Ceny!AL3691,""))</f>
        <v>17.422609999999999</v>
      </c>
    </row>
    <row r="3692" spans="34:39" ht="15">
      <c r="AH3692" s="353" t="s">
        <v>12482</v>
      </c>
      <c r="AI3692" s="352" t="s">
        <v>12483</v>
      </c>
      <c r="AJ3692" s="352" t="s">
        <v>12484</v>
      </c>
      <c r="AK3692" s="354">
        <v>397.82488000000001</v>
      </c>
      <c r="AL3692" s="355">
        <v>19.13682</v>
      </c>
      <c r="AM3692" s="11">
        <f>IF(Verzie!$E$1="CZK",Ceny!AK3692,IF(Verzie!$E$1="SK",Ceny!AL3692,""))</f>
        <v>19.13682</v>
      </c>
    </row>
    <row r="3693" spans="34:39" ht="15">
      <c r="AH3693" s="353" t="s">
        <v>12485</v>
      </c>
      <c r="AI3693" s="352" t="s">
        <v>12486</v>
      </c>
      <c r="AJ3693" s="352" t="s">
        <v>12487</v>
      </c>
      <c r="AK3693" s="354">
        <v>397.82488000000001</v>
      </c>
      <c r="AL3693" s="355">
        <v>19.13682</v>
      </c>
      <c r="AM3693" s="11">
        <f>IF(Verzie!$E$1="CZK",Ceny!AK3693,IF(Verzie!$E$1="SK",Ceny!AL3693,""))</f>
        <v>19.13682</v>
      </c>
    </row>
    <row r="3694" spans="34:39" ht="15">
      <c r="AH3694" s="353" t="s">
        <v>12488</v>
      </c>
      <c r="AI3694" s="352" t="s">
        <v>12489</v>
      </c>
      <c r="AJ3694" s="352" t="s">
        <v>12490</v>
      </c>
      <c r="AK3694" s="354">
        <v>397.82488000000001</v>
      </c>
      <c r="AL3694" s="355">
        <v>19.13682</v>
      </c>
      <c r="AM3694" s="11">
        <f>IF(Verzie!$E$1="CZK",Ceny!AK3694,IF(Verzie!$E$1="SK",Ceny!AL3694,""))</f>
        <v>19.13682</v>
      </c>
    </row>
    <row r="3695" spans="34:39" ht="15">
      <c r="AH3695" s="353" t="s">
        <v>12491</v>
      </c>
      <c r="AI3695" s="352" t="s">
        <v>12492</v>
      </c>
      <c r="AJ3695" s="352" t="s">
        <v>12493</v>
      </c>
      <c r="AK3695" s="354">
        <v>404.74824999999998</v>
      </c>
      <c r="AL3695" s="355">
        <v>19.469860000000001</v>
      </c>
      <c r="AM3695" s="11">
        <f>IF(Verzie!$E$1="CZK",Ceny!AK3695,IF(Verzie!$E$1="SK",Ceny!AL3695,""))</f>
        <v>19.469860000000001</v>
      </c>
    </row>
    <row r="3696" spans="34:39" ht="15">
      <c r="AH3696" s="353" t="s">
        <v>12494</v>
      </c>
      <c r="AI3696" s="352" t="s">
        <v>12495</v>
      </c>
      <c r="AJ3696" s="352" t="s">
        <v>12496</v>
      </c>
      <c r="AK3696" s="354">
        <v>409.69304</v>
      </c>
      <c r="AL3696" s="355">
        <v>19.707719999999998</v>
      </c>
      <c r="AM3696" s="11">
        <f>IF(Verzie!$E$1="CZK",Ceny!AK3696,IF(Verzie!$E$1="SK",Ceny!AL3696,""))</f>
        <v>19.707719999999998</v>
      </c>
    </row>
    <row r="3697" spans="34:39" ht="15">
      <c r="AH3697" s="353" t="s">
        <v>12497</v>
      </c>
      <c r="AI3697" s="352" t="s">
        <v>12498</v>
      </c>
      <c r="AJ3697" s="352" t="s">
        <v>12499</v>
      </c>
      <c r="AK3697" s="354">
        <v>414.63792999999998</v>
      </c>
      <c r="AL3697" s="355">
        <v>19.94557</v>
      </c>
      <c r="AM3697" s="11">
        <f>IF(Verzie!$E$1="CZK",Ceny!AK3697,IF(Verzie!$E$1="SK",Ceny!AL3697,""))</f>
        <v>19.94557</v>
      </c>
    </row>
    <row r="3698" spans="34:39" ht="15">
      <c r="AH3698" s="353" t="s">
        <v>12500</v>
      </c>
      <c r="AI3698" s="352" t="s">
        <v>12501</v>
      </c>
      <c r="AJ3698" s="352" t="s">
        <v>12502</v>
      </c>
      <c r="AK3698" s="354">
        <v>424.52494000000002</v>
      </c>
      <c r="AL3698" s="355">
        <v>20.42118</v>
      </c>
      <c r="AM3698" s="11">
        <f>IF(Verzie!$E$1="CZK",Ceny!AK3698,IF(Verzie!$E$1="SK",Ceny!AL3698,""))</f>
        <v>20.42118</v>
      </c>
    </row>
    <row r="3699" spans="34:39" ht="15">
      <c r="AH3699" s="353" t="s">
        <v>12503</v>
      </c>
      <c r="AI3699" s="352" t="s">
        <v>12504</v>
      </c>
      <c r="AJ3699" s="352" t="s">
        <v>12505</v>
      </c>
      <c r="AK3699" s="354">
        <v>397.82488000000001</v>
      </c>
      <c r="AL3699" s="355">
        <v>19.13682</v>
      </c>
      <c r="AM3699" s="11">
        <f>IF(Verzie!$E$1="CZK",Ceny!AK3699,IF(Verzie!$E$1="SK",Ceny!AL3699,""))</f>
        <v>19.13682</v>
      </c>
    </row>
    <row r="3700" spans="34:39" ht="15">
      <c r="AH3700" s="353" t="s">
        <v>12506</v>
      </c>
      <c r="AI3700" s="352" t="s">
        <v>12507</v>
      </c>
      <c r="AJ3700" s="352" t="s">
        <v>12508</v>
      </c>
      <c r="AK3700" s="354">
        <v>397.82488000000001</v>
      </c>
      <c r="AL3700" s="355">
        <v>19.13682</v>
      </c>
      <c r="AM3700" s="11">
        <f>IF(Verzie!$E$1="CZK",Ceny!AK3700,IF(Verzie!$E$1="SK",Ceny!AL3700,""))</f>
        <v>19.13682</v>
      </c>
    </row>
    <row r="3701" spans="34:39" ht="15">
      <c r="AH3701" s="353" t="s">
        <v>12509</v>
      </c>
      <c r="AI3701" s="352" t="s">
        <v>12510</v>
      </c>
      <c r="AJ3701" s="352" t="s">
        <v>12511</v>
      </c>
      <c r="AK3701" s="354">
        <v>397.82488000000001</v>
      </c>
      <c r="AL3701" s="355">
        <v>19.13682</v>
      </c>
      <c r="AM3701" s="11">
        <f>IF(Verzie!$E$1="CZK",Ceny!AK3701,IF(Verzie!$E$1="SK",Ceny!AL3701,""))</f>
        <v>19.13682</v>
      </c>
    </row>
    <row r="3702" spans="34:39" ht="15">
      <c r="AH3702" s="353" t="s">
        <v>12512</v>
      </c>
      <c r="AI3702" s="352" t="s">
        <v>12513</v>
      </c>
      <c r="AJ3702" s="352" t="s">
        <v>12514</v>
      </c>
      <c r="AK3702" s="354">
        <v>404.74824999999998</v>
      </c>
      <c r="AL3702" s="355">
        <v>19.469860000000001</v>
      </c>
      <c r="AM3702" s="11">
        <f>IF(Verzie!$E$1="CZK",Ceny!AK3702,IF(Verzie!$E$1="SK",Ceny!AL3702,""))</f>
        <v>19.469860000000001</v>
      </c>
    </row>
    <row r="3703" spans="34:39" ht="15">
      <c r="AH3703" s="353" t="s">
        <v>12515</v>
      </c>
      <c r="AI3703" s="352" t="s">
        <v>12516</v>
      </c>
      <c r="AJ3703" s="352" t="s">
        <v>12517</v>
      </c>
      <c r="AK3703" s="354">
        <v>409.69304</v>
      </c>
      <c r="AL3703" s="355">
        <v>19.707719999999998</v>
      </c>
      <c r="AM3703" s="11">
        <f>IF(Verzie!$E$1="CZK",Ceny!AK3703,IF(Verzie!$E$1="SK",Ceny!AL3703,""))</f>
        <v>19.707719999999998</v>
      </c>
    </row>
    <row r="3704" spans="34:39" ht="15">
      <c r="AH3704" s="353" t="s">
        <v>12518</v>
      </c>
      <c r="AI3704" s="352" t="s">
        <v>12519</v>
      </c>
      <c r="AJ3704" s="352" t="s">
        <v>12520</v>
      </c>
      <c r="AK3704" s="354">
        <v>414.63792999999998</v>
      </c>
      <c r="AL3704" s="355">
        <v>19.94557</v>
      </c>
      <c r="AM3704" s="11">
        <f>IF(Verzie!$E$1="CZK",Ceny!AK3704,IF(Verzie!$E$1="SK",Ceny!AL3704,""))</f>
        <v>19.94557</v>
      </c>
    </row>
    <row r="3705" spans="34:39" ht="15">
      <c r="AH3705" s="353" t="s">
        <v>12521</v>
      </c>
      <c r="AI3705" s="352" t="s">
        <v>12522</v>
      </c>
      <c r="AJ3705" s="352" t="s">
        <v>12523</v>
      </c>
      <c r="AK3705" s="354">
        <v>424.52494000000002</v>
      </c>
      <c r="AL3705" s="355">
        <v>20.42118</v>
      </c>
      <c r="AM3705" s="11">
        <f>IF(Verzie!$E$1="CZK",Ceny!AK3705,IF(Verzie!$E$1="SK",Ceny!AL3705,""))</f>
        <v>20.42118</v>
      </c>
    </row>
    <row r="3706" spans="34:39" ht="15">
      <c r="AH3706" s="353" t="s">
        <v>12524</v>
      </c>
      <c r="AI3706" s="352" t="s">
        <v>12525</v>
      </c>
      <c r="AJ3706" s="352" t="s">
        <v>12526</v>
      </c>
      <c r="AK3706" s="354">
        <v>397.82488000000001</v>
      </c>
      <c r="AL3706" s="355">
        <v>19.13682</v>
      </c>
      <c r="AM3706" s="11">
        <f>IF(Verzie!$E$1="CZK",Ceny!AK3706,IF(Verzie!$E$1="SK",Ceny!AL3706,""))</f>
        <v>19.13682</v>
      </c>
    </row>
    <row r="3707" spans="34:39" ht="15">
      <c r="AH3707" s="353" t="s">
        <v>12527</v>
      </c>
      <c r="AI3707" s="352" t="s">
        <v>12528</v>
      </c>
      <c r="AJ3707" s="352" t="s">
        <v>12529</v>
      </c>
      <c r="AK3707" s="354">
        <v>397.82488000000001</v>
      </c>
      <c r="AL3707" s="355">
        <v>19.13682</v>
      </c>
      <c r="AM3707" s="11">
        <f>IF(Verzie!$E$1="CZK",Ceny!AK3707,IF(Verzie!$E$1="SK",Ceny!AL3707,""))</f>
        <v>19.13682</v>
      </c>
    </row>
    <row r="3708" spans="34:39" ht="15">
      <c r="AH3708" s="353" t="s">
        <v>12530</v>
      </c>
      <c r="AI3708" s="352" t="s">
        <v>12531</v>
      </c>
      <c r="AJ3708" s="352" t="s">
        <v>12532</v>
      </c>
      <c r="AK3708" s="354">
        <v>397.82488000000001</v>
      </c>
      <c r="AL3708" s="355">
        <v>19.13682</v>
      </c>
      <c r="AM3708" s="11">
        <f>IF(Verzie!$E$1="CZK",Ceny!AK3708,IF(Verzie!$E$1="SK",Ceny!AL3708,""))</f>
        <v>19.13682</v>
      </c>
    </row>
    <row r="3709" spans="34:39" ht="15">
      <c r="AH3709" s="353" t="s">
        <v>12533</v>
      </c>
      <c r="AI3709" s="352" t="s">
        <v>12534</v>
      </c>
      <c r="AJ3709" s="352" t="s">
        <v>12535</v>
      </c>
      <c r="AK3709" s="354">
        <v>404.74824999999998</v>
      </c>
      <c r="AL3709" s="355">
        <v>19.469860000000001</v>
      </c>
      <c r="AM3709" s="11">
        <f>IF(Verzie!$E$1="CZK",Ceny!AK3709,IF(Verzie!$E$1="SK",Ceny!AL3709,""))</f>
        <v>19.469860000000001</v>
      </c>
    </row>
    <row r="3710" spans="34:39" ht="15">
      <c r="AH3710" s="353" t="s">
        <v>12536</v>
      </c>
      <c r="AI3710" s="352" t="s">
        <v>12537</v>
      </c>
      <c r="AJ3710" s="352" t="s">
        <v>12538</v>
      </c>
      <c r="AK3710" s="354">
        <v>409.69304</v>
      </c>
      <c r="AL3710" s="355">
        <v>19.707719999999998</v>
      </c>
      <c r="AM3710" s="11">
        <f>IF(Verzie!$E$1="CZK",Ceny!AK3710,IF(Verzie!$E$1="SK",Ceny!AL3710,""))</f>
        <v>19.707719999999998</v>
      </c>
    </row>
    <row r="3711" spans="34:39" ht="15">
      <c r="AH3711" s="353" t="s">
        <v>12539</v>
      </c>
      <c r="AI3711" s="352" t="s">
        <v>12540</v>
      </c>
      <c r="AJ3711" s="352" t="s">
        <v>12541</v>
      </c>
      <c r="AK3711" s="354">
        <v>414.63792999999998</v>
      </c>
      <c r="AL3711" s="355">
        <v>19.94557</v>
      </c>
      <c r="AM3711" s="11">
        <f>IF(Verzie!$E$1="CZK",Ceny!AK3711,IF(Verzie!$E$1="SK",Ceny!AL3711,""))</f>
        <v>19.94557</v>
      </c>
    </row>
    <row r="3712" spans="34:39" ht="15">
      <c r="AH3712" s="353" t="s">
        <v>12542</v>
      </c>
      <c r="AI3712" s="352" t="s">
        <v>12543</v>
      </c>
      <c r="AJ3712" s="352" t="s">
        <v>12544</v>
      </c>
      <c r="AK3712" s="354">
        <v>517.52125000000001</v>
      </c>
      <c r="AL3712" s="355">
        <v>24.894639999999999</v>
      </c>
      <c r="AM3712" s="11">
        <f>IF(Verzie!$E$1="CZK",Ceny!AK3712,IF(Verzie!$E$1="SK",Ceny!AL3712,""))</f>
        <v>24.894639999999999</v>
      </c>
    </row>
    <row r="3713" spans="34:39" ht="15">
      <c r="AH3713" s="353" t="s">
        <v>12545</v>
      </c>
      <c r="AI3713" s="352" t="s">
        <v>12546</v>
      </c>
      <c r="AJ3713" s="352" t="s">
        <v>12547</v>
      </c>
      <c r="AK3713" s="354">
        <v>595.36510999999996</v>
      </c>
      <c r="AL3713" s="355">
        <v>28.639209999999999</v>
      </c>
      <c r="AM3713" s="11">
        <f>IF(Verzie!$E$1="CZK",Ceny!AK3713,IF(Verzie!$E$1="SK",Ceny!AL3713,""))</f>
        <v>28.639209999999999</v>
      </c>
    </row>
    <row r="3714" spans="34:39" ht="15">
      <c r="AH3714" s="353" t="s">
        <v>12548</v>
      </c>
      <c r="AI3714" s="352" t="s">
        <v>12549</v>
      </c>
      <c r="AJ3714" s="352" t="s">
        <v>12550</v>
      </c>
      <c r="AK3714" s="354">
        <v>673.20907</v>
      </c>
      <c r="AL3714" s="355">
        <v>32.383789999999998</v>
      </c>
      <c r="AM3714" s="11">
        <f>IF(Verzie!$E$1="CZK",Ceny!AK3714,IF(Verzie!$E$1="SK",Ceny!AL3714,""))</f>
        <v>32.383789999999998</v>
      </c>
    </row>
    <row r="3715" spans="34:39" ht="15">
      <c r="AH3715" s="353" t="s">
        <v>12551</v>
      </c>
      <c r="AI3715" s="352" t="s">
        <v>12552</v>
      </c>
      <c r="AJ3715" s="352" t="s">
        <v>12553</v>
      </c>
      <c r="AK3715" s="354">
        <v>517.52125000000001</v>
      </c>
      <c r="AL3715" s="355">
        <v>24.894639999999999</v>
      </c>
      <c r="AM3715" s="11">
        <f>IF(Verzie!$E$1="CZK",Ceny!AK3715,IF(Verzie!$E$1="SK",Ceny!AL3715,""))</f>
        <v>24.894639999999999</v>
      </c>
    </row>
    <row r="3716" spans="34:39" ht="15">
      <c r="AH3716" s="353" t="s">
        <v>12554</v>
      </c>
      <c r="AI3716" s="352" t="s">
        <v>12555</v>
      </c>
      <c r="AJ3716" s="352" t="s">
        <v>12556</v>
      </c>
      <c r="AK3716" s="354">
        <v>478.59796999999998</v>
      </c>
      <c r="AL3716" s="355">
        <v>23.022279999999999</v>
      </c>
      <c r="AM3716" s="11">
        <f>IF(Verzie!$E$1="CZK",Ceny!AK3716,IF(Verzie!$E$1="SK",Ceny!AL3716,""))</f>
        <v>23.022279999999999</v>
      </c>
    </row>
    <row r="3717" spans="34:39" ht="15">
      <c r="AH3717" s="353" t="s">
        <v>12557</v>
      </c>
      <c r="AI3717" s="352" t="s">
        <v>12558</v>
      </c>
      <c r="AJ3717" s="352" t="s">
        <v>12559</v>
      </c>
      <c r="AK3717" s="354">
        <v>517.52125000000001</v>
      </c>
      <c r="AL3717" s="355">
        <v>24.894639999999999</v>
      </c>
      <c r="AM3717" s="11">
        <f>IF(Verzie!$E$1="CZK",Ceny!AK3717,IF(Verzie!$E$1="SK",Ceny!AL3717,""))</f>
        <v>24.894639999999999</v>
      </c>
    </row>
    <row r="3718" spans="34:39" ht="15">
      <c r="AH3718" s="353" t="s">
        <v>12560</v>
      </c>
      <c r="AI3718" s="352" t="s">
        <v>12561</v>
      </c>
      <c r="AJ3718" s="352" t="s">
        <v>12562</v>
      </c>
      <c r="AK3718" s="354">
        <v>800.45124999999996</v>
      </c>
      <c r="AL3718" s="355">
        <v>38.50459</v>
      </c>
      <c r="AM3718" s="11">
        <f>IF(Verzie!$E$1="CZK",Ceny!AK3718,IF(Verzie!$E$1="SK",Ceny!AL3718,""))</f>
        <v>38.50459</v>
      </c>
    </row>
    <row r="3719" spans="34:39" ht="15">
      <c r="AH3719" s="353" t="s">
        <v>12560</v>
      </c>
      <c r="AI3719" s="352" t="s">
        <v>12563</v>
      </c>
      <c r="AJ3719" s="352" t="s">
        <v>12564</v>
      </c>
      <c r="AK3719" s="354">
        <v>742.87207000000001</v>
      </c>
      <c r="AL3719" s="355">
        <v>35.734819999999999</v>
      </c>
      <c r="AM3719" s="11">
        <f>IF(Verzie!$E$1="CZK",Ceny!AK3719,IF(Verzie!$E$1="SK",Ceny!AL3719,""))</f>
        <v>35.734819999999999</v>
      </c>
    </row>
    <row r="3720" spans="34:39" ht="15">
      <c r="AH3720" s="353" t="s">
        <v>12565</v>
      </c>
      <c r="AI3720" s="352" t="s">
        <v>12566</v>
      </c>
      <c r="AJ3720" s="352" t="s">
        <v>12567</v>
      </c>
      <c r="AK3720" s="354">
        <v>800.45124999999996</v>
      </c>
      <c r="AL3720" s="355">
        <v>38.50459</v>
      </c>
      <c r="AM3720" s="11">
        <f>IF(Verzie!$E$1="CZK",Ceny!AK3720,IF(Verzie!$E$1="SK",Ceny!AL3720,""))</f>
        <v>38.50459</v>
      </c>
    </row>
    <row r="3721" spans="34:39" ht="15">
      <c r="AH3721" s="353" t="s">
        <v>12565</v>
      </c>
      <c r="AI3721" s="352" t="s">
        <v>12568</v>
      </c>
      <c r="AJ3721" s="352" t="s">
        <v>12569</v>
      </c>
      <c r="AK3721" s="354">
        <v>742.87207000000001</v>
      </c>
      <c r="AL3721" s="355">
        <v>35.734819999999999</v>
      </c>
      <c r="AM3721" s="11">
        <f>IF(Verzie!$E$1="CZK",Ceny!AK3721,IF(Verzie!$E$1="SK",Ceny!AL3721,""))</f>
        <v>35.734819999999999</v>
      </c>
    </row>
    <row r="3722" spans="34:39" ht="15">
      <c r="AH3722" s="353" t="s">
        <v>12570</v>
      </c>
      <c r="AI3722" s="352" t="s">
        <v>12571</v>
      </c>
      <c r="AJ3722" s="352" t="s">
        <v>12572</v>
      </c>
      <c r="AK3722" s="354">
        <v>742.87207000000001</v>
      </c>
      <c r="AL3722" s="355">
        <v>35.734819999999999</v>
      </c>
      <c r="AM3722" s="11">
        <f>IF(Verzie!$E$1="CZK",Ceny!AK3722,IF(Verzie!$E$1="SK",Ceny!AL3722,""))</f>
        <v>35.734819999999999</v>
      </c>
    </row>
    <row r="3723" spans="34:39" ht="15">
      <c r="AH3723" s="353" t="s">
        <v>12570</v>
      </c>
      <c r="AI3723" s="352" t="s">
        <v>12573</v>
      </c>
      <c r="AJ3723" s="352" t="s">
        <v>12574</v>
      </c>
      <c r="AK3723" s="354">
        <v>800.45124999999996</v>
      </c>
      <c r="AL3723" s="355">
        <v>38.50459</v>
      </c>
      <c r="AM3723" s="11">
        <f>IF(Verzie!$E$1="CZK",Ceny!AK3723,IF(Verzie!$E$1="SK",Ceny!AL3723,""))</f>
        <v>38.50459</v>
      </c>
    </row>
    <row r="3724" spans="34:39" ht="15">
      <c r="AH3724" s="353" t="s">
        <v>12575</v>
      </c>
      <c r="AI3724" s="352" t="s">
        <v>12576</v>
      </c>
      <c r="AJ3724" s="352" t="s">
        <v>12577</v>
      </c>
      <c r="AK3724" s="354">
        <v>1154.53979</v>
      </c>
      <c r="AL3724" s="355">
        <v>55.537520000000001</v>
      </c>
      <c r="AM3724" s="11">
        <f>IF(Verzie!$E$1="CZK",Ceny!AK3724,IF(Verzie!$E$1="SK",Ceny!AL3724,""))</f>
        <v>55.537520000000001</v>
      </c>
    </row>
    <row r="3725" spans="34:39" ht="15">
      <c r="AH3725" s="353" t="s">
        <v>12578</v>
      </c>
      <c r="AI3725" s="352" t="s">
        <v>12579</v>
      </c>
      <c r="AJ3725" s="352" t="s">
        <v>12580</v>
      </c>
      <c r="AK3725" s="354">
        <v>1154.53979</v>
      </c>
      <c r="AL3725" s="355">
        <v>55.537520000000001</v>
      </c>
      <c r="AM3725" s="11">
        <f>IF(Verzie!$E$1="CZK",Ceny!AK3725,IF(Verzie!$E$1="SK",Ceny!AL3725,""))</f>
        <v>55.537520000000001</v>
      </c>
    </row>
    <row r="3726" spans="34:39" ht="15">
      <c r="AH3726" s="353" t="s">
        <v>12581</v>
      </c>
      <c r="AI3726" s="352" t="s">
        <v>12582</v>
      </c>
      <c r="AJ3726" s="352" t="s">
        <v>12583</v>
      </c>
      <c r="AK3726" s="354">
        <v>1154.53979</v>
      </c>
      <c r="AL3726" s="355">
        <v>55.537520000000001</v>
      </c>
      <c r="AM3726" s="11">
        <f>IF(Verzie!$E$1="CZK",Ceny!AK3726,IF(Verzie!$E$1="SK",Ceny!AL3726,""))</f>
        <v>55.537520000000001</v>
      </c>
    </row>
    <row r="3727" spans="34:39" ht="15">
      <c r="AH3727" s="353" t="s">
        <v>12584</v>
      </c>
      <c r="AI3727" s="352" t="s">
        <v>12585</v>
      </c>
      <c r="AJ3727" s="352" t="s">
        <v>12586</v>
      </c>
      <c r="AK3727" s="354">
        <v>1164.05477</v>
      </c>
      <c r="AL3727" s="355">
        <v>55.995220000000003</v>
      </c>
      <c r="AM3727" s="11">
        <f>IF(Verzie!$E$1="CZK",Ceny!AK3727,IF(Verzie!$E$1="SK",Ceny!AL3727,""))</f>
        <v>55.995220000000003</v>
      </c>
    </row>
    <row r="3728" spans="34:39" ht="15">
      <c r="AH3728" s="353" t="s">
        <v>12587</v>
      </c>
      <c r="AI3728" s="352" t="s">
        <v>12588</v>
      </c>
      <c r="AJ3728" s="352" t="s">
        <v>12589</v>
      </c>
      <c r="AK3728" s="354">
        <v>1170.8515500000001</v>
      </c>
      <c r="AL3728" s="355">
        <v>56.322189999999999</v>
      </c>
      <c r="AM3728" s="11">
        <f>IF(Verzie!$E$1="CZK",Ceny!AK3728,IF(Verzie!$E$1="SK",Ceny!AL3728,""))</f>
        <v>56.322189999999999</v>
      </c>
    </row>
    <row r="3729" spans="34:39" ht="15">
      <c r="AH3729" s="353" t="s">
        <v>12590</v>
      </c>
      <c r="AI3729" s="352" t="s">
        <v>12591</v>
      </c>
      <c r="AJ3729" s="352" t="s">
        <v>12592</v>
      </c>
      <c r="AK3729" s="354">
        <v>1177.6505199999999</v>
      </c>
      <c r="AL3729" s="355">
        <v>56.649239999999999</v>
      </c>
      <c r="AM3729" s="11">
        <f>IF(Verzie!$E$1="CZK",Ceny!AK3729,IF(Verzie!$E$1="SK",Ceny!AL3729,""))</f>
        <v>56.649239999999999</v>
      </c>
    </row>
    <row r="3730" spans="34:39" ht="15">
      <c r="AH3730" s="353" t="s">
        <v>12593</v>
      </c>
      <c r="AI3730" s="352" t="s">
        <v>12594</v>
      </c>
      <c r="AJ3730" s="352" t="s">
        <v>12595</v>
      </c>
      <c r="AK3730" s="354">
        <v>1191.2438999999999</v>
      </c>
      <c r="AL3730" s="355">
        <v>57.303139999999999</v>
      </c>
      <c r="AM3730" s="11">
        <f>IF(Verzie!$E$1="CZK",Ceny!AK3730,IF(Verzie!$E$1="SK",Ceny!AL3730,""))</f>
        <v>57.303139999999999</v>
      </c>
    </row>
    <row r="3731" spans="34:39" ht="15">
      <c r="AH3731" s="353" t="s">
        <v>12596</v>
      </c>
      <c r="AI3731" s="352" t="s">
        <v>12597</v>
      </c>
      <c r="AJ3731" s="352" t="s">
        <v>12598</v>
      </c>
      <c r="AK3731" s="354">
        <v>1154.53979</v>
      </c>
      <c r="AL3731" s="355">
        <v>55.537520000000001</v>
      </c>
      <c r="AM3731" s="11">
        <f>IF(Verzie!$E$1="CZK",Ceny!AK3731,IF(Verzie!$E$1="SK",Ceny!AL3731,""))</f>
        <v>55.537520000000001</v>
      </c>
    </row>
    <row r="3732" spans="34:39" ht="15">
      <c r="AH3732" s="353" t="s">
        <v>12599</v>
      </c>
      <c r="AI3732" s="352" t="s">
        <v>12600</v>
      </c>
      <c r="AJ3732" s="352" t="s">
        <v>12601</v>
      </c>
      <c r="AK3732" s="354">
        <v>1154.53979</v>
      </c>
      <c r="AL3732" s="355">
        <v>55.537520000000001</v>
      </c>
      <c r="AM3732" s="11">
        <f>IF(Verzie!$E$1="CZK",Ceny!AK3732,IF(Verzie!$E$1="SK",Ceny!AL3732,""))</f>
        <v>55.537520000000001</v>
      </c>
    </row>
    <row r="3733" spans="34:39" ht="15">
      <c r="AH3733" s="353" t="s">
        <v>12602</v>
      </c>
      <c r="AI3733" s="352" t="s">
        <v>12603</v>
      </c>
      <c r="AJ3733" s="352" t="s">
        <v>12604</v>
      </c>
      <c r="AK3733" s="354">
        <v>1154.53979</v>
      </c>
      <c r="AL3733" s="355">
        <v>55.537520000000001</v>
      </c>
      <c r="AM3733" s="11">
        <f>IF(Verzie!$E$1="CZK",Ceny!AK3733,IF(Verzie!$E$1="SK",Ceny!AL3733,""))</f>
        <v>55.537520000000001</v>
      </c>
    </row>
    <row r="3734" spans="34:39" ht="15">
      <c r="AH3734" s="353" t="s">
        <v>12605</v>
      </c>
      <c r="AI3734" s="352" t="s">
        <v>12606</v>
      </c>
      <c r="AJ3734" s="352" t="s">
        <v>12607</v>
      </c>
      <c r="AK3734" s="354">
        <v>1164.05477</v>
      </c>
      <c r="AL3734" s="355">
        <v>55.995220000000003</v>
      </c>
      <c r="AM3734" s="11">
        <f>IF(Verzie!$E$1="CZK",Ceny!AK3734,IF(Verzie!$E$1="SK",Ceny!AL3734,""))</f>
        <v>55.995220000000003</v>
      </c>
    </row>
    <row r="3735" spans="34:39" ht="15">
      <c r="AH3735" s="353" t="s">
        <v>12608</v>
      </c>
      <c r="AI3735" s="352" t="s">
        <v>12609</v>
      </c>
      <c r="AJ3735" s="352" t="s">
        <v>12610</v>
      </c>
      <c r="AK3735" s="354">
        <v>1170.8515500000001</v>
      </c>
      <c r="AL3735" s="355">
        <v>56.322189999999999</v>
      </c>
      <c r="AM3735" s="11">
        <f>IF(Verzie!$E$1="CZK",Ceny!AK3735,IF(Verzie!$E$1="SK",Ceny!AL3735,""))</f>
        <v>56.322189999999999</v>
      </c>
    </row>
    <row r="3736" spans="34:39" ht="15">
      <c r="AH3736" s="353" t="s">
        <v>12611</v>
      </c>
      <c r="AI3736" s="352" t="s">
        <v>12612</v>
      </c>
      <c r="AJ3736" s="352" t="s">
        <v>12613</v>
      </c>
      <c r="AK3736" s="354">
        <v>1177.6505199999999</v>
      </c>
      <c r="AL3736" s="355">
        <v>56.649239999999999</v>
      </c>
      <c r="AM3736" s="11">
        <f>IF(Verzie!$E$1="CZK",Ceny!AK3736,IF(Verzie!$E$1="SK",Ceny!AL3736,""))</f>
        <v>56.649239999999999</v>
      </c>
    </row>
    <row r="3737" spans="34:39" ht="15">
      <c r="AH3737" s="353" t="s">
        <v>12614</v>
      </c>
      <c r="AI3737" s="352" t="s">
        <v>12615</v>
      </c>
      <c r="AJ3737" s="352" t="s">
        <v>12616</v>
      </c>
      <c r="AK3737" s="354">
        <v>1191.2438999999999</v>
      </c>
      <c r="AL3737" s="355">
        <v>57.303139999999999</v>
      </c>
      <c r="AM3737" s="11">
        <f>IF(Verzie!$E$1="CZK",Ceny!AK3737,IF(Verzie!$E$1="SK",Ceny!AL3737,""))</f>
        <v>57.303139999999999</v>
      </c>
    </row>
    <row r="3738" spans="34:39" ht="15">
      <c r="AH3738" s="353" t="s">
        <v>12617</v>
      </c>
      <c r="AI3738" s="352" t="s">
        <v>12618</v>
      </c>
      <c r="AJ3738" s="352" t="s">
        <v>12619</v>
      </c>
      <c r="AK3738" s="354">
        <v>1154.53979</v>
      </c>
      <c r="AL3738" s="355">
        <v>55.537520000000001</v>
      </c>
      <c r="AM3738" s="11">
        <f>IF(Verzie!$E$1="CZK",Ceny!AK3738,IF(Verzie!$E$1="SK",Ceny!AL3738,""))</f>
        <v>55.537520000000001</v>
      </c>
    </row>
    <row r="3739" spans="34:39" ht="15">
      <c r="AH3739" s="353" t="s">
        <v>12620</v>
      </c>
      <c r="AI3739" s="352" t="s">
        <v>12621</v>
      </c>
      <c r="AJ3739" s="352" t="s">
        <v>12622</v>
      </c>
      <c r="AK3739" s="354">
        <v>1154.53979</v>
      </c>
      <c r="AL3739" s="355">
        <v>55.537520000000001</v>
      </c>
      <c r="AM3739" s="11">
        <f>IF(Verzie!$E$1="CZK",Ceny!AK3739,IF(Verzie!$E$1="SK",Ceny!AL3739,""))</f>
        <v>55.537520000000001</v>
      </c>
    </row>
    <row r="3740" spans="34:39" ht="15">
      <c r="AH3740" s="353" t="s">
        <v>12623</v>
      </c>
      <c r="AI3740" s="352" t="s">
        <v>12624</v>
      </c>
      <c r="AJ3740" s="352" t="s">
        <v>12625</v>
      </c>
      <c r="AK3740" s="354">
        <v>1154.53979</v>
      </c>
      <c r="AL3740" s="355">
        <v>55.537520000000001</v>
      </c>
      <c r="AM3740" s="11">
        <f>IF(Verzie!$E$1="CZK",Ceny!AK3740,IF(Verzie!$E$1="SK",Ceny!AL3740,""))</f>
        <v>55.537520000000001</v>
      </c>
    </row>
    <row r="3741" spans="34:39" ht="15">
      <c r="AH3741" s="353" t="s">
        <v>12626</v>
      </c>
      <c r="AI3741" s="352" t="s">
        <v>12627</v>
      </c>
      <c r="AJ3741" s="352" t="s">
        <v>12628</v>
      </c>
      <c r="AK3741" s="354">
        <v>1164.05477</v>
      </c>
      <c r="AL3741" s="355">
        <v>55.64958</v>
      </c>
      <c r="AM3741" s="11">
        <f>IF(Verzie!$E$1="CZK",Ceny!AK3741,IF(Verzie!$E$1="SK",Ceny!AL3741,""))</f>
        <v>55.64958</v>
      </c>
    </row>
    <row r="3742" spans="34:39" ht="15">
      <c r="AH3742" s="353" t="s">
        <v>12629</v>
      </c>
      <c r="AI3742" s="352" t="s">
        <v>12630</v>
      </c>
      <c r="AJ3742" s="352" t="s">
        <v>12631</v>
      </c>
      <c r="AK3742" s="354">
        <v>1170.8515500000001</v>
      </c>
      <c r="AL3742" s="355">
        <v>56.322189999999999</v>
      </c>
      <c r="AM3742" s="11">
        <f>IF(Verzie!$E$1="CZK",Ceny!AK3742,IF(Verzie!$E$1="SK",Ceny!AL3742,""))</f>
        <v>56.322189999999999</v>
      </c>
    </row>
    <row r="3743" spans="34:39" ht="15">
      <c r="AH3743" s="353" t="s">
        <v>12632</v>
      </c>
      <c r="AI3743" s="352" t="s">
        <v>12633</v>
      </c>
      <c r="AJ3743" s="352" t="s">
        <v>12634</v>
      </c>
      <c r="AK3743" s="354">
        <v>1177.6505199999999</v>
      </c>
      <c r="AL3743" s="355">
        <v>56.649239999999999</v>
      </c>
      <c r="AM3743" s="11">
        <f>IF(Verzie!$E$1="CZK",Ceny!AK3743,IF(Verzie!$E$1="SK",Ceny!AL3743,""))</f>
        <v>56.649239999999999</v>
      </c>
    </row>
    <row r="3744" spans="34:39" ht="15">
      <c r="AH3744" s="353" t="s">
        <v>12635</v>
      </c>
      <c r="AI3744" s="352" t="s">
        <v>12636</v>
      </c>
      <c r="AJ3744" s="352" t="s">
        <v>12637</v>
      </c>
      <c r="AK3744" s="354">
        <v>1191.2438999999999</v>
      </c>
      <c r="AL3744" s="355">
        <v>57.303139999999999</v>
      </c>
      <c r="AM3744" s="11">
        <f>IF(Verzie!$E$1="CZK",Ceny!AK3744,IF(Verzie!$E$1="SK",Ceny!AL3744,""))</f>
        <v>57.303139999999999</v>
      </c>
    </row>
    <row r="3745" spans="34:39" ht="15">
      <c r="AH3745" s="353" t="s">
        <v>12638</v>
      </c>
      <c r="AI3745" s="352" t="s">
        <v>12639</v>
      </c>
      <c r="AJ3745" s="352" t="s">
        <v>12640</v>
      </c>
      <c r="AK3745" s="354">
        <v>1294.26214</v>
      </c>
      <c r="AL3745" s="355">
        <v>62.258679999999998</v>
      </c>
      <c r="AM3745" s="11">
        <f>IF(Verzie!$E$1="CZK",Ceny!AK3745,IF(Verzie!$E$1="SK",Ceny!AL3745,""))</f>
        <v>62.258679999999998</v>
      </c>
    </row>
    <row r="3746" spans="34:39" ht="15">
      <c r="AH3746" s="353" t="s">
        <v>12641</v>
      </c>
      <c r="AI3746" s="352" t="s">
        <v>12642</v>
      </c>
      <c r="AJ3746" s="352" t="s">
        <v>12643</v>
      </c>
      <c r="AK3746" s="354">
        <v>1294.26214</v>
      </c>
      <c r="AL3746" s="355">
        <v>62.258679999999998</v>
      </c>
      <c r="AM3746" s="11">
        <f>IF(Verzie!$E$1="CZK",Ceny!AK3746,IF(Verzie!$E$1="SK",Ceny!AL3746,""))</f>
        <v>62.258679999999998</v>
      </c>
    </row>
    <row r="3747" spans="34:39" ht="15">
      <c r="AH3747" s="353" t="s">
        <v>12644</v>
      </c>
      <c r="AI3747" s="352" t="s">
        <v>12645</v>
      </c>
      <c r="AJ3747" s="352" t="s">
        <v>12646</v>
      </c>
      <c r="AK3747" s="354">
        <v>1294.26214</v>
      </c>
      <c r="AL3747" s="355">
        <v>62.258679999999998</v>
      </c>
      <c r="AM3747" s="11">
        <f>IF(Verzie!$E$1="CZK",Ceny!AK3747,IF(Verzie!$E$1="SK",Ceny!AL3747,""))</f>
        <v>62.258679999999998</v>
      </c>
    </row>
    <row r="3748" spans="34:39" ht="15">
      <c r="AH3748" s="353" t="s">
        <v>12647</v>
      </c>
      <c r="AI3748" s="352" t="s">
        <v>12648</v>
      </c>
      <c r="AJ3748" s="352" t="s">
        <v>12649</v>
      </c>
      <c r="AK3748" s="354">
        <v>1305.01926</v>
      </c>
      <c r="AL3748" s="355">
        <v>62.776139999999998</v>
      </c>
      <c r="AM3748" s="11">
        <f>IF(Verzie!$E$1="CZK",Ceny!AK3748,IF(Verzie!$E$1="SK",Ceny!AL3748,""))</f>
        <v>62.776139999999998</v>
      </c>
    </row>
    <row r="3749" spans="34:39" ht="15">
      <c r="AH3749" s="353" t="s">
        <v>12650</v>
      </c>
      <c r="AI3749" s="352" t="s">
        <v>12651</v>
      </c>
      <c r="AJ3749" s="352" t="s">
        <v>12652</v>
      </c>
      <c r="AK3749" s="354">
        <v>1312.7016699999999</v>
      </c>
      <c r="AL3749" s="355">
        <v>63.145679999999999</v>
      </c>
      <c r="AM3749" s="11">
        <f>IF(Verzie!$E$1="CZK",Ceny!AK3749,IF(Verzie!$E$1="SK",Ceny!AL3749,""))</f>
        <v>63.145679999999999</v>
      </c>
    </row>
    <row r="3750" spans="34:39" ht="15">
      <c r="AH3750" s="353" t="s">
        <v>12653</v>
      </c>
      <c r="AI3750" s="352" t="s">
        <v>12654</v>
      </c>
      <c r="AJ3750" s="352" t="s">
        <v>12655</v>
      </c>
      <c r="AK3750" s="354">
        <v>1320.38627</v>
      </c>
      <c r="AL3750" s="355">
        <v>63.515340000000002</v>
      </c>
      <c r="AM3750" s="11">
        <f>IF(Verzie!$E$1="CZK",Ceny!AK3750,IF(Verzie!$E$1="SK",Ceny!AL3750,""))</f>
        <v>63.515340000000002</v>
      </c>
    </row>
    <row r="3751" spans="34:39" ht="15">
      <c r="AH3751" s="353" t="s">
        <v>12656</v>
      </c>
      <c r="AI3751" s="352" t="s">
        <v>12657</v>
      </c>
      <c r="AJ3751" s="352" t="s">
        <v>12658</v>
      </c>
      <c r="AK3751" s="354">
        <v>1335.7533699999999</v>
      </c>
      <c r="AL3751" s="355">
        <v>64.254540000000006</v>
      </c>
      <c r="AM3751" s="11">
        <f>IF(Verzie!$E$1="CZK",Ceny!AK3751,IF(Verzie!$E$1="SK",Ceny!AL3751,""))</f>
        <v>64.254540000000006</v>
      </c>
    </row>
    <row r="3752" spans="34:39" ht="15">
      <c r="AH3752" s="353" t="s">
        <v>12659</v>
      </c>
      <c r="AI3752" s="352" t="s">
        <v>12660</v>
      </c>
      <c r="AJ3752" s="352" t="s">
        <v>12661</v>
      </c>
      <c r="AK3752" s="354">
        <v>1294.26214</v>
      </c>
      <c r="AL3752" s="355">
        <v>62.258679999999998</v>
      </c>
      <c r="AM3752" s="11">
        <f>IF(Verzie!$E$1="CZK",Ceny!AK3752,IF(Verzie!$E$1="SK",Ceny!AL3752,""))</f>
        <v>62.258679999999998</v>
      </c>
    </row>
    <row r="3753" spans="34:39" ht="15">
      <c r="AH3753" s="353" t="s">
        <v>12662</v>
      </c>
      <c r="AI3753" s="352" t="s">
        <v>12663</v>
      </c>
      <c r="AJ3753" s="352" t="s">
        <v>12664</v>
      </c>
      <c r="AK3753" s="354">
        <v>1294.26214</v>
      </c>
      <c r="AL3753" s="355">
        <v>62.258679999999998</v>
      </c>
      <c r="AM3753" s="11">
        <f>IF(Verzie!$E$1="CZK",Ceny!AK3753,IF(Verzie!$E$1="SK",Ceny!AL3753,""))</f>
        <v>62.258679999999998</v>
      </c>
    </row>
    <row r="3754" spans="34:39" ht="15">
      <c r="AH3754" s="353" t="s">
        <v>12665</v>
      </c>
      <c r="AI3754" s="352" t="s">
        <v>12666</v>
      </c>
      <c r="AJ3754" s="352" t="s">
        <v>12667</v>
      </c>
      <c r="AK3754" s="354">
        <v>1294.26214</v>
      </c>
      <c r="AL3754" s="355">
        <v>62.258679999999998</v>
      </c>
      <c r="AM3754" s="11">
        <f>IF(Verzie!$E$1="CZK",Ceny!AK3754,IF(Verzie!$E$1="SK",Ceny!AL3754,""))</f>
        <v>62.258679999999998</v>
      </c>
    </row>
    <row r="3755" spans="34:39" ht="15">
      <c r="AH3755" s="353" t="s">
        <v>12668</v>
      </c>
      <c r="AI3755" s="352" t="s">
        <v>12669</v>
      </c>
      <c r="AJ3755" s="352" t="s">
        <v>12670</v>
      </c>
      <c r="AK3755" s="354">
        <v>1305.01926</v>
      </c>
      <c r="AL3755" s="355">
        <v>62.776139999999998</v>
      </c>
      <c r="AM3755" s="11">
        <f>IF(Verzie!$E$1="CZK",Ceny!AK3755,IF(Verzie!$E$1="SK",Ceny!AL3755,""))</f>
        <v>62.776139999999998</v>
      </c>
    </row>
    <row r="3756" spans="34:39" ht="15">
      <c r="AH3756" s="353" t="s">
        <v>12671</v>
      </c>
      <c r="AI3756" s="352" t="s">
        <v>12672</v>
      </c>
      <c r="AJ3756" s="352" t="s">
        <v>12673</v>
      </c>
      <c r="AK3756" s="354">
        <v>1312.7016699999999</v>
      </c>
      <c r="AL3756" s="355">
        <v>63.145679999999999</v>
      </c>
      <c r="AM3756" s="11">
        <f>IF(Verzie!$E$1="CZK",Ceny!AK3756,IF(Verzie!$E$1="SK",Ceny!AL3756,""))</f>
        <v>63.145679999999999</v>
      </c>
    </row>
    <row r="3757" spans="34:39" ht="15">
      <c r="AH3757" s="353" t="s">
        <v>12671</v>
      </c>
      <c r="AI3757" s="352" t="s">
        <v>12674</v>
      </c>
      <c r="AJ3757" s="352" t="s">
        <v>12675</v>
      </c>
      <c r="AK3757" s="354">
        <v>747.12834999999995</v>
      </c>
      <c r="AL3757" s="355">
        <v>29.888860000000001</v>
      </c>
      <c r="AM3757" s="11">
        <f>IF(Verzie!$E$1="CZK",Ceny!AK3757,IF(Verzie!$E$1="SK",Ceny!AL3757,""))</f>
        <v>29.888860000000001</v>
      </c>
    </row>
    <row r="3758" spans="34:39" ht="15">
      <c r="AH3758" s="353" t="s">
        <v>12676</v>
      </c>
      <c r="AI3758" s="352" t="s">
        <v>12677</v>
      </c>
      <c r="AJ3758" s="352" t="s">
        <v>12678</v>
      </c>
      <c r="AK3758" s="354">
        <v>1320.38627</v>
      </c>
      <c r="AL3758" s="355">
        <v>63.515340000000002</v>
      </c>
      <c r="AM3758" s="11">
        <f>IF(Verzie!$E$1="CZK",Ceny!AK3758,IF(Verzie!$E$1="SK",Ceny!AL3758,""))</f>
        <v>63.515340000000002</v>
      </c>
    </row>
    <row r="3759" spans="34:39" ht="15">
      <c r="AH3759" s="353" t="s">
        <v>12679</v>
      </c>
      <c r="AI3759" s="352" t="s">
        <v>12680</v>
      </c>
      <c r="AJ3759" s="352" t="s">
        <v>12681</v>
      </c>
      <c r="AK3759" s="354">
        <v>1335.7533699999999</v>
      </c>
      <c r="AL3759" s="355">
        <v>64.254540000000006</v>
      </c>
      <c r="AM3759" s="11">
        <f>IF(Verzie!$E$1="CZK",Ceny!AK3759,IF(Verzie!$E$1="SK",Ceny!AL3759,""))</f>
        <v>64.254540000000006</v>
      </c>
    </row>
    <row r="3760" spans="34:39" ht="15">
      <c r="AH3760" s="353" t="s">
        <v>12682</v>
      </c>
      <c r="AI3760" s="352" t="s">
        <v>12683</v>
      </c>
      <c r="AJ3760" s="352" t="s">
        <v>12684</v>
      </c>
      <c r="AK3760" s="354">
        <v>1294.26214</v>
      </c>
      <c r="AL3760" s="355">
        <v>62.258679999999998</v>
      </c>
      <c r="AM3760" s="11">
        <f>IF(Verzie!$E$1="CZK",Ceny!AK3760,IF(Verzie!$E$1="SK",Ceny!AL3760,""))</f>
        <v>62.258679999999998</v>
      </c>
    </row>
    <row r="3761" spans="34:39" ht="15">
      <c r="AH3761" s="353" t="s">
        <v>12685</v>
      </c>
      <c r="AI3761" s="352" t="s">
        <v>12686</v>
      </c>
      <c r="AJ3761" s="352" t="s">
        <v>12687</v>
      </c>
      <c r="AK3761" s="354">
        <v>1305.01926</v>
      </c>
      <c r="AL3761" s="355">
        <v>62.776139999999998</v>
      </c>
      <c r="AM3761" s="11">
        <f>IF(Verzie!$E$1="CZK",Ceny!AK3761,IF(Verzie!$E$1="SK",Ceny!AL3761,""))</f>
        <v>62.776139999999998</v>
      </c>
    </row>
    <row r="3762" spans="34:39" ht="15">
      <c r="AH3762" s="353" t="s">
        <v>12688</v>
      </c>
      <c r="AI3762" s="352" t="s">
        <v>12689</v>
      </c>
      <c r="AJ3762" s="352" t="s">
        <v>12690</v>
      </c>
      <c r="AK3762" s="354">
        <v>1312.7016699999999</v>
      </c>
      <c r="AL3762" s="355">
        <v>63.145679999999999</v>
      </c>
      <c r="AM3762" s="11">
        <f>IF(Verzie!$E$1="CZK",Ceny!AK3762,IF(Verzie!$E$1="SK",Ceny!AL3762,""))</f>
        <v>63.145679999999999</v>
      </c>
    </row>
    <row r="3763" spans="34:39" ht="15">
      <c r="AH3763" s="353" t="s">
        <v>12688</v>
      </c>
      <c r="AI3763" s="352" t="s">
        <v>12691</v>
      </c>
      <c r="AJ3763" s="352" t="s">
        <v>12692</v>
      </c>
      <c r="AK3763" s="354">
        <v>747.12834999999995</v>
      </c>
      <c r="AL3763" s="355">
        <v>29.888860000000001</v>
      </c>
      <c r="AM3763" s="11">
        <f>IF(Verzie!$E$1="CZK",Ceny!AK3763,IF(Verzie!$E$1="SK",Ceny!AL3763,""))</f>
        <v>29.888860000000001</v>
      </c>
    </row>
    <row r="3764" spans="34:39" ht="15">
      <c r="AH3764" s="353" t="s">
        <v>12693</v>
      </c>
      <c r="AI3764" s="352" t="s">
        <v>12694</v>
      </c>
      <c r="AJ3764" s="352" t="s">
        <v>12695</v>
      </c>
      <c r="AK3764" s="354">
        <v>1320.38627</v>
      </c>
      <c r="AL3764" s="355">
        <v>63.515340000000002</v>
      </c>
      <c r="AM3764" s="11">
        <f>IF(Verzie!$E$1="CZK",Ceny!AK3764,IF(Verzie!$E$1="SK",Ceny!AL3764,""))</f>
        <v>63.515340000000002</v>
      </c>
    </row>
    <row r="3765" spans="34:39" ht="15">
      <c r="AH3765" s="353" t="s">
        <v>12696</v>
      </c>
      <c r="AI3765" s="352" t="s">
        <v>12697</v>
      </c>
      <c r="AJ3765" s="352" t="s">
        <v>12698</v>
      </c>
      <c r="AK3765" s="354">
        <v>1335.7533699999999</v>
      </c>
      <c r="AL3765" s="355">
        <v>64.254540000000006</v>
      </c>
      <c r="AM3765" s="11">
        <f>IF(Verzie!$E$1="CZK",Ceny!AK3765,IF(Verzie!$E$1="SK",Ceny!AL3765,""))</f>
        <v>64.254540000000006</v>
      </c>
    </row>
    <row r="3766" spans="34:39" ht="15">
      <c r="AH3766" s="353" t="s">
        <v>12699</v>
      </c>
      <c r="AI3766" s="352" t="s">
        <v>12700</v>
      </c>
      <c r="AJ3766" s="352" t="s">
        <v>12701</v>
      </c>
      <c r="AK3766" s="354">
        <v>878.78554999999994</v>
      </c>
      <c r="AL3766" s="355">
        <v>42.272770000000001</v>
      </c>
      <c r="AM3766" s="11">
        <f>IF(Verzie!$E$1="CZK",Ceny!AK3766,IF(Verzie!$E$1="SK",Ceny!AL3766,""))</f>
        <v>42.272770000000001</v>
      </c>
    </row>
    <row r="3767" spans="34:39" ht="15">
      <c r="AH3767" s="353" t="s">
        <v>12702</v>
      </c>
      <c r="AI3767" s="352" t="s">
        <v>12703</v>
      </c>
      <c r="AJ3767" s="352" t="s">
        <v>12704</v>
      </c>
      <c r="AK3767" s="354">
        <v>1138.31458</v>
      </c>
      <c r="AL3767" s="355">
        <v>54.757040000000003</v>
      </c>
      <c r="AM3767" s="11">
        <f>IF(Verzie!$E$1="CZK",Ceny!AK3767,IF(Verzie!$E$1="SK",Ceny!AL3767,""))</f>
        <v>54.757040000000003</v>
      </c>
    </row>
    <row r="3768" spans="34:39" ht="15">
      <c r="AH3768" s="353" t="s">
        <v>12705</v>
      </c>
      <c r="AI3768" s="352" t="s">
        <v>12706</v>
      </c>
      <c r="AJ3768" s="352" t="s">
        <v>12707</v>
      </c>
      <c r="AK3768" s="354">
        <v>1308.8610900000001</v>
      </c>
      <c r="AL3768" s="355">
        <v>62.960940000000001</v>
      </c>
      <c r="AM3768" s="11">
        <f>IF(Verzie!$E$1="CZK",Ceny!AK3768,IF(Verzie!$E$1="SK",Ceny!AL3768,""))</f>
        <v>62.960940000000001</v>
      </c>
    </row>
    <row r="3769" spans="34:39" ht="15">
      <c r="AH3769" s="353" t="s">
        <v>12708</v>
      </c>
      <c r="AI3769" s="352" t="s">
        <v>12709</v>
      </c>
      <c r="AJ3769" s="352" t="s">
        <v>12710</v>
      </c>
      <c r="AK3769" s="354">
        <v>1397.84123</v>
      </c>
      <c r="AL3769" s="355">
        <v>67.241200000000006</v>
      </c>
      <c r="AM3769" s="11">
        <f>IF(Verzie!$E$1="CZK",Ceny!AK3769,IF(Verzie!$E$1="SK",Ceny!AL3769,""))</f>
        <v>67.241200000000006</v>
      </c>
    </row>
    <row r="3770" spans="34:39" ht="15">
      <c r="AH3770" s="353" t="s">
        <v>12711</v>
      </c>
      <c r="AI3770" s="352" t="s">
        <v>12712</v>
      </c>
      <c r="AJ3770" s="352" t="s">
        <v>12713</v>
      </c>
      <c r="AK3770" s="354">
        <v>1657.3679</v>
      </c>
      <c r="AL3770" s="355">
        <v>79.725369999999998</v>
      </c>
      <c r="AM3770" s="11">
        <f>IF(Verzie!$E$1="CZK",Ceny!AK3770,IF(Verzie!$E$1="SK",Ceny!AL3770,""))</f>
        <v>79.725369999999998</v>
      </c>
    </row>
    <row r="3771" spans="34:39" ht="15">
      <c r="AH3771" s="353" t="s">
        <v>12714</v>
      </c>
      <c r="AI3771" s="352" t="s">
        <v>12715</v>
      </c>
      <c r="AJ3771" s="352" t="s">
        <v>12716</v>
      </c>
      <c r="AK3771" s="354">
        <v>878.78554999999994</v>
      </c>
      <c r="AL3771" s="355">
        <v>42.272770000000001</v>
      </c>
      <c r="AM3771" s="11">
        <f>IF(Verzie!$E$1="CZK",Ceny!AK3771,IF(Verzie!$E$1="SK",Ceny!AL3771,""))</f>
        <v>42.272770000000001</v>
      </c>
    </row>
    <row r="3772" spans="34:39" ht="15">
      <c r="AH3772" s="353" t="s">
        <v>12717</v>
      </c>
      <c r="AI3772" s="352" t="s">
        <v>12718</v>
      </c>
      <c r="AJ3772" s="352" t="s">
        <v>12719</v>
      </c>
      <c r="AK3772" s="354">
        <v>1308.8610900000001</v>
      </c>
      <c r="AL3772" s="355">
        <v>62.960940000000001</v>
      </c>
      <c r="AM3772" s="11">
        <f>IF(Verzie!$E$1="CZK",Ceny!AK3772,IF(Verzie!$E$1="SK",Ceny!AL3772,""))</f>
        <v>62.960940000000001</v>
      </c>
    </row>
    <row r="3773" spans="34:39" ht="15">
      <c r="AH3773" s="353" t="s">
        <v>12720</v>
      </c>
      <c r="AI3773" s="352" t="s">
        <v>12721</v>
      </c>
      <c r="AJ3773" s="352" t="s">
        <v>12722</v>
      </c>
      <c r="AK3773" s="354">
        <v>878.78554999999994</v>
      </c>
      <c r="AL3773" s="355">
        <v>42.272770000000001</v>
      </c>
      <c r="AM3773" s="11">
        <f>IF(Verzie!$E$1="CZK",Ceny!AK3773,IF(Verzie!$E$1="SK",Ceny!AL3773,""))</f>
        <v>42.272770000000001</v>
      </c>
    </row>
    <row r="3774" spans="34:39" ht="15">
      <c r="AH3774" s="353" t="s">
        <v>12723</v>
      </c>
      <c r="AI3774" s="352" t="s">
        <v>12724</v>
      </c>
      <c r="AJ3774" s="352" t="s">
        <v>12725</v>
      </c>
      <c r="AK3774" s="354">
        <v>1138.31458</v>
      </c>
      <c r="AL3774" s="355">
        <v>54.757040000000003</v>
      </c>
      <c r="AM3774" s="11">
        <f>IF(Verzie!$E$1="CZK",Ceny!AK3774,IF(Verzie!$E$1="SK",Ceny!AL3774,""))</f>
        <v>54.757040000000003</v>
      </c>
    </row>
    <row r="3775" spans="34:39" ht="15">
      <c r="AH3775" s="353" t="s">
        <v>12726</v>
      </c>
      <c r="AI3775" s="352" t="s">
        <v>12727</v>
      </c>
      <c r="AJ3775" s="352" t="s">
        <v>12728</v>
      </c>
      <c r="AK3775" s="354">
        <v>1308.8610900000001</v>
      </c>
      <c r="AL3775" s="355">
        <v>62.960940000000001</v>
      </c>
      <c r="AM3775" s="11">
        <f>IF(Verzie!$E$1="CZK",Ceny!AK3775,IF(Verzie!$E$1="SK",Ceny!AL3775,""))</f>
        <v>62.960940000000001</v>
      </c>
    </row>
    <row r="3776" spans="34:39" ht="15">
      <c r="AH3776" s="353" t="s">
        <v>12729</v>
      </c>
      <c r="AI3776" s="352" t="s">
        <v>12730</v>
      </c>
      <c r="AJ3776" s="352" t="s">
        <v>12731</v>
      </c>
      <c r="AK3776" s="354">
        <v>1397.84123</v>
      </c>
      <c r="AL3776" s="355">
        <v>67.241200000000006</v>
      </c>
      <c r="AM3776" s="11">
        <f>IF(Verzie!$E$1="CZK",Ceny!AK3776,IF(Verzie!$E$1="SK",Ceny!AL3776,""))</f>
        <v>67.241200000000006</v>
      </c>
    </row>
    <row r="3777" spans="34:39" ht="15">
      <c r="AH3777" s="353" t="s">
        <v>12732</v>
      </c>
      <c r="AI3777" s="352" t="s">
        <v>12733</v>
      </c>
      <c r="AJ3777" s="352" t="s">
        <v>12734</v>
      </c>
      <c r="AK3777" s="354">
        <v>83.311239999999998</v>
      </c>
      <c r="AL3777" s="355">
        <v>4.0075799999999999</v>
      </c>
      <c r="AM3777" s="11">
        <f>IF(Verzie!$E$1="CZK",Ceny!AK3777,IF(Verzie!$E$1="SK",Ceny!AL3777,""))</f>
        <v>4.0075799999999999</v>
      </c>
    </row>
    <row r="3778" spans="34:39" ht="15">
      <c r="AH3778" s="353" t="s">
        <v>12735</v>
      </c>
      <c r="AI3778" s="352" t="s">
        <v>12736</v>
      </c>
      <c r="AJ3778" s="352" t="s">
        <v>12737</v>
      </c>
      <c r="AK3778" s="354">
        <v>77.680700000000002</v>
      </c>
      <c r="AL3778" s="355">
        <v>3.73672</v>
      </c>
      <c r="AM3778" s="11">
        <f>IF(Verzie!$E$1="CZK",Ceny!AK3778,IF(Verzie!$E$1="SK",Ceny!AL3778,""))</f>
        <v>3.73672</v>
      </c>
    </row>
    <row r="3779" spans="34:39" ht="15">
      <c r="AH3779" s="353" t="s">
        <v>12738</v>
      </c>
      <c r="AI3779" s="352" t="s">
        <v>12739</v>
      </c>
      <c r="AJ3779" s="352" t="s">
        <v>12740</v>
      </c>
      <c r="AK3779" s="354">
        <v>1694.8870999999999</v>
      </c>
      <c r="AL3779" s="355">
        <v>81.530190000000005</v>
      </c>
      <c r="AM3779" s="11">
        <f>IF(Verzie!$E$1="CZK",Ceny!AK3779,IF(Verzie!$E$1="SK",Ceny!AL3779,""))</f>
        <v>81.530190000000005</v>
      </c>
    </row>
    <row r="3780" spans="34:39" ht="15">
      <c r="AH3780" s="353" t="s">
        <v>12741</v>
      </c>
      <c r="AI3780" s="352" t="s">
        <v>12742</v>
      </c>
      <c r="AJ3780" s="352" t="s">
        <v>12743</v>
      </c>
      <c r="AK3780" s="354">
        <v>412.34595999999999</v>
      </c>
      <c r="AL3780" s="355">
        <v>19.835319999999999</v>
      </c>
      <c r="AM3780" s="11">
        <f>IF(Verzie!$E$1="CZK",Ceny!AK3780,IF(Verzie!$E$1="SK",Ceny!AL3780,""))</f>
        <v>19.835319999999999</v>
      </c>
    </row>
    <row r="3781" spans="34:39" ht="15">
      <c r="AH3781" s="353" t="s">
        <v>12744</v>
      </c>
      <c r="AI3781" s="352" t="s">
        <v>12745</v>
      </c>
      <c r="AJ3781" s="352" t="s">
        <v>12746</v>
      </c>
      <c r="AK3781" s="354">
        <v>453.25452000000001</v>
      </c>
      <c r="AL3781" s="355">
        <v>21.803190000000001</v>
      </c>
      <c r="AM3781" s="11">
        <f>IF(Verzie!$E$1="CZK",Ceny!AK3781,IF(Verzie!$E$1="SK",Ceny!AL3781,""))</f>
        <v>21.803190000000001</v>
      </c>
    </row>
    <row r="3782" spans="34:39" ht="15">
      <c r="AH3782" s="353" t="s">
        <v>12747</v>
      </c>
      <c r="AI3782" s="352" t="s">
        <v>12748</v>
      </c>
      <c r="AJ3782" s="352" t="s">
        <v>12749</v>
      </c>
      <c r="AK3782" s="354">
        <v>345.13648999999998</v>
      </c>
      <c r="AL3782" s="355">
        <v>16.602309999999999</v>
      </c>
      <c r="AM3782" s="11">
        <f>IF(Verzie!$E$1="CZK",Ceny!AK3782,IF(Verzie!$E$1="SK",Ceny!AL3782,""))</f>
        <v>16.602309999999999</v>
      </c>
    </row>
    <row r="3783" spans="34:39" ht="15">
      <c r="AH3783" s="353" t="s">
        <v>12750</v>
      </c>
      <c r="AI3783" s="352" t="s">
        <v>12751</v>
      </c>
      <c r="AJ3783" s="352" t="s">
        <v>12752</v>
      </c>
      <c r="AK3783" s="354">
        <v>390.91188</v>
      </c>
      <c r="AL3783" s="355">
        <v>18.804259999999999</v>
      </c>
      <c r="AM3783" s="11">
        <f>IF(Verzie!$E$1="CZK",Ceny!AK3783,IF(Verzie!$E$1="SK",Ceny!AL3783,""))</f>
        <v>18.804259999999999</v>
      </c>
    </row>
    <row r="3784" spans="34:39" ht="15">
      <c r="AH3784" s="353" t="s">
        <v>12753</v>
      </c>
      <c r="AI3784" s="352" t="s">
        <v>12754</v>
      </c>
      <c r="AJ3784" s="352" t="s">
        <v>12755</v>
      </c>
      <c r="AK3784" s="354">
        <v>413.80907000000002</v>
      </c>
      <c r="AL3784" s="355">
        <v>19.905709999999999</v>
      </c>
      <c r="AM3784" s="11">
        <f>IF(Verzie!$E$1="CZK",Ceny!AK3784,IF(Verzie!$E$1="SK",Ceny!AL3784,""))</f>
        <v>19.905709999999999</v>
      </c>
    </row>
    <row r="3785" spans="34:39" ht="15">
      <c r="AH3785" s="353" t="s">
        <v>12756</v>
      </c>
      <c r="AI3785" s="352" t="s">
        <v>12757</v>
      </c>
      <c r="AJ3785" s="352" t="s">
        <v>12758</v>
      </c>
      <c r="AK3785" s="354">
        <v>436.69677999999999</v>
      </c>
      <c r="AL3785" s="355">
        <v>21.006699999999999</v>
      </c>
      <c r="AM3785" s="11">
        <f>IF(Verzie!$E$1="CZK",Ceny!AK3785,IF(Verzie!$E$1="SK",Ceny!AL3785,""))</f>
        <v>21.006699999999999</v>
      </c>
    </row>
    <row r="3786" spans="34:39" ht="15">
      <c r="AH3786" s="353" t="s">
        <v>12759</v>
      </c>
      <c r="AI3786" s="352" t="s">
        <v>12760</v>
      </c>
      <c r="AJ3786" s="352" t="s">
        <v>12761</v>
      </c>
      <c r="AK3786" s="354">
        <v>459.58922000000001</v>
      </c>
      <c r="AL3786" s="355">
        <v>22.10792</v>
      </c>
      <c r="AM3786" s="11">
        <f>IF(Verzie!$E$1="CZK",Ceny!AK3786,IF(Verzie!$E$1="SK",Ceny!AL3786,""))</f>
        <v>22.10792</v>
      </c>
    </row>
    <row r="3787" spans="34:39" ht="15">
      <c r="AH3787" s="353" t="s">
        <v>12762</v>
      </c>
      <c r="AI3787" s="352" t="s">
        <v>12763</v>
      </c>
      <c r="AJ3787" s="352" t="s">
        <v>12764</v>
      </c>
      <c r="AK3787" s="354">
        <v>482.47692000000001</v>
      </c>
      <c r="AL3787" s="355">
        <v>23.20889</v>
      </c>
      <c r="AM3787" s="11">
        <f>IF(Verzie!$E$1="CZK",Ceny!AK3787,IF(Verzie!$E$1="SK",Ceny!AL3787,""))</f>
        <v>23.20889</v>
      </c>
    </row>
    <row r="3788" spans="34:39" ht="15">
      <c r="AH3788" s="353" t="s">
        <v>12765</v>
      </c>
      <c r="AI3788" s="352" t="s">
        <v>12766</v>
      </c>
      <c r="AJ3788" s="352" t="s">
        <v>12767</v>
      </c>
      <c r="AK3788" s="354">
        <v>817.55041000000006</v>
      </c>
      <c r="AL3788" s="355">
        <v>39.32714</v>
      </c>
      <c r="AM3788" s="11">
        <f>IF(Verzie!$E$1="CZK",Ceny!AK3788,IF(Verzie!$E$1="SK",Ceny!AL3788,""))</f>
        <v>39.32714</v>
      </c>
    </row>
    <row r="3789" spans="34:39" ht="15">
      <c r="AH3789" s="353" t="s">
        <v>12768</v>
      </c>
      <c r="AI3789" s="352" t="s">
        <v>12769</v>
      </c>
      <c r="AJ3789" s="352" t="s">
        <v>12770</v>
      </c>
      <c r="AK3789" s="354">
        <v>863.33055000000002</v>
      </c>
      <c r="AL3789" s="355">
        <v>41.529310000000002</v>
      </c>
      <c r="AM3789" s="11">
        <f>IF(Verzie!$E$1="CZK",Ceny!AK3789,IF(Verzie!$E$1="SK",Ceny!AL3789,""))</f>
        <v>41.529310000000002</v>
      </c>
    </row>
    <row r="3790" spans="34:39" ht="15">
      <c r="AH3790" s="353" t="s">
        <v>12771</v>
      </c>
      <c r="AI3790" s="352" t="s">
        <v>12772</v>
      </c>
      <c r="AJ3790" s="352" t="s">
        <v>12773</v>
      </c>
      <c r="AK3790" s="354">
        <v>909.10594000000003</v>
      </c>
      <c r="AL3790" s="355">
        <v>43.731279999999998</v>
      </c>
      <c r="AM3790" s="11">
        <f>IF(Verzie!$E$1="CZK",Ceny!AK3790,IF(Verzie!$E$1="SK",Ceny!AL3790,""))</f>
        <v>43.731279999999998</v>
      </c>
    </row>
    <row r="3791" spans="34:39" ht="15">
      <c r="AH3791" s="353" t="s">
        <v>12774</v>
      </c>
      <c r="AI3791" s="352" t="s">
        <v>12775</v>
      </c>
      <c r="AJ3791" s="352" t="s">
        <v>12776</v>
      </c>
      <c r="AK3791" s="354">
        <v>412.34595999999999</v>
      </c>
      <c r="AL3791" s="355">
        <v>19.835319999999999</v>
      </c>
      <c r="AM3791" s="11">
        <f>IF(Verzie!$E$1="CZK",Ceny!AK3791,IF(Verzie!$E$1="SK",Ceny!AL3791,""))</f>
        <v>19.835319999999999</v>
      </c>
    </row>
    <row r="3792" spans="34:39" ht="15">
      <c r="AH3792" s="353" t="s">
        <v>12777</v>
      </c>
      <c r="AI3792" s="352" t="s">
        <v>12778</v>
      </c>
      <c r="AJ3792" s="352" t="s">
        <v>12779</v>
      </c>
      <c r="AK3792" s="354">
        <v>453.25452000000001</v>
      </c>
      <c r="AL3792" s="355">
        <v>21.803190000000001</v>
      </c>
      <c r="AM3792" s="11">
        <f>IF(Verzie!$E$1="CZK",Ceny!AK3792,IF(Verzie!$E$1="SK",Ceny!AL3792,""))</f>
        <v>21.803190000000001</v>
      </c>
    </row>
    <row r="3793" spans="34:39" ht="15">
      <c r="AH3793" s="353" t="s">
        <v>12780</v>
      </c>
      <c r="AI3793" s="352" t="s">
        <v>12781</v>
      </c>
      <c r="AJ3793" s="352" t="s">
        <v>12782</v>
      </c>
      <c r="AK3793" s="354">
        <v>345.13648999999998</v>
      </c>
      <c r="AL3793" s="355">
        <v>16.602309999999999</v>
      </c>
      <c r="AM3793" s="11">
        <f>IF(Verzie!$E$1="CZK",Ceny!AK3793,IF(Verzie!$E$1="SK",Ceny!AL3793,""))</f>
        <v>16.602309999999999</v>
      </c>
    </row>
    <row r="3794" spans="34:39" ht="15">
      <c r="AH3794" s="353" t="s">
        <v>12783</v>
      </c>
      <c r="AI3794" s="352" t="s">
        <v>12784</v>
      </c>
      <c r="AJ3794" s="352" t="s">
        <v>12785</v>
      </c>
      <c r="AK3794" s="354">
        <v>390.91188</v>
      </c>
      <c r="AL3794" s="355">
        <v>18.804259999999999</v>
      </c>
      <c r="AM3794" s="11">
        <f>IF(Verzie!$E$1="CZK",Ceny!AK3794,IF(Verzie!$E$1="SK",Ceny!AL3794,""))</f>
        <v>18.804259999999999</v>
      </c>
    </row>
    <row r="3795" spans="34:39" ht="15">
      <c r="AH3795" s="353" t="s">
        <v>12786</v>
      </c>
      <c r="AI3795" s="352" t="s">
        <v>12787</v>
      </c>
      <c r="AJ3795" s="352" t="s">
        <v>12788</v>
      </c>
      <c r="AK3795" s="354">
        <v>413.80907000000002</v>
      </c>
      <c r="AL3795" s="355">
        <v>19.905709999999999</v>
      </c>
      <c r="AM3795" s="11">
        <f>IF(Verzie!$E$1="CZK",Ceny!AK3795,IF(Verzie!$E$1="SK",Ceny!AL3795,""))</f>
        <v>19.905709999999999</v>
      </c>
    </row>
    <row r="3796" spans="34:39" ht="15">
      <c r="AH3796" s="353" t="s">
        <v>12789</v>
      </c>
      <c r="AI3796" s="352" t="s">
        <v>12790</v>
      </c>
      <c r="AJ3796" s="352" t="s">
        <v>12791</v>
      </c>
      <c r="AK3796" s="354">
        <v>436.69677999999999</v>
      </c>
      <c r="AL3796" s="355">
        <v>21.006699999999999</v>
      </c>
      <c r="AM3796" s="11">
        <f>IF(Verzie!$E$1="CZK",Ceny!AK3796,IF(Verzie!$E$1="SK",Ceny!AL3796,""))</f>
        <v>21.006699999999999</v>
      </c>
    </row>
    <row r="3797" spans="34:39" ht="15">
      <c r="AH3797" s="353" t="s">
        <v>12792</v>
      </c>
      <c r="AI3797" s="352" t="s">
        <v>12793</v>
      </c>
      <c r="AJ3797" s="352" t="s">
        <v>12794</v>
      </c>
      <c r="AK3797" s="354">
        <v>459.58922000000001</v>
      </c>
      <c r="AL3797" s="355">
        <v>22.10792</v>
      </c>
      <c r="AM3797" s="11">
        <f>IF(Verzie!$E$1="CZK",Ceny!AK3797,IF(Verzie!$E$1="SK",Ceny!AL3797,""))</f>
        <v>22.10792</v>
      </c>
    </row>
    <row r="3798" spans="34:39" ht="15">
      <c r="AH3798" s="353" t="s">
        <v>12795</v>
      </c>
      <c r="AI3798" s="352" t="s">
        <v>12796</v>
      </c>
      <c r="AJ3798" s="352" t="s">
        <v>12797</v>
      </c>
      <c r="AK3798" s="354">
        <v>482.47692000000001</v>
      </c>
      <c r="AL3798" s="355">
        <v>23.20889</v>
      </c>
      <c r="AM3798" s="11">
        <f>IF(Verzie!$E$1="CZK",Ceny!AK3798,IF(Verzie!$E$1="SK",Ceny!AL3798,""))</f>
        <v>23.20889</v>
      </c>
    </row>
    <row r="3799" spans="34:39" ht="15">
      <c r="AH3799" s="353" t="s">
        <v>12798</v>
      </c>
      <c r="AI3799" s="352" t="s">
        <v>12799</v>
      </c>
      <c r="AJ3799" s="352" t="s">
        <v>12800</v>
      </c>
      <c r="AK3799" s="354">
        <v>817.55041000000006</v>
      </c>
      <c r="AL3799" s="355">
        <v>39.32714</v>
      </c>
      <c r="AM3799" s="11">
        <f>IF(Verzie!$E$1="CZK",Ceny!AK3799,IF(Verzie!$E$1="SK",Ceny!AL3799,""))</f>
        <v>39.32714</v>
      </c>
    </row>
    <row r="3800" spans="34:39" ht="15">
      <c r="AH3800" s="353" t="s">
        <v>12801</v>
      </c>
      <c r="AI3800" s="352" t="s">
        <v>12802</v>
      </c>
      <c r="AJ3800" s="352" t="s">
        <v>12803</v>
      </c>
      <c r="AK3800" s="354">
        <v>863.33055000000002</v>
      </c>
      <c r="AL3800" s="355">
        <v>41.529310000000002</v>
      </c>
      <c r="AM3800" s="11">
        <f>IF(Verzie!$E$1="CZK",Ceny!AK3800,IF(Verzie!$E$1="SK",Ceny!AL3800,""))</f>
        <v>41.529310000000002</v>
      </c>
    </row>
    <row r="3801" spans="34:39" ht="15">
      <c r="AH3801" s="353" t="s">
        <v>12804</v>
      </c>
      <c r="AI3801" s="352" t="s">
        <v>12805</v>
      </c>
      <c r="AJ3801" s="352" t="s">
        <v>12806</v>
      </c>
      <c r="AK3801" s="354">
        <v>909.10594000000003</v>
      </c>
      <c r="AL3801" s="355">
        <v>43.731279999999998</v>
      </c>
      <c r="AM3801" s="11">
        <f>IF(Verzie!$E$1="CZK",Ceny!AK3801,IF(Verzie!$E$1="SK",Ceny!AL3801,""))</f>
        <v>43.731279999999998</v>
      </c>
    </row>
    <row r="3802" spans="34:39" ht="15">
      <c r="AH3802" s="353" t="s">
        <v>12807</v>
      </c>
      <c r="AI3802" s="352" t="s">
        <v>12808</v>
      </c>
      <c r="AJ3802" s="352" t="s">
        <v>12809</v>
      </c>
      <c r="AK3802" s="354">
        <v>412.34595999999999</v>
      </c>
      <c r="AL3802" s="355">
        <v>19.835319999999999</v>
      </c>
      <c r="AM3802" s="11">
        <f>IF(Verzie!$E$1="CZK",Ceny!AK3802,IF(Verzie!$E$1="SK",Ceny!AL3802,""))</f>
        <v>19.835319999999999</v>
      </c>
    </row>
    <row r="3803" spans="34:39" ht="15">
      <c r="AH3803" s="353" t="s">
        <v>12810</v>
      </c>
      <c r="AI3803" s="352" t="s">
        <v>12811</v>
      </c>
      <c r="AJ3803" s="352" t="s">
        <v>12812</v>
      </c>
      <c r="AK3803" s="354">
        <v>453.25452000000001</v>
      </c>
      <c r="AL3803" s="355">
        <v>21.803190000000001</v>
      </c>
      <c r="AM3803" s="11">
        <f>IF(Verzie!$E$1="CZK",Ceny!AK3803,IF(Verzie!$E$1="SK",Ceny!AL3803,""))</f>
        <v>21.803190000000001</v>
      </c>
    </row>
    <row r="3804" spans="34:39" ht="15">
      <c r="AH3804" s="353" t="s">
        <v>12813</v>
      </c>
      <c r="AI3804" s="352" t="s">
        <v>12814</v>
      </c>
      <c r="AJ3804" s="352" t="s">
        <v>12815</v>
      </c>
      <c r="AK3804" s="354">
        <v>345.13648999999998</v>
      </c>
      <c r="AL3804" s="355">
        <v>16.602309999999999</v>
      </c>
      <c r="AM3804" s="11">
        <f>IF(Verzie!$E$1="CZK",Ceny!AK3804,IF(Verzie!$E$1="SK",Ceny!AL3804,""))</f>
        <v>16.602309999999999</v>
      </c>
    </row>
    <row r="3805" spans="34:39" ht="15">
      <c r="AH3805" s="353" t="s">
        <v>12816</v>
      </c>
      <c r="AI3805" s="352" t="s">
        <v>12817</v>
      </c>
      <c r="AJ3805" s="352" t="s">
        <v>12818</v>
      </c>
      <c r="AK3805" s="354">
        <v>390.91188</v>
      </c>
      <c r="AL3805" s="355">
        <v>18.804259999999999</v>
      </c>
      <c r="AM3805" s="11">
        <f>IF(Verzie!$E$1="CZK",Ceny!AK3805,IF(Verzie!$E$1="SK",Ceny!AL3805,""))</f>
        <v>18.804259999999999</v>
      </c>
    </row>
    <row r="3806" spans="34:39" ht="15">
      <c r="AH3806" s="353" t="s">
        <v>12819</v>
      </c>
      <c r="AI3806" s="352" t="s">
        <v>12820</v>
      </c>
      <c r="AJ3806" s="352" t="s">
        <v>12821</v>
      </c>
      <c r="AK3806" s="354">
        <v>413.80907000000002</v>
      </c>
      <c r="AL3806" s="355">
        <v>19.905709999999999</v>
      </c>
      <c r="AM3806" s="11">
        <f>IF(Verzie!$E$1="CZK",Ceny!AK3806,IF(Verzie!$E$1="SK",Ceny!AL3806,""))</f>
        <v>19.905709999999999</v>
      </c>
    </row>
    <row r="3807" spans="34:39" ht="15">
      <c r="AH3807" s="353" t="s">
        <v>12822</v>
      </c>
      <c r="AI3807" s="352" t="s">
        <v>12823</v>
      </c>
      <c r="AJ3807" s="352" t="s">
        <v>12824</v>
      </c>
      <c r="AK3807" s="354">
        <v>436.69677999999999</v>
      </c>
      <c r="AL3807" s="355">
        <v>21.006699999999999</v>
      </c>
      <c r="AM3807" s="11">
        <f>IF(Verzie!$E$1="CZK",Ceny!AK3807,IF(Verzie!$E$1="SK",Ceny!AL3807,""))</f>
        <v>21.006699999999999</v>
      </c>
    </row>
    <row r="3808" spans="34:39" ht="15">
      <c r="AH3808" s="353" t="s">
        <v>12825</v>
      </c>
      <c r="AI3808" s="352" t="s">
        <v>12826</v>
      </c>
      <c r="AJ3808" s="352" t="s">
        <v>12827</v>
      </c>
      <c r="AK3808" s="354">
        <v>459.58922000000001</v>
      </c>
      <c r="AL3808" s="355">
        <v>22.10792</v>
      </c>
      <c r="AM3808" s="11">
        <f>IF(Verzie!$E$1="CZK",Ceny!AK3808,IF(Verzie!$E$1="SK",Ceny!AL3808,""))</f>
        <v>22.10792</v>
      </c>
    </row>
    <row r="3809" spans="34:39" ht="15">
      <c r="AH3809" s="353" t="s">
        <v>12828</v>
      </c>
      <c r="AI3809" s="352" t="s">
        <v>12829</v>
      </c>
      <c r="AJ3809" s="352" t="s">
        <v>12830</v>
      </c>
      <c r="AK3809" s="354">
        <v>482.47692000000001</v>
      </c>
      <c r="AL3809" s="355">
        <v>23.20889</v>
      </c>
      <c r="AM3809" s="11">
        <f>IF(Verzie!$E$1="CZK",Ceny!AK3809,IF(Verzie!$E$1="SK",Ceny!AL3809,""))</f>
        <v>23.20889</v>
      </c>
    </row>
    <row r="3810" spans="34:39" ht="15">
      <c r="AH3810" s="353" t="s">
        <v>12831</v>
      </c>
      <c r="AI3810" s="352" t="s">
        <v>12832</v>
      </c>
      <c r="AJ3810" s="352" t="s">
        <v>12833</v>
      </c>
      <c r="AK3810" s="354">
        <v>817.55041000000006</v>
      </c>
      <c r="AL3810" s="355">
        <v>39.32714</v>
      </c>
      <c r="AM3810" s="11">
        <f>IF(Verzie!$E$1="CZK",Ceny!AK3810,IF(Verzie!$E$1="SK",Ceny!AL3810,""))</f>
        <v>39.32714</v>
      </c>
    </row>
    <row r="3811" spans="34:39" ht="15">
      <c r="AH3811" s="353" t="s">
        <v>12834</v>
      </c>
      <c r="AI3811" s="352" t="s">
        <v>12835</v>
      </c>
      <c r="AJ3811" s="352" t="s">
        <v>12836</v>
      </c>
      <c r="AK3811" s="354">
        <v>863.33055000000002</v>
      </c>
      <c r="AL3811" s="355">
        <v>41.529310000000002</v>
      </c>
      <c r="AM3811" s="11">
        <f>IF(Verzie!$E$1="CZK",Ceny!AK3811,IF(Verzie!$E$1="SK",Ceny!AL3811,""))</f>
        <v>41.529310000000002</v>
      </c>
    </row>
    <row r="3812" spans="34:39" ht="15">
      <c r="AH3812" s="353" t="s">
        <v>12837</v>
      </c>
      <c r="AI3812" s="352" t="s">
        <v>12838</v>
      </c>
      <c r="AJ3812" s="352" t="s">
        <v>12839</v>
      </c>
      <c r="AK3812" s="354">
        <v>909.10594000000003</v>
      </c>
      <c r="AL3812" s="355">
        <v>43.731279999999998</v>
      </c>
      <c r="AM3812" s="11">
        <f>IF(Verzie!$E$1="CZK",Ceny!AK3812,IF(Verzie!$E$1="SK",Ceny!AL3812,""))</f>
        <v>43.731279999999998</v>
      </c>
    </row>
    <row r="3813" spans="34:39" ht="15">
      <c r="AH3813" s="353" t="s">
        <v>12840</v>
      </c>
      <c r="AI3813" s="352" t="s">
        <v>12841</v>
      </c>
      <c r="AJ3813" s="352" t="s">
        <v>12842</v>
      </c>
      <c r="AK3813" s="354">
        <v>210.29750999999999</v>
      </c>
      <c r="AL3813" s="355">
        <v>10.11608</v>
      </c>
      <c r="AM3813" s="11">
        <f>IF(Verzie!$E$1="CZK",Ceny!AK3813,IF(Verzie!$E$1="SK",Ceny!AL3813,""))</f>
        <v>10.11608</v>
      </c>
    </row>
    <row r="3814" spans="34:39" ht="15">
      <c r="AH3814" s="353" t="s">
        <v>12843</v>
      </c>
      <c r="AI3814" s="352" t="s">
        <v>12844</v>
      </c>
      <c r="AJ3814" s="352" t="s">
        <v>12845</v>
      </c>
      <c r="AK3814" s="354">
        <v>224.80008000000001</v>
      </c>
      <c r="AL3814" s="355">
        <v>10.813700000000001</v>
      </c>
      <c r="AM3814" s="11">
        <f>IF(Verzie!$E$1="CZK",Ceny!AK3814,IF(Verzie!$E$1="SK",Ceny!AL3814,""))</f>
        <v>10.813700000000001</v>
      </c>
    </row>
    <row r="3815" spans="34:39" ht="15">
      <c r="AH3815" s="353" t="s">
        <v>12846</v>
      </c>
      <c r="AI3815" s="352" t="s">
        <v>12847</v>
      </c>
      <c r="AJ3815" s="352" t="s">
        <v>12848</v>
      </c>
      <c r="AK3815" s="354">
        <v>239.30751000000001</v>
      </c>
      <c r="AL3815" s="355">
        <v>11.51155</v>
      </c>
      <c r="AM3815" s="11">
        <f>IF(Verzie!$E$1="CZK",Ceny!AK3815,IF(Verzie!$E$1="SK",Ceny!AL3815,""))</f>
        <v>11.51155</v>
      </c>
    </row>
    <row r="3816" spans="34:39" ht="15">
      <c r="AH3816" s="353" t="s">
        <v>12849</v>
      </c>
      <c r="AI3816" s="352" t="s">
        <v>12850</v>
      </c>
      <c r="AJ3816" s="352" t="s">
        <v>12851</v>
      </c>
      <c r="AK3816" s="354">
        <v>253.81010000000001</v>
      </c>
      <c r="AL3816" s="355">
        <v>12.20917</v>
      </c>
      <c r="AM3816" s="11">
        <f>IF(Verzie!$E$1="CZK",Ceny!AK3816,IF(Verzie!$E$1="SK",Ceny!AL3816,""))</f>
        <v>12.20917</v>
      </c>
    </row>
    <row r="3817" spans="34:39" ht="15">
      <c r="AH3817" s="353" t="s">
        <v>12852</v>
      </c>
      <c r="AI3817" s="352" t="s">
        <v>12853</v>
      </c>
      <c r="AJ3817" s="352" t="s">
        <v>12854</v>
      </c>
      <c r="AK3817" s="354">
        <v>268.31277</v>
      </c>
      <c r="AL3817" s="355">
        <v>12.90681</v>
      </c>
      <c r="AM3817" s="11">
        <f>IF(Verzie!$E$1="CZK",Ceny!AK3817,IF(Verzie!$E$1="SK",Ceny!AL3817,""))</f>
        <v>12.90681</v>
      </c>
    </row>
    <row r="3818" spans="34:39" ht="15">
      <c r="AH3818" s="353" t="s">
        <v>12855</v>
      </c>
      <c r="AI3818" s="352" t="s">
        <v>12856</v>
      </c>
      <c r="AJ3818" s="352" t="s">
        <v>12857</v>
      </c>
      <c r="AK3818" s="354">
        <v>282.81533999999999</v>
      </c>
      <c r="AL3818" s="355">
        <v>13.60445</v>
      </c>
      <c r="AM3818" s="11">
        <f>IF(Verzie!$E$1="CZK",Ceny!AK3818,IF(Verzie!$E$1="SK",Ceny!AL3818,""))</f>
        <v>13.60445</v>
      </c>
    </row>
    <row r="3819" spans="34:39" ht="15">
      <c r="AH3819" s="353" t="s">
        <v>12858</v>
      </c>
      <c r="AI3819" s="352" t="s">
        <v>12859</v>
      </c>
      <c r="AJ3819" s="352" t="s">
        <v>12860</v>
      </c>
      <c r="AK3819" s="354">
        <v>297.31792000000002</v>
      </c>
      <c r="AL3819" s="355">
        <v>14.302049999999999</v>
      </c>
      <c r="AM3819" s="11">
        <f>IF(Verzie!$E$1="CZK",Ceny!AK3819,IF(Verzie!$E$1="SK",Ceny!AL3819,""))</f>
        <v>14.302049999999999</v>
      </c>
    </row>
    <row r="3820" spans="34:39" ht="15">
      <c r="AH3820" s="353" t="s">
        <v>12861</v>
      </c>
      <c r="AI3820" s="352" t="s">
        <v>12862</v>
      </c>
      <c r="AJ3820" s="352" t="s">
        <v>12863</v>
      </c>
      <c r="AK3820" s="354">
        <v>326.32555000000002</v>
      </c>
      <c r="AL3820" s="355">
        <v>15.69744</v>
      </c>
      <c r="AM3820" s="11">
        <f>IF(Verzie!$E$1="CZK",Ceny!AK3820,IF(Verzie!$E$1="SK",Ceny!AL3820,""))</f>
        <v>15.69744</v>
      </c>
    </row>
    <row r="3821" spans="34:39" ht="15">
      <c r="AH3821" s="353" t="s">
        <v>12864</v>
      </c>
      <c r="AI3821" s="352" t="s">
        <v>12865</v>
      </c>
      <c r="AJ3821" s="352" t="s">
        <v>12866</v>
      </c>
      <c r="AK3821" s="354">
        <v>602.54602999999997</v>
      </c>
      <c r="AL3821" s="355">
        <v>28.98462</v>
      </c>
      <c r="AM3821" s="11">
        <f>IF(Verzie!$E$1="CZK",Ceny!AK3821,IF(Verzie!$E$1="SK",Ceny!AL3821,""))</f>
        <v>28.98462</v>
      </c>
    </row>
    <row r="3822" spans="34:39" ht="15">
      <c r="AH3822" s="353" t="s">
        <v>12867</v>
      </c>
      <c r="AI3822" s="352" t="s">
        <v>12868</v>
      </c>
      <c r="AJ3822" s="352" t="s">
        <v>12869</v>
      </c>
      <c r="AK3822" s="354">
        <v>582.98062000000004</v>
      </c>
      <c r="AL3822" s="355">
        <v>22.813410000000001</v>
      </c>
      <c r="AM3822" s="11">
        <f>IF(Verzie!$E$1="CZK",Ceny!AK3822,IF(Verzie!$E$1="SK",Ceny!AL3822,""))</f>
        <v>22.813410000000001</v>
      </c>
    </row>
    <row r="3823" spans="34:39" ht="15">
      <c r="AH3823" s="353" t="s">
        <v>12870</v>
      </c>
      <c r="AI3823" s="352" t="s">
        <v>12871</v>
      </c>
      <c r="AJ3823" s="352" t="s">
        <v>12872</v>
      </c>
      <c r="AK3823" s="354">
        <v>660.56366000000003</v>
      </c>
      <c r="AL3823" s="355">
        <v>31.775500000000001</v>
      </c>
      <c r="AM3823" s="11">
        <f>IF(Verzie!$E$1="CZK",Ceny!AK3823,IF(Verzie!$E$1="SK",Ceny!AL3823,""))</f>
        <v>31.775500000000001</v>
      </c>
    </row>
    <row r="3824" spans="34:39" ht="15">
      <c r="AH3824" s="353" t="s">
        <v>12873</v>
      </c>
      <c r="AI3824" s="352" t="s">
        <v>12874</v>
      </c>
      <c r="AJ3824" s="352" t="s">
        <v>12875</v>
      </c>
      <c r="AK3824" s="354">
        <v>733.07674999999995</v>
      </c>
      <c r="AL3824" s="355">
        <v>35.263620000000003</v>
      </c>
      <c r="AM3824" s="11">
        <f>IF(Verzie!$E$1="CZK",Ceny!AK3824,IF(Verzie!$E$1="SK",Ceny!AL3824,""))</f>
        <v>35.263620000000003</v>
      </c>
    </row>
    <row r="3825" spans="34:39" ht="15">
      <c r="AH3825" s="353" t="s">
        <v>12876</v>
      </c>
      <c r="AI3825" s="352" t="s">
        <v>12877</v>
      </c>
      <c r="AJ3825" s="352" t="s">
        <v>12878</v>
      </c>
      <c r="AK3825" s="354">
        <v>220.84979000000001</v>
      </c>
      <c r="AL3825" s="355">
        <v>10.623670000000001</v>
      </c>
      <c r="AM3825" s="11">
        <f>IF(Verzie!$E$1="CZK",Ceny!AK3825,IF(Verzie!$E$1="SK",Ceny!AL3825,""))</f>
        <v>10.623670000000001</v>
      </c>
    </row>
    <row r="3826" spans="34:39" ht="15">
      <c r="AH3826" s="353" t="s">
        <v>12879</v>
      </c>
      <c r="AI3826" s="352" t="s">
        <v>12880</v>
      </c>
      <c r="AJ3826" s="352" t="s">
        <v>12881</v>
      </c>
      <c r="AK3826" s="354">
        <v>237.98750999999999</v>
      </c>
      <c r="AL3826" s="355">
        <v>11.44807</v>
      </c>
      <c r="AM3826" s="11">
        <f>IF(Verzie!$E$1="CZK",Ceny!AK3826,IF(Verzie!$E$1="SK",Ceny!AL3826,""))</f>
        <v>11.44807</v>
      </c>
    </row>
    <row r="3827" spans="34:39" ht="15">
      <c r="AH3827" s="353" t="s">
        <v>12882</v>
      </c>
      <c r="AI3827" s="352" t="s">
        <v>12883</v>
      </c>
      <c r="AJ3827" s="352" t="s">
        <v>12884</v>
      </c>
      <c r="AK3827" s="354">
        <v>255.12762000000001</v>
      </c>
      <c r="AL3827" s="355">
        <v>12.272550000000001</v>
      </c>
      <c r="AM3827" s="11">
        <f>IF(Verzie!$E$1="CZK",Ceny!AK3827,IF(Verzie!$E$1="SK",Ceny!AL3827,""))</f>
        <v>12.272550000000001</v>
      </c>
    </row>
    <row r="3828" spans="34:39" ht="15">
      <c r="AH3828" s="353" t="s">
        <v>12885</v>
      </c>
      <c r="AI3828" s="352" t="s">
        <v>12886</v>
      </c>
      <c r="AJ3828" s="352" t="s">
        <v>12887</v>
      </c>
      <c r="AK3828" s="354">
        <v>272.26781999999997</v>
      </c>
      <c r="AL3828" s="355">
        <v>13.097049999999999</v>
      </c>
      <c r="AM3828" s="11">
        <f>IF(Verzie!$E$1="CZK",Ceny!AK3828,IF(Verzie!$E$1="SK",Ceny!AL3828,""))</f>
        <v>13.097049999999999</v>
      </c>
    </row>
    <row r="3829" spans="34:39" ht="15">
      <c r="AH3829" s="353" t="s">
        <v>12888</v>
      </c>
      <c r="AI3829" s="352" t="s">
        <v>12889</v>
      </c>
      <c r="AJ3829" s="352" t="s">
        <v>12890</v>
      </c>
      <c r="AK3829" s="354">
        <v>289.40791000000002</v>
      </c>
      <c r="AL3829" s="355">
        <v>13.92155</v>
      </c>
      <c r="AM3829" s="11">
        <f>IF(Verzie!$E$1="CZK",Ceny!AK3829,IF(Verzie!$E$1="SK",Ceny!AL3829,""))</f>
        <v>13.92155</v>
      </c>
    </row>
    <row r="3830" spans="34:39" ht="15">
      <c r="AH3830" s="353" t="s">
        <v>12891</v>
      </c>
      <c r="AI3830" s="352" t="s">
        <v>12892</v>
      </c>
      <c r="AJ3830" s="352" t="s">
        <v>12893</v>
      </c>
      <c r="AK3830" s="354">
        <v>306.54563999999999</v>
      </c>
      <c r="AL3830" s="355">
        <v>14.745950000000001</v>
      </c>
      <c r="AM3830" s="11">
        <f>IF(Verzie!$E$1="CZK",Ceny!AK3830,IF(Verzie!$E$1="SK",Ceny!AL3830,""))</f>
        <v>14.745950000000001</v>
      </c>
    </row>
    <row r="3831" spans="34:39" ht="15">
      <c r="AH3831" s="353" t="s">
        <v>12894</v>
      </c>
      <c r="AI3831" s="352" t="s">
        <v>12895</v>
      </c>
      <c r="AJ3831" s="352" t="s">
        <v>12896</v>
      </c>
      <c r="AK3831" s="354">
        <v>323.68812000000003</v>
      </c>
      <c r="AL3831" s="355">
        <v>15.57058</v>
      </c>
      <c r="AM3831" s="11">
        <f>IF(Verzie!$E$1="CZK",Ceny!AK3831,IF(Verzie!$E$1="SK",Ceny!AL3831,""))</f>
        <v>15.57058</v>
      </c>
    </row>
    <row r="3832" spans="34:39" ht="15">
      <c r="AH3832" s="353" t="s">
        <v>12897</v>
      </c>
      <c r="AI3832" s="352" t="s">
        <v>12898</v>
      </c>
      <c r="AJ3832" s="352" t="s">
        <v>12899</v>
      </c>
      <c r="AK3832" s="354">
        <v>357.97071</v>
      </c>
      <c r="AL3832" s="355">
        <v>17.21969</v>
      </c>
      <c r="AM3832" s="11">
        <f>IF(Verzie!$E$1="CZK",Ceny!AK3832,IF(Verzie!$E$1="SK",Ceny!AL3832,""))</f>
        <v>17.21969</v>
      </c>
    </row>
    <row r="3833" spans="34:39" ht="15">
      <c r="AH3833" s="353" t="s">
        <v>12900</v>
      </c>
      <c r="AI3833" s="352" t="s">
        <v>12901</v>
      </c>
      <c r="AJ3833" s="352" t="s">
        <v>12902</v>
      </c>
      <c r="AK3833" s="354">
        <v>639.46852000000001</v>
      </c>
      <c r="AL3833" s="355">
        <v>30.760739999999998</v>
      </c>
      <c r="AM3833" s="11">
        <f>IF(Verzie!$E$1="CZK",Ceny!AK3833,IF(Verzie!$E$1="SK",Ceny!AL3833,""))</f>
        <v>30.760739999999998</v>
      </c>
    </row>
    <row r="3834" spans="34:39" ht="15">
      <c r="AH3834" s="353" t="s">
        <v>12903</v>
      </c>
      <c r="AI3834" s="352" t="s">
        <v>12904</v>
      </c>
      <c r="AJ3834" s="352" t="s">
        <v>12905</v>
      </c>
      <c r="AK3834" s="354">
        <v>673.74632999999994</v>
      </c>
      <c r="AL3834" s="355">
        <v>32.409619999999997</v>
      </c>
      <c r="AM3834" s="11">
        <f>IF(Verzie!$E$1="CZK",Ceny!AK3834,IF(Verzie!$E$1="SK",Ceny!AL3834,""))</f>
        <v>32.409619999999997</v>
      </c>
    </row>
    <row r="3835" spans="34:39" ht="15">
      <c r="AH3835" s="353" t="s">
        <v>12906</v>
      </c>
      <c r="AI3835" s="352" t="s">
        <v>12907</v>
      </c>
      <c r="AJ3835" s="352" t="s">
        <v>12908</v>
      </c>
      <c r="AK3835" s="354">
        <v>708.02891999999997</v>
      </c>
      <c r="AL3835" s="355">
        <v>34.058750000000003</v>
      </c>
      <c r="AM3835" s="11">
        <f>IF(Verzie!$E$1="CZK",Ceny!AK3835,IF(Verzie!$E$1="SK",Ceny!AL3835,""))</f>
        <v>34.058750000000003</v>
      </c>
    </row>
    <row r="3836" spans="34:39" ht="15">
      <c r="AH3836" s="353" t="s">
        <v>12909</v>
      </c>
      <c r="AI3836" s="352" t="s">
        <v>12910</v>
      </c>
      <c r="AJ3836" s="352" t="s">
        <v>12911</v>
      </c>
      <c r="AK3836" s="354">
        <v>742.30436999999995</v>
      </c>
      <c r="AL3836" s="355">
        <v>35.707520000000002</v>
      </c>
      <c r="AM3836" s="11">
        <f>IF(Verzie!$E$1="CZK",Ceny!AK3836,IF(Verzie!$E$1="SK",Ceny!AL3836,""))</f>
        <v>35.707520000000002</v>
      </c>
    </row>
    <row r="3837" spans="34:39" ht="15">
      <c r="AH3837" s="353" t="s">
        <v>12912</v>
      </c>
      <c r="AI3837" s="352" t="s">
        <v>12913</v>
      </c>
      <c r="AJ3837" s="352" t="s">
        <v>12914</v>
      </c>
      <c r="AK3837" s="354">
        <v>793.72942</v>
      </c>
      <c r="AL3837" s="355">
        <v>38.181260000000002</v>
      </c>
      <c r="AM3837" s="11">
        <f>IF(Verzie!$E$1="CZK",Ceny!AK3837,IF(Verzie!$E$1="SK",Ceny!AL3837,""))</f>
        <v>38.181260000000002</v>
      </c>
    </row>
    <row r="3838" spans="34:39" ht="15">
      <c r="AH3838" s="353" t="s">
        <v>12915</v>
      </c>
      <c r="AI3838" s="352" t="s">
        <v>12916</v>
      </c>
      <c r="AJ3838" s="352" t="s">
        <v>12917</v>
      </c>
      <c r="AK3838" s="354">
        <v>210.29750999999999</v>
      </c>
      <c r="AL3838" s="355">
        <v>10.11608</v>
      </c>
      <c r="AM3838" s="11">
        <f>IF(Verzie!$E$1="CZK",Ceny!AK3838,IF(Verzie!$E$1="SK",Ceny!AL3838,""))</f>
        <v>10.11608</v>
      </c>
    </row>
    <row r="3839" spans="34:39" ht="15">
      <c r="AH3839" s="353" t="s">
        <v>12918</v>
      </c>
      <c r="AI3839" s="352" t="s">
        <v>12919</v>
      </c>
      <c r="AJ3839" s="352" t="s">
        <v>12920</v>
      </c>
      <c r="AK3839" s="354">
        <v>224.80008000000001</v>
      </c>
      <c r="AL3839" s="355">
        <v>10.813700000000001</v>
      </c>
      <c r="AM3839" s="11">
        <f>IF(Verzie!$E$1="CZK",Ceny!AK3839,IF(Verzie!$E$1="SK",Ceny!AL3839,""))</f>
        <v>10.813700000000001</v>
      </c>
    </row>
    <row r="3840" spans="34:39" ht="15">
      <c r="AH3840" s="353" t="s">
        <v>12921</v>
      </c>
      <c r="AI3840" s="352" t="s">
        <v>12922</v>
      </c>
      <c r="AJ3840" s="352" t="s">
        <v>12923</v>
      </c>
      <c r="AK3840" s="354">
        <v>239.30751000000001</v>
      </c>
      <c r="AL3840" s="355">
        <v>11.51155</v>
      </c>
      <c r="AM3840" s="11">
        <f>IF(Verzie!$E$1="CZK",Ceny!AK3840,IF(Verzie!$E$1="SK",Ceny!AL3840,""))</f>
        <v>11.51155</v>
      </c>
    </row>
    <row r="3841" spans="34:39" ht="15">
      <c r="AH3841" s="353" t="s">
        <v>12924</v>
      </c>
      <c r="AI3841" s="352" t="s">
        <v>12925</v>
      </c>
      <c r="AJ3841" s="352" t="s">
        <v>12926</v>
      </c>
      <c r="AK3841" s="354">
        <v>253.81010000000001</v>
      </c>
      <c r="AL3841" s="355">
        <v>12.20917</v>
      </c>
      <c r="AM3841" s="11">
        <f>IF(Verzie!$E$1="CZK",Ceny!AK3841,IF(Verzie!$E$1="SK",Ceny!AL3841,""))</f>
        <v>12.20917</v>
      </c>
    </row>
    <row r="3842" spans="34:39" ht="15">
      <c r="AH3842" s="353" t="s">
        <v>12927</v>
      </c>
      <c r="AI3842" s="352" t="s">
        <v>12928</v>
      </c>
      <c r="AJ3842" s="352" t="s">
        <v>12929</v>
      </c>
      <c r="AK3842" s="354">
        <v>268.31277</v>
      </c>
      <c r="AL3842" s="355">
        <v>12.90681</v>
      </c>
      <c r="AM3842" s="11">
        <f>IF(Verzie!$E$1="CZK",Ceny!AK3842,IF(Verzie!$E$1="SK",Ceny!AL3842,""))</f>
        <v>12.90681</v>
      </c>
    </row>
    <row r="3843" spans="34:39" ht="15">
      <c r="AH3843" s="353" t="s">
        <v>12930</v>
      </c>
      <c r="AI3843" s="352" t="s">
        <v>12931</v>
      </c>
      <c r="AJ3843" s="352" t="s">
        <v>12932</v>
      </c>
      <c r="AK3843" s="354">
        <v>282.81533999999999</v>
      </c>
      <c r="AL3843" s="355">
        <v>13.60445</v>
      </c>
      <c r="AM3843" s="11">
        <f>IF(Verzie!$E$1="CZK",Ceny!AK3843,IF(Verzie!$E$1="SK",Ceny!AL3843,""))</f>
        <v>13.60445</v>
      </c>
    </row>
    <row r="3844" spans="34:39" ht="15">
      <c r="AH3844" s="353" t="s">
        <v>12933</v>
      </c>
      <c r="AI3844" s="352" t="s">
        <v>12934</v>
      </c>
      <c r="AJ3844" s="352" t="s">
        <v>12935</v>
      </c>
      <c r="AK3844" s="354">
        <v>297.31792000000002</v>
      </c>
      <c r="AL3844" s="355">
        <v>14.302049999999999</v>
      </c>
      <c r="AM3844" s="11">
        <f>IF(Verzie!$E$1="CZK",Ceny!AK3844,IF(Verzie!$E$1="SK",Ceny!AL3844,""))</f>
        <v>14.302049999999999</v>
      </c>
    </row>
    <row r="3845" spans="34:39" ht="15">
      <c r="AH3845" s="353" t="s">
        <v>12936</v>
      </c>
      <c r="AI3845" s="352" t="s">
        <v>12937</v>
      </c>
      <c r="AJ3845" s="352" t="s">
        <v>12938</v>
      </c>
      <c r="AK3845" s="354">
        <v>326.32555000000002</v>
      </c>
      <c r="AL3845" s="355">
        <v>15.69744</v>
      </c>
      <c r="AM3845" s="11">
        <f>IF(Verzie!$E$1="CZK",Ceny!AK3845,IF(Verzie!$E$1="SK",Ceny!AL3845,""))</f>
        <v>15.69744</v>
      </c>
    </row>
    <row r="3846" spans="34:39" ht="15">
      <c r="AH3846" s="353" t="s">
        <v>12939</v>
      </c>
      <c r="AI3846" s="352" t="s">
        <v>12940</v>
      </c>
      <c r="AJ3846" s="352" t="s">
        <v>12941</v>
      </c>
      <c r="AK3846" s="354">
        <v>602.54602999999997</v>
      </c>
      <c r="AL3846" s="355">
        <v>28.98462</v>
      </c>
      <c r="AM3846" s="11">
        <f>IF(Verzie!$E$1="CZK",Ceny!AK3846,IF(Verzie!$E$1="SK",Ceny!AL3846,""))</f>
        <v>28.98462</v>
      </c>
    </row>
    <row r="3847" spans="34:39" ht="15">
      <c r="AH3847" s="353" t="s">
        <v>12942</v>
      </c>
      <c r="AI3847" s="352" t="s">
        <v>12943</v>
      </c>
      <c r="AJ3847" s="352" t="s">
        <v>12944</v>
      </c>
      <c r="AK3847" s="354">
        <v>631.55841999999996</v>
      </c>
      <c r="AL3847" s="355">
        <v>30.380240000000001</v>
      </c>
      <c r="AM3847" s="11">
        <f>IF(Verzie!$E$1="CZK",Ceny!AK3847,IF(Verzie!$E$1="SK",Ceny!AL3847,""))</f>
        <v>30.380240000000001</v>
      </c>
    </row>
    <row r="3848" spans="34:39" ht="15">
      <c r="AH3848" s="353" t="s">
        <v>12945</v>
      </c>
      <c r="AI3848" s="352" t="s">
        <v>12946</v>
      </c>
      <c r="AJ3848" s="352" t="s">
        <v>12947</v>
      </c>
      <c r="AK3848" s="354">
        <v>660.56366000000003</v>
      </c>
      <c r="AL3848" s="355">
        <v>31.775500000000001</v>
      </c>
      <c r="AM3848" s="11">
        <f>IF(Verzie!$E$1="CZK",Ceny!AK3848,IF(Verzie!$E$1="SK",Ceny!AL3848,""))</f>
        <v>31.775500000000001</v>
      </c>
    </row>
    <row r="3849" spans="34:39" ht="15">
      <c r="AH3849" s="353" t="s">
        <v>12948</v>
      </c>
      <c r="AI3849" s="352" t="s">
        <v>12949</v>
      </c>
      <c r="AJ3849" s="352" t="s">
        <v>12950</v>
      </c>
      <c r="AK3849" s="354">
        <v>689.56643999999994</v>
      </c>
      <c r="AL3849" s="355">
        <v>33.170630000000003</v>
      </c>
      <c r="AM3849" s="11">
        <f>IF(Verzie!$E$1="CZK",Ceny!AK3849,IF(Verzie!$E$1="SK",Ceny!AL3849,""))</f>
        <v>33.170630000000003</v>
      </c>
    </row>
    <row r="3850" spans="34:39" ht="15">
      <c r="AH3850" s="353" t="s">
        <v>12951</v>
      </c>
      <c r="AI3850" s="352" t="s">
        <v>12952</v>
      </c>
      <c r="AJ3850" s="352" t="s">
        <v>12953</v>
      </c>
      <c r="AK3850" s="354">
        <v>733.07674999999995</v>
      </c>
      <c r="AL3850" s="355">
        <v>35.263620000000003</v>
      </c>
      <c r="AM3850" s="11">
        <f>IF(Verzie!$E$1="CZK",Ceny!AK3850,IF(Verzie!$E$1="SK",Ceny!AL3850,""))</f>
        <v>35.263620000000003</v>
      </c>
    </row>
    <row r="3851" spans="34:39" ht="15">
      <c r="AH3851" s="353" t="s">
        <v>12954</v>
      </c>
      <c r="AI3851" s="352" t="s">
        <v>12955</v>
      </c>
      <c r="AJ3851" s="352" t="s">
        <v>12956</v>
      </c>
      <c r="AK3851" s="354">
        <v>220.84979000000001</v>
      </c>
      <c r="AL3851" s="355">
        <v>10.623670000000001</v>
      </c>
      <c r="AM3851" s="11">
        <f>IF(Verzie!$E$1="CZK",Ceny!AK3851,IF(Verzie!$E$1="SK",Ceny!AL3851,""))</f>
        <v>10.623670000000001</v>
      </c>
    </row>
    <row r="3852" spans="34:39" ht="15">
      <c r="AH3852" s="353" t="s">
        <v>12957</v>
      </c>
      <c r="AI3852" s="352" t="s">
        <v>12958</v>
      </c>
      <c r="AJ3852" s="352" t="s">
        <v>12959</v>
      </c>
      <c r="AK3852" s="354">
        <v>237.98750999999999</v>
      </c>
      <c r="AL3852" s="355">
        <v>11.44807</v>
      </c>
      <c r="AM3852" s="11">
        <f>IF(Verzie!$E$1="CZK",Ceny!AK3852,IF(Verzie!$E$1="SK",Ceny!AL3852,""))</f>
        <v>11.44807</v>
      </c>
    </row>
    <row r="3853" spans="34:39" ht="15">
      <c r="AH3853" s="353" t="s">
        <v>12960</v>
      </c>
      <c r="AI3853" s="352" t="s">
        <v>12961</v>
      </c>
      <c r="AJ3853" s="352" t="s">
        <v>12962</v>
      </c>
      <c r="AK3853" s="354">
        <v>255.12762000000001</v>
      </c>
      <c r="AL3853" s="355">
        <v>12.272550000000001</v>
      </c>
      <c r="AM3853" s="11">
        <f>IF(Verzie!$E$1="CZK",Ceny!AK3853,IF(Verzie!$E$1="SK",Ceny!AL3853,""))</f>
        <v>12.272550000000001</v>
      </c>
    </row>
    <row r="3854" spans="34:39" ht="15">
      <c r="AH3854" s="353" t="s">
        <v>12963</v>
      </c>
      <c r="AI3854" s="352" t="s">
        <v>12964</v>
      </c>
      <c r="AJ3854" s="352" t="s">
        <v>12965</v>
      </c>
      <c r="AK3854" s="354">
        <v>272.26781999999997</v>
      </c>
      <c r="AL3854" s="355">
        <v>13.097049999999999</v>
      </c>
      <c r="AM3854" s="11">
        <f>IF(Verzie!$E$1="CZK",Ceny!AK3854,IF(Verzie!$E$1="SK",Ceny!AL3854,""))</f>
        <v>13.097049999999999</v>
      </c>
    </row>
    <row r="3855" spans="34:39" ht="15">
      <c r="AH3855" s="353" t="s">
        <v>12966</v>
      </c>
      <c r="AI3855" s="352" t="s">
        <v>12967</v>
      </c>
      <c r="AJ3855" s="352" t="s">
        <v>12968</v>
      </c>
      <c r="AK3855" s="354">
        <v>289.40791000000002</v>
      </c>
      <c r="AL3855" s="355">
        <v>13.92155</v>
      </c>
      <c r="AM3855" s="11">
        <f>IF(Verzie!$E$1="CZK",Ceny!AK3855,IF(Verzie!$E$1="SK",Ceny!AL3855,""))</f>
        <v>13.92155</v>
      </c>
    </row>
    <row r="3856" spans="34:39" ht="15">
      <c r="AH3856" s="353" t="s">
        <v>12969</v>
      </c>
      <c r="AI3856" s="352" t="s">
        <v>12970</v>
      </c>
      <c r="AJ3856" s="352" t="s">
        <v>12971</v>
      </c>
      <c r="AK3856" s="354">
        <v>306.54563999999999</v>
      </c>
      <c r="AL3856" s="355">
        <v>14.745950000000001</v>
      </c>
      <c r="AM3856" s="11">
        <f>IF(Verzie!$E$1="CZK",Ceny!AK3856,IF(Verzie!$E$1="SK",Ceny!AL3856,""))</f>
        <v>14.745950000000001</v>
      </c>
    </row>
    <row r="3857" spans="34:39" ht="15">
      <c r="AH3857" s="353" t="s">
        <v>12972</v>
      </c>
      <c r="AI3857" s="352" t="s">
        <v>12973</v>
      </c>
      <c r="AJ3857" s="352" t="s">
        <v>12974</v>
      </c>
      <c r="AK3857" s="354">
        <v>323.68812000000003</v>
      </c>
      <c r="AL3857" s="355">
        <v>15.57058</v>
      </c>
      <c r="AM3857" s="11">
        <f>IF(Verzie!$E$1="CZK",Ceny!AK3857,IF(Verzie!$E$1="SK",Ceny!AL3857,""))</f>
        <v>15.57058</v>
      </c>
    </row>
    <row r="3858" spans="34:39" ht="15">
      <c r="AH3858" s="353" t="s">
        <v>12975</v>
      </c>
      <c r="AI3858" s="352" t="s">
        <v>12976</v>
      </c>
      <c r="AJ3858" s="352" t="s">
        <v>12977</v>
      </c>
      <c r="AK3858" s="354">
        <v>357.97071</v>
      </c>
      <c r="AL3858" s="355">
        <v>17.21969</v>
      </c>
      <c r="AM3858" s="11">
        <f>IF(Verzie!$E$1="CZK",Ceny!AK3858,IF(Verzie!$E$1="SK",Ceny!AL3858,""))</f>
        <v>17.21969</v>
      </c>
    </row>
    <row r="3859" spans="34:39" ht="15">
      <c r="AH3859" s="353" t="s">
        <v>12978</v>
      </c>
      <c r="AI3859" s="352" t="s">
        <v>12979</v>
      </c>
      <c r="AJ3859" s="352" t="s">
        <v>12980</v>
      </c>
      <c r="AK3859" s="354">
        <v>639.46852000000001</v>
      </c>
      <c r="AL3859" s="355">
        <v>30.760739999999998</v>
      </c>
      <c r="AM3859" s="11">
        <f>IF(Verzie!$E$1="CZK",Ceny!AK3859,IF(Verzie!$E$1="SK",Ceny!AL3859,""))</f>
        <v>30.760739999999998</v>
      </c>
    </row>
    <row r="3860" spans="34:39" ht="15">
      <c r="AH3860" s="353" t="s">
        <v>12981</v>
      </c>
      <c r="AI3860" s="352" t="s">
        <v>12982</v>
      </c>
      <c r="AJ3860" s="352" t="s">
        <v>12983</v>
      </c>
      <c r="AK3860" s="354">
        <v>673.74632999999994</v>
      </c>
      <c r="AL3860" s="355">
        <v>32.409619999999997</v>
      </c>
      <c r="AM3860" s="11">
        <f>IF(Verzie!$E$1="CZK",Ceny!AK3860,IF(Verzie!$E$1="SK",Ceny!AL3860,""))</f>
        <v>32.409619999999997</v>
      </c>
    </row>
    <row r="3861" spans="34:39" ht="15">
      <c r="AH3861" s="353" t="s">
        <v>12984</v>
      </c>
      <c r="AI3861" s="352" t="s">
        <v>12985</v>
      </c>
      <c r="AJ3861" s="352" t="s">
        <v>12986</v>
      </c>
      <c r="AK3861" s="354">
        <v>708.02891999999997</v>
      </c>
      <c r="AL3861" s="355">
        <v>34.058750000000003</v>
      </c>
      <c r="AM3861" s="11">
        <f>IF(Verzie!$E$1="CZK",Ceny!AK3861,IF(Verzie!$E$1="SK",Ceny!AL3861,""))</f>
        <v>34.058750000000003</v>
      </c>
    </row>
    <row r="3862" spans="34:39" ht="15">
      <c r="AH3862" s="353" t="s">
        <v>12987</v>
      </c>
      <c r="AI3862" s="352" t="s">
        <v>12988</v>
      </c>
      <c r="AJ3862" s="352" t="s">
        <v>12989</v>
      </c>
      <c r="AK3862" s="354">
        <v>793.72942</v>
      </c>
      <c r="AL3862" s="355">
        <v>38.181260000000002</v>
      </c>
      <c r="AM3862" s="11">
        <f>IF(Verzie!$E$1="CZK",Ceny!AK3862,IF(Verzie!$E$1="SK",Ceny!AL3862,""))</f>
        <v>38.181260000000002</v>
      </c>
    </row>
    <row r="3863" spans="34:39" ht="15">
      <c r="AH3863" s="353" t="s">
        <v>12990</v>
      </c>
      <c r="AI3863" s="352" t="s">
        <v>12991</v>
      </c>
      <c r="AJ3863" s="352" t="s">
        <v>12992</v>
      </c>
      <c r="AK3863" s="354">
        <v>397.52109000000002</v>
      </c>
      <c r="AL3863" s="355">
        <v>19.122199999999999</v>
      </c>
      <c r="AM3863" s="11">
        <f>IF(Verzie!$E$1="CZK",Ceny!AK3863,IF(Verzie!$E$1="SK",Ceny!AL3863,""))</f>
        <v>19.122199999999999</v>
      </c>
    </row>
    <row r="3864" spans="34:39" ht="15">
      <c r="AH3864" s="353" t="s">
        <v>12993</v>
      </c>
      <c r="AI3864" s="352" t="s">
        <v>12994</v>
      </c>
      <c r="AJ3864" s="352" t="s">
        <v>12995</v>
      </c>
      <c r="AK3864" s="354">
        <v>726.48653999999999</v>
      </c>
      <c r="AL3864" s="355">
        <v>34.946629999999999</v>
      </c>
      <c r="AM3864" s="11">
        <f>IF(Verzie!$E$1="CZK",Ceny!AK3864,IF(Verzie!$E$1="SK",Ceny!AL3864,""))</f>
        <v>34.946629999999999</v>
      </c>
    </row>
    <row r="3865" spans="34:39" ht="15">
      <c r="AH3865" s="353" t="s">
        <v>12996</v>
      </c>
      <c r="AI3865" s="352" t="s">
        <v>12997</v>
      </c>
      <c r="AJ3865" s="352" t="s">
        <v>12998</v>
      </c>
      <c r="AK3865" s="354">
        <v>767.35932000000003</v>
      </c>
      <c r="AL3865" s="355">
        <v>36.912750000000003</v>
      </c>
      <c r="AM3865" s="11">
        <f>IF(Verzie!$E$1="CZK",Ceny!AK3865,IF(Verzie!$E$1="SK",Ceny!AL3865,""))</f>
        <v>36.912750000000003</v>
      </c>
    </row>
    <row r="3866" spans="34:39" ht="15">
      <c r="AH3866" s="353" t="s">
        <v>12999</v>
      </c>
      <c r="AI3866" s="352" t="s">
        <v>13000</v>
      </c>
      <c r="AJ3866" s="352" t="s">
        <v>13001</v>
      </c>
      <c r="AK3866" s="354">
        <v>866.04501000000005</v>
      </c>
      <c r="AL3866" s="355">
        <v>0</v>
      </c>
      <c r="AM3866" s="11">
        <f>IF(Verzie!$E$1="CZK",Ceny!AK3866,IF(Verzie!$E$1="SK",Ceny!AL3866,""))</f>
        <v>0</v>
      </c>
    </row>
    <row r="3867" spans="34:39" ht="15">
      <c r="AH3867" s="353" t="s">
        <v>13002</v>
      </c>
      <c r="AI3867" s="352" t="s">
        <v>13003</v>
      </c>
      <c r="AJ3867" s="352" t="s">
        <v>13004</v>
      </c>
      <c r="AK3867" s="354">
        <v>210.29750999999999</v>
      </c>
      <c r="AL3867" s="355">
        <v>10.11608</v>
      </c>
      <c r="AM3867" s="11">
        <f>IF(Verzie!$E$1="CZK",Ceny!AK3867,IF(Verzie!$E$1="SK",Ceny!AL3867,""))</f>
        <v>10.11608</v>
      </c>
    </row>
    <row r="3868" spans="34:39" ht="15">
      <c r="AH3868" s="353" t="s">
        <v>13005</v>
      </c>
      <c r="AI3868" s="352" t="s">
        <v>13006</v>
      </c>
      <c r="AJ3868" s="352" t="s">
        <v>13007</v>
      </c>
      <c r="AK3868" s="354">
        <v>224.80008000000001</v>
      </c>
      <c r="AL3868" s="355">
        <v>10.813700000000001</v>
      </c>
      <c r="AM3868" s="11">
        <f>IF(Verzie!$E$1="CZK",Ceny!AK3868,IF(Verzie!$E$1="SK",Ceny!AL3868,""))</f>
        <v>10.813700000000001</v>
      </c>
    </row>
    <row r="3869" spans="34:39" ht="15">
      <c r="AH3869" s="353" t="s">
        <v>13008</v>
      </c>
      <c r="AI3869" s="352" t="s">
        <v>13009</v>
      </c>
      <c r="AJ3869" s="352" t="s">
        <v>13010</v>
      </c>
      <c r="AK3869" s="354">
        <v>239.30751000000001</v>
      </c>
      <c r="AL3869" s="355">
        <v>11.51155</v>
      </c>
      <c r="AM3869" s="11">
        <f>IF(Verzie!$E$1="CZK",Ceny!AK3869,IF(Verzie!$E$1="SK",Ceny!AL3869,""))</f>
        <v>11.51155</v>
      </c>
    </row>
    <row r="3870" spans="34:39" ht="15">
      <c r="AH3870" s="353" t="s">
        <v>13011</v>
      </c>
      <c r="AI3870" s="352" t="s">
        <v>13012</v>
      </c>
      <c r="AJ3870" s="352" t="s">
        <v>13013</v>
      </c>
      <c r="AK3870" s="354">
        <v>253.81010000000001</v>
      </c>
      <c r="AL3870" s="355">
        <v>12.20917</v>
      </c>
      <c r="AM3870" s="11">
        <f>IF(Verzie!$E$1="CZK",Ceny!AK3870,IF(Verzie!$E$1="SK",Ceny!AL3870,""))</f>
        <v>12.20917</v>
      </c>
    </row>
    <row r="3871" spans="34:39" ht="15">
      <c r="AH3871" s="353" t="s">
        <v>13014</v>
      </c>
      <c r="AI3871" s="352" t="s">
        <v>13015</v>
      </c>
      <c r="AJ3871" s="352" t="s">
        <v>13016</v>
      </c>
      <c r="AK3871" s="354">
        <v>268.31277</v>
      </c>
      <c r="AL3871" s="355">
        <v>12.90681</v>
      </c>
      <c r="AM3871" s="11">
        <f>IF(Verzie!$E$1="CZK",Ceny!AK3871,IF(Verzie!$E$1="SK",Ceny!AL3871,""))</f>
        <v>12.90681</v>
      </c>
    </row>
    <row r="3872" spans="34:39" ht="15">
      <c r="AH3872" s="353" t="s">
        <v>13017</v>
      </c>
      <c r="AI3872" s="352" t="s">
        <v>13018</v>
      </c>
      <c r="AJ3872" s="352" t="s">
        <v>13019</v>
      </c>
      <c r="AK3872" s="354">
        <v>282.81533999999999</v>
      </c>
      <c r="AL3872" s="355">
        <v>13.60445</v>
      </c>
      <c r="AM3872" s="11">
        <f>IF(Verzie!$E$1="CZK",Ceny!AK3872,IF(Verzie!$E$1="SK",Ceny!AL3872,""))</f>
        <v>13.60445</v>
      </c>
    </row>
    <row r="3873" spans="34:39" ht="15">
      <c r="AH3873" s="353" t="s">
        <v>13020</v>
      </c>
      <c r="AI3873" s="352" t="s">
        <v>13021</v>
      </c>
      <c r="AJ3873" s="352" t="s">
        <v>13022</v>
      </c>
      <c r="AK3873" s="354">
        <v>297.31792000000002</v>
      </c>
      <c r="AL3873" s="355">
        <v>14.302049999999999</v>
      </c>
      <c r="AM3873" s="11">
        <f>IF(Verzie!$E$1="CZK",Ceny!AK3873,IF(Verzie!$E$1="SK",Ceny!AL3873,""))</f>
        <v>14.302049999999999</v>
      </c>
    </row>
    <row r="3874" spans="34:39" ht="15">
      <c r="AH3874" s="353" t="s">
        <v>13023</v>
      </c>
      <c r="AI3874" s="352" t="s">
        <v>13024</v>
      </c>
      <c r="AJ3874" s="352" t="s">
        <v>13025</v>
      </c>
      <c r="AK3874" s="354">
        <v>326.32555000000002</v>
      </c>
      <c r="AL3874" s="355">
        <v>15.69744</v>
      </c>
      <c r="AM3874" s="11">
        <f>IF(Verzie!$E$1="CZK",Ceny!AK3874,IF(Verzie!$E$1="SK",Ceny!AL3874,""))</f>
        <v>15.69744</v>
      </c>
    </row>
    <row r="3875" spans="34:39" ht="15">
      <c r="AH3875" s="353" t="s">
        <v>13026</v>
      </c>
      <c r="AI3875" s="352" t="s">
        <v>13027</v>
      </c>
      <c r="AJ3875" s="352" t="s">
        <v>13028</v>
      </c>
      <c r="AK3875" s="354">
        <v>602.54602999999997</v>
      </c>
      <c r="AL3875" s="355">
        <v>28.98462</v>
      </c>
      <c r="AM3875" s="11">
        <f>IF(Verzie!$E$1="CZK",Ceny!AK3875,IF(Verzie!$E$1="SK",Ceny!AL3875,""))</f>
        <v>28.98462</v>
      </c>
    </row>
    <row r="3876" spans="34:39" ht="15">
      <c r="AH3876" s="353" t="s">
        <v>13029</v>
      </c>
      <c r="AI3876" s="352" t="s">
        <v>13030</v>
      </c>
      <c r="AJ3876" s="352" t="s">
        <v>13031</v>
      </c>
      <c r="AK3876" s="354">
        <v>631.55841999999996</v>
      </c>
      <c r="AL3876" s="355">
        <v>30.380240000000001</v>
      </c>
      <c r="AM3876" s="11">
        <f>IF(Verzie!$E$1="CZK",Ceny!AK3876,IF(Verzie!$E$1="SK",Ceny!AL3876,""))</f>
        <v>30.380240000000001</v>
      </c>
    </row>
    <row r="3877" spans="34:39" ht="15">
      <c r="AH3877" s="353" t="s">
        <v>13032</v>
      </c>
      <c r="AI3877" s="352" t="s">
        <v>13033</v>
      </c>
      <c r="AJ3877" s="352" t="s">
        <v>13034</v>
      </c>
      <c r="AK3877" s="354">
        <v>660.56366000000003</v>
      </c>
      <c r="AL3877" s="355">
        <v>31.775500000000001</v>
      </c>
      <c r="AM3877" s="11">
        <f>IF(Verzie!$E$1="CZK",Ceny!AK3877,IF(Verzie!$E$1="SK",Ceny!AL3877,""))</f>
        <v>31.775500000000001</v>
      </c>
    </row>
    <row r="3878" spans="34:39" ht="15">
      <c r="AH3878" s="353" t="s">
        <v>13035</v>
      </c>
      <c r="AI3878" s="352" t="s">
        <v>13036</v>
      </c>
      <c r="AJ3878" s="352" t="s">
        <v>13037</v>
      </c>
      <c r="AK3878" s="354">
        <v>733.07674999999995</v>
      </c>
      <c r="AL3878" s="355">
        <v>35.263620000000003</v>
      </c>
      <c r="AM3878" s="11">
        <f>IF(Verzie!$E$1="CZK",Ceny!AK3878,IF(Verzie!$E$1="SK",Ceny!AL3878,""))</f>
        <v>35.263620000000003</v>
      </c>
    </row>
    <row r="3879" spans="34:39" ht="15">
      <c r="AH3879" s="353" t="s">
        <v>13038</v>
      </c>
      <c r="AI3879" s="352" t="s">
        <v>13039</v>
      </c>
      <c r="AJ3879" s="352" t="s">
        <v>13040</v>
      </c>
      <c r="AK3879" s="354">
        <v>220.84979000000001</v>
      </c>
      <c r="AL3879" s="355">
        <v>10.623670000000001</v>
      </c>
      <c r="AM3879" s="11">
        <f>IF(Verzie!$E$1="CZK",Ceny!AK3879,IF(Verzie!$E$1="SK",Ceny!AL3879,""))</f>
        <v>10.623670000000001</v>
      </c>
    </row>
    <row r="3880" spans="34:39" ht="15">
      <c r="AH3880" s="353" t="s">
        <v>13041</v>
      </c>
      <c r="AI3880" s="352" t="s">
        <v>13042</v>
      </c>
      <c r="AJ3880" s="352" t="s">
        <v>13043</v>
      </c>
      <c r="AK3880" s="354">
        <v>237.98750999999999</v>
      </c>
      <c r="AL3880" s="355">
        <v>11.44807</v>
      </c>
      <c r="AM3880" s="11">
        <f>IF(Verzie!$E$1="CZK",Ceny!AK3880,IF(Verzie!$E$1="SK",Ceny!AL3880,""))</f>
        <v>11.44807</v>
      </c>
    </row>
    <row r="3881" spans="34:39" ht="15">
      <c r="AH3881" s="353" t="s">
        <v>13044</v>
      </c>
      <c r="AI3881" s="352" t="s">
        <v>13045</v>
      </c>
      <c r="AJ3881" s="352" t="s">
        <v>13046</v>
      </c>
      <c r="AK3881" s="354">
        <v>255.12762000000001</v>
      </c>
      <c r="AL3881" s="355">
        <v>12.272550000000001</v>
      </c>
      <c r="AM3881" s="11">
        <f>IF(Verzie!$E$1="CZK",Ceny!AK3881,IF(Verzie!$E$1="SK",Ceny!AL3881,""))</f>
        <v>12.272550000000001</v>
      </c>
    </row>
    <row r="3882" spans="34:39" ht="15">
      <c r="AH3882" s="353" t="s">
        <v>13047</v>
      </c>
      <c r="AI3882" s="352" t="s">
        <v>13048</v>
      </c>
      <c r="AJ3882" s="352" t="s">
        <v>13049</v>
      </c>
      <c r="AK3882" s="354">
        <v>272.26781999999997</v>
      </c>
      <c r="AL3882" s="355">
        <v>13.097049999999999</v>
      </c>
      <c r="AM3882" s="11">
        <f>IF(Verzie!$E$1="CZK",Ceny!AK3882,IF(Verzie!$E$1="SK",Ceny!AL3882,""))</f>
        <v>13.097049999999999</v>
      </c>
    </row>
    <row r="3883" spans="34:39" ht="15">
      <c r="AH3883" s="353" t="s">
        <v>13050</v>
      </c>
      <c r="AI3883" s="352" t="s">
        <v>13051</v>
      </c>
      <c r="AJ3883" s="352" t="s">
        <v>13052</v>
      </c>
      <c r="AK3883" s="354">
        <v>289.40791000000002</v>
      </c>
      <c r="AL3883" s="355">
        <v>13.92155</v>
      </c>
      <c r="AM3883" s="11">
        <f>IF(Verzie!$E$1="CZK",Ceny!AK3883,IF(Verzie!$E$1="SK",Ceny!AL3883,""))</f>
        <v>13.92155</v>
      </c>
    </row>
    <row r="3884" spans="34:39" ht="15">
      <c r="AH3884" s="353" t="s">
        <v>13053</v>
      </c>
      <c r="AI3884" s="352" t="s">
        <v>13054</v>
      </c>
      <c r="AJ3884" s="352" t="s">
        <v>13055</v>
      </c>
      <c r="AK3884" s="354">
        <v>306.54563999999999</v>
      </c>
      <c r="AL3884" s="355">
        <v>14.745950000000001</v>
      </c>
      <c r="AM3884" s="11">
        <f>IF(Verzie!$E$1="CZK",Ceny!AK3884,IF(Verzie!$E$1="SK",Ceny!AL3884,""))</f>
        <v>14.745950000000001</v>
      </c>
    </row>
    <row r="3885" spans="34:39" ht="15">
      <c r="AH3885" s="353" t="s">
        <v>13056</v>
      </c>
      <c r="AI3885" s="352" t="s">
        <v>13057</v>
      </c>
      <c r="AJ3885" s="352" t="s">
        <v>13058</v>
      </c>
      <c r="AK3885" s="354">
        <v>323.68812000000003</v>
      </c>
      <c r="AL3885" s="355">
        <v>15.57058</v>
      </c>
      <c r="AM3885" s="11">
        <f>IF(Verzie!$E$1="CZK",Ceny!AK3885,IF(Verzie!$E$1="SK",Ceny!AL3885,""))</f>
        <v>15.57058</v>
      </c>
    </row>
    <row r="3886" spans="34:39" ht="15">
      <c r="AH3886" s="353" t="s">
        <v>13059</v>
      </c>
      <c r="AI3886" s="352" t="s">
        <v>13060</v>
      </c>
      <c r="AJ3886" s="352" t="s">
        <v>13061</v>
      </c>
      <c r="AK3886" s="354">
        <v>357.97071</v>
      </c>
      <c r="AL3886" s="355">
        <v>17.21969</v>
      </c>
      <c r="AM3886" s="11">
        <f>IF(Verzie!$E$1="CZK",Ceny!AK3886,IF(Verzie!$E$1="SK",Ceny!AL3886,""))</f>
        <v>17.21969</v>
      </c>
    </row>
    <row r="3887" spans="34:39" ht="15">
      <c r="AH3887" s="353" t="s">
        <v>13062</v>
      </c>
      <c r="AI3887" s="352" t="s">
        <v>13063</v>
      </c>
      <c r="AJ3887" s="352" t="s">
        <v>13064</v>
      </c>
      <c r="AK3887" s="354">
        <v>639.46852000000001</v>
      </c>
      <c r="AL3887" s="355">
        <v>30.760739999999998</v>
      </c>
      <c r="AM3887" s="11">
        <f>IF(Verzie!$E$1="CZK",Ceny!AK3887,IF(Verzie!$E$1="SK",Ceny!AL3887,""))</f>
        <v>30.760739999999998</v>
      </c>
    </row>
    <row r="3888" spans="34:39" ht="15">
      <c r="AH3888" s="353" t="s">
        <v>13065</v>
      </c>
      <c r="AI3888" s="352" t="s">
        <v>13066</v>
      </c>
      <c r="AJ3888" s="352" t="s">
        <v>13067</v>
      </c>
      <c r="AK3888" s="354">
        <v>673.74632999999994</v>
      </c>
      <c r="AL3888" s="355">
        <v>32.409619999999997</v>
      </c>
      <c r="AM3888" s="11">
        <f>IF(Verzie!$E$1="CZK",Ceny!AK3888,IF(Verzie!$E$1="SK",Ceny!AL3888,""))</f>
        <v>32.409619999999997</v>
      </c>
    </row>
    <row r="3889" spans="34:39" ht="15">
      <c r="AH3889" s="353" t="s">
        <v>13068</v>
      </c>
      <c r="AI3889" s="352" t="s">
        <v>13069</v>
      </c>
      <c r="AJ3889" s="352" t="s">
        <v>13070</v>
      </c>
      <c r="AK3889" s="354">
        <v>708.02891999999997</v>
      </c>
      <c r="AL3889" s="355">
        <v>34.058750000000003</v>
      </c>
      <c r="AM3889" s="11">
        <f>IF(Verzie!$E$1="CZK",Ceny!AK3889,IF(Verzie!$E$1="SK",Ceny!AL3889,""))</f>
        <v>34.058750000000003</v>
      </c>
    </row>
    <row r="3890" spans="34:39" ht="15">
      <c r="AH3890" s="353" t="s">
        <v>13071</v>
      </c>
      <c r="AI3890" s="352" t="s">
        <v>13072</v>
      </c>
      <c r="AJ3890" s="352" t="s">
        <v>13073</v>
      </c>
      <c r="AK3890" s="354">
        <v>742.30436999999995</v>
      </c>
      <c r="AL3890" s="355">
        <v>35.707520000000002</v>
      </c>
      <c r="AM3890" s="11">
        <f>IF(Verzie!$E$1="CZK",Ceny!AK3890,IF(Verzie!$E$1="SK",Ceny!AL3890,""))</f>
        <v>35.707520000000002</v>
      </c>
    </row>
    <row r="3891" spans="34:39" ht="15">
      <c r="AH3891" s="353" t="s">
        <v>13074</v>
      </c>
      <c r="AI3891" s="352" t="s">
        <v>13075</v>
      </c>
      <c r="AJ3891" s="352" t="s">
        <v>13076</v>
      </c>
      <c r="AK3891" s="354">
        <v>793.72942</v>
      </c>
      <c r="AL3891" s="355">
        <v>38.181260000000002</v>
      </c>
      <c r="AM3891" s="11">
        <f>IF(Verzie!$E$1="CZK",Ceny!AK3891,IF(Verzie!$E$1="SK",Ceny!AL3891,""))</f>
        <v>38.181260000000002</v>
      </c>
    </row>
    <row r="3892" spans="34:39" ht="15">
      <c r="AH3892" s="353" t="s">
        <v>13077</v>
      </c>
      <c r="AI3892" s="352" t="s">
        <v>13078</v>
      </c>
      <c r="AJ3892" s="352" t="s">
        <v>13079</v>
      </c>
      <c r="AK3892" s="354">
        <v>397.52109000000002</v>
      </c>
      <c r="AL3892" s="355">
        <v>19.122199999999999</v>
      </c>
      <c r="AM3892" s="11">
        <f>IF(Verzie!$E$1="CZK",Ceny!AK3892,IF(Verzie!$E$1="SK",Ceny!AL3892,""))</f>
        <v>19.122199999999999</v>
      </c>
    </row>
    <row r="3893" spans="34:39" ht="15">
      <c r="AH3893" s="353" t="s">
        <v>13080</v>
      </c>
      <c r="AI3893" s="352" t="s">
        <v>13081</v>
      </c>
      <c r="AJ3893" s="352" t="s">
        <v>13082</v>
      </c>
      <c r="AK3893" s="354">
        <v>726.48653999999999</v>
      </c>
      <c r="AL3893" s="355">
        <v>34.946629999999999</v>
      </c>
      <c r="AM3893" s="11">
        <f>IF(Verzie!$E$1="CZK",Ceny!AK3893,IF(Verzie!$E$1="SK",Ceny!AL3893,""))</f>
        <v>34.946629999999999</v>
      </c>
    </row>
    <row r="3894" spans="34:39" ht="15">
      <c r="AH3894" s="353" t="s">
        <v>13083</v>
      </c>
      <c r="AI3894" s="352" t="s">
        <v>13084</v>
      </c>
      <c r="AJ3894" s="352" t="s">
        <v>13085</v>
      </c>
      <c r="AK3894" s="354">
        <v>767.35932000000003</v>
      </c>
      <c r="AL3894" s="355">
        <v>36.912750000000003</v>
      </c>
      <c r="AM3894" s="11">
        <f>IF(Verzie!$E$1="CZK",Ceny!AK3894,IF(Verzie!$E$1="SK",Ceny!AL3894,""))</f>
        <v>36.912750000000003</v>
      </c>
    </row>
    <row r="3895" spans="34:39" ht="15">
      <c r="AH3895" s="353" t="s">
        <v>13086</v>
      </c>
      <c r="AI3895" s="352" t="s">
        <v>13087</v>
      </c>
      <c r="AJ3895" s="352" t="s">
        <v>13088</v>
      </c>
      <c r="AK3895" s="354">
        <v>95.483599999999996</v>
      </c>
      <c r="AL3895" s="355">
        <v>4.5930999999999997</v>
      </c>
      <c r="AM3895" s="11">
        <f>IF(Verzie!$E$1="CZK",Ceny!AK3895,IF(Verzie!$E$1="SK",Ceny!AL3895,""))</f>
        <v>4.5930999999999997</v>
      </c>
    </row>
    <row r="3896" spans="34:39" ht="15">
      <c r="AH3896" s="353" t="s">
        <v>13089</v>
      </c>
      <c r="AI3896" s="352" t="s">
        <v>13090</v>
      </c>
      <c r="AJ3896" s="352" t="s">
        <v>13091</v>
      </c>
      <c r="AK3896" s="354">
        <v>95.483599999999996</v>
      </c>
      <c r="AL3896" s="355">
        <v>4.5930999999999997</v>
      </c>
      <c r="AM3896" s="11">
        <f>IF(Verzie!$E$1="CZK",Ceny!AK3896,IF(Verzie!$E$1="SK",Ceny!AL3896,""))</f>
        <v>4.5930999999999997</v>
      </c>
    </row>
    <row r="3897" spans="34:39" ht="15">
      <c r="AH3897" s="353" t="s">
        <v>13092</v>
      </c>
      <c r="AI3897" s="352" t="s">
        <v>13093</v>
      </c>
      <c r="AJ3897" s="352" t="s">
        <v>13094</v>
      </c>
      <c r="AK3897" s="354">
        <v>100.72908</v>
      </c>
      <c r="AL3897" s="355">
        <v>4.84544</v>
      </c>
      <c r="AM3897" s="11">
        <f>IF(Verzie!$E$1="CZK",Ceny!AK3897,IF(Verzie!$E$1="SK",Ceny!AL3897,""))</f>
        <v>4.84544</v>
      </c>
    </row>
    <row r="3898" spans="34:39" ht="15">
      <c r="AH3898" s="353" t="s">
        <v>13095</v>
      </c>
      <c r="AI3898" s="352" t="s">
        <v>13096</v>
      </c>
      <c r="AJ3898" s="352" t="s">
        <v>13097</v>
      </c>
      <c r="AK3898" s="354">
        <v>100.72908</v>
      </c>
      <c r="AL3898" s="355">
        <v>4.84544</v>
      </c>
      <c r="AM3898" s="11">
        <f>IF(Verzie!$E$1="CZK",Ceny!AK3898,IF(Verzie!$E$1="SK",Ceny!AL3898,""))</f>
        <v>4.84544</v>
      </c>
    </row>
    <row r="3899" spans="34:39" ht="15">
      <c r="AH3899" s="353" t="s">
        <v>13098</v>
      </c>
      <c r="AI3899" s="352" t="s">
        <v>13099</v>
      </c>
      <c r="AJ3899" s="352" t="s">
        <v>13100</v>
      </c>
      <c r="AK3899" s="354">
        <v>104.47681</v>
      </c>
      <c r="AL3899" s="355">
        <v>5.0257199999999997</v>
      </c>
      <c r="AM3899" s="11">
        <f>IF(Verzie!$E$1="CZK",Ceny!AK3899,IF(Verzie!$E$1="SK",Ceny!AL3899,""))</f>
        <v>5.0257199999999997</v>
      </c>
    </row>
    <row r="3900" spans="34:39" ht="15">
      <c r="AH3900" s="353" t="s">
        <v>13101</v>
      </c>
      <c r="AI3900" s="352" t="s">
        <v>13102</v>
      </c>
      <c r="AJ3900" s="352" t="s">
        <v>13103</v>
      </c>
      <c r="AK3900" s="354">
        <v>104.47681</v>
      </c>
      <c r="AL3900" s="355">
        <v>5.0257199999999997</v>
      </c>
      <c r="AM3900" s="11">
        <f>IF(Verzie!$E$1="CZK",Ceny!AK3900,IF(Verzie!$E$1="SK",Ceny!AL3900,""))</f>
        <v>5.0257199999999997</v>
      </c>
    </row>
    <row r="3901" spans="34:39" ht="15">
      <c r="AH3901" s="353" t="s">
        <v>13104</v>
      </c>
      <c r="AI3901" s="352" t="s">
        <v>13105</v>
      </c>
      <c r="AJ3901" s="352" t="s">
        <v>13106</v>
      </c>
      <c r="AK3901" s="354">
        <v>108.22463999999999</v>
      </c>
      <c r="AL3901" s="355">
        <v>5.20601</v>
      </c>
      <c r="AM3901" s="11">
        <f>IF(Verzie!$E$1="CZK",Ceny!AK3901,IF(Verzie!$E$1="SK",Ceny!AL3901,""))</f>
        <v>5.20601</v>
      </c>
    </row>
    <row r="3902" spans="34:39" ht="15">
      <c r="AH3902" s="353" t="s">
        <v>13107</v>
      </c>
      <c r="AI3902" s="352" t="s">
        <v>13108</v>
      </c>
      <c r="AJ3902" s="352" t="s">
        <v>13109</v>
      </c>
      <c r="AK3902" s="354">
        <v>108.22463999999999</v>
      </c>
      <c r="AL3902" s="355">
        <v>5.20601</v>
      </c>
      <c r="AM3902" s="11">
        <f>IF(Verzie!$E$1="CZK",Ceny!AK3902,IF(Verzie!$E$1="SK",Ceny!AL3902,""))</f>
        <v>5.20601</v>
      </c>
    </row>
    <row r="3903" spans="34:39" ht="15">
      <c r="AH3903" s="353" t="s">
        <v>13110</v>
      </c>
      <c r="AI3903" s="352" t="s">
        <v>13111</v>
      </c>
      <c r="AJ3903" s="352" t="s">
        <v>13112</v>
      </c>
      <c r="AK3903" s="354">
        <v>104.47681</v>
      </c>
      <c r="AL3903" s="355">
        <v>5.0257199999999997</v>
      </c>
      <c r="AM3903" s="11">
        <f>IF(Verzie!$E$1="CZK",Ceny!AK3903,IF(Verzie!$E$1="SK",Ceny!AL3903,""))</f>
        <v>5.0257199999999997</v>
      </c>
    </row>
    <row r="3904" spans="34:39" ht="15">
      <c r="AH3904" s="353" t="s">
        <v>13113</v>
      </c>
      <c r="AI3904" s="352" t="s">
        <v>13114</v>
      </c>
      <c r="AJ3904" s="352" t="s">
        <v>13115</v>
      </c>
      <c r="AK3904" s="354">
        <v>104.47681</v>
      </c>
      <c r="AL3904" s="355">
        <v>5.0257199999999997</v>
      </c>
      <c r="AM3904" s="11">
        <f>IF(Verzie!$E$1="CZK",Ceny!AK3904,IF(Verzie!$E$1="SK",Ceny!AL3904,""))</f>
        <v>5.0257199999999997</v>
      </c>
    </row>
    <row r="3905" spans="34:39" ht="15">
      <c r="AH3905" s="353" t="s">
        <v>13116</v>
      </c>
      <c r="AI3905" s="352" t="s">
        <v>13117</v>
      </c>
      <c r="AJ3905" s="352" t="s">
        <v>13118</v>
      </c>
      <c r="AK3905" s="354">
        <v>108.22463999999999</v>
      </c>
      <c r="AL3905" s="355">
        <v>5.20601</v>
      </c>
      <c r="AM3905" s="11">
        <f>IF(Verzie!$E$1="CZK",Ceny!AK3905,IF(Verzie!$E$1="SK",Ceny!AL3905,""))</f>
        <v>5.20601</v>
      </c>
    </row>
    <row r="3906" spans="34:39" ht="15">
      <c r="AH3906" s="353" t="s">
        <v>13119</v>
      </c>
      <c r="AI3906" s="352" t="s">
        <v>13120</v>
      </c>
      <c r="AJ3906" s="352" t="s">
        <v>13121</v>
      </c>
      <c r="AK3906" s="354">
        <v>108.22463999999999</v>
      </c>
      <c r="AL3906" s="355">
        <v>5.20601</v>
      </c>
      <c r="AM3906" s="11">
        <f>IF(Verzie!$E$1="CZK",Ceny!AK3906,IF(Verzie!$E$1="SK",Ceny!AL3906,""))</f>
        <v>5.20601</v>
      </c>
    </row>
    <row r="3907" spans="34:39" ht="15">
      <c r="AH3907" s="353" t="s">
        <v>13122</v>
      </c>
      <c r="AI3907" s="352" t="s">
        <v>13123</v>
      </c>
      <c r="AJ3907" s="352" t="s">
        <v>13124</v>
      </c>
      <c r="AK3907" s="354">
        <v>100.72908</v>
      </c>
      <c r="AL3907" s="355">
        <v>4.84544</v>
      </c>
      <c r="AM3907" s="11">
        <f>IF(Verzie!$E$1="CZK",Ceny!AK3907,IF(Verzie!$E$1="SK",Ceny!AL3907,""))</f>
        <v>4.84544</v>
      </c>
    </row>
    <row r="3908" spans="34:39" ht="15">
      <c r="AH3908" s="353" t="s">
        <v>13125</v>
      </c>
      <c r="AI3908" s="352" t="s">
        <v>13126</v>
      </c>
      <c r="AJ3908" s="352" t="s">
        <v>13127</v>
      </c>
      <c r="AK3908" s="354">
        <v>100.72908</v>
      </c>
      <c r="AL3908" s="355">
        <v>4.84544</v>
      </c>
      <c r="AM3908" s="11">
        <f>IF(Verzie!$E$1="CZK",Ceny!AK3908,IF(Verzie!$E$1="SK",Ceny!AL3908,""))</f>
        <v>4.84544</v>
      </c>
    </row>
    <row r="3909" spans="34:39" ht="15">
      <c r="AH3909" s="353" t="s">
        <v>13128</v>
      </c>
      <c r="AI3909" s="352" t="s">
        <v>13129</v>
      </c>
      <c r="AJ3909" s="352" t="s">
        <v>13130</v>
      </c>
      <c r="AK3909" s="354">
        <v>104.47681</v>
      </c>
      <c r="AL3909" s="355">
        <v>5.0257199999999997</v>
      </c>
      <c r="AM3909" s="11">
        <f>IF(Verzie!$E$1="CZK",Ceny!AK3909,IF(Verzie!$E$1="SK",Ceny!AL3909,""))</f>
        <v>5.0257199999999997</v>
      </c>
    </row>
    <row r="3910" spans="34:39" ht="15">
      <c r="AH3910" s="353" t="s">
        <v>13131</v>
      </c>
      <c r="AI3910" s="352" t="s">
        <v>13132</v>
      </c>
      <c r="AJ3910" s="352" t="s">
        <v>13133</v>
      </c>
      <c r="AK3910" s="354">
        <v>104.47681</v>
      </c>
      <c r="AL3910" s="355">
        <v>5.0257199999999997</v>
      </c>
      <c r="AM3910" s="11">
        <f>IF(Verzie!$E$1="CZK",Ceny!AK3910,IF(Verzie!$E$1="SK",Ceny!AL3910,""))</f>
        <v>5.0257199999999997</v>
      </c>
    </row>
    <row r="3911" spans="34:39" ht="15">
      <c r="AH3911" s="353" t="s">
        <v>13134</v>
      </c>
      <c r="AI3911" s="352" t="s">
        <v>13135</v>
      </c>
      <c r="AJ3911" s="352" t="s">
        <v>13136</v>
      </c>
      <c r="AK3911" s="354">
        <v>108.22463999999999</v>
      </c>
      <c r="AL3911" s="355">
        <v>5.20601</v>
      </c>
      <c r="AM3911" s="11">
        <f>IF(Verzie!$E$1="CZK",Ceny!AK3911,IF(Verzie!$E$1="SK",Ceny!AL3911,""))</f>
        <v>5.20601</v>
      </c>
    </row>
    <row r="3912" spans="34:39" ht="15">
      <c r="AH3912" s="353" t="s">
        <v>13137</v>
      </c>
      <c r="AI3912" s="352" t="s">
        <v>13138</v>
      </c>
      <c r="AJ3912" s="352" t="s">
        <v>13139</v>
      </c>
      <c r="AK3912" s="354">
        <v>108.22463999999999</v>
      </c>
      <c r="AL3912" s="355">
        <v>5.20601</v>
      </c>
      <c r="AM3912" s="11">
        <f>IF(Verzie!$E$1="CZK",Ceny!AK3912,IF(Verzie!$E$1="SK",Ceny!AL3912,""))</f>
        <v>5.20601</v>
      </c>
    </row>
    <row r="3913" spans="34:39" ht="15">
      <c r="AH3913" s="353" t="s">
        <v>13140</v>
      </c>
      <c r="AI3913" s="352" t="s">
        <v>13141</v>
      </c>
      <c r="AJ3913" s="352" t="s">
        <v>13142</v>
      </c>
      <c r="AK3913" s="354">
        <v>317.08593000000002</v>
      </c>
      <c r="AL3913" s="355">
        <v>0</v>
      </c>
      <c r="AM3913" s="11">
        <f>IF(Verzie!$E$1="CZK",Ceny!AK3913,IF(Verzie!$E$1="SK",Ceny!AL3913,""))</f>
        <v>0</v>
      </c>
    </row>
    <row r="3914" spans="34:39" ht="15">
      <c r="AH3914" s="353" t="s">
        <v>13143</v>
      </c>
      <c r="AI3914" s="352" t="s">
        <v>13144</v>
      </c>
      <c r="AJ3914" s="352" t="s">
        <v>13145</v>
      </c>
      <c r="AK3914" s="354">
        <v>331.32515000000001</v>
      </c>
      <c r="AL3914" s="355">
        <v>0</v>
      </c>
      <c r="AM3914" s="11">
        <f>IF(Verzie!$E$1="CZK",Ceny!AK3914,IF(Verzie!$E$1="SK",Ceny!AL3914,""))</f>
        <v>0</v>
      </c>
    </row>
    <row r="3915" spans="34:39" ht="15">
      <c r="AH3915" s="353" t="s">
        <v>13146</v>
      </c>
      <c r="AI3915" s="352" t="s">
        <v>13147</v>
      </c>
      <c r="AJ3915" s="352" t="s">
        <v>13148</v>
      </c>
      <c r="AK3915" s="354">
        <v>389.90382</v>
      </c>
      <c r="AL3915" s="355">
        <v>0</v>
      </c>
      <c r="AM3915" s="11">
        <f>IF(Verzie!$E$1="CZK",Ceny!AK3915,IF(Verzie!$E$1="SK",Ceny!AL3915,""))</f>
        <v>0</v>
      </c>
    </row>
    <row r="3916" spans="34:39" ht="15">
      <c r="AH3916" s="353" t="s">
        <v>13149</v>
      </c>
      <c r="AI3916" s="352" t="s">
        <v>13150</v>
      </c>
      <c r="AJ3916" s="352" t="s">
        <v>13151</v>
      </c>
      <c r="AK3916" s="354">
        <v>147.35354000000001</v>
      </c>
      <c r="AL3916" s="355">
        <v>0</v>
      </c>
      <c r="AM3916" s="11">
        <f>IF(Verzie!$E$1="CZK",Ceny!AK3916,IF(Verzie!$E$1="SK",Ceny!AL3916,""))</f>
        <v>0</v>
      </c>
    </row>
    <row r="3917" spans="34:39" ht="15">
      <c r="AH3917" s="353" t="s">
        <v>13152</v>
      </c>
      <c r="AI3917" s="352" t="s">
        <v>13153</v>
      </c>
      <c r="AJ3917" s="352" t="s">
        <v>13154</v>
      </c>
      <c r="AK3917" s="354">
        <v>99.423760000000001</v>
      </c>
      <c r="AL3917" s="355">
        <v>0</v>
      </c>
      <c r="AM3917" s="11">
        <f>IF(Verzie!$E$1="CZK",Ceny!AK3917,IF(Verzie!$E$1="SK",Ceny!AL3917,""))</f>
        <v>0</v>
      </c>
    </row>
    <row r="3918" spans="34:39" ht="15">
      <c r="AH3918" s="353" t="s">
        <v>13155</v>
      </c>
      <c r="AI3918" s="352" t="s">
        <v>13156</v>
      </c>
      <c r="AJ3918" s="352" t="s">
        <v>13157</v>
      </c>
      <c r="AK3918" s="354">
        <v>210.84784999999999</v>
      </c>
      <c r="AL3918" s="355">
        <v>0</v>
      </c>
      <c r="AM3918" s="11">
        <f>IF(Verzie!$E$1="CZK",Ceny!AK3918,IF(Verzie!$E$1="SK",Ceny!AL3918,""))</f>
        <v>0</v>
      </c>
    </row>
    <row r="3919" spans="34:39" ht="15">
      <c r="AH3919" s="353" t="s">
        <v>13158</v>
      </c>
      <c r="AI3919" s="352" t="s">
        <v>13159</v>
      </c>
      <c r="AJ3919" s="352" t="s">
        <v>13160</v>
      </c>
      <c r="AK3919" s="354">
        <v>179.50370000000001</v>
      </c>
      <c r="AL3919" s="355">
        <v>0</v>
      </c>
      <c r="AM3919" s="11">
        <f>IF(Verzie!$E$1="CZK",Ceny!AK3919,IF(Verzie!$E$1="SK",Ceny!AL3919,""))</f>
        <v>0</v>
      </c>
    </row>
    <row r="3920" spans="34:39" ht="15">
      <c r="AH3920" s="353" t="s">
        <v>13161</v>
      </c>
      <c r="AI3920" s="352" t="s">
        <v>13162</v>
      </c>
      <c r="AJ3920" s="352" t="s">
        <v>13163</v>
      </c>
      <c r="AK3920" s="354">
        <v>183.98092</v>
      </c>
      <c r="AL3920" s="355">
        <v>0</v>
      </c>
      <c r="AM3920" s="11">
        <f>IF(Verzie!$E$1="CZK",Ceny!AK3920,IF(Verzie!$E$1="SK",Ceny!AL3920,""))</f>
        <v>0</v>
      </c>
    </row>
    <row r="3921" spans="34:39" ht="15">
      <c r="AH3921" s="353" t="s">
        <v>13164</v>
      </c>
      <c r="AI3921" s="352" t="s">
        <v>13165</v>
      </c>
      <c r="AJ3921" s="352" t="s">
        <v>13166</v>
      </c>
      <c r="AK3921" s="354">
        <v>190.24876</v>
      </c>
      <c r="AL3921" s="355">
        <v>0</v>
      </c>
      <c r="AM3921" s="11">
        <f>IF(Verzie!$E$1="CZK",Ceny!AK3921,IF(Verzie!$E$1="SK",Ceny!AL3921,""))</f>
        <v>0</v>
      </c>
    </row>
    <row r="3922" spans="34:39" ht="15">
      <c r="AH3922" s="353" t="s">
        <v>13167</v>
      </c>
      <c r="AI3922" s="352" t="s">
        <v>13168</v>
      </c>
      <c r="AJ3922" s="352" t="s">
        <v>13169</v>
      </c>
      <c r="AK3922" s="354">
        <v>0</v>
      </c>
      <c r="AL3922" s="355">
        <v>0</v>
      </c>
      <c r="AM3922" s="11">
        <f>IF(Verzie!$E$1="CZK",Ceny!AK3922,IF(Verzie!$E$1="SK",Ceny!AL3922,""))</f>
        <v>0</v>
      </c>
    </row>
    <row r="3923" spans="34:39" ht="15">
      <c r="AH3923" s="353" t="s">
        <v>13170</v>
      </c>
      <c r="AI3923" s="352" t="s">
        <v>13171</v>
      </c>
      <c r="AJ3923" s="352" t="s">
        <v>13172</v>
      </c>
      <c r="AK3923" s="354">
        <v>317.08593000000002</v>
      </c>
      <c r="AL3923" s="355">
        <v>0</v>
      </c>
      <c r="AM3923" s="11">
        <f>IF(Verzie!$E$1="CZK",Ceny!AK3923,IF(Verzie!$E$1="SK",Ceny!AL3923,""))</f>
        <v>0</v>
      </c>
    </row>
    <row r="3924" spans="34:39" ht="15">
      <c r="AH3924" s="353" t="s">
        <v>13173</v>
      </c>
      <c r="AI3924" s="352" t="s">
        <v>13174</v>
      </c>
      <c r="AJ3924" s="352" t="s">
        <v>13175</v>
      </c>
      <c r="AK3924" s="354">
        <v>345.26724999999999</v>
      </c>
      <c r="AL3924" s="355">
        <v>0</v>
      </c>
      <c r="AM3924" s="11">
        <f>IF(Verzie!$E$1="CZK",Ceny!AK3924,IF(Verzie!$E$1="SK",Ceny!AL3924,""))</f>
        <v>0</v>
      </c>
    </row>
    <row r="3925" spans="34:39" ht="15">
      <c r="AH3925" s="353" t="s">
        <v>13176</v>
      </c>
      <c r="AI3925" s="352" t="s">
        <v>13177</v>
      </c>
      <c r="AJ3925" s="352" t="s">
        <v>13178</v>
      </c>
      <c r="AK3925" s="354">
        <v>353.99209000000002</v>
      </c>
      <c r="AL3925" s="355">
        <v>16.557700000000001</v>
      </c>
      <c r="AM3925" s="11">
        <f>IF(Verzie!$E$1="CZK",Ceny!AK3925,IF(Verzie!$E$1="SK",Ceny!AL3925,""))</f>
        <v>16.557700000000001</v>
      </c>
    </row>
    <row r="3926" spans="34:39" ht="15">
      <c r="AH3926" s="353" t="s">
        <v>13179</v>
      </c>
      <c r="AI3926" s="352" t="s">
        <v>13180</v>
      </c>
      <c r="AJ3926" s="352" t="s">
        <v>13181</v>
      </c>
      <c r="AK3926" s="354">
        <v>210.84784999999999</v>
      </c>
      <c r="AL3926" s="355">
        <v>0</v>
      </c>
      <c r="AM3926" s="11">
        <f>IF(Verzie!$E$1="CZK",Ceny!AK3926,IF(Verzie!$E$1="SK",Ceny!AL3926,""))</f>
        <v>0</v>
      </c>
    </row>
    <row r="3927" spans="34:39" ht="15">
      <c r="AH3927" s="353" t="s">
        <v>13182</v>
      </c>
      <c r="AI3927" s="352" t="s">
        <v>13183</v>
      </c>
      <c r="AJ3927" s="352" t="s">
        <v>13184</v>
      </c>
      <c r="AK3927" s="354">
        <v>175.92295999999999</v>
      </c>
      <c r="AL3927" s="355">
        <v>0</v>
      </c>
      <c r="AM3927" s="11">
        <f>IF(Verzie!$E$1="CZK",Ceny!AK3927,IF(Verzie!$E$1="SK",Ceny!AL3927,""))</f>
        <v>0</v>
      </c>
    </row>
    <row r="3928" spans="34:39" ht="15">
      <c r="AH3928" s="353" t="s">
        <v>13185</v>
      </c>
      <c r="AI3928" s="352" t="s">
        <v>13186</v>
      </c>
      <c r="AJ3928" s="352" t="s">
        <v>13187</v>
      </c>
      <c r="AK3928" s="354">
        <v>179.50370000000001</v>
      </c>
      <c r="AL3928" s="355">
        <v>0</v>
      </c>
      <c r="AM3928" s="11">
        <f>IF(Verzie!$E$1="CZK",Ceny!AK3928,IF(Verzie!$E$1="SK",Ceny!AL3928,""))</f>
        <v>0</v>
      </c>
    </row>
    <row r="3929" spans="34:39" ht="15">
      <c r="AH3929" s="353" t="s">
        <v>13188</v>
      </c>
      <c r="AI3929" s="352" t="s">
        <v>13189</v>
      </c>
      <c r="AJ3929" s="352" t="s">
        <v>13190</v>
      </c>
      <c r="AK3929" s="354">
        <v>194.3982</v>
      </c>
      <c r="AL3929" s="355">
        <v>0</v>
      </c>
      <c r="AM3929" s="11">
        <f>IF(Verzie!$E$1="CZK",Ceny!AK3929,IF(Verzie!$E$1="SK",Ceny!AL3929,""))</f>
        <v>0</v>
      </c>
    </row>
    <row r="3930" spans="34:39" ht="15">
      <c r="AH3930" s="353" t="s">
        <v>13191</v>
      </c>
      <c r="AI3930" s="352" t="s">
        <v>13192</v>
      </c>
      <c r="AJ3930" s="352" t="s">
        <v>13193</v>
      </c>
      <c r="AK3930" s="354">
        <v>198.13833</v>
      </c>
      <c r="AL3930" s="355">
        <v>0</v>
      </c>
      <c r="AM3930" s="11">
        <f>IF(Verzie!$E$1="CZK",Ceny!AK3930,IF(Verzie!$E$1="SK",Ceny!AL3930,""))</f>
        <v>0</v>
      </c>
    </row>
    <row r="3931" spans="34:39" ht="15">
      <c r="AH3931" s="353" t="s">
        <v>13194</v>
      </c>
      <c r="AI3931" s="352" t="s">
        <v>13195</v>
      </c>
      <c r="AJ3931" s="352" t="s">
        <v>13196</v>
      </c>
      <c r="AK3931" s="354">
        <v>208.16074</v>
      </c>
      <c r="AL3931" s="355">
        <v>0</v>
      </c>
      <c r="AM3931" s="11">
        <f>IF(Verzie!$E$1="CZK",Ceny!AK3931,IF(Verzie!$E$1="SK",Ceny!AL3931,""))</f>
        <v>0</v>
      </c>
    </row>
    <row r="3932" spans="34:39" ht="15">
      <c r="AH3932" s="353" t="s">
        <v>13197</v>
      </c>
      <c r="AI3932" s="352" t="s">
        <v>13198</v>
      </c>
      <c r="AJ3932" s="352" t="s">
        <v>13199</v>
      </c>
      <c r="AK3932" s="354">
        <v>0</v>
      </c>
      <c r="AL3932" s="355">
        <v>0</v>
      </c>
      <c r="AM3932" s="11">
        <f>IF(Verzie!$E$1="CZK",Ceny!AK3932,IF(Verzie!$E$1="SK",Ceny!AL3932,""))</f>
        <v>0</v>
      </c>
    </row>
    <row r="3933" spans="34:39" ht="15">
      <c r="AH3933" s="353" t="s">
        <v>13200</v>
      </c>
      <c r="AI3933" s="352" t="s">
        <v>13201</v>
      </c>
      <c r="AJ3933" s="352" t="s">
        <v>13202</v>
      </c>
      <c r="AK3933" s="354">
        <v>317.08593000000002</v>
      </c>
      <c r="AL3933" s="355">
        <v>0</v>
      </c>
      <c r="AM3933" s="11">
        <f>IF(Verzie!$E$1="CZK",Ceny!AK3933,IF(Verzie!$E$1="SK",Ceny!AL3933,""))</f>
        <v>0</v>
      </c>
    </row>
    <row r="3934" spans="34:39" ht="15">
      <c r="AH3934" s="353" t="s">
        <v>13203</v>
      </c>
      <c r="AI3934" s="352" t="s">
        <v>13204</v>
      </c>
      <c r="AJ3934" s="352" t="s">
        <v>13205</v>
      </c>
      <c r="AK3934" s="354">
        <v>331.32515000000001</v>
      </c>
      <c r="AL3934" s="355">
        <v>0</v>
      </c>
      <c r="AM3934" s="11">
        <f>IF(Verzie!$E$1="CZK",Ceny!AK3934,IF(Verzie!$E$1="SK",Ceny!AL3934,""))</f>
        <v>0</v>
      </c>
    </row>
    <row r="3935" spans="34:39" ht="15">
      <c r="AH3935" s="353" t="s">
        <v>13206</v>
      </c>
      <c r="AI3935" s="352" t="s">
        <v>13207</v>
      </c>
      <c r="AJ3935" s="352" t="s">
        <v>13208</v>
      </c>
      <c r="AK3935" s="354">
        <v>345.74892</v>
      </c>
      <c r="AL3935" s="355">
        <v>0</v>
      </c>
      <c r="AM3935" s="11">
        <f>IF(Verzie!$E$1="CZK",Ceny!AK3935,IF(Verzie!$E$1="SK",Ceny!AL3935,""))</f>
        <v>0</v>
      </c>
    </row>
    <row r="3936" spans="34:39" ht="15">
      <c r="AH3936" s="353" t="s">
        <v>13209</v>
      </c>
      <c r="AI3936" s="352" t="s">
        <v>13210</v>
      </c>
      <c r="AJ3936" s="352" t="s">
        <v>13211</v>
      </c>
      <c r="AK3936" s="354">
        <v>354.70078000000001</v>
      </c>
      <c r="AL3936" s="355">
        <v>0</v>
      </c>
      <c r="AM3936" s="11">
        <f>IF(Verzie!$E$1="CZK",Ceny!AK3936,IF(Verzie!$E$1="SK",Ceny!AL3936,""))</f>
        <v>0</v>
      </c>
    </row>
    <row r="3937" spans="34:39" ht="15">
      <c r="AH3937" s="353" t="s">
        <v>13212</v>
      </c>
      <c r="AI3937" s="352" t="s">
        <v>13213</v>
      </c>
      <c r="AJ3937" s="352" t="s">
        <v>13214</v>
      </c>
      <c r="AK3937" s="354">
        <v>144.20860999999999</v>
      </c>
      <c r="AL3937" s="355">
        <v>0</v>
      </c>
      <c r="AM3937" s="11">
        <f>IF(Verzie!$E$1="CZK",Ceny!AK3937,IF(Verzie!$E$1="SK",Ceny!AL3937,""))</f>
        <v>0</v>
      </c>
    </row>
    <row r="3938" spans="34:39" ht="15">
      <c r="AH3938" s="353" t="s">
        <v>13215</v>
      </c>
      <c r="AI3938" s="352" t="s">
        <v>13216</v>
      </c>
      <c r="AJ3938" s="352" t="s">
        <v>13217</v>
      </c>
      <c r="AK3938" s="354">
        <v>171.08694</v>
      </c>
      <c r="AL3938" s="355">
        <v>0</v>
      </c>
      <c r="AM3938" s="11">
        <f>IF(Verzie!$E$1="CZK",Ceny!AK3938,IF(Verzie!$E$1="SK",Ceny!AL3938,""))</f>
        <v>0</v>
      </c>
    </row>
    <row r="3939" spans="34:39" ht="15">
      <c r="AH3939" s="353" t="s">
        <v>13218</v>
      </c>
      <c r="AI3939" s="352" t="s">
        <v>13219</v>
      </c>
      <c r="AJ3939" s="352" t="s">
        <v>13220</v>
      </c>
      <c r="AK3939" s="354">
        <v>215.44837999999999</v>
      </c>
      <c r="AL3939" s="355">
        <v>0</v>
      </c>
      <c r="AM3939" s="11">
        <f>IF(Verzie!$E$1="CZK",Ceny!AK3939,IF(Verzie!$E$1="SK",Ceny!AL3939,""))</f>
        <v>0</v>
      </c>
    </row>
    <row r="3940" spans="34:39" ht="15">
      <c r="AH3940" s="353" t="s">
        <v>13221</v>
      </c>
      <c r="AI3940" s="352" t="s">
        <v>13222</v>
      </c>
      <c r="AJ3940" s="352" t="s">
        <v>13223</v>
      </c>
      <c r="AK3940" s="354">
        <v>175.92295999999999</v>
      </c>
      <c r="AL3940" s="355">
        <v>0</v>
      </c>
      <c r="AM3940" s="11">
        <f>IF(Verzie!$E$1="CZK",Ceny!AK3940,IF(Verzie!$E$1="SK",Ceny!AL3940,""))</f>
        <v>0</v>
      </c>
    </row>
    <row r="3941" spans="34:39" ht="15">
      <c r="AH3941" s="353" t="s">
        <v>13224</v>
      </c>
      <c r="AI3941" s="352" t="s">
        <v>13225</v>
      </c>
      <c r="AJ3941" s="352" t="s">
        <v>13226</v>
      </c>
      <c r="AK3941" s="354">
        <v>198.97779</v>
      </c>
      <c r="AL3941" s="355">
        <v>0</v>
      </c>
      <c r="AM3941" s="11">
        <f>IF(Verzie!$E$1="CZK",Ceny!AK3941,IF(Verzie!$E$1="SK",Ceny!AL3941,""))</f>
        <v>0</v>
      </c>
    </row>
    <row r="3942" spans="34:39" ht="15">
      <c r="AH3942" s="353" t="s">
        <v>13227</v>
      </c>
      <c r="AI3942" s="352" t="s">
        <v>13228</v>
      </c>
      <c r="AJ3942" s="352" t="s">
        <v>13229</v>
      </c>
      <c r="AK3942" s="354">
        <v>208.16074</v>
      </c>
      <c r="AL3942" s="355">
        <v>0</v>
      </c>
      <c r="AM3942" s="11">
        <f>IF(Verzie!$E$1="CZK",Ceny!AK3942,IF(Verzie!$E$1="SK",Ceny!AL3942,""))</f>
        <v>0</v>
      </c>
    </row>
    <row r="3943" spans="34:39" ht="15">
      <c r="AH3943" s="353" t="s">
        <v>13230</v>
      </c>
      <c r="AI3943" s="352" t="s">
        <v>13231</v>
      </c>
      <c r="AJ3943" s="352" t="s">
        <v>13232</v>
      </c>
      <c r="AK3943" s="354">
        <v>179.50370000000001</v>
      </c>
      <c r="AL3943" s="355">
        <v>0</v>
      </c>
      <c r="AM3943" s="11">
        <f>IF(Verzie!$E$1="CZK",Ceny!AK3943,IF(Verzie!$E$1="SK",Ceny!AL3943,""))</f>
        <v>0</v>
      </c>
    </row>
    <row r="3944" spans="34:39" ht="15">
      <c r="AH3944" s="353" t="s">
        <v>13233</v>
      </c>
      <c r="AI3944" s="352" t="s">
        <v>13234</v>
      </c>
      <c r="AJ3944" s="352" t="s">
        <v>13235</v>
      </c>
      <c r="AK3944" s="354">
        <v>190.24876</v>
      </c>
      <c r="AL3944" s="355">
        <v>0</v>
      </c>
      <c r="AM3944" s="11">
        <f>IF(Verzie!$E$1="CZK",Ceny!AK3944,IF(Verzie!$E$1="SK",Ceny!AL3944,""))</f>
        <v>0</v>
      </c>
    </row>
    <row r="3945" spans="34:39" ht="15">
      <c r="AH3945" s="353" t="s">
        <v>13236</v>
      </c>
      <c r="AI3945" s="352" t="s">
        <v>13237</v>
      </c>
      <c r="AJ3945" s="352" t="s">
        <v>13238</v>
      </c>
      <c r="AK3945" s="354">
        <v>0</v>
      </c>
      <c r="AL3945" s="355">
        <v>0</v>
      </c>
      <c r="AM3945" s="11">
        <f>IF(Verzie!$E$1="CZK",Ceny!AK3945,IF(Verzie!$E$1="SK",Ceny!AL3945,""))</f>
        <v>0</v>
      </c>
    </row>
    <row r="3946" spans="34:39" ht="15">
      <c r="AH3946" s="353" t="s">
        <v>13239</v>
      </c>
      <c r="AI3946" s="352" t="s">
        <v>13240</v>
      </c>
      <c r="AJ3946" s="352" t="s">
        <v>13241</v>
      </c>
      <c r="AK3946" s="354">
        <v>162.82631000000001</v>
      </c>
      <c r="AL3946" s="355">
        <v>0</v>
      </c>
      <c r="AM3946" s="11">
        <f>IF(Verzie!$E$1="CZK",Ceny!AK3946,IF(Verzie!$E$1="SK",Ceny!AL3946,""))</f>
        <v>0</v>
      </c>
    </row>
    <row r="3947" spans="34:39" ht="15">
      <c r="AH3947" s="353" t="s">
        <v>13242</v>
      </c>
      <c r="AI3947" s="352" t="s">
        <v>13243</v>
      </c>
      <c r="AJ3947" s="352" t="s">
        <v>13244</v>
      </c>
      <c r="AK3947" s="354">
        <v>585.42692</v>
      </c>
      <c r="AL3947" s="355">
        <v>28.161149999999999</v>
      </c>
      <c r="AM3947" s="11">
        <f>IF(Verzie!$E$1="CZK",Ceny!AK3947,IF(Verzie!$E$1="SK",Ceny!AL3947,""))</f>
        <v>28.161149999999999</v>
      </c>
    </row>
    <row r="3948" spans="34:39" ht="15">
      <c r="AH3948" s="353" t="s">
        <v>13245</v>
      </c>
      <c r="AI3948" s="352" t="s">
        <v>13246</v>
      </c>
      <c r="AJ3948" s="352" t="s">
        <v>13247</v>
      </c>
      <c r="AK3948" s="354">
        <v>585.42692</v>
      </c>
      <c r="AL3948" s="355">
        <v>28.161149999999999</v>
      </c>
      <c r="AM3948" s="11">
        <f>IF(Verzie!$E$1="CZK",Ceny!AK3948,IF(Verzie!$E$1="SK",Ceny!AL3948,""))</f>
        <v>28.161149999999999</v>
      </c>
    </row>
    <row r="3949" spans="34:39" ht="15">
      <c r="AH3949" s="353" t="s">
        <v>13245</v>
      </c>
      <c r="AI3949" s="352" t="s">
        <v>13248</v>
      </c>
      <c r="AJ3949" s="352" t="s">
        <v>13249</v>
      </c>
      <c r="AK3949" s="354">
        <v>0</v>
      </c>
      <c r="AL3949" s="355">
        <v>0</v>
      </c>
      <c r="AM3949" s="11">
        <f>IF(Verzie!$E$1="CZK",Ceny!AK3949,IF(Verzie!$E$1="SK",Ceny!AL3949,""))</f>
        <v>0</v>
      </c>
    </row>
    <row r="3950" spans="34:39" ht="15">
      <c r="AH3950" s="353" t="s">
        <v>13250</v>
      </c>
      <c r="AI3950" s="352" t="s">
        <v>13251</v>
      </c>
      <c r="AJ3950" s="352" t="s">
        <v>13252</v>
      </c>
      <c r="AK3950" s="354">
        <v>585.42692</v>
      </c>
      <c r="AL3950" s="355">
        <v>28.161149999999999</v>
      </c>
      <c r="AM3950" s="11">
        <f>IF(Verzie!$E$1="CZK",Ceny!AK3950,IF(Verzie!$E$1="SK",Ceny!AL3950,""))</f>
        <v>28.161149999999999</v>
      </c>
    </row>
    <row r="3951" spans="34:39" ht="15">
      <c r="AH3951" s="353" t="s">
        <v>13250</v>
      </c>
      <c r="AI3951" s="352" t="s">
        <v>13253</v>
      </c>
      <c r="AJ3951" s="352" t="s">
        <v>13254</v>
      </c>
      <c r="AK3951" s="354">
        <v>503.50794000000002</v>
      </c>
      <c r="AL3951" s="355">
        <v>12.08982</v>
      </c>
      <c r="AM3951" s="11">
        <f>IF(Verzie!$E$1="CZK",Ceny!AK3951,IF(Verzie!$E$1="SK",Ceny!AL3951,""))</f>
        <v>12.08982</v>
      </c>
    </row>
    <row r="3952" spans="34:39" ht="15">
      <c r="AH3952" s="353" t="s">
        <v>13255</v>
      </c>
      <c r="AI3952" s="352" t="s">
        <v>13256</v>
      </c>
      <c r="AJ3952" s="352" t="s">
        <v>13257</v>
      </c>
      <c r="AK3952" s="354">
        <v>674.08187999999996</v>
      </c>
      <c r="AL3952" s="355">
        <v>32.425759999999997</v>
      </c>
      <c r="AM3952" s="11">
        <f>IF(Verzie!$E$1="CZK",Ceny!AK3952,IF(Verzie!$E$1="SK",Ceny!AL3952,""))</f>
        <v>32.425759999999997</v>
      </c>
    </row>
    <row r="3953" spans="34:39" ht="15">
      <c r="AH3953" s="353" t="s">
        <v>13255</v>
      </c>
      <c r="AI3953" s="352" t="s">
        <v>13258</v>
      </c>
      <c r="AJ3953" s="352" t="s">
        <v>13259</v>
      </c>
      <c r="AK3953" s="354">
        <v>0</v>
      </c>
      <c r="AL3953" s="355">
        <v>0</v>
      </c>
      <c r="AM3953" s="11">
        <f>IF(Verzie!$E$1="CZK",Ceny!AK3953,IF(Verzie!$E$1="SK",Ceny!AL3953,""))</f>
        <v>0</v>
      </c>
    </row>
    <row r="3954" spans="34:39" ht="15">
      <c r="AH3954" s="353" t="s">
        <v>13260</v>
      </c>
      <c r="AI3954" s="352" t="s">
        <v>13261</v>
      </c>
      <c r="AJ3954" s="352" t="s">
        <v>13262</v>
      </c>
      <c r="AK3954" s="354">
        <v>674.08187999999996</v>
      </c>
      <c r="AL3954" s="355">
        <v>32.425759999999997</v>
      </c>
      <c r="AM3954" s="11">
        <f>IF(Verzie!$E$1="CZK",Ceny!AK3954,IF(Verzie!$E$1="SK",Ceny!AL3954,""))</f>
        <v>32.425759999999997</v>
      </c>
    </row>
    <row r="3955" spans="34:39" ht="15">
      <c r="AH3955" s="353" t="s">
        <v>13260</v>
      </c>
      <c r="AI3955" s="352" t="s">
        <v>13263</v>
      </c>
      <c r="AJ3955" s="352" t="s">
        <v>13264</v>
      </c>
      <c r="AK3955" s="354">
        <v>0</v>
      </c>
      <c r="AL3955" s="355">
        <v>0</v>
      </c>
      <c r="AM3955" s="11">
        <f>IF(Verzie!$E$1="CZK",Ceny!AK3955,IF(Verzie!$E$1="SK",Ceny!AL3955,""))</f>
        <v>0</v>
      </c>
    </row>
    <row r="3956" spans="34:39" ht="15">
      <c r="AH3956" s="353" t="s">
        <v>13265</v>
      </c>
      <c r="AI3956" s="352" t="s">
        <v>13266</v>
      </c>
      <c r="AJ3956" s="352" t="s">
        <v>13267</v>
      </c>
      <c r="AK3956" s="354">
        <v>674.08187999999996</v>
      </c>
      <c r="AL3956" s="355">
        <v>32.425759999999997</v>
      </c>
      <c r="AM3956" s="11">
        <f>IF(Verzie!$E$1="CZK",Ceny!AK3956,IF(Verzie!$E$1="SK",Ceny!AL3956,""))</f>
        <v>32.425759999999997</v>
      </c>
    </row>
    <row r="3957" spans="34:39" ht="15">
      <c r="AH3957" s="353" t="s">
        <v>13265</v>
      </c>
      <c r="AI3957" s="352" t="s">
        <v>13268</v>
      </c>
      <c r="AJ3957" s="352" t="s">
        <v>13269</v>
      </c>
      <c r="AK3957" s="354">
        <v>0</v>
      </c>
      <c r="AL3957" s="355">
        <v>0</v>
      </c>
      <c r="AM3957" s="11">
        <f>IF(Verzie!$E$1="CZK",Ceny!AK3957,IF(Verzie!$E$1="SK",Ceny!AL3957,""))</f>
        <v>0</v>
      </c>
    </row>
    <row r="3958" spans="34:39" ht="15">
      <c r="AH3958" s="353" t="s">
        <v>13270</v>
      </c>
      <c r="AI3958" s="352" t="s">
        <v>13271</v>
      </c>
      <c r="AJ3958" s="352" t="s">
        <v>13272</v>
      </c>
      <c r="AK3958" s="354">
        <v>0</v>
      </c>
      <c r="AL3958" s="355">
        <v>4.6945100000000002</v>
      </c>
      <c r="AM3958" s="11">
        <f>IF(Verzie!$E$1="CZK",Ceny!AK3958,IF(Verzie!$E$1="SK",Ceny!AL3958,""))</f>
        <v>4.6945100000000002</v>
      </c>
    </row>
    <row r="3959" spans="34:39" ht="15">
      <c r="AH3959" s="353" t="s">
        <v>13270</v>
      </c>
      <c r="AI3959" s="352" t="s">
        <v>13273</v>
      </c>
      <c r="AJ3959" s="352" t="s">
        <v>13274</v>
      </c>
      <c r="AK3959" s="354">
        <v>103.79333</v>
      </c>
      <c r="AL3959" s="355">
        <v>4.9928299999999997</v>
      </c>
      <c r="AM3959" s="11">
        <f>IF(Verzie!$E$1="CZK",Ceny!AK3959,IF(Verzie!$E$1="SK",Ceny!AL3959,""))</f>
        <v>4.9928299999999997</v>
      </c>
    </row>
    <row r="3960" spans="34:39" ht="15">
      <c r="AH3960" s="353" t="s">
        <v>13275</v>
      </c>
      <c r="AI3960" s="352" t="s">
        <v>13276</v>
      </c>
      <c r="AJ3960" s="352" t="s">
        <v>13277</v>
      </c>
      <c r="AK3960" s="354">
        <v>0</v>
      </c>
      <c r="AL3960" s="355">
        <v>4.9620100000000003</v>
      </c>
      <c r="AM3960" s="11">
        <f>IF(Verzie!$E$1="CZK",Ceny!AK3960,IF(Verzie!$E$1="SK",Ceny!AL3960,""))</f>
        <v>4.9620100000000003</v>
      </c>
    </row>
    <row r="3961" spans="34:39" ht="15">
      <c r="AH3961" s="353" t="s">
        <v>13275</v>
      </c>
      <c r="AI3961" s="352" t="s">
        <v>13278</v>
      </c>
      <c r="AJ3961" s="352" t="s">
        <v>13279</v>
      </c>
      <c r="AK3961" s="354">
        <v>103.79333</v>
      </c>
      <c r="AL3961" s="355">
        <v>4.9928299999999997</v>
      </c>
      <c r="AM3961" s="11">
        <f>IF(Verzie!$E$1="CZK",Ceny!AK3961,IF(Verzie!$E$1="SK",Ceny!AL3961,""))</f>
        <v>4.9928299999999997</v>
      </c>
    </row>
    <row r="3962" spans="34:39" ht="15">
      <c r="AH3962" s="353" t="s">
        <v>13280</v>
      </c>
      <c r="AI3962" s="352" t="s">
        <v>13281</v>
      </c>
      <c r="AJ3962" s="352" t="s">
        <v>13282</v>
      </c>
      <c r="AK3962" s="354">
        <v>12.98606</v>
      </c>
      <c r="AL3962" s="355">
        <v>0.51949999999999996</v>
      </c>
      <c r="AM3962" s="11">
        <f>IF(Verzie!$E$1="CZK",Ceny!AK3962,IF(Verzie!$E$1="SK",Ceny!AL3962,""))</f>
        <v>0.51949999999999996</v>
      </c>
    </row>
    <row r="3963" spans="34:39" ht="15">
      <c r="AH3963" s="353" t="s">
        <v>13283</v>
      </c>
      <c r="AI3963" s="352" t="s">
        <v>13284</v>
      </c>
      <c r="AJ3963" s="352" t="s">
        <v>13285</v>
      </c>
      <c r="AK3963" s="354">
        <v>3746.0311499999998</v>
      </c>
      <c r="AL3963" s="355">
        <v>149.85990000000001</v>
      </c>
      <c r="AM3963" s="11">
        <f>IF(Verzie!$E$1="CZK",Ceny!AK3963,IF(Verzie!$E$1="SK",Ceny!AL3963,""))</f>
        <v>149.85990000000001</v>
      </c>
    </row>
    <row r="3964" spans="34:39" ht="15">
      <c r="AH3964" s="353" t="s">
        <v>13286</v>
      </c>
      <c r="AI3964" s="352" t="s">
        <v>13287</v>
      </c>
      <c r="AJ3964" s="352" t="s">
        <v>13288</v>
      </c>
      <c r="AK3964" s="354">
        <v>4863.3610099999996</v>
      </c>
      <c r="AL3964" s="355">
        <v>194.55866</v>
      </c>
      <c r="AM3964" s="11">
        <f>IF(Verzie!$E$1="CZK",Ceny!AK3964,IF(Verzie!$E$1="SK",Ceny!AL3964,""))</f>
        <v>194.55866</v>
      </c>
    </row>
    <row r="3965" spans="34:39" ht="15">
      <c r="AH3965" s="353" t="s">
        <v>13289</v>
      </c>
      <c r="AI3965" s="352" t="s">
        <v>13290</v>
      </c>
      <c r="AJ3965" s="352" t="s">
        <v>13291</v>
      </c>
      <c r="AK3965" s="354">
        <v>37.790840000000003</v>
      </c>
      <c r="AL3965" s="355">
        <v>1.52203</v>
      </c>
      <c r="AM3965" s="11">
        <f>IF(Verzie!$E$1="CZK",Ceny!AK3965,IF(Verzie!$E$1="SK",Ceny!AL3965,""))</f>
        <v>1.52203</v>
      </c>
    </row>
    <row r="3966" spans="34:39" ht="15">
      <c r="AH3966" s="353" t="s">
        <v>13292</v>
      </c>
      <c r="AI3966" s="352" t="s">
        <v>13293</v>
      </c>
      <c r="AJ3966" s="352" t="s">
        <v>13294</v>
      </c>
      <c r="AK3966" s="354">
        <v>2325.96162</v>
      </c>
      <c r="AL3966" s="355">
        <v>93.050039999999996</v>
      </c>
      <c r="AM3966" s="11">
        <f>IF(Verzie!$E$1="CZK",Ceny!AK3966,IF(Verzie!$E$1="SK",Ceny!AL3966,""))</f>
        <v>93.050039999999996</v>
      </c>
    </row>
    <row r="3967" spans="34:39" ht="15">
      <c r="AH3967" s="353" t="s">
        <v>13295</v>
      </c>
      <c r="AI3967" s="352" t="s">
        <v>13296</v>
      </c>
      <c r="AJ3967" s="352" t="s">
        <v>13297</v>
      </c>
      <c r="AK3967" s="354">
        <v>439.22564</v>
      </c>
      <c r="AL3967" s="355">
        <v>17.57122</v>
      </c>
      <c r="AM3967" s="11">
        <f>IF(Verzie!$E$1="CZK",Ceny!AK3967,IF(Verzie!$E$1="SK",Ceny!AL3967,""))</f>
        <v>17.57122</v>
      </c>
    </row>
    <row r="3968" spans="34:39" ht="15">
      <c r="AH3968" s="353" t="s">
        <v>13298</v>
      </c>
      <c r="AI3968" s="352" t="s">
        <v>13299</v>
      </c>
      <c r="AJ3968" s="352" t="s">
        <v>13300</v>
      </c>
      <c r="AK3968" s="354">
        <v>194.75846000000001</v>
      </c>
      <c r="AL3968" s="355">
        <v>7.7912999999999997</v>
      </c>
      <c r="AM3968" s="11">
        <f>IF(Verzie!$E$1="CZK",Ceny!AK3968,IF(Verzie!$E$1="SK",Ceny!AL3968,""))</f>
        <v>7.7912999999999997</v>
      </c>
    </row>
    <row r="3969" spans="34:39" ht="15">
      <c r="AH3969" s="353" t="s">
        <v>13301</v>
      </c>
      <c r="AI3969" s="352" t="s">
        <v>13302</v>
      </c>
      <c r="AJ3969" s="352" t="s">
        <v>13303</v>
      </c>
      <c r="AK3969" s="354">
        <v>178.80533</v>
      </c>
      <c r="AL3969" s="355">
        <v>7.1530899999999997</v>
      </c>
      <c r="AM3969" s="11">
        <f>IF(Verzie!$E$1="CZK",Ceny!AK3969,IF(Verzie!$E$1="SK",Ceny!AL3969,""))</f>
        <v>7.1530899999999997</v>
      </c>
    </row>
    <row r="3970" spans="34:39" ht="15">
      <c r="AH3970" s="353" t="s">
        <v>13304</v>
      </c>
      <c r="AI3970" s="352" t="s">
        <v>13305</v>
      </c>
      <c r="AJ3970" s="352" t="s">
        <v>13306</v>
      </c>
      <c r="AK3970" s="354">
        <v>2223.9126299999998</v>
      </c>
      <c r="AL3970" s="355">
        <v>89.542929999999998</v>
      </c>
      <c r="AM3970" s="11">
        <f>IF(Verzie!$E$1="CZK",Ceny!AK3970,IF(Verzie!$E$1="SK",Ceny!AL3970,""))</f>
        <v>89.542929999999998</v>
      </c>
    </row>
    <row r="3971" spans="34:39" ht="15">
      <c r="AH3971" s="353" t="s">
        <v>13307</v>
      </c>
      <c r="AI3971" s="352" t="s">
        <v>13308</v>
      </c>
      <c r="AJ3971" s="352" t="s">
        <v>13309</v>
      </c>
      <c r="AK3971" s="354">
        <v>685.61387000000002</v>
      </c>
      <c r="AL3971" s="355">
        <v>32.980499999999999</v>
      </c>
      <c r="AM3971" s="11">
        <f>IF(Verzie!$E$1="CZK",Ceny!AK3971,IF(Verzie!$E$1="SK",Ceny!AL3971,""))</f>
        <v>32.980499999999999</v>
      </c>
    </row>
    <row r="3972" spans="34:39" ht="15">
      <c r="AH3972" s="353" t="s">
        <v>13310</v>
      </c>
      <c r="AI3972" s="352" t="s">
        <v>13311</v>
      </c>
      <c r="AJ3972" s="352" t="s">
        <v>13312</v>
      </c>
      <c r="AK3972" s="354">
        <v>233.24843999999999</v>
      </c>
      <c r="AL3972" s="355">
        <v>0</v>
      </c>
      <c r="AM3972" s="11">
        <f>IF(Verzie!$E$1="CZK",Ceny!AK3972,IF(Verzie!$E$1="SK",Ceny!AL3972,""))</f>
        <v>0</v>
      </c>
    </row>
    <row r="3973" spans="34:39" ht="15">
      <c r="AH3973" s="353" t="s">
        <v>13313</v>
      </c>
      <c r="AI3973" s="352" t="s">
        <v>13314</v>
      </c>
      <c r="AJ3973" s="352" t="s">
        <v>13315</v>
      </c>
      <c r="AK3973" s="354">
        <v>250.04829000000001</v>
      </c>
      <c r="AL3973" s="355">
        <v>0</v>
      </c>
      <c r="AM3973" s="11">
        <f>IF(Verzie!$E$1="CZK",Ceny!AK3973,IF(Verzie!$E$1="SK",Ceny!AL3973,""))</f>
        <v>0</v>
      </c>
    </row>
    <row r="3974" spans="34:39" ht="15">
      <c r="AH3974" s="353" t="s">
        <v>13316</v>
      </c>
      <c r="AI3974" s="352" t="s">
        <v>13317</v>
      </c>
      <c r="AJ3974" s="352" t="s">
        <v>13318</v>
      </c>
      <c r="AK3974" s="354">
        <v>266.84548000000001</v>
      </c>
      <c r="AL3974" s="355">
        <v>0</v>
      </c>
      <c r="AM3974" s="11">
        <f>IF(Verzie!$E$1="CZK",Ceny!AK3974,IF(Verzie!$E$1="SK",Ceny!AL3974,""))</f>
        <v>0</v>
      </c>
    </row>
    <row r="3975" spans="34:39" ht="15">
      <c r="AH3975" s="353" t="s">
        <v>13319</v>
      </c>
      <c r="AI3975" s="352" t="s">
        <v>13320</v>
      </c>
      <c r="AJ3975" s="352" t="s">
        <v>13321</v>
      </c>
      <c r="AK3975" s="354">
        <v>300.44263000000001</v>
      </c>
      <c r="AL3975" s="355">
        <v>0</v>
      </c>
      <c r="AM3975" s="11">
        <f>IF(Verzie!$E$1="CZK",Ceny!AK3975,IF(Verzie!$E$1="SK",Ceny!AL3975,""))</f>
        <v>0</v>
      </c>
    </row>
    <row r="3976" spans="34:39" ht="15">
      <c r="AH3976" s="353" t="s">
        <v>13322</v>
      </c>
      <c r="AI3976" s="352" t="s">
        <v>13323</v>
      </c>
      <c r="AJ3976" s="352" t="s">
        <v>13324</v>
      </c>
      <c r="AK3976" s="354">
        <v>317.24245999999999</v>
      </c>
      <c r="AL3976" s="355">
        <v>0</v>
      </c>
      <c r="AM3976" s="11">
        <f>IF(Verzie!$E$1="CZK",Ceny!AK3976,IF(Verzie!$E$1="SK",Ceny!AL3976,""))</f>
        <v>0</v>
      </c>
    </row>
    <row r="3977" spans="34:39" ht="15">
      <c r="AH3977" s="353" t="s">
        <v>13325</v>
      </c>
      <c r="AI3977" s="352" t="s">
        <v>13326</v>
      </c>
      <c r="AJ3977" s="352" t="s">
        <v>13327</v>
      </c>
      <c r="AK3977" s="354">
        <v>626.73473000000001</v>
      </c>
      <c r="AL3977" s="355">
        <v>0</v>
      </c>
      <c r="AM3977" s="11">
        <f>IF(Verzie!$E$1="CZK",Ceny!AK3977,IF(Verzie!$E$1="SK",Ceny!AL3977,""))</f>
        <v>0</v>
      </c>
    </row>
    <row r="3978" spans="34:39" ht="15">
      <c r="AH3978" s="353" t="s">
        <v>13328</v>
      </c>
      <c r="AI3978" s="352" t="s">
        <v>13329</v>
      </c>
      <c r="AJ3978" s="352" t="s">
        <v>13330</v>
      </c>
      <c r="AK3978" s="354">
        <v>693.93145000000004</v>
      </c>
      <c r="AL3978" s="355">
        <v>0</v>
      </c>
      <c r="AM3978" s="11">
        <f>IF(Verzie!$E$1="CZK",Ceny!AK3978,IF(Verzie!$E$1="SK",Ceny!AL3978,""))</f>
        <v>0</v>
      </c>
    </row>
    <row r="3979" spans="34:39" ht="15">
      <c r="AH3979" s="353" t="s">
        <v>13331</v>
      </c>
      <c r="AI3979" s="352" t="s">
        <v>13332</v>
      </c>
      <c r="AJ3979" s="352" t="s">
        <v>13333</v>
      </c>
      <c r="AK3979" s="354">
        <v>685.61387000000002</v>
      </c>
      <c r="AL3979" s="355">
        <v>32.980499999999999</v>
      </c>
      <c r="AM3979" s="11">
        <f>IF(Verzie!$E$1="CZK",Ceny!AK3979,IF(Verzie!$E$1="SK",Ceny!AL3979,""))</f>
        <v>32.980499999999999</v>
      </c>
    </row>
    <row r="3980" spans="34:39" ht="15">
      <c r="AH3980" s="353" t="s">
        <v>13334</v>
      </c>
      <c r="AI3980" s="352" t="s">
        <v>13335</v>
      </c>
      <c r="AJ3980" s="352" t="s">
        <v>13336</v>
      </c>
      <c r="AK3980" s="354">
        <v>280.24709000000001</v>
      </c>
      <c r="AL3980" s="355">
        <v>13.48089</v>
      </c>
      <c r="AM3980" s="11">
        <f>IF(Verzie!$E$1="CZK",Ceny!AK3980,IF(Verzie!$E$1="SK",Ceny!AL3980,""))</f>
        <v>13.48089</v>
      </c>
    </row>
    <row r="3981" spans="34:39" ht="15">
      <c r="AH3981" s="353" t="s">
        <v>13337</v>
      </c>
      <c r="AI3981" s="352" t="s">
        <v>13338</v>
      </c>
      <c r="AJ3981" s="352" t="s">
        <v>13339</v>
      </c>
      <c r="AK3981" s="354">
        <v>311.67977000000002</v>
      </c>
      <c r="AL3981" s="355">
        <v>14.992929999999999</v>
      </c>
      <c r="AM3981" s="11">
        <f>IF(Verzie!$E$1="CZK",Ceny!AK3981,IF(Verzie!$E$1="SK",Ceny!AL3981,""))</f>
        <v>14.992929999999999</v>
      </c>
    </row>
    <row r="3982" spans="34:39" ht="15">
      <c r="AH3982" s="353" t="s">
        <v>13340</v>
      </c>
      <c r="AI3982" s="352" t="s">
        <v>13341</v>
      </c>
      <c r="AJ3982" s="352" t="s">
        <v>13342</v>
      </c>
      <c r="AK3982" s="354">
        <v>326.08514000000002</v>
      </c>
      <c r="AL3982" s="355">
        <v>0</v>
      </c>
      <c r="AM3982" s="11">
        <f>IF(Verzie!$E$1="CZK",Ceny!AK3982,IF(Verzie!$E$1="SK",Ceny!AL3982,""))</f>
        <v>0</v>
      </c>
    </row>
    <row r="3983" spans="34:39" ht="15">
      <c r="AH3983" s="353" t="s">
        <v>13343</v>
      </c>
      <c r="AI3983" s="352" t="s">
        <v>13344</v>
      </c>
      <c r="AJ3983" s="352" t="s">
        <v>13345</v>
      </c>
      <c r="AK3983" s="354">
        <v>343.11718000000002</v>
      </c>
      <c r="AL3983" s="355">
        <v>16.50516</v>
      </c>
      <c r="AM3983" s="11">
        <f>IF(Verzie!$E$1="CZK",Ceny!AK3983,IF(Verzie!$E$1="SK",Ceny!AL3983,""))</f>
        <v>16.50516</v>
      </c>
    </row>
    <row r="3984" spans="34:39" ht="15">
      <c r="AH3984" s="353" t="s">
        <v>13346</v>
      </c>
      <c r="AI3984" s="352" t="s">
        <v>13347</v>
      </c>
      <c r="AJ3984" s="352" t="s">
        <v>13348</v>
      </c>
      <c r="AK3984" s="354">
        <v>688.23941000000002</v>
      </c>
      <c r="AL3984" s="355">
        <v>33.106789999999997</v>
      </c>
      <c r="AM3984" s="11">
        <f>IF(Verzie!$E$1="CZK",Ceny!AK3984,IF(Verzie!$E$1="SK",Ceny!AL3984,""))</f>
        <v>33.106789999999997</v>
      </c>
    </row>
    <row r="3985" spans="34:39" ht="15">
      <c r="AH3985" s="353" t="s">
        <v>13349</v>
      </c>
      <c r="AI3985" s="352" t="s">
        <v>13350</v>
      </c>
      <c r="AJ3985" s="352" t="s">
        <v>13351</v>
      </c>
      <c r="AK3985" s="354">
        <v>279.12043999999997</v>
      </c>
      <c r="AL3985" s="355">
        <v>0</v>
      </c>
      <c r="AM3985" s="11">
        <f>IF(Verzie!$E$1="CZK",Ceny!AK3985,IF(Verzie!$E$1="SK",Ceny!AL3985,""))</f>
        <v>0</v>
      </c>
    </row>
    <row r="3986" spans="34:39" ht="15">
      <c r="AH3986" s="353" t="s">
        <v>13352</v>
      </c>
      <c r="AI3986" s="352" t="s">
        <v>13353</v>
      </c>
      <c r="AJ3986" s="352" t="s">
        <v>13354</v>
      </c>
      <c r="AK3986" s="354">
        <v>311.67977000000002</v>
      </c>
      <c r="AL3986" s="355">
        <v>14.992929999999999</v>
      </c>
      <c r="AM3986" s="11">
        <f>IF(Verzie!$E$1="CZK",Ceny!AK3986,IF(Verzie!$E$1="SK",Ceny!AL3986,""))</f>
        <v>14.992929999999999</v>
      </c>
    </row>
    <row r="3987" spans="34:39" ht="15">
      <c r="AH3987" s="353" t="s">
        <v>13355</v>
      </c>
      <c r="AI3987" s="352" t="s">
        <v>13356</v>
      </c>
      <c r="AJ3987" s="352" t="s">
        <v>13357</v>
      </c>
      <c r="AK3987" s="354">
        <v>326.08514000000002</v>
      </c>
      <c r="AL3987" s="355">
        <v>0</v>
      </c>
      <c r="AM3987" s="11">
        <f>IF(Verzie!$E$1="CZK",Ceny!AK3987,IF(Verzie!$E$1="SK",Ceny!AL3987,""))</f>
        <v>0</v>
      </c>
    </row>
    <row r="3988" spans="34:39" ht="15">
      <c r="AH3988" s="353" t="s">
        <v>13358</v>
      </c>
      <c r="AI3988" s="352" t="s">
        <v>13359</v>
      </c>
      <c r="AJ3988" s="352" t="s">
        <v>13360</v>
      </c>
      <c r="AK3988" s="354">
        <v>343.11718000000002</v>
      </c>
      <c r="AL3988" s="355">
        <v>16.50516</v>
      </c>
      <c r="AM3988" s="11">
        <f>IF(Verzie!$E$1="CZK",Ceny!AK3988,IF(Verzie!$E$1="SK",Ceny!AL3988,""))</f>
        <v>16.50516</v>
      </c>
    </row>
    <row r="3989" spans="34:39" ht="15">
      <c r="AH3989" s="353" t="s">
        <v>13361</v>
      </c>
      <c r="AI3989" s="352" t="s">
        <v>13362</v>
      </c>
      <c r="AJ3989" s="352" t="s">
        <v>13363</v>
      </c>
      <c r="AK3989" s="354">
        <v>688.23941000000002</v>
      </c>
      <c r="AL3989" s="355">
        <v>33.106789999999997</v>
      </c>
      <c r="AM3989" s="11">
        <f>IF(Verzie!$E$1="CZK",Ceny!AK3989,IF(Verzie!$E$1="SK",Ceny!AL3989,""))</f>
        <v>33.106789999999997</v>
      </c>
    </row>
    <row r="3990" spans="34:39" ht="15">
      <c r="AH3990" s="353" t="s">
        <v>13364</v>
      </c>
      <c r="AI3990" s="352" t="s">
        <v>13365</v>
      </c>
      <c r="AJ3990" s="352" t="s">
        <v>13366</v>
      </c>
      <c r="AK3990" s="354">
        <v>280.24709000000001</v>
      </c>
      <c r="AL3990" s="355">
        <v>13.48089</v>
      </c>
      <c r="AM3990" s="11">
        <f>IF(Verzie!$E$1="CZK",Ceny!AK3990,IF(Verzie!$E$1="SK",Ceny!AL3990,""))</f>
        <v>13.48089</v>
      </c>
    </row>
    <row r="3991" spans="34:39" ht="15">
      <c r="AH3991" s="353" t="s">
        <v>13367</v>
      </c>
      <c r="AI3991" s="352" t="s">
        <v>13368</v>
      </c>
      <c r="AJ3991" s="352" t="s">
        <v>13369</v>
      </c>
      <c r="AK3991" s="354">
        <v>311.67977000000002</v>
      </c>
      <c r="AL3991" s="355">
        <v>14.992929999999999</v>
      </c>
      <c r="AM3991" s="11">
        <f>IF(Verzie!$E$1="CZK",Ceny!AK3991,IF(Verzie!$E$1="SK",Ceny!AL3991,""))</f>
        <v>14.992929999999999</v>
      </c>
    </row>
    <row r="3992" spans="34:39" ht="15">
      <c r="AH3992" s="353" t="s">
        <v>13370</v>
      </c>
      <c r="AI3992" s="352" t="s">
        <v>13371</v>
      </c>
      <c r="AJ3992" s="352" t="s">
        <v>13372</v>
      </c>
      <c r="AK3992" s="354">
        <v>327.40204</v>
      </c>
      <c r="AL3992" s="355">
        <v>15.749219999999999</v>
      </c>
      <c r="AM3992" s="11">
        <f>IF(Verzie!$E$1="CZK",Ceny!AK3992,IF(Verzie!$E$1="SK",Ceny!AL3992,""))</f>
        <v>15.749219999999999</v>
      </c>
    </row>
    <row r="3993" spans="34:39" ht="15">
      <c r="AH3993" s="353" t="s">
        <v>13373</v>
      </c>
      <c r="AI3993" s="352" t="s">
        <v>13374</v>
      </c>
      <c r="AJ3993" s="352" t="s">
        <v>13375</v>
      </c>
      <c r="AK3993" s="354">
        <v>343.11718000000002</v>
      </c>
      <c r="AL3993" s="355">
        <v>16.50516</v>
      </c>
      <c r="AM3993" s="11">
        <f>IF(Verzie!$E$1="CZK",Ceny!AK3993,IF(Verzie!$E$1="SK",Ceny!AL3993,""))</f>
        <v>16.50516</v>
      </c>
    </row>
    <row r="3994" spans="34:39" ht="15">
      <c r="AH3994" s="353" t="s">
        <v>13376</v>
      </c>
      <c r="AI3994" s="352" t="s">
        <v>13377</v>
      </c>
      <c r="AJ3994" s="352" t="s">
        <v>13378</v>
      </c>
      <c r="AK3994" s="354">
        <v>688.23941000000002</v>
      </c>
      <c r="AL3994" s="355">
        <v>33.106789999999997</v>
      </c>
      <c r="AM3994" s="11">
        <f>IF(Verzie!$E$1="CZK",Ceny!AK3994,IF(Verzie!$E$1="SK",Ceny!AL3994,""))</f>
        <v>33.106789999999997</v>
      </c>
    </row>
    <row r="3995" spans="34:39" ht="15">
      <c r="AH3995" s="353" t="s">
        <v>13379</v>
      </c>
      <c r="AI3995" s="352" t="s">
        <v>13380</v>
      </c>
      <c r="AJ3995" s="352" t="s">
        <v>13381</v>
      </c>
      <c r="AK3995" s="354">
        <v>388.96908000000002</v>
      </c>
      <c r="AL3995" s="355">
        <v>15.560700000000001</v>
      </c>
      <c r="AM3995" s="11">
        <f>IF(Verzie!$E$1="CZK",Ceny!AK3995,IF(Verzie!$E$1="SK",Ceny!AL3995,""))</f>
        <v>15.560700000000001</v>
      </c>
    </row>
    <row r="3996" spans="34:39" ht="15">
      <c r="AH3996" s="353" t="s">
        <v>13382</v>
      </c>
      <c r="AI3996" s="352" t="s">
        <v>13383</v>
      </c>
      <c r="AJ3996" s="352" t="s">
        <v>13384</v>
      </c>
      <c r="AK3996" s="354">
        <v>405.23099000000002</v>
      </c>
      <c r="AL3996" s="355">
        <v>16.21125</v>
      </c>
      <c r="AM3996" s="11">
        <f>IF(Verzie!$E$1="CZK",Ceny!AK3996,IF(Verzie!$E$1="SK",Ceny!AL3996,""))</f>
        <v>16.21125</v>
      </c>
    </row>
    <row r="3997" spans="34:39" ht="15">
      <c r="AH3997" s="353" t="s">
        <v>13385</v>
      </c>
      <c r="AI3997" s="352" t="s">
        <v>13386</v>
      </c>
      <c r="AJ3997" s="352" t="s">
        <v>13387</v>
      </c>
      <c r="AK3997" s="354">
        <v>85.251850000000005</v>
      </c>
      <c r="AL3997" s="355">
        <v>3.90564</v>
      </c>
      <c r="AM3997" s="11">
        <f>IF(Verzie!$E$1="CZK",Ceny!AK3997,IF(Verzie!$E$1="SK",Ceny!AL3997,""))</f>
        <v>3.90564</v>
      </c>
    </row>
    <row r="3998" spans="34:39" ht="15">
      <c r="AH3998" s="353" t="s">
        <v>13388</v>
      </c>
      <c r="AI3998" s="352" t="s">
        <v>13389</v>
      </c>
      <c r="AJ3998" s="352" t="s">
        <v>13390</v>
      </c>
      <c r="AK3998" s="354">
        <v>85.251850000000005</v>
      </c>
      <c r="AL3998" s="355">
        <v>3.90564</v>
      </c>
      <c r="AM3998" s="11">
        <f>IF(Verzie!$E$1="CZK",Ceny!AK3998,IF(Verzie!$E$1="SK",Ceny!AL3998,""))</f>
        <v>3.90564</v>
      </c>
    </row>
    <row r="3999" spans="34:39" ht="15">
      <c r="AH3999" s="353" t="s">
        <v>13391</v>
      </c>
      <c r="AI3999" s="352" t="s">
        <v>13392</v>
      </c>
      <c r="AJ3999" s="352" t="s">
        <v>13393</v>
      </c>
      <c r="AK3999" s="354">
        <v>85.251850000000005</v>
      </c>
      <c r="AL3999" s="355">
        <v>3.90564</v>
      </c>
      <c r="AM3999" s="11">
        <f>IF(Verzie!$E$1="CZK",Ceny!AK3999,IF(Verzie!$E$1="SK",Ceny!AL3999,""))</f>
        <v>3.90564</v>
      </c>
    </row>
    <row r="4000" spans="34:39" ht="15">
      <c r="AH4000" s="353" t="s">
        <v>13394</v>
      </c>
      <c r="AI4000" s="352" t="s">
        <v>13395</v>
      </c>
      <c r="AJ4000" s="352" t="s">
        <v>13396</v>
      </c>
      <c r="AK4000" s="354">
        <v>19.608160000000002</v>
      </c>
      <c r="AL4000" s="355">
        <v>0.89832000000000001</v>
      </c>
      <c r="AM4000" s="11">
        <f>IF(Verzie!$E$1="CZK",Ceny!AK4000,IF(Verzie!$E$1="SK",Ceny!AL4000,""))</f>
        <v>0.89832000000000001</v>
      </c>
    </row>
    <row r="4001" spans="34:39" ht="15">
      <c r="AH4001" s="353" t="s">
        <v>13397</v>
      </c>
      <c r="AI4001" s="352" t="s">
        <v>13398</v>
      </c>
      <c r="AJ4001" s="352" t="s">
        <v>13399</v>
      </c>
      <c r="AK4001" s="354">
        <v>19.608160000000002</v>
      </c>
      <c r="AL4001" s="355">
        <v>0.89832000000000001</v>
      </c>
      <c r="AM4001" s="11">
        <f>IF(Verzie!$E$1="CZK",Ceny!AK4001,IF(Verzie!$E$1="SK",Ceny!AL4001,""))</f>
        <v>0.89832000000000001</v>
      </c>
    </row>
    <row r="4002" spans="34:39" ht="15">
      <c r="AH4002" s="353" t="s">
        <v>13400</v>
      </c>
      <c r="AI4002" s="352" t="s">
        <v>13401</v>
      </c>
      <c r="AJ4002" s="352" t="s">
        <v>13402</v>
      </c>
      <c r="AK4002" s="354">
        <v>19.608160000000002</v>
      </c>
      <c r="AL4002" s="355">
        <v>0.89832000000000001</v>
      </c>
      <c r="AM4002" s="11">
        <f>IF(Verzie!$E$1="CZK",Ceny!AK4002,IF(Verzie!$E$1="SK",Ceny!AL4002,""))</f>
        <v>0.89832000000000001</v>
      </c>
    </row>
    <row r="4003" spans="34:39" ht="15">
      <c r="AH4003" s="353" t="s">
        <v>13403</v>
      </c>
      <c r="AI4003" s="352" t="s">
        <v>13404</v>
      </c>
      <c r="AJ4003" s="352" t="s">
        <v>13405</v>
      </c>
      <c r="AK4003" s="354">
        <v>2288.8663499999998</v>
      </c>
      <c r="AL4003" s="355">
        <v>91.566050000000004</v>
      </c>
      <c r="AM4003" s="11">
        <f>IF(Verzie!$E$1="CZK",Ceny!AK4003,IF(Verzie!$E$1="SK",Ceny!AL4003,""))</f>
        <v>91.566050000000004</v>
      </c>
    </row>
    <row r="4004" spans="34:39" ht="15">
      <c r="AH4004" s="353" t="s">
        <v>13406</v>
      </c>
      <c r="AI4004" s="352" t="s">
        <v>13407</v>
      </c>
      <c r="AJ4004" s="352" t="s">
        <v>13408</v>
      </c>
      <c r="AK4004" s="354">
        <v>3685.4854599999999</v>
      </c>
      <c r="AL4004" s="355">
        <v>147.43777</v>
      </c>
      <c r="AM4004" s="11">
        <f>IF(Verzie!$E$1="CZK",Ceny!AK4004,IF(Verzie!$E$1="SK",Ceny!AL4004,""))</f>
        <v>147.43777</v>
      </c>
    </row>
    <row r="4005" spans="34:39" ht="15">
      <c r="AH4005" s="353" t="s">
        <v>13409</v>
      </c>
      <c r="AI4005" s="352" t="s">
        <v>13410</v>
      </c>
      <c r="AJ4005" s="352" t="s">
        <v>13411</v>
      </c>
      <c r="AK4005" s="354">
        <v>511.93398999999999</v>
      </c>
      <c r="AL4005" s="355">
        <v>20.47992</v>
      </c>
      <c r="AM4005" s="11">
        <f>IF(Verzie!$E$1="CZK",Ceny!AK4005,IF(Verzie!$E$1="SK",Ceny!AL4005,""))</f>
        <v>20.47992</v>
      </c>
    </row>
    <row r="4006" spans="34:39" ht="15">
      <c r="AH4006" s="353" t="s">
        <v>13412</v>
      </c>
      <c r="AI4006" s="352" t="s">
        <v>13413</v>
      </c>
      <c r="AJ4006" s="352" t="s">
        <v>13414</v>
      </c>
      <c r="AK4006" s="354">
        <v>126.80843</v>
      </c>
      <c r="AL4006" s="355">
        <v>5.8094599999999996</v>
      </c>
      <c r="AM4006" s="11">
        <f>IF(Verzie!$E$1="CZK",Ceny!AK4006,IF(Verzie!$E$1="SK",Ceny!AL4006,""))</f>
        <v>5.8094599999999996</v>
      </c>
    </row>
    <row r="4007" spans="34:39" ht="15">
      <c r="AH4007" s="353" t="s">
        <v>13415</v>
      </c>
      <c r="AI4007" s="352" t="s">
        <v>13416</v>
      </c>
      <c r="AJ4007" s="352" t="s">
        <v>13417</v>
      </c>
      <c r="AK4007" s="354">
        <v>458.62130000000002</v>
      </c>
      <c r="AL4007" s="355">
        <v>18.34713</v>
      </c>
      <c r="AM4007" s="11">
        <f>IF(Verzie!$E$1="CZK",Ceny!AK4007,IF(Verzie!$E$1="SK",Ceny!AL4007,""))</f>
        <v>18.34713</v>
      </c>
    </row>
    <row r="4008" spans="34:39" ht="15">
      <c r="AH4008" s="353" t="s">
        <v>13418</v>
      </c>
      <c r="AI4008" s="352" t="s">
        <v>13419</v>
      </c>
      <c r="AJ4008" s="352" t="s">
        <v>13420</v>
      </c>
      <c r="AK4008" s="354">
        <v>238.90384</v>
      </c>
      <c r="AL4008" s="355">
        <v>10.944900000000001</v>
      </c>
      <c r="AM4008" s="11">
        <f>IF(Verzie!$E$1="CZK",Ceny!AK4008,IF(Verzie!$E$1="SK",Ceny!AL4008,""))</f>
        <v>10.944900000000001</v>
      </c>
    </row>
    <row r="4009" spans="34:39" ht="15">
      <c r="AH4009" s="353" t="s">
        <v>13421</v>
      </c>
      <c r="AI4009" s="352" t="s">
        <v>13422</v>
      </c>
      <c r="AJ4009" s="352" t="s">
        <v>13423</v>
      </c>
      <c r="AK4009" s="354">
        <v>254.47309999999999</v>
      </c>
      <c r="AL4009" s="355">
        <v>11.65818</v>
      </c>
      <c r="AM4009" s="11">
        <f>IF(Verzie!$E$1="CZK",Ceny!AK4009,IF(Verzie!$E$1="SK",Ceny!AL4009,""))</f>
        <v>11.65818</v>
      </c>
    </row>
    <row r="4010" spans="34:39" ht="15">
      <c r="AH4010" s="353" t="s">
        <v>13424</v>
      </c>
      <c r="AI4010" s="352" t="s">
        <v>13425</v>
      </c>
      <c r="AJ4010" s="352" t="s">
        <v>13426</v>
      </c>
      <c r="AK4010" s="354">
        <v>394.52654000000001</v>
      </c>
      <c r="AL4010" s="355">
        <v>18.074439999999999</v>
      </c>
      <c r="AM4010" s="11">
        <f>IF(Verzie!$E$1="CZK",Ceny!AK4010,IF(Verzie!$E$1="SK",Ceny!AL4010,""))</f>
        <v>18.074439999999999</v>
      </c>
    </row>
    <row r="4011" spans="34:39" ht="15">
      <c r="AH4011" s="353" t="s">
        <v>13427</v>
      </c>
      <c r="AI4011" s="352" t="s">
        <v>13428</v>
      </c>
      <c r="AJ4011" s="352" t="s">
        <v>13429</v>
      </c>
      <c r="AK4011" s="354">
        <v>225.11018000000001</v>
      </c>
      <c r="AL4011" s="355">
        <v>10.31298</v>
      </c>
      <c r="AM4011" s="11">
        <f>IF(Verzie!$E$1="CZK",Ceny!AK4011,IF(Verzie!$E$1="SK",Ceny!AL4011,""))</f>
        <v>10.31298</v>
      </c>
    </row>
    <row r="4012" spans="34:39" ht="15">
      <c r="AH4012" s="353" t="s">
        <v>13430</v>
      </c>
      <c r="AI4012" s="352" t="s">
        <v>13431</v>
      </c>
      <c r="AJ4012" s="352" t="s">
        <v>13432</v>
      </c>
      <c r="AK4012" s="354">
        <v>349.00488999999999</v>
      </c>
      <c r="AL4012" s="355">
        <v>15.988939999999999</v>
      </c>
      <c r="AM4012" s="11">
        <f>IF(Verzie!$E$1="CZK",Ceny!AK4012,IF(Verzie!$E$1="SK",Ceny!AL4012,""))</f>
        <v>15.988939999999999</v>
      </c>
    </row>
    <row r="4013" spans="34:39" ht="15">
      <c r="AH4013" s="353" t="s">
        <v>13433</v>
      </c>
      <c r="AI4013" s="352" t="s">
        <v>13434</v>
      </c>
      <c r="AJ4013" s="352" t="s">
        <v>13435</v>
      </c>
      <c r="AK4013" s="354">
        <v>195.75088</v>
      </c>
      <c r="AL4013" s="355">
        <v>8.9679199999999994</v>
      </c>
      <c r="AM4013" s="11">
        <f>IF(Verzie!$E$1="CZK",Ceny!AK4013,IF(Verzie!$E$1="SK",Ceny!AL4013,""))</f>
        <v>8.9679199999999994</v>
      </c>
    </row>
    <row r="4014" spans="34:39" ht="15">
      <c r="AH4014" s="353" t="s">
        <v>13436</v>
      </c>
      <c r="AI4014" s="352" t="s">
        <v>13437</v>
      </c>
      <c r="AJ4014" s="352" t="s">
        <v>13438</v>
      </c>
      <c r="AK4014" s="354">
        <v>268.06668000000002</v>
      </c>
      <c r="AL4014" s="355">
        <v>12.28092</v>
      </c>
      <c r="AM4014" s="11">
        <f>IF(Verzie!$E$1="CZK",Ceny!AK4014,IF(Verzie!$E$1="SK",Ceny!AL4014,""))</f>
        <v>12.28092</v>
      </c>
    </row>
    <row r="4015" spans="34:39" ht="15">
      <c r="AH4015" s="353" t="s">
        <v>13439</v>
      </c>
      <c r="AI4015" s="352" t="s">
        <v>13440</v>
      </c>
      <c r="AJ4015" s="352" t="s">
        <v>13441</v>
      </c>
      <c r="AK4015" s="354">
        <v>303.48313999999999</v>
      </c>
      <c r="AL4015" s="355">
        <v>13.903460000000001</v>
      </c>
      <c r="AM4015" s="11">
        <f>IF(Verzie!$E$1="CZK",Ceny!AK4015,IF(Verzie!$E$1="SK",Ceny!AL4015,""))</f>
        <v>13.903460000000001</v>
      </c>
    </row>
    <row r="4016" spans="34:39" ht="15">
      <c r="AH4016" s="353" t="s">
        <v>13442</v>
      </c>
      <c r="AI4016" s="352" t="s">
        <v>13443</v>
      </c>
      <c r="AJ4016" s="352" t="s">
        <v>13444</v>
      </c>
      <c r="AK4016" s="354">
        <v>354.53564999999998</v>
      </c>
      <c r="AL4016" s="355">
        <v>16.242319999999999</v>
      </c>
      <c r="AM4016" s="11">
        <f>IF(Verzie!$E$1="CZK",Ceny!AK4016,IF(Verzie!$E$1="SK",Ceny!AL4016,""))</f>
        <v>16.242319999999999</v>
      </c>
    </row>
    <row r="4017" spans="34:39" ht="15">
      <c r="AH4017" s="353" t="s">
        <v>13445</v>
      </c>
      <c r="AI4017" s="352" t="s">
        <v>13446</v>
      </c>
      <c r="AJ4017" s="352" t="s">
        <v>13447</v>
      </c>
      <c r="AK4017" s="354">
        <v>2343.1567100000002</v>
      </c>
      <c r="AL4017" s="355">
        <v>107.34694</v>
      </c>
      <c r="AM4017" s="11">
        <f>IF(Verzie!$E$1="CZK",Ceny!AK4017,IF(Verzie!$E$1="SK",Ceny!AL4017,""))</f>
        <v>107.34694</v>
      </c>
    </row>
    <row r="4018" spans="34:39" ht="15">
      <c r="AH4018" s="353" t="s">
        <v>13448</v>
      </c>
      <c r="AI4018" s="352" t="s">
        <v>13449</v>
      </c>
      <c r="AJ4018" s="352" t="s">
        <v>13450</v>
      </c>
      <c r="AK4018" s="354">
        <v>66.180760000000006</v>
      </c>
      <c r="AL4018" s="355">
        <v>3.0319400000000001</v>
      </c>
      <c r="AM4018" s="11">
        <f>IF(Verzie!$E$1="CZK",Ceny!AK4018,IF(Verzie!$E$1="SK",Ceny!AL4018,""))</f>
        <v>3.0319400000000001</v>
      </c>
    </row>
    <row r="4019" spans="34:39" ht="15">
      <c r="AH4019" s="353" t="s">
        <v>13451</v>
      </c>
      <c r="AI4019" s="352" t="s">
        <v>13452</v>
      </c>
      <c r="AJ4019" s="352" t="s">
        <v>13453</v>
      </c>
      <c r="AK4019" s="354">
        <v>77.710740000000001</v>
      </c>
      <c r="AL4019" s="355">
        <v>3.4253999999999998</v>
      </c>
      <c r="AM4019" s="11">
        <f>IF(Verzie!$E$1="CZK",Ceny!AK4019,IF(Verzie!$E$1="SK",Ceny!AL4019,""))</f>
        <v>3.4253999999999998</v>
      </c>
    </row>
    <row r="4020" spans="34:39" ht="15">
      <c r="AH4020" s="353" t="s">
        <v>13454</v>
      </c>
      <c r="AI4020" s="352" t="s">
        <v>13455</v>
      </c>
      <c r="AJ4020" s="352" t="s">
        <v>13456</v>
      </c>
      <c r="AK4020" s="354">
        <v>233.26544000000001</v>
      </c>
      <c r="AL4020" s="355">
        <v>10.686579999999999</v>
      </c>
      <c r="AM4020" s="11">
        <f>IF(Verzie!$E$1="CZK",Ceny!AK4020,IF(Verzie!$E$1="SK",Ceny!AL4020,""))</f>
        <v>10.686579999999999</v>
      </c>
    </row>
    <row r="4021" spans="34:39" ht="15">
      <c r="AH4021" s="353" t="s">
        <v>13457</v>
      </c>
      <c r="AI4021" s="352" t="s">
        <v>13458</v>
      </c>
      <c r="AJ4021" s="352" t="s">
        <v>13459</v>
      </c>
      <c r="AK4021" s="354">
        <v>297.63722000000001</v>
      </c>
      <c r="AL4021" s="355">
        <v>13.63564</v>
      </c>
      <c r="AM4021" s="11">
        <f>IF(Verzie!$E$1="CZK",Ceny!AK4021,IF(Verzie!$E$1="SK",Ceny!AL4021,""))</f>
        <v>13.63564</v>
      </c>
    </row>
    <row r="4022" spans="34:39" ht="15">
      <c r="AH4022" s="353" t="s">
        <v>13460</v>
      </c>
      <c r="AI4022" s="352" t="s">
        <v>13461</v>
      </c>
      <c r="AJ4022" s="352" t="s">
        <v>13462</v>
      </c>
      <c r="AK4022" s="354">
        <v>324.91692</v>
      </c>
      <c r="AL4022" s="355">
        <v>14.88542</v>
      </c>
      <c r="AM4022" s="11">
        <f>IF(Verzie!$E$1="CZK",Ceny!AK4022,IF(Verzie!$E$1="SK",Ceny!AL4022,""))</f>
        <v>14.88542</v>
      </c>
    </row>
    <row r="4023" spans="34:39" ht="15">
      <c r="AH4023" s="353" t="s">
        <v>13463</v>
      </c>
      <c r="AI4023" s="352" t="s">
        <v>13464</v>
      </c>
      <c r="AJ4023" s="352" t="s">
        <v>13465</v>
      </c>
      <c r="AK4023" s="354">
        <v>196.26985999999999</v>
      </c>
      <c r="AL4023" s="355">
        <v>8.9916999999999998</v>
      </c>
      <c r="AM4023" s="11">
        <f>IF(Verzie!$E$1="CZK",Ceny!AK4023,IF(Verzie!$E$1="SK",Ceny!AL4023,""))</f>
        <v>8.9916999999999998</v>
      </c>
    </row>
    <row r="4024" spans="34:39" ht="15">
      <c r="AH4024" s="353" t="s">
        <v>13466</v>
      </c>
      <c r="AI4024" s="352" t="s">
        <v>13467</v>
      </c>
      <c r="AJ4024" s="352" t="s">
        <v>13468</v>
      </c>
      <c r="AK4024" s="354">
        <v>150.97797</v>
      </c>
      <c r="AL4024" s="355">
        <v>6.9167399999999999</v>
      </c>
      <c r="AM4024" s="11">
        <f>IF(Verzie!$E$1="CZK",Ceny!AK4024,IF(Verzie!$E$1="SK",Ceny!AL4024,""))</f>
        <v>6.9167399999999999</v>
      </c>
    </row>
    <row r="4025" spans="34:39" ht="15">
      <c r="AH4025" s="353" t="s">
        <v>13469</v>
      </c>
      <c r="AI4025" s="352" t="s">
        <v>13470</v>
      </c>
      <c r="AJ4025" s="352" t="s">
        <v>13471</v>
      </c>
      <c r="AK4025" s="354">
        <v>21.10229</v>
      </c>
      <c r="AL4025" s="355">
        <v>1.0150999999999999</v>
      </c>
      <c r="AM4025" s="11">
        <f>IF(Verzie!$E$1="CZK",Ceny!AK4025,IF(Verzie!$E$1="SK",Ceny!AL4025,""))</f>
        <v>1.0150999999999999</v>
      </c>
    </row>
    <row r="4026" spans="34:39" ht="15">
      <c r="AH4026" s="353" t="s">
        <v>13472</v>
      </c>
      <c r="AI4026" s="352" t="s">
        <v>13473</v>
      </c>
      <c r="AJ4026" s="352" t="s">
        <v>13474</v>
      </c>
      <c r="AK4026" s="354">
        <v>21.10229</v>
      </c>
      <c r="AL4026" s="355">
        <v>1.0150999999999999</v>
      </c>
      <c r="AM4026" s="11">
        <f>IF(Verzie!$E$1="CZK",Ceny!AK4026,IF(Verzie!$E$1="SK",Ceny!AL4026,""))</f>
        <v>1.0150999999999999</v>
      </c>
    </row>
    <row r="4027" spans="34:39" ht="15">
      <c r="AH4027" s="353" t="s">
        <v>13475</v>
      </c>
      <c r="AI4027" s="352" t="s">
        <v>13476</v>
      </c>
      <c r="AJ4027" s="352" t="s">
        <v>13477</v>
      </c>
      <c r="AK4027" s="354">
        <v>11.366250000000001</v>
      </c>
      <c r="AL4027" s="355">
        <v>0.54676000000000002</v>
      </c>
      <c r="AM4027" s="11">
        <f>IF(Verzie!$E$1="CZK",Ceny!AK4027,IF(Verzie!$E$1="SK",Ceny!AL4027,""))</f>
        <v>0.54676000000000002</v>
      </c>
    </row>
    <row r="4028" spans="34:39" ht="15">
      <c r="AH4028" s="353" t="s">
        <v>13478</v>
      </c>
      <c r="AI4028" s="352" t="s">
        <v>13479</v>
      </c>
      <c r="AJ4028" s="352" t="s">
        <v>13480</v>
      </c>
      <c r="AK4028" s="354">
        <v>11.366250000000001</v>
      </c>
      <c r="AL4028" s="355">
        <v>0.54676000000000002</v>
      </c>
      <c r="AM4028" s="11">
        <f>IF(Verzie!$E$1="CZK",Ceny!AK4028,IF(Verzie!$E$1="SK",Ceny!AL4028,""))</f>
        <v>0.54676000000000002</v>
      </c>
    </row>
    <row r="4029" spans="34:39" ht="15">
      <c r="AH4029" s="353" t="s">
        <v>13481</v>
      </c>
      <c r="AI4029" s="352" t="s">
        <v>13482</v>
      </c>
      <c r="AJ4029" s="352" t="s">
        <v>13483</v>
      </c>
      <c r="AK4029" s="354">
        <v>11.366250000000001</v>
      </c>
      <c r="AL4029" s="355">
        <v>0.54676000000000002</v>
      </c>
      <c r="AM4029" s="11">
        <f>IF(Verzie!$E$1="CZK",Ceny!AK4029,IF(Verzie!$E$1="SK",Ceny!AL4029,""))</f>
        <v>0.54676000000000002</v>
      </c>
    </row>
    <row r="4030" spans="34:39" ht="15">
      <c r="AH4030" s="353" t="s">
        <v>13484</v>
      </c>
      <c r="AI4030" s="352" t="s">
        <v>13485</v>
      </c>
      <c r="AJ4030" s="352" t="s">
        <v>13486</v>
      </c>
      <c r="AK4030" s="354">
        <v>301.53017</v>
      </c>
      <c r="AL4030" s="355">
        <v>0</v>
      </c>
      <c r="AM4030" s="11">
        <f>IF(Verzie!$E$1="CZK",Ceny!AK4030,IF(Verzie!$E$1="SK",Ceny!AL4030,""))</f>
        <v>0</v>
      </c>
    </row>
    <row r="4031" spans="34:39" ht="15">
      <c r="AH4031" s="353" t="s">
        <v>13484</v>
      </c>
      <c r="AI4031" s="352" t="s">
        <v>13487</v>
      </c>
      <c r="AJ4031" s="352" t="s">
        <v>13488</v>
      </c>
      <c r="AK4031" s="354">
        <v>0</v>
      </c>
      <c r="AL4031" s="355">
        <v>0</v>
      </c>
      <c r="AM4031" s="11">
        <f>IF(Verzie!$E$1="CZK",Ceny!AK4031,IF(Verzie!$E$1="SK",Ceny!AL4031,""))</f>
        <v>0</v>
      </c>
    </row>
    <row r="4032" spans="34:39" ht="15">
      <c r="AH4032" s="353" t="s">
        <v>13489</v>
      </c>
      <c r="AI4032" s="352" t="s">
        <v>13490</v>
      </c>
      <c r="AJ4032" s="352" t="s">
        <v>13491</v>
      </c>
      <c r="AK4032" s="354">
        <v>381.09228000000002</v>
      </c>
      <c r="AL4032" s="355">
        <v>18.331910000000001</v>
      </c>
      <c r="AM4032" s="11">
        <f>IF(Verzie!$E$1="CZK",Ceny!AK4032,IF(Verzie!$E$1="SK",Ceny!AL4032,""))</f>
        <v>18.331910000000001</v>
      </c>
    </row>
    <row r="4033" spans="34:39" ht="15">
      <c r="AH4033" s="353" t="s">
        <v>13492</v>
      </c>
      <c r="AI4033" s="352" t="s">
        <v>13493</v>
      </c>
      <c r="AJ4033" s="352" t="s">
        <v>13494</v>
      </c>
      <c r="AK4033" s="354">
        <v>381.09228000000002</v>
      </c>
      <c r="AL4033" s="355">
        <v>18.331910000000001</v>
      </c>
      <c r="AM4033" s="11">
        <f>IF(Verzie!$E$1="CZK",Ceny!AK4033,IF(Verzie!$E$1="SK",Ceny!AL4033,""))</f>
        <v>18.331910000000001</v>
      </c>
    </row>
    <row r="4034" spans="34:39" ht="15">
      <c r="AH4034" s="353" t="s">
        <v>13495</v>
      </c>
      <c r="AI4034" s="352" t="s">
        <v>13496</v>
      </c>
      <c r="AJ4034" s="352" t="s">
        <v>13497</v>
      </c>
      <c r="AK4034" s="354">
        <v>381.09228000000002</v>
      </c>
      <c r="AL4034" s="355">
        <v>18.331910000000001</v>
      </c>
      <c r="AM4034" s="11">
        <f>IF(Verzie!$E$1="CZK",Ceny!AK4034,IF(Verzie!$E$1="SK",Ceny!AL4034,""))</f>
        <v>18.331910000000001</v>
      </c>
    </row>
    <row r="4035" spans="34:39" ht="15">
      <c r="AH4035" s="353" t="s">
        <v>13498</v>
      </c>
      <c r="AI4035" s="352" t="s">
        <v>13499</v>
      </c>
      <c r="AJ4035" s="352" t="s">
        <v>13500</v>
      </c>
      <c r="AK4035" s="354">
        <v>219711.17219000001</v>
      </c>
      <c r="AL4035" s="355">
        <v>0</v>
      </c>
      <c r="AM4035" s="11">
        <f>IF(Verzie!$E$1="CZK",Ceny!AK4035,IF(Verzie!$E$1="SK",Ceny!AL4035,""))</f>
        <v>0</v>
      </c>
    </row>
    <row r="4036" spans="34:39" ht="15">
      <c r="AH4036" s="353" t="s">
        <v>13501</v>
      </c>
      <c r="AI4036" s="352" t="s">
        <v>13502</v>
      </c>
      <c r="AJ4036" s="352" t="s">
        <v>13503</v>
      </c>
      <c r="AK4036" s="354">
        <v>204218.42778</v>
      </c>
      <c r="AL4036" s="355">
        <v>8169.7537199999997</v>
      </c>
      <c r="AM4036" s="11">
        <f>IF(Verzie!$E$1="CZK",Ceny!AK4036,IF(Verzie!$E$1="SK",Ceny!AL4036,""))</f>
        <v>8169.7537199999997</v>
      </c>
    </row>
    <row r="4037" spans="34:39" ht="15">
      <c r="AH4037" s="353" t="s">
        <v>13504</v>
      </c>
      <c r="AI4037" s="352" t="s">
        <v>13505</v>
      </c>
      <c r="AJ4037" s="352" t="s">
        <v>13506</v>
      </c>
      <c r="AK4037" s="354">
        <v>242373.86546999999</v>
      </c>
      <c r="AL4037" s="355">
        <v>9696.1611599999997</v>
      </c>
      <c r="AM4037" s="11">
        <f>IF(Verzie!$E$1="CZK",Ceny!AK4037,IF(Verzie!$E$1="SK",Ceny!AL4037,""))</f>
        <v>9696.1611599999997</v>
      </c>
    </row>
    <row r="4038" spans="34:39" ht="15">
      <c r="AH4038" s="353" t="s">
        <v>13507</v>
      </c>
      <c r="AI4038" s="352" t="s">
        <v>13508</v>
      </c>
      <c r="AJ4038" s="352" t="s">
        <v>13509</v>
      </c>
      <c r="AK4038" s="354">
        <v>242373.86546999999</v>
      </c>
      <c r="AL4038" s="355">
        <v>9696.1611599999997</v>
      </c>
      <c r="AM4038" s="11">
        <f>IF(Verzie!$E$1="CZK",Ceny!AK4038,IF(Verzie!$E$1="SK",Ceny!AL4038,""))</f>
        <v>9696.1611599999997</v>
      </c>
    </row>
    <row r="4039" spans="34:39" ht="15">
      <c r="AH4039" s="353" t="s">
        <v>13510</v>
      </c>
      <c r="AI4039" s="352" t="s">
        <v>13511</v>
      </c>
      <c r="AJ4039" s="352" t="s">
        <v>13512</v>
      </c>
      <c r="AK4039" s="354">
        <v>216.99556000000001</v>
      </c>
      <c r="AL4039" s="355">
        <v>9.9412199999999995</v>
      </c>
      <c r="AM4039" s="11">
        <f>IF(Verzie!$E$1="CZK",Ceny!AK4039,IF(Verzie!$E$1="SK",Ceny!AL4039,""))</f>
        <v>9.9412199999999995</v>
      </c>
    </row>
    <row r="4040" spans="34:39" ht="15">
      <c r="AH4040" s="353" t="s">
        <v>13513</v>
      </c>
      <c r="AI4040" s="352" t="s">
        <v>13514</v>
      </c>
      <c r="AJ4040" s="352" t="s">
        <v>13515</v>
      </c>
      <c r="AK4040" s="354">
        <v>179.02861999999999</v>
      </c>
      <c r="AL4040" s="355">
        <v>8.2018400000000007</v>
      </c>
      <c r="AM4040" s="11">
        <f>IF(Verzie!$E$1="CZK",Ceny!AK4040,IF(Verzie!$E$1="SK",Ceny!AL4040,""))</f>
        <v>8.2018400000000007</v>
      </c>
    </row>
    <row r="4041" spans="34:39" ht="15">
      <c r="AH4041" s="353" t="s">
        <v>13516</v>
      </c>
      <c r="AI4041" s="352" t="s">
        <v>13517</v>
      </c>
      <c r="AJ4041" s="352" t="s">
        <v>13518</v>
      </c>
      <c r="AK4041" s="354">
        <v>216.99556000000001</v>
      </c>
      <c r="AL4041" s="355">
        <v>9.9412199999999995</v>
      </c>
      <c r="AM4041" s="11">
        <f>IF(Verzie!$E$1="CZK",Ceny!AK4041,IF(Verzie!$E$1="SK",Ceny!AL4041,""))</f>
        <v>9.9412199999999995</v>
      </c>
    </row>
    <row r="4042" spans="34:39" ht="15">
      <c r="AH4042" s="353" t="s">
        <v>13519</v>
      </c>
      <c r="AI4042" s="352" t="s">
        <v>13520</v>
      </c>
      <c r="AJ4042" s="352" t="s">
        <v>13521</v>
      </c>
      <c r="AK4042" s="354">
        <v>203.47994</v>
      </c>
      <c r="AL4042" s="355">
        <v>9.3220200000000002</v>
      </c>
      <c r="AM4042" s="11">
        <f>IF(Verzie!$E$1="CZK",Ceny!AK4042,IF(Verzie!$E$1="SK",Ceny!AL4042,""))</f>
        <v>9.3220200000000002</v>
      </c>
    </row>
    <row r="4043" spans="34:39" ht="15">
      <c r="AH4043" s="353" t="s">
        <v>13522</v>
      </c>
      <c r="AI4043" s="352" t="s">
        <v>13523</v>
      </c>
      <c r="AJ4043" s="352" t="s">
        <v>13524</v>
      </c>
      <c r="AK4043" s="354">
        <v>149.65826000000001</v>
      </c>
      <c r="AL4043" s="355">
        <v>6.8562799999999999</v>
      </c>
      <c r="AM4043" s="11">
        <f>IF(Verzie!$E$1="CZK",Ceny!AK4043,IF(Verzie!$E$1="SK",Ceny!AL4043,""))</f>
        <v>6.8562799999999999</v>
      </c>
    </row>
    <row r="4044" spans="34:39" ht="15">
      <c r="AH4044" s="353" t="s">
        <v>13525</v>
      </c>
      <c r="AI4044" s="352" t="s">
        <v>13526</v>
      </c>
      <c r="AJ4044" s="352" t="s">
        <v>13527</v>
      </c>
      <c r="AK4044" s="354">
        <v>157.14268000000001</v>
      </c>
      <c r="AL4044" s="355">
        <v>7.1991800000000001</v>
      </c>
      <c r="AM4044" s="11">
        <f>IF(Verzie!$E$1="CZK",Ceny!AK4044,IF(Verzie!$E$1="SK",Ceny!AL4044,""))</f>
        <v>7.1991800000000001</v>
      </c>
    </row>
    <row r="4045" spans="34:39" ht="15">
      <c r="AH4045" s="353" t="s">
        <v>13528</v>
      </c>
      <c r="AI4045" s="352" t="s">
        <v>13529</v>
      </c>
      <c r="AJ4045" s="352" t="s">
        <v>13530</v>
      </c>
      <c r="AK4045" s="354">
        <v>206.43438</v>
      </c>
      <c r="AL4045" s="355">
        <v>9.4573599999999995</v>
      </c>
      <c r="AM4045" s="11">
        <f>IF(Verzie!$E$1="CZK",Ceny!AK4045,IF(Verzie!$E$1="SK",Ceny!AL4045,""))</f>
        <v>9.4573599999999995</v>
      </c>
    </row>
    <row r="4046" spans="34:39" ht="15">
      <c r="AH4046" s="353" t="s">
        <v>13531</v>
      </c>
      <c r="AI4046" s="352" t="s">
        <v>13532</v>
      </c>
      <c r="AJ4046" s="352" t="s">
        <v>13533</v>
      </c>
      <c r="AK4046" s="354">
        <v>206.43438</v>
      </c>
      <c r="AL4046" s="355">
        <v>9.4573599999999995</v>
      </c>
      <c r="AM4046" s="11">
        <f>IF(Verzie!$E$1="CZK",Ceny!AK4046,IF(Verzie!$E$1="SK",Ceny!AL4046,""))</f>
        <v>9.4573599999999995</v>
      </c>
    </row>
    <row r="4047" spans="34:39" ht="15">
      <c r="AH4047" s="353" t="s">
        <v>13534</v>
      </c>
      <c r="AI4047" s="352" t="s">
        <v>13535</v>
      </c>
      <c r="AJ4047" s="352" t="s">
        <v>13536</v>
      </c>
      <c r="AK4047" s="354">
        <v>11288.86233</v>
      </c>
      <c r="AL4047" s="355">
        <v>451.61070000000001</v>
      </c>
      <c r="AM4047" s="11">
        <f>IF(Verzie!$E$1="CZK",Ceny!AK4047,IF(Verzie!$E$1="SK",Ceny!AL4047,""))</f>
        <v>451.61070000000001</v>
      </c>
    </row>
    <row r="4048" spans="34:39" ht="15">
      <c r="AH4048" s="353" t="s">
        <v>13537</v>
      </c>
      <c r="AI4048" s="352" t="s">
        <v>13538</v>
      </c>
      <c r="AJ4048" s="352" t="s">
        <v>13539</v>
      </c>
      <c r="AK4048" s="354">
        <v>13577.6684</v>
      </c>
      <c r="AL4048" s="355">
        <v>543.17433000000005</v>
      </c>
      <c r="AM4048" s="11">
        <f>IF(Verzie!$E$1="CZK",Ceny!AK4048,IF(Verzie!$E$1="SK",Ceny!AL4048,""))</f>
        <v>543.17433000000005</v>
      </c>
    </row>
    <row r="4049" spans="34:39" ht="15">
      <c r="AH4049" s="353" t="s">
        <v>13540</v>
      </c>
      <c r="AI4049" s="352" t="s">
        <v>13541</v>
      </c>
      <c r="AJ4049" s="352" t="s">
        <v>13542</v>
      </c>
      <c r="AK4049" s="354">
        <v>1309.6771200000001</v>
      </c>
      <c r="AL4049" s="355">
        <v>52.393610000000002</v>
      </c>
      <c r="AM4049" s="11">
        <f>IF(Verzie!$E$1="CZK",Ceny!AK4049,IF(Verzie!$E$1="SK",Ceny!AL4049,""))</f>
        <v>52.393610000000002</v>
      </c>
    </row>
    <row r="4050" spans="34:39" ht="15">
      <c r="AH4050" s="353" t="s">
        <v>13543</v>
      </c>
      <c r="AI4050" s="352" t="s">
        <v>13544</v>
      </c>
      <c r="AJ4050" s="352" t="s">
        <v>13545</v>
      </c>
      <c r="AK4050" s="354">
        <v>157.48656</v>
      </c>
      <c r="AL4050" s="355">
        <v>6.3002500000000001</v>
      </c>
      <c r="AM4050" s="11">
        <f>IF(Verzie!$E$1="CZK",Ceny!AK4050,IF(Verzie!$E$1="SK",Ceny!AL4050,""))</f>
        <v>6.3002500000000001</v>
      </c>
    </row>
    <row r="4051" spans="34:39" ht="15">
      <c r="AH4051" s="353" t="s">
        <v>13546</v>
      </c>
      <c r="AI4051" s="352" t="s">
        <v>13547</v>
      </c>
      <c r="AJ4051" s="352" t="s">
        <v>13548</v>
      </c>
      <c r="AK4051" s="354">
        <v>159.90599</v>
      </c>
      <c r="AL4051" s="355">
        <v>6.39703</v>
      </c>
      <c r="AM4051" s="11">
        <f>IF(Verzie!$E$1="CZK",Ceny!AK4051,IF(Verzie!$E$1="SK",Ceny!AL4051,""))</f>
        <v>6.39703</v>
      </c>
    </row>
    <row r="4052" spans="34:39" ht="15">
      <c r="AH4052" s="353" t="s">
        <v>13549</v>
      </c>
      <c r="AI4052" s="352" t="s">
        <v>13550</v>
      </c>
      <c r="AJ4052" s="352" t="s">
        <v>13551</v>
      </c>
      <c r="AK4052" s="354">
        <v>1347.52998</v>
      </c>
      <c r="AL4052" s="355">
        <v>53.907919999999997</v>
      </c>
      <c r="AM4052" s="11">
        <f>IF(Verzie!$E$1="CZK",Ceny!AK4052,IF(Verzie!$E$1="SK",Ceny!AL4052,""))</f>
        <v>53.907919999999997</v>
      </c>
    </row>
    <row r="4053" spans="34:39" ht="15">
      <c r="AH4053" s="353" t="s">
        <v>13552</v>
      </c>
      <c r="AI4053" s="352" t="s">
        <v>13553</v>
      </c>
      <c r="AJ4053" s="352" t="s">
        <v>13554</v>
      </c>
      <c r="AK4053" s="354">
        <v>1469.39489</v>
      </c>
      <c r="AL4053" s="355">
        <v>58.783110000000001</v>
      </c>
      <c r="AM4053" s="11">
        <f>IF(Verzie!$E$1="CZK",Ceny!AK4053,IF(Verzie!$E$1="SK",Ceny!AL4053,""))</f>
        <v>58.783110000000001</v>
      </c>
    </row>
    <row r="4054" spans="34:39" ht="15">
      <c r="AH4054" s="353" t="s">
        <v>13555</v>
      </c>
      <c r="AI4054" s="352" t="s">
        <v>13556</v>
      </c>
      <c r="AJ4054" s="352" t="s">
        <v>13557</v>
      </c>
      <c r="AK4054" s="354">
        <v>253.03852000000001</v>
      </c>
      <c r="AL4054" s="355">
        <v>11.59244</v>
      </c>
      <c r="AM4054" s="11">
        <f>IF(Verzie!$E$1="CZK",Ceny!AK4054,IF(Verzie!$E$1="SK",Ceny!AL4054,""))</f>
        <v>11.59244</v>
      </c>
    </row>
    <row r="4055" spans="34:39" ht="15">
      <c r="AH4055" s="353" t="s">
        <v>13558</v>
      </c>
      <c r="AI4055" s="352" t="s">
        <v>13559</v>
      </c>
      <c r="AJ4055" s="352" t="s">
        <v>13560</v>
      </c>
      <c r="AK4055" s="354">
        <v>253.03852000000001</v>
      </c>
      <c r="AL4055" s="355">
        <v>11.59244</v>
      </c>
      <c r="AM4055" s="11">
        <f>IF(Verzie!$E$1="CZK",Ceny!AK4055,IF(Verzie!$E$1="SK",Ceny!AL4055,""))</f>
        <v>11.59244</v>
      </c>
    </row>
    <row r="4056" spans="34:39" ht="15">
      <c r="AH4056" s="353" t="s">
        <v>13561</v>
      </c>
      <c r="AI4056" s="352" t="s">
        <v>13562</v>
      </c>
      <c r="AJ4056" s="352" t="s">
        <v>13563</v>
      </c>
      <c r="AK4056" s="354">
        <v>78.753780000000006</v>
      </c>
      <c r="AL4056" s="355">
        <v>3.7883399999999998</v>
      </c>
      <c r="AM4056" s="11">
        <f>IF(Verzie!$E$1="CZK",Ceny!AK4056,IF(Verzie!$E$1="SK",Ceny!AL4056,""))</f>
        <v>3.7883399999999998</v>
      </c>
    </row>
    <row r="4057" spans="34:39" ht="15">
      <c r="AH4057" s="353" t="s">
        <v>13564</v>
      </c>
      <c r="AI4057" s="352" t="s">
        <v>13565</v>
      </c>
      <c r="AJ4057" s="352" t="s">
        <v>13566</v>
      </c>
      <c r="AK4057" s="354">
        <v>78.753780000000006</v>
      </c>
      <c r="AL4057" s="355">
        <v>3.7883399999999998</v>
      </c>
      <c r="AM4057" s="11">
        <f>IF(Verzie!$E$1="CZK",Ceny!AK4057,IF(Verzie!$E$1="SK",Ceny!AL4057,""))</f>
        <v>3.7883399999999998</v>
      </c>
    </row>
    <row r="4058" spans="34:39" ht="15">
      <c r="AH4058" s="353" t="s">
        <v>13567</v>
      </c>
      <c r="AI4058" s="352" t="s">
        <v>13568</v>
      </c>
      <c r="AJ4058" s="352" t="s">
        <v>13569</v>
      </c>
      <c r="AK4058" s="354">
        <v>78.753780000000006</v>
      </c>
      <c r="AL4058" s="355">
        <v>3.7883399999999998</v>
      </c>
      <c r="AM4058" s="11">
        <f>IF(Verzie!$E$1="CZK",Ceny!AK4058,IF(Verzie!$E$1="SK",Ceny!AL4058,""))</f>
        <v>3.7883399999999998</v>
      </c>
    </row>
    <row r="4059" spans="34:39" ht="15">
      <c r="AH4059" s="353" t="s">
        <v>13570</v>
      </c>
      <c r="AI4059" s="352" t="s">
        <v>13571</v>
      </c>
      <c r="AJ4059" s="352" t="s">
        <v>13572</v>
      </c>
      <c r="AK4059" s="354">
        <v>154.18450000000001</v>
      </c>
      <c r="AL4059" s="355">
        <v>7.0636599999999996</v>
      </c>
      <c r="AM4059" s="11">
        <f>IF(Verzie!$E$1="CZK",Ceny!AK4059,IF(Verzie!$E$1="SK",Ceny!AL4059,""))</f>
        <v>7.0636599999999996</v>
      </c>
    </row>
    <row r="4060" spans="34:39" ht="15">
      <c r="AH4060" s="353" t="s">
        <v>13573</v>
      </c>
      <c r="AI4060" s="352" t="s">
        <v>13574</v>
      </c>
      <c r="AJ4060" s="352" t="s">
        <v>13575</v>
      </c>
      <c r="AK4060" s="354">
        <v>1643.4192700000001</v>
      </c>
      <c r="AL4060" s="355">
        <v>71.487380000000002</v>
      </c>
      <c r="AM4060" s="11">
        <f>IF(Verzie!$E$1="CZK",Ceny!AK4060,IF(Verzie!$E$1="SK",Ceny!AL4060,""))</f>
        <v>71.487380000000002</v>
      </c>
    </row>
    <row r="4061" spans="34:39" ht="15">
      <c r="AH4061" s="353" t="s">
        <v>13576</v>
      </c>
      <c r="AI4061" s="352" t="s">
        <v>13577</v>
      </c>
      <c r="AJ4061" s="352" t="s">
        <v>13578</v>
      </c>
      <c r="AK4061" s="354">
        <v>1643.4192700000001</v>
      </c>
      <c r="AL4061" s="355">
        <v>71.487380000000002</v>
      </c>
      <c r="AM4061" s="11">
        <f>IF(Verzie!$E$1="CZK",Ceny!AK4061,IF(Verzie!$E$1="SK",Ceny!AL4061,""))</f>
        <v>71.487380000000002</v>
      </c>
    </row>
    <row r="4062" spans="34:39" ht="15">
      <c r="AH4062" s="353" t="s">
        <v>13579</v>
      </c>
      <c r="AI4062" s="352" t="s">
        <v>13580</v>
      </c>
      <c r="AJ4062" s="352" t="s">
        <v>13581</v>
      </c>
      <c r="AK4062" s="354">
        <v>1643.4192700000001</v>
      </c>
      <c r="AL4062" s="355">
        <v>71.487380000000002</v>
      </c>
      <c r="AM4062" s="11">
        <f>IF(Verzie!$E$1="CZK",Ceny!AK4062,IF(Verzie!$E$1="SK",Ceny!AL4062,""))</f>
        <v>71.487380000000002</v>
      </c>
    </row>
    <row r="4063" spans="34:39" ht="15">
      <c r="AH4063" s="353" t="s">
        <v>13582</v>
      </c>
      <c r="AI4063" s="352" t="s">
        <v>13583</v>
      </c>
      <c r="AJ4063" s="352" t="s">
        <v>13584</v>
      </c>
      <c r="AK4063" s="354">
        <v>1643.4192700000001</v>
      </c>
      <c r="AL4063" s="355">
        <v>71.487380000000002</v>
      </c>
      <c r="AM4063" s="11">
        <f>IF(Verzie!$E$1="CZK",Ceny!AK4063,IF(Verzie!$E$1="SK",Ceny!AL4063,""))</f>
        <v>71.487380000000002</v>
      </c>
    </row>
    <row r="4064" spans="34:39" ht="15">
      <c r="AH4064" s="353" t="s">
        <v>13585</v>
      </c>
      <c r="AI4064" s="352" t="s">
        <v>13586</v>
      </c>
      <c r="AJ4064" s="352" t="s">
        <v>13587</v>
      </c>
      <c r="AK4064" s="354">
        <v>1643.4192700000001</v>
      </c>
      <c r="AL4064" s="355">
        <v>71.487380000000002</v>
      </c>
      <c r="AM4064" s="11">
        <f>IF(Verzie!$E$1="CZK",Ceny!AK4064,IF(Verzie!$E$1="SK",Ceny!AL4064,""))</f>
        <v>71.487380000000002</v>
      </c>
    </row>
    <row r="4065" spans="34:39" ht="15">
      <c r="AH4065" s="353" t="s">
        <v>13588</v>
      </c>
      <c r="AI4065" s="352" t="s">
        <v>13589</v>
      </c>
      <c r="AJ4065" s="352" t="s">
        <v>13590</v>
      </c>
      <c r="AK4065" s="354">
        <v>1643.4192700000001</v>
      </c>
      <c r="AL4065" s="355">
        <v>71.487380000000002</v>
      </c>
      <c r="AM4065" s="11">
        <f>IF(Verzie!$E$1="CZK",Ceny!AK4065,IF(Verzie!$E$1="SK",Ceny!AL4065,""))</f>
        <v>71.487380000000002</v>
      </c>
    </row>
    <row r="4066" spans="34:39" ht="15">
      <c r="AH4066" s="353" t="s">
        <v>13591</v>
      </c>
      <c r="AI4066" s="352" t="s">
        <v>13592</v>
      </c>
      <c r="AJ4066" s="352" t="s">
        <v>13593</v>
      </c>
      <c r="AK4066" s="354">
        <v>79.521389999999997</v>
      </c>
      <c r="AL4066" s="355">
        <v>3.45912</v>
      </c>
      <c r="AM4066" s="11">
        <f>IF(Verzie!$E$1="CZK",Ceny!AK4066,IF(Verzie!$E$1="SK",Ceny!AL4066,""))</f>
        <v>3.45912</v>
      </c>
    </row>
    <row r="4067" spans="34:39" ht="15">
      <c r="AH4067" s="353" t="s">
        <v>13594</v>
      </c>
      <c r="AI4067" s="352" t="s">
        <v>13595</v>
      </c>
      <c r="AJ4067" s="352" t="s">
        <v>13596</v>
      </c>
      <c r="AK4067" s="354">
        <v>79.521389999999997</v>
      </c>
      <c r="AL4067" s="355">
        <v>3.45912</v>
      </c>
      <c r="AM4067" s="11">
        <f>IF(Verzie!$E$1="CZK",Ceny!AK4067,IF(Verzie!$E$1="SK",Ceny!AL4067,""))</f>
        <v>3.45912</v>
      </c>
    </row>
    <row r="4068" spans="34:39" ht="15">
      <c r="AH4068" s="353" t="s">
        <v>13597</v>
      </c>
      <c r="AI4068" s="352" t="s">
        <v>13598</v>
      </c>
      <c r="AJ4068" s="352" t="s">
        <v>13599</v>
      </c>
      <c r="AK4068" s="354">
        <v>386.24227999999999</v>
      </c>
      <c r="AL4068" s="355">
        <v>16.801220000000001</v>
      </c>
      <c r="AM4068" s="11">
        <f>IF(Verzie!$E$1="CZK",Ceny!AK4068,IF(Verzie!$E$1="SK",Ceny!AL4068,""))</f>
        <v>16.801220000000001</v>
      </c>
    </row>
    <row r="4069" spans="34:39" ht="15">
      <c r="AH4069" s="353" t="s">
        <v>13600</v>
      </c>
      <c r="AI4069" s="352" t="s">
        <v>13601</v>
      </c>
      <c r="AJ4069" s="352" t="s">
        <v>13602</v>
      </c>
      <c r="AK4069" s="354">
        <v>386.24227999999999</v>
      </c>
      <c r="AL4069" s="355">
        <v>16.801220000000001</v>
      </c>
      <c r="AM4069" s="11">
        <f>IF(Verzie!$E$1="CZK",Ceny!AK4069,IF(Verzie!$E$1="SK",Ceny!AL4069,""))</f>
        <v>16.801220000000001</v>
      </c>
    </row>
    <row r="4070" spans="34:39" ht="15">
      <c r="AH4070" s="353" t="s">
        <v>13603</v>
      </c>
      <c r="AI4070" s="352" t="s">
        <v>13604</v>
      </c>
      <c r="AJ4070" s="352" t="s">
        <v>13605</v>
      </c>
      <c r="AK4070" s="354">
        <v>1309.6771200000001</v>
      </c>
      <c r="AL4070" s="355">
        <v>52.393610000000002</v>
      </c>
      <c r="AM4070" s="11">
        <f>IF(Verzie!$E$1="CZK",Ceny!AK4070,IF(Verzie!$E$1="SK",Ceny!AL4070,""))</f>
        <v>52.393610000000002</v>
      </c>
    </row>
    <row r="4071" spans="34:39" ht="15">
      <c r="AH4071" s="353" t="s">
        <v>13606</v>
      </c>
      <c r="AI4071" s="352" t="s">
        <v>13607</v>
      </c>
      <c r="AJ4071" s="352" t="s">
        <v>13608</v>
      </c>
      <c r="AK4071" s="354">
        <v>116.28798</v>
      </c>
      <c r="AL4071" s="355">
        <v>5.3274999999999997</v>
      </c>
      <c r="AM4071" s="11">
        <f>IF(Verzie!$E$1="CZK",Ceny!AK4071,IF(Verzie!$E$1="SK",Ceny!AL4071,""))</f>
        <v>5.3274999999999997</v>
      </c>
    </row>
    <row r="4072" spans="34:39" ht="15">
      <c r="AH4072" s="353" t="s">
        <v>13609</v>
      </c>
      <c r="AI4072" s="352" t="s">
        <v>13610</v>
      </c>
      <c r="AJ4072" s="352" t="s">
        <v>13611</v>
      </c>
      <c r="AK4072" s="354">
        <v>125.53318</v>
      </c>
      <c r="AL4072" s="355">
        <v>5.7510599999999998</v>
      </c>
      <c r="AM4072" s="11">
        <f>IF(Verzie!$E$1="CZK",Ceny!AK4072,IF(Verzie!$E$1="SK",Ceny!AL4072,""))</f>
        <v>5.7510599999999998</v>
      </c>
    </row>
    <row r="4073" spans="34:39" ht="15">
      <c r="AH4073" s="353" t="s">
        <v>13612</v>
      </c>
      <c r="AI4073" s="352" t="s">
        <v>13613</v>
      </c>
      <c r="AJ4073" s="352" t="s">
        <v>13614</v>
      </c>
      <c r="AK4073" s="354">
        <v>1524.1580799999999</v>
      </c>
      <c r="AL4073" s="355">
        <v>0</v>
      </c>
      <c r="AM4073" s="11">
        <f>IF(Verzie!$E$1="CZK",Ceny!AK4073,IF(Verzie!$E$1="SK",Ceny!AL4073,""))</f>
        <v>0</v>
      </c>
    </row>
    <row r="4074" spans="34:39" ht="15">
      <c r="AH4074" s="353" t="s">
        <v>13615</v>
      </c>
      <c r="AI4074" s="352" t="s">
        <v>13616</v>
      </c>
      <c r="AJ4074" s="352" t="s">
        <v>13617</v>
      </c>
      <c r="AK4074" s="354">
        <v>1251.77721</v>
      </c>
      <c r="AL4074" s="355">
        <v>50.077330000000003</v>
      </c>
      <c r="AM4074" s="11">
        <f>IF(Verzie!$E$1="CZK",Ceny!AK4074,IF(Verzie!$E$1="SK",Ceny!AL4074,""))</f>
        <v>50.077330000000003</v>
      </c>
    </row>
    <row r="4075" spans="34:39" ht="15">
      <c r="AH4075" s="353" t="s">
        <v>13618</v>
      </c>
      <c r="AI4075" s="352" t="s">
        <v>13619</v>
      </c>
      <c r="AJ4075" s="352" t="s">
        <v>13620</v>
      </c>
      <c r="AK4075" s="354">
        <v>1268.5654199999999</v>
      </c>
      <c r="AL4075" s="355">
        <v>50.748939999999997</v>
      </c>
      <c r="AM4075" s="11">
        <f>IF(Verzie!$E$1="CZK",Ceny!AK4075,IF(Verzie!$E$1="SK",Ceny!AL4075,""))</f>
        <v>50.748939999999997</v>
      </c>
    </row>
    <row r="4076" spans="34:39" ht="15">
      <c r="AH4076" s="353" t="s">
        <v>13621</v>
      </c>
      <c r="AI4076" s="352" t="s">
        <v>13622</v>
      </c>
      <c r="AJ4076" s="352" t="s">
        <v>13623</v>
      </c>
      <c r="AK4076" s="354">
        <v>1349.86799</v>
      </c>
      <c r="AL4076" s="355">
        <v>54.001440000000002</v>
      </c>
      <c r="AM4076" s="11">
        <f>IF(Verzie!$E$1="CZK",Ceny!AK4076,IF(Verzie!$E$1="SK",Ceny!AL4076,""))</f>
        <v>54.001440000000002</v>
      </c>
    </row>
    <row r="4077" spans="34:39" ht="15">
      <c r="AH4077" s="353" t="s">
        <v>13624</v>
      </c>
      <c r="AI4077" s="352" t="s">
        <v>13625</v>
      </c>
      <c r="AJ4077" s="352" t="s">
        <v>13626</v>
      </c>
      <c r="AK4077" s="354">
        <v>260.99360999999999</v>
      </c>
      <c r="AL4077" s="355">
        <v>10.441039999999999</v>
      </c>
      <c r="AM4077" s="11">
        <f>IF(Verzie!$E$1="CZK",Ceny!AK4077,IF(Verzie!$E$1="SK",Ceny!AL4077,""))</f>
        <v>10.441039999999999</v>
      </c>
    </row>
    <row r="4078" spans="34:39" ht="15">
      <c r="AH4078" s="353" t="s">
        <v>13627</v>
      </c>
      <c r="AI4078" s="352" t="s">
        <v>13628</v>
      </c>
      <c r="AJ4078" s="352" t="s">
        <v>13629</v>
      </c>
      <c r="AK4078" s="354">
        <v>74.822919999999996</v>
      </c>
      <c r="AL4078" s="355">
        <v>2.99329</v>
      </c>
      <c r="AM4078" s="11">
        <f>IF(Verzie!$E$1="CZK",Ceny!AK4078,IF(Verzie!$E$1="SK",Ceny!AL4078,""))</f>
        <v>2.99329</v>
      </c>
    </row>
    <row r="4079" spans="34:39" ht="15">
      <c r="AH4079" s="353" t="s">
        <v>13630</v>
      </c>
      <c r="AI4079" s="352" t="s">
        <v>13631</v>
      </c>
      <c r="AJ4079" s="352" t="s">
        <v>13632</v>
      </c>
      <c r="AK4079" s="354">
        <v>186.55488</v>
      </c>
      <c r="AL4079" s="355">
        <v>7.46312</v>
      </c>
      <c r="AM4079" s="11">
        <f>IF(Verzie!$E$1="CZK",Ceny!AK4079,IF(Verzie!$E$1="SK",Ceny!AL4079,""))</f>
        <v>7.46312</v>
      </c>
    </row>
    <row r="4080" spans="34:39" ht="15">
      <c r="AH4080" s="353" t="s">
        <v>13633</v>
      </c>
      <c r="AI4080" s="352" t="s">
        <v>13634</v>
      </c>
      <c r="AJ4080" s="352" t="s">
        <v>13635</v>
      </c>
      <c r="AK4080" s="354">
        <v>520.57146</v>
      </c>
      <c r="AL4080" s="355">
        <v>20.82544</v>
      </c>
      <c r="AM4080" s="11">
        <f>IF(Verzie!$E$1="CZK",Ceny!AK4080,IF(Verzie!$E$1="SK",Ceny!AL4080,""))</f>
        <v>20.82544</v>
      </c>
    </row>
    <row r="4081" spans="34:39" ht="15">
      <c r="AH4081" s="353" t="s">
        <v>13636</v>
      </c>
      <c r="AI4081" s="352" t="s">
        <v>13637</v>
      </c>
      <c r="AJ4081" s="352" t="s">
        <v>13638</v>
      </c>
      <c r="AK4081" s="354">
        <v>583.70006000000001</v>
      </c>
      <c r="AL4081" s="355">
        <v>23.350909999999999</v>
      </c>
      <c r="AM4081" s="11">
        <f>IF(Verzie!$E$1="CZK",Ceny!AK4081,IF(Verzie!$E$1="SK",Ceny!AL4081,""))</f>
        <v>23.350909999999999</v>
      </c>
    </row>
    <row r="4082" spans="34:39" ht="15">
      <c r="AH4082" s="353" t="s">
        <v>13639</v>
      </c>
      <c r="AI4082" s="352" t="s">
        <v>13640</v>
      </c>
      <c r="AJ4082" s="352" t="s">
        <v>13641</v>
      </c>
      <c r="AK4082" s="354">
        <v>1319.0239999999999</v>
      </c>
      <c r="AL4082" s="355">
        <v>52.767539999999997</v>
      </c>
      <c r="AM4082" s="11">
        <f>IF(Verzie!$E$1="CZK",Ceny!AK4082,IF(Verzie!$E$1="SK",Ceny!AL4082,""))</f>
        <v>52.767539999999997</v>
      </c>
    </row>
    <row r="4083" spans="34:39" ht="15">
      <c r="AH4083" s="353" t="s">
        <v>13642</v>
      </c>
      <c r="AI4083" s="352" t="s">
        <v>13643</v>
      </c>
      <c r="AJ4083" s="352" t="s">
        <v>13644</v>
      </c>
      <c r="AK4083" s="354">
        <v>1319.0239999999999</v>
      </c>
      <c r="AL4083" s="355">
        <v>52.767539999999997</v>
      </c>
      <c r="AM4083" s="11">
        <f>IF(Verzie!$E$1="CZK",Ceny!AK4083,IF(Verzie!$E$1="SK",Ceny!AL4083,""))</f>
        <v>52.767539999999997</v>
      </c>
    </row>
    <row r="4084" spans="34:39" ht="15">
      <c r="AH4084" s="353" t="s">
        <v>13645</v>
      </c>
      <c r="AI4084" s="352" t="s">
        <v>13646</v>
      </c>
      <c r="AJ4084" s="352" t="s">
        <v>13647</v>
      </c>
      <c r="AK4084" s="354">
        <v>234.83577</v>
      </c>
      <c r="AL4084" s="355">
        <v>9.3946100000000001</v>
      </c>
      <c r="AM4084" s="11">
        <f>IF(Verzie!$E$1="CZK",Ceny!AK4084,IF(Verzie!$E$1="SK",Ceny!AL4084,""))</f>
        <v>9.3946100000000001</v>
      </c>
    </row>
    <row r="4085" spans="34:39" ht="15">
      <c r="AH4085" s="353" t="s">
        <v>13648</v>
      </c>
      <c r="AI4085" s="352" t="s">
        <v>13649</v>
      </c>
      <c r="AJ4085" s="352" t="s">
        <v>13650</v>
      </c>
      <c r="AK4085" s="354">
        <v>353.77569999999997</v>
      </c>
      <c r="AL4085" s="355">
        <v>17.293859999999999</v>
      </c>
      <c r="AM4085" s="11">
        <f>IF(Verzie!$E$1="CZK",Ceny!AK4085,IF(Verzie!$E$1="SK",Ceny!AL4085,""))</f>
        <v>17.293859999999999</v>
      </c>
    </row>
    <row r="4086" spans="34:39" ht="15">
      <c r="AH4086" s="353" t="s">
        <v>13651</v>
      </c>
      <c r="AI4086" s="352" t="s">
        <v>13652</v>
      </c>
      <c r="AJ4086" s="352" t="s">
        <v>13653</v>
      </c>
      <c r="AK4086" s="354">
        <v>353.77569999999997</v>
      </c>
      <c r="AL4086" s="355">
        <v>17.293859999999999</v>
      </c>
      <c r="AM4086" s="11">
        <f>IF(Verzie!$E$1="CZK",Ceny!AK4086,IF(Verzie!$E$1="SK",Ceny!AL4086,""))</f>
        <v>17.293859999999999</v>
      </c>
    </row>
    <row r="4087" spans="34:39" ht="15">
      <c r="AH4087" s="353" t="s">
        <v>13654</v>
      </c>
      <c r="AI4087" s="352" t="s">
        <v>13655</v>
      </c>
      <c r="AJ4087" s="352" t="s">
        <v>13656</v>
      </c>
      <c r="AK4087" s="354">
        <v>353.77569999999997</v>
      </c>
      <c r="AL4087" s="355">
        <v>17.293859999999999</v>
      </c>
      <c r="AM4087" s="11">
        <f>IF(Verzie!$E$1="CZK",Ceny!AK4087,IF(Verzie!$E$1="SK",Ceny!AL4087,""))</f>
        <v>17.293859999999999</v>
      </c>
    </row>
    <row r="4088" spans="34:39" ht="15">
      <c r="AH4088" s="353" t="s">
        <v>13657</v>
      </c>
      <c r="AI4088" s="352" t="s">
        <v>13658</v>
      </c>
      <c r="AJ4088" s="352" t="s">
        <v>13659</v>
      </c>
      <c r="AK4088" s="354">
        <v>438.35295000000002</v>
      </c>
      <c r="AL4088" s="355">
        <v>21.4283</v>
      </c>
      <c r="AM4088" s="11">
        <f>IF(Verzie!$E$1="CZK",Ceny!AK4088,IF(Verzie!$E$1="SK",Ceny!AL4088,""))</f>
        <v>21.4283</v>
      </c>
    </row>
    <row r="4089" spans="34:39" ht="15">
      <c r="AH4089" s="353" t="s">
        <v>13660</v>
      </c>
      <c r="AI4089" s="352" t="s">
        <v>13661</v>
      </c>
      <c r="AJ4089" s="352" t="s">
        <v>13662</v>
      </c>
      <c r="AK4089" s="354">
        <v>451.13499000000002</v>
      </c>
      <c r="AL4089" s="355">
        <v>22.053129999999999</v>
      </c>
      <c r="AM4089" s="11">
        <f>IF(Verzie!$E$1="CZK",Ceny!AK4089,IF(Verzie!$E$1="SK",Ceny!AL4089,""))</f>
        <v>22.053129999999999</v>
      </c>
    </row>
    <row r="4090" spans="34:39" ht="15">
      <c r="AH4090" s="353" t="s">
        <v>13663</v>
      </c>
      <c r="AI4090" s="352" t="s">
        <v>13664</v>
      </c>
      <c r="AJ4090" s="352" t="s">
        <v>13665</v>
      </c>
      <c r="AK4090" s="354">
        <v>438.35295000000002</v>
      </c>
      <c r="AL4090" s="355">
        <v>21.4283</v>
      </c>
      <c r="AM4090" s="11">
        <f>IF(Verzie!$E$1="CZK",Ceny!AK4090,IF(Verzie!$E$1="SK",Ceny!AL4090,""))</f>
        <v>21.4283</v>
      </c>
    </row>
    <row r="4091" spans="34:39" ht="15">
      <c r="AH4091" s="353" t="s">
        <v>13666</v>
      </c>
      <c r="AI4091" s="352" t="s">
        <v>13667</v>
      </c>
      <c r="AJ4091" s="352" t="s">
        <v>13668</v>
      </c>
      <c r="AK4091" s="354">
        <v>451.13499000000002</v>
      </c>
      <c r="AL4091" s="355">
        <v>22.053129999999999</v>
      </c>
      <c r="AM4091" s="11">
        <f>IF(Verzie!$E$1="CZK",Ceny!AK4091,IF(Verzie!$E$1="SK",Ceny!AL4091,""))</f>
        <v>22.053129999999999</v>
      </c>
    </row>
    <row r="4092" spans="34:39" ht="15">
      <c r="AH4092" s="353" t="s">
        <v>13669</v>
      </c>
      <c r="AI4092" s="352" t="s">
        <v>13670</v>
      </c>
      <c r="AJ4092" s="352" t="s">
        <v>13671</v>
      </c>
      <c r="AK4092" s="354">
        <v>438.35295000000002</v>
      </c>
      <c r="AL4092" s="355">
        <v>21.4283</v>
      </c>
      <c r="AM4092" s="11">
        <f>IF(Verzie!$E$1="CZK",Ceny!AK4092,IF(Verzie!$E$1="SK",Ceny!AL4092,""))</f>
        <v>21.4283</v>
      </c>
    </row>
    <row r="4093" spans="34:39" ht="15">
      <c r="AH4093" s="353" t="s">
        <v>13672</v>
      </c>
      <c r="AI4093" s="352" t="s">
        <v>13673</v>
      </c>
      <c r="AJ4093" s="352" t="s">
        <v>13674</v>
      </c>
      <c r="AK4093" s="354">
        <v>451.13499000000002</v>
      </c>
      <c r="AL4093" s="355">
        <v>22.053129999999999</v>
      </c>
      <c r="AM4093" s="11">
        <f>IF(Verzie!$E$1="CZK",Ceny!AK4093,IF(Verzie!$E$1="SK",Ceny!AL4093,""))</f>
        <v>22.053129999999999</v>
      </c>
    </row>
    <row r="4094" spans="34:39" ht="15">
      <c r="AH4094" s="353" t="s">
        <v>13675</v>
      </c>
      <c r="AI4094" s="352" t="s">
        <v>13676</v>
      </c>
      <c r="AJ4094" s="352" t="s">
        <v>13677</v>
      </c>
      <c r="AK4094" s="354">
        <v>437.66820999999999</v>
      </c>
      <c r="AL4094" s="355">
        <v>21.0534</v>
      </c>
      <c r="AM4094" s="11">
        <f>IF(Verzie!$E$1="CZK",Ceny!AK4094,IF(Verzie!$E$1="SK",Ceny!AL4094,""))</f>
        <v>21.0534</v>
      </c>
    </row>
    <row r="4095" spans="34:39" ht="15">
      <c r="AH4095" s="353" t="s">
        <v>13678</v>
      </c>
      <c r="AI4095" s="352" t="s">
        <v>13679</v>
      </c>
      <c r="AJ4095" s="352" t="s">
        <v>13680</v>
      </c>
      <c r="AK4095" s="354">
        <v>450.65764000000001</v>
      </c>
      <c r="AL4095" s="355">
        <v>21.678260000000002</v>
      </c>
      <c r="AM4095" s="11">
        <f>IF(Verzie!$E$1="CZK",Ceny!AK4095,IF(Verzie!$E$1="SK",Ceny!AL4095,""))</f>
        <v>21.678260000000002</v>
      </c>
    </row>
    <row r="4096" spans="34:39" ht="15">
      <c r="AH4096" s="353" t="s">
        <v>13681</v>
      </c>
      <c r="AI4096" s="352" t="s">
        <v>13682</v>
      </c>
      <c r="AJ4096" s="352" t="s">
        <v>13683</v>
      </c>
      <c r="AK4096" s="354">
        <v>437.66820999999999</v>
      </c>
      <c r="AL4096" s="355">
        <v>21.0534</v>
      </c>
      <c r="AM4096" s="11">
        <f>IF(Verzie!$E$1="CZK",Ceny!AK4096,IF(Verzie!$E$1="SK",Ceny!AL4096,""))</f>
        <v>21.0534</v>
      </c>
    </row>
    <row r="4097" spans="34:39" ht="15">
      <c r="AH4097" s="353" t="s">
        <v>13684</v>
      </c>
      <c r="AI4097" s="352" t="s">
        <v>13685</v>
      </c>
      <c r="AJ4097" s="352" t="s">
        <v>13686</v>
      </c>
      <c r="AK4097" s="354">
        <v>450.65764000000001</v>
      </c>
      <c r="AL4097" s="355">
        <v>21.678260000000002</v>
      </c>
      <c r="AM4097" s="11">
        <f>IF(Verzie!$E$1="CZK",Ceny!AK4097,IF(Verzie!$E$1="SK",Ceny!AL4097,""))</f>
        <v>21.678260000000002</v>
      </c>
    </row>
    <row r="4098" spans="34:39" ht="15">
      <c r="AH4098" s="353" t="s">
        <v>13687</v>
      </c>
      <c r="AI4098" s="352" t="s">
        <v>13688</v>
      </c>
      <c r="AJ4098" s="352" t="s">
        <v>13689</v>
      </c>
      <c r="AK4098" s="354">
        <v>437.66820999999999</v>
      </c>
      <c r="AL4098" s="355">
        <v>21.0534</v>
      </c>
      <c r="AM4098" s="11">
        <f>IF(Verzie!$E$1="CZK",Ceny!AK4098,IF(Verzie!$E$1="SK",Ceny!AL4098,""))</f>
        <v>21.0534</v>
      </c>
    </row>
    <row r="4099" spans="34:39" ht="15">
      <c r="AH4099" s="353" t="s">
        <v>13690</v>
      </c>
      <c r="AI4099" s="352" t="s">
        <v>13691</v>
      </c>
      <c r="AJ4099" s="352" t="s">
        <v>13692</v>
      </c>
      <c r="AK4099" s="354">
        <v>450.65764000000001</v>
      </c>
      <c r="AL4099" s="355">
        <v>21.678260000000002</v>
      </c>
      <c r="AM4099" s="11">
        <f>IF(Verzie!$E$1="CZK",Ceny!AK4099,IF(Verzie!$E$1="SK",Ceny!AL4099,""))</f>
        <v>21.678260000000002</v>
      </c>
    </row>
    <row r="4100" spans="34:39" ht="15">
      <c r="AH4100" s="353" t="s">
        <v>13693</v>
      </c>
      <c r="AI4100" s="352" t="s">
        <v>13694</v>
      </c>
      <c r="AJ4100" s="352" t="s">
        <v>13695</v>
      </c>
      <c r="AK4100" s="354">
        <v>1071.7399700000001</v>
      </c>
      <c r="AL4100" s="355">
        <v>49.099580000000003</v>
      </c>
      <c r="AM4100" s="11">
        <f>IF(Verzie!$E$1="CZK",Ceny!AK4100,IF(Verzie!$E$1="SK",Ceny!AL4100,""))</f>
        <v>49.099580000000003</v>
      </c>
    </row>
    <row r="4101" spans="34:39" ht="15">
      <c r="AH4101" s="353" t="s">
        <v>13696</v>
      </c>
      <c r="AI4101" s="352" t="s">
        <v>13697</v>
      </c>
      <c r="AJ4101" s="352" t="s">
        <v>13698</v>
      </c>
      <c r="AK4101" s="354">
        <v>535.87599</v>
      </c>
      <c r="AL4101" s="355">
        <v>24.550080000000001</v>
      </c>
      <c r="AM4101" s="11">
        <f>IF(Verzie!$E$1="CZK",Ceny!AK4101,IF(Verzie!$E$1="SK",Ceny!AL4101,""))</f>
        <v>24.550080000000001</v>
      </c>
    </row>
    <row r="4102" spans="34:39" ht="15">
      <c r="AH4102" s="353" t="s">
        <v>13699</v>
      </c>
      <c r="AI4102" s="352" t="s">
        <v>13700</v>
      </c>
      <c r="AJ4102" s="352" t="s">
        <v>13701</v>
      </c>
      <c r="AK4102" s="354">
        <v>338.78471999999999</v>
      </c>
      <c r="AL4102" s="355">
        <v>15.52074</v>
      </c>
      <c r="AM4102" s="11">
        <f>IF(Verzie!$E$1="CZK",Ceny!AK4102,IF(Verzie!$E$1="SK",Ceny!AL4102,""))</f>
        <v>15.52074</v>
      </c>
    </row>
    <row r="4103" spans="34:39" ht="15">
      <c r="AH4103" s="353" t="s">
        <v>13702</v>
      </c>
      <c r="AI4103" s="352" t="s">
        <v>13703</v>
      </c>
      <c r="AJ4103" s="352" t="s">
        <v>13704</v>
      </c>
      <c r="AK4103" s="354">
        <v>444.51526999999999</v>
      </c>
      <c r="AL4103" s="355">
        <v>20.364560000000001</v>
      </c>
      <c r="AM4103" s="11">
        <f>IF(Verzie!$E$1="CZK",Ceny!AK4103,IF(Verzie!$E$1="SK",Ceny!AL4103,""))</f>
        <v>20.364560000000001</v>
      </c>
    </row>
    <row r="4104" spans="34:39" ht="15">
      <c r="AH4104" s="353" t="s">
        <v>13705</v>
      </c>
      <c r="AI4104" s="352" t="s">
        <v>13706</v>
      </c>
      <c r="AJ4104" s="352" t="s">
        <v>13707</v>
      </c>
      <c r="AK4104" s="354">
        <v>539.11737000000005</v>
      </c>
      <c r="AL4104" s="355">
        <v>24.698560000000001</v>
      </c>
      <c r="AM4104" s="11">
        <f>IF(Verzie!$E$1="CZK",Ceny!AK4104,IF(Verzie!$E$1="SK",Ceny!AL4104,""))</f>
        <v>24.698560000000001</v>
      </c>
    </row>
    <row r="4105" spans="34:39" ht="15">
      <c r="AH4105" s="353" t="s">
        <v>13708</v>
      </c>
      <c r="AI4105" s="352" t="s">
        <v>13709</v>
      </c>
      <c r="AJ4105" s="352" t="s">
        <v>13710</v>
      </c>
      <c r="AK4105" s="354">
        <v>609.76129000000003</v>
      </c>
      <c r="AL4105" s="355">
        <v>27.93496</v>
      </c>
      <c r="AM4105" s="11">
        <f>IF(Verzie!$E$1="CZK",Ceny!AK4105,IF(Verzie!$E$1="SK",Ceny!AL4105,""))</f>
        <v>27.93496</v>
      </c>
    </row>
    <row r="4106" spans="34:39" ht="15">
      <c r="AH4106" s="353" t="s">
        <v>13711</v>
      </c>
      <c r="AI4106" s="352" t="s">
        <v>13712</v>
      </c>
      <c r="AJ4106" s="352" t="s">
        <v>13713</v>
      </c>
      <c r="AK4106" s="354">
        <v>807.46942000000001</v>
      </c>
      <c r="AL4106" s="355">
        <v>36.992579999999997</v>
      </c>
      <c r="AM4106" s="11">
        <f>IF(Verzie!$E$1="CZK",Ceny!AK4106,IF(Verzie!$E$1="SK",Ceny!AL4106,""))</f>
        <v>36.992579999999997</v>
      </c>
    </row>
    <row r="4107" spans="34:39" ht="15">
      <c r="AH4107" s="353" t="s">
        <v>13714</v>
      </c>
      <c r="AI4107" s="352" t="s">
        <v>13715</v>
      </c>
      <c r="AJ4107" s="352" t="s">
        <v>13716</v>
      </c>
      <c r="AK4107" s="354">
        <v>887.81080999999995</v>
      </c>
      <c r="AL4107" s="355">
        <v>40.67324</v>
      </c>
      <c r="AM4107" s="11">
        <f>IF(Verzie!$E$1="CZK",Ceny!AK4107,IF(Verzie!$E$1="SK",Ceny!AL4107,""))</f>
        <v>40.67324</v>
      </c>
    </row>
    <row r="4108" spans="34:39" ht="15">
      <c r="AH4108" s="353" t="s">
        <v>13717</v>
      </c>
      <c r="AI4108" s="352" t="s">
        <v>13718</v>
      </c>
      <c r="AJ4108" s="352" t="s">
        <v>13719</v>
      </c>
      <c r="AK4108" s="354">
        <v>368.83722</v>
      </c>
      <c r="AL4108" s="355">
        <v>16.89752</v>
      </c>
      <c r="AM4108" s="11">
        <f>IF(Verzie!$E$1="CZK",Ceny!AK4108,IF(Verzie!$E$1="SK",Ceny!AL4108,""))</f>
        <v>16.89752</v>
      </c>
    </row>
    <row r="4109" spans="34:39" ht="15">
      <c r="AH4109" s="353" t="s">
        <v>13720</v>
      </c>
      <c r="AI4109" s="352" t="s">
        <v>13721</v>
      </c>
      <c r="AJ4109" s="352" t="s">
        <v>13722</v>
      </c>
      <c r="AK4109" s="354">
        <v>759.51220000000001</v>
      </c>
      <c r="AL4109" s="355">
        <v>34.795499999999997</v>
      </c>
      <c r="AM4109" s="11">
        <f>IF(Verzie!$E$1="CZK",Ceny!AK4109,IF(Verzie!$E$1="SK",Ceny!AL4109,""))</f>
        <v>34.795499999999997</v>
      </c>
    </row>
    <row r="4110" spans="34:39" ht="15">
      <c r="AH4110" s="353" t="s">
        <v>13723</v>
      </c>
      <c r="AI4110" s="352" t="s">
        <v>13724</v>
      </c>
      <c r="AJ4110" s="352" t="s">
        <v>13725</v>
      </c>
      <c r="AK4110" s="354">
        <v>1328.7302299999999</v>
      </c>
      <c r="AL4110" s="355">
        <v>60.873080000000002</v>
      </c>
      <c r="AM4110" s="11">
        <f>IF(Verzie!$E$1="CZK",Ceny!AK4110,IF(Verzie!$E$1="SK",Ceny!AL4110,""))</f>
        <v>60.873080000000002</v>
      </c>
    </row>
    <row r="4111" spans="34:39" ht="15">
      <c r="AH4111" s="353" t="s">
        <v>13726</v>
      </c>
      <c r="AI4111" s="352" t="s">
        <v>13727</v>
      </c>
      <c r="AJ4111" s="352" t="s">
        <v>13728</v>
      </c>
      <c r="AK4111" s="354">
        <v>523.41090999999994</v>
      </c>
      <c r="AL4111" s="355">
        <v>23.978999999999999</v>
      </c>
      <c r="AM4111" s="11">
        <f>IF(Verzie!$E$1="CZK",Ceny!AK4111,IF(Verzie!$E$1="SK",Ceny!AL4111,""))</f>
        <v>23.978999999999999</v>
      </c>
    </row>
    <row r="4112" spans="34:39" ht="15">
      <c r="AH4112" s="353" t="s">
        <v>13729</v>
      </c>
      <c r="AI4112" s="352" t="s">
        <v>13730</v>
      </c>
      <c r="AJ4112" s="352" t="s">
        <v>13731</v>
      </c>
      <c r="AK4112" s="354">
        <v>475.82808999999997</v>
      </c>
      <c r="AL4112" s="355">
        <v>21.79908</v>
      </c>
      <c r="AM4112" s="11">
        <f>IF(Verzie!$E$1="CZK",Ceny!AK4112,IF(Verzie!$E$1="SK",Ceny!AL4112,""))</f>
        <v>21.79908</v>
      </c>
    </row>
    <row r="4113" spans="34:39" ht="15">
      <c r="AH4113" s="353" t="s">
        <v>13732</v>
      </c>
      <c r="AI4113" s="352" t="s">
        <v>13733</v>
      </c>
      <c r="AJ4113" s="352" t="s">
        <v>13734</v>
      </c>
      <c r="AK4113" s="354">
        <v>523.41090999999994</v>
      </c>
      <c r="AL4113" s="355">
        <v>23.978999999999999</v>
      </c>
      <c r="AM4113" s="11">
        <f>IF(Verzie!$E$1="CZK",Ceny!AK4113,IF(Verzie!$E$1="SK",Ceny!AL4113,""))</f>
        <v>23.978999999999999</v>
      </c>
    </row>
    <row r="4114" spans="34:39" ht="15">
      <c r="AH4114" s="353" t="s">
        <v>13735</v>
      </c>
      <c r="AI4114" s="352" t="s">
        <v>13736</v>
      </c>
      <c r="AJ4114" s="352" t="s">
        <v>13737</v>
      </c>
      <c r="AK4114" s="354">
        <v>475.82808999999997</v>
      </c>
      <c r="AL4114" s="355">
        <v>21.79908</v>
      </c>
      <c r="AM4114" s="11">
        <f>IF(Verzie!$E$1="CZK",Ceny!AK4114,IF(Verzie!$E$1="SK",Ceny!AL4114,""))</f>
        <v>21.79908</v>
      </c>
    </row>
    <row r="4115" spans="34:39" ht="15">
      <c r="AH4115" s="353" t="s">
        <v>13738</v>
      </c>
      <c r="AI4115" s="352" t="s">
        <v>13739</v>
      </c>
      <c r="AJ4115" s="352" t="s">
        <v>13740</v>
      </c>
      <c r="AK4115" s="354">
        <v>338.94407000000001</v>
      </c>
      <c r="AL4115" s="355">
        <v>15.528040000000001</v>
      </c>
      <c r="AM4115" s="11">
        <f>IF(Verzie!$E$1="CZK",Ceny!AK4115,IF(Verzie!$E$1="SK",Ceny!AL4115,""))</f>
        <v>15.528040000000001</v>
      </c>
    </row>
    <row r="4116" spans="34:39" ht="15">
      <c r="AH4116" s="353" t="s">
        <v>13741</v>
      </c>
      <c r="AI4116" s="352" t="s">
        <v>13742</v>
      </c>
      <c r="AJ4116" s="352" t="s">
        <v>13743</v>
      </c>
      <c r="AK4116" s="354">
        <v>1535.38958</v>
      </c>
      <c r="AL4116" s="355">
        <v>61.423229999999997</v>
      </c>
      <c r="AM4116" s="11">
        <f>IF(Verzie!$E$1="CZK",Ceny!AK4116,IF(Verzie!$E$1="SK",Ceny!AL4116,""))</f>
        <v>61.423229999999997</v>
      </c>
    </row>
    <row r="4117" spans="34:39" ht="15">
      <c r="AH4117" s="353" t="s">
        <v>13741</v>
      </c>
      <c r="AI4117" s="352" t="s">
        <v>13744</v>
      </c>
      <c r="AJ4117" s="352" t="s">
        <v>13745</v>
      </c>
      <c r="AK4117" s="354">
        <v>580.48815000000002</v>
      </c>
      <c r="AL4117" s="355">
        <v>23.285869999999999</v>
      </c>
      <c r="AM4117" s="11">
        <f>IF(Verzie!$E$1="CZK",Ceny!AK4117,IF(Verzie!$E$1="SK",Ceny!AL4117,""))</f>
        <v>23.285869999999999</v>
      </c>
    </row>
    <row r="4118" spans="34:39" ht="15">
      <c r="AH4118" s="353" t="s">
        <v>13746</v>
      </c>
      <c r="AI4118" s="352" t="s">
        <v>13747</v>
      </c>
      <c r="AJ4118" s="352" t="s">
        <v>13748</v>
      </c>
      <c r="AK4118" s="354">
        <v>247.93525</v>
      </c>
      <c r="AL4118" s="355">
        <v>10.928739999999999</v>
      </c>
      <c r="AM4118" s="11">
        <f>IF(Verzie!$E$1="CZK",Ceny!AK4118,IF(Verzie!$E$1="SK",Ceny!AL4118,""))</f>
        <v>10.928739999999999</v>
      </c>
    </row>
    <row r="4119" spans="34:39" ht="15">
      <c r="AH4119" s="353" t="s">
        <v>13749</v>
      </c>
      <c r="AI4119" s="352" t="s">
        <v>13750</v>
      </c>
      <c r="AJ4119" s="352" t="s">
        <v>13751</v>
      </c>
      <c r="AK4119" s="354">
        <v>235.65928</v>
      </c>
      <c r="AL4119" s="355">
        <v>10.38762</v>
      </c>
      <c r="AM4119" s="11">
        <f>IF(Verzie!$E$1="CZK",Ceny!AK4119,IF(Verzie!$E$1="SK",Ceny!AL4119,""))</f>
        <v>10.38762</v>
      </c>
    </row>
    <row r="4120" spans="34:39" ht="15">
      <c r="AH4120" s="353" t="s">
        <v>13752</v>
      </c>
      <c r="AI4120" s="352" t="s">
        <v>13753</v>
      </c>
      <c r="AJ4120" s="352" t="s">
        <v>13754</v>
      </c>
      <c r="AK4120" s="354">
        <v>4328.3798399999996</v>
      </c>
      <c r="AL4120" s="355">
        <v>198.29588000000001</v>
      </c>
      <c r="AM4120" s="11">
        <f>IF(Verzie!$E$1="CZK",Ceny!AK4120,IF(Verzie!$E$1="SK",Ceny!AL4120,""))</f>
        <v>198.29588000000001</v>
      </c>
    </row>
    <row r="4121" spans="34:39" ht="15">
      <c r="AH4121" s="353" t="s">
        <v>13755</v>
      </c>
      <c r="AI4121" s="352" t="s">
        <v>13756</v>
      </c>
      <c r="AJ4121" s="352" t="s">
        <v>13757</v>
      </c>
      <c r="AK4121" s="354">
        <v>4139.8428700000004</v>
      </c>
      <c r="AL4121" s="355">
        <v>189.65845999999999</v>
      </c>
      <c r="AM4121" s="11">
        <f>IF(Verzie!$E$1="CZK",Ceny!AK4121,IF(Verzie!$E$1="SK",Ceny!AL4121,""))</f>
        <v>189.65845999999999</v>
      </c>
    </row>
    <row r="4122" spans="34:39" ht="15">
      <c r="AH4122" s="353" t="s">
        <v>13758</v>
      </c>
      <c r="AI4122" s="352" t="s">
        <v>13759</v>
      </c>
      <c r="AJ4122" s="352" t="s">
        <v>13760</v>
      </c>
      <c r="AK4122" s="354">
        <v>2339.1756</v>
      </c>
      <c r="AL4122" s="355">
        <v>107.16455999999999</v>
      </c>
      <c r="AM4122" s="11">
        <f>IF(Verzie!$E$1="CZK",Ceny!AK4122,IF(Verzie!$E$1="SK",Ceny!AL4122,""))</f>
        <v>107.16455999999999</v>
      </c>
    </row>
    <row r="4123" spans="34:39" ht="15">
      <c r="AH4123" s="353" t="s">
        <v>13761</v>
      </c>
      <c r="AI4123" s="352" t="s">
        <v>13762</v>
      </c>
      <c r="AJ4123" s="352" t="s">
        <v>13763</v>
      </c>
      <c r="AK4123" s="354">
        <v>3831.6413899999998</v>
      </c>
      <c r="AL4123" s="355">
        <v>175.53883999999999</v>
      </c>
      <c r="AM4123" s="11">
        <f>IF(Verzie!$E$1="CZK",Ceny!AK4123,IF(Verzie!$E$1="SK",Ceny!AL4123,""))</f>
        <v>175.53883999999999</v>
      </c>
    </row>
    <row r="4124" spans="34:39" ht="15">
      <c r="AH4124" s="353" t="s">
        <v>13764</v>
      </c>
      <c r="AI4124" s="352" t="s">
        <v>13765</v>
      </c>
      <c r="AJ4124" s="352" t="s">
        <v>13766</v>
      </c>
      <c r="AK4124" s="354">
        <v>3512.1544100000001</v>
      </c>
      <c r="AL4124" s="355">
        <v>160.90217999999999</v>
      </c>
      <c r="AM4124" s="11">
        <f>IF(Verzie!$E$1="CZK",Ceny!AK4124,IF(Verzie!$E$1="SK",Ceny!AL4124,""))</f>
        <v>160.90217999999999</v>
      </c>
    </row>
    <row r="4125" spans="34:39" ht="15">
      <c r="AH4125" s="353" t="s">
        <v>13767</v>
      </c>
      <c r="AI4125" s="352" t="s">
        <v>13768</v>
      </c>
      <c r="AJ4125" s="352" t="s">
        <v>13769</v>
      </c>
      <c r="AK4125" s="354">
        <v>2715.1153599999998</v>
      </c>
      <c r="AL4125" s="355">
        <v>124.38748</v>
      </c>
      <c r="AM4125" s="11">
        <f>IF(Verzie!$E$1="CZK",Ceny!AK4125,IF(Verzie!$E$1="SK",Ceny!AL4125,""))</f>
        <v>124.38748</v>
      </c>
    </row>
    <row r="4126" spans="34:39" ht="15">
      <c r="AH4126" s="353" t="s">
        <v>13770</v>
      </c>
      <c r="AI4126" s="352" t="s">
        <v>13771</v>
      </c>
      <c r="AJ4126" s="352" t="s">
        <v>13772</v>
      </c>
      <c r="AK4126" s="354">
        <v>14315.034019999999</v>
      </c>
      <c r="AL4126" s="355">
        <v>655.81407999999999</v>
      </c>
      <c r="AM4126" s="11">
        <f>IF(Verzie!$E$1="CZK",Ceny!AK4126,IF(Verzie!$E$1="SK",Ceny!AL4126,""))</f>
        <v>655.81407999999999</v>
      </c>
    </row>
    <row r="4127" spans="34:39" ht="15">
      <c r="AH4127" s="353" t="s">
        <v>13773</v>
      </c>
      <c r="AI4127" s="352" t="s">
        <v>13774</v>
      </c>
      <c r="AJ4127" s="352" t="s">
        <v>13775</v>
      </c>
      <c r="AK4127" s="354">
        <v>4753.3323300000002</v>
      </c>
      <c r="AL4127" s="355">
        <v>228.65243000000001</v>
      </c>
      <c r="AM4127" s="11">
        <f>IF(Verzie!$E$1="CZK",Ceny!AK4127,IF(Verzie!$E$1="SK",Ceny!AL4127,""))</f>
        <v>228.65243000000001</v>
      </c>
    </row>
    <row r="4128" spans="34:39" ht="15">
      <c r="AH4128" s="353" t="s">
        <v>13776</v>
      </c>
      <c r="AI4128" s="352" t="s">
        <v>13777</v>
      </c>
      <c r="AJ4128" s="352" t="s">
        <v>13778</v>
      </c>
      <c r="AK4128" s="354">
        <v>4753.3323300000002</v>
      </c>
      <c r="AL4128" s="355">
        <v>217.76421999999999</v>
      </c>
      <c r="AM4128" s="11">
        <f>IF(Verzie!$E$1="CZK",Ceny!AK4128,IF(Verzie!$E$1="SK",Ceny!AL4128,""))</f>
        <v>217.76421999999999</v>
      </c>
    </row>
    <row r="4129" spans="34:39" ht="15">
      <c r="AH4129" s="353" t="s">
        <v>13779</v>
      </c>
      <c r="AI4129" s="352" t="s">
        <v>13780</v>
      </c>
      <c r="AJ4129" s="352" t="s">
        <v>13781</v>
      </c>
      <c r="AK4129" s="354">
        <v>2136.2272499999999</v>
      </c>
      <c r="AL4129" s="355">
        <v>97.866900000000001</v>
      </c>
      <c r="AM4129" s="11">
        <f>IF(Verzie!$E$1="CZK",Ceny!AK4129,IF(Verzie!$E$1="SK",Ceny!AL4129,""))</f>
        <v>97.866900000000001</v>
      </c>
    </row>
    <row r="4130" spans="34:39" ht="15">
      <c r="AH4130" s="353" t="s">
        <v>13782</v>
      </c>
      <c r="AI4130" s="352" t="s">
        <v>13783</v>
      </c>
      <c r="AJ4130" s="352" t="s">
        <v>13784</v>
      </c>
      <c r="AK4130" s="354">
        <v>206.45661999999999</v>
      </c>
      <c r="AL4130" s="355">
        <v>9.45838</v>
      </c>
      <c r="AM4130" s="11">
        <f>IF(Verzie!$E$1="CZK",Ceny!AK4130,IF(Verzie!$E$1="SK",Ceny!AL4130,""))</f>
        <v>9.45838</v>
      </c>
    </row>
    <row r="4131" spans="34:39" ht="15">
      <c r="AH4131" s="353" t="s">
        <v>13785</v>
      </c>
      <c r="AI4131" s="352" t="s">
        <v>13786</v>
      </c>
      <c r="AJ4131" s="352" t="s">
        <v>13787</v>
      </c>
      <c r="AK4131" s="354">
        <v>402.67455000000001</v>
      </c>
      <c r="AL4131" s="355">
        <v>18.447700000000001</v>
      </c>
      <c r="AM4131" s="11">
        <f>IF(Verzie!$E$1="CZK",Ceny!AK4131,IF(Verzie!$E$1="SK",Ceny!AL4131,""))</f>
        <v>18.447700000000001</v>
      </c>
    </row>
    <row r="4132" spans="34:39" ht="15">
      <c r="AH4132" s="353" t="s">
        <v>13788</v>
      </c>
      <c r="AI4132" s="352" t="s">
        <v>13789</v>
      </c>
      <c r="AJ4132" s="352" t="s">
        <v>13790</v>
      </c>
      <c r="AK4132" s="354">
        <v>320.12743</v>
      </c>
      <c r="AL4132" s="355">
        <v>14.665979999999999</v>
      </c>
      <c r="AM4132" s="11">
        <f>IF(Verzie!$E$1="CZK",Ceny!AK4132,IF(Verzie!$E$1="SK",Ceny!AL4132,""))</f>
        <v>14.665979999999999</v>
      </c>
    </row>
    <row r="4133" spans="34:39" ht="15">
      <c r="AH4133" s="353" t="s">
        <v>13791</v>
      </c>
      <c r="AI4133" s="352" t="s">
        <v>13792</v>
      </c>
      <c r="AJ4133" s="352" t="s">
        <v>13793</v>
      </c>
      <c r="AK4133" s="354">
        <v>123.01985000000001</v>
      </c>
      <c r="AL4133" s="355">
        <v>5.6359000000000004</v>
      </c>
      <c r="AM4133" s="11">
        <f>IF(Verzie!$E$1="CZK",Ceny!AK4133,IF(Verzie!$E$1="SK",Ceny!AL4133,""))</f>
        <v>5.6359000000000004</v>
      </c>
    </row>
    <row r="4134" spans="34:39" ht="15">
      <c r="AH4134" s="353" t="s">
        <v>13794</v>
      </c>
      <c r="AI4134" s="352" t="s">
        <v>13795</v>
      </c>
      <c r="AJ4134" s="352" t="s">
        <v>13796</v>
      </c>
      <c r="AK4134" s="354">
        <v>123.01985000000001</v>
      </c>
      <c r="AL4134" s="355">
        <v>5.6359000000000004</v>
      </c>
      <c r="AM4134" s="11">
        <f>IF(Verzie!$E$1="CZK",Ceny!AK4134,IF(Verzie!$E$1="SK",Ceny!AL4134,""))</f>
        <v>5.6359000000000004</v>
      </c>
    </row>
    <row r="4135" spans="34:39" ht="15">
      <c r="AH4135" s="353" t="s">
        <v>13797</v>
      </c>
      <c r="AI4135" s="352" t="s">
        <v>13798</v>
      </c>
      <c r="AJ4135" s="352" t="s">
        <v>13799</v>
      </c>
      <c r="AK4135" s="354">
        <v>332.69416000000001</v>
      </c>
      <c r="AL4135" s="355">
        <v>15.2417</v>
      </c>
      <c r="AM4135" s="11">
        <f>IF(Verzie!$E$1="CZK",Ceny!AK4135,IF(Verzie!$E$1="SK",Ceny!AL4135,""))</f>
        <v>15.2417</v>
      </c>
    </row>
    <row r="4136" spans="34:39" ht="15">
      <c r="AH4136" s="353" t="s">
        <v>13800</v>
      </c>
      <c r="AI4136" s="352" t="s">
        <v>13801</v>
      </c>
      <c r="AJ4136" s="352" t="s">
        <v>13802</v>
      </c>
      <c r="AK4136" s="354">
        <v>371.81761999999998</v>
      </c>
      <c r="AL4136" s="355">
        <v>17.034079999999999</v>
      </c>
      <c r="AM4136" s="11">
        <f>IF(Verzie!$E$1="CZK",Ceny!AK4136,IF(Verzie!$E$1="SK",Ceny!AL4136,""))</f>
        <v>17.034079999999999</v>
      </c>
    </row>
    <row r="4137" spans="34:39" ht="15">
      <c r="AH4137" s="353" t="s">
        <v>13803</v>
      </c>
      <c r="AI4137" s="352" t="s">
        <v>13804</v>
      </c>
      <c r="AJ4137" s="352" t="s">
        <v>13805</v>
      </c>
      <c r="AK4137" s="354">
        <v>384.47325000000001</v>
      </c>
      <c r="AL4137" s="355">
        <v>17.613859999999999</v>
      </c>
      <c r="AM4137" s="11">
        <f>IF(Verzie!$E$1="CZK",Ceny!AK4137,IF(Verzie!$E$1="SK",Ceny!AL4137,""))</f>
        <v>17.613859999999999</v>
      </c>
    </row>
    <row r="4138" spans="34:39" ht="15">
      <c r="AH4138" s="353" t="s">
        <v>13806</v>
      </c>
      <c r="AI4138" s="352" t="s">
        <v>13807</v>
      </c>
      <c r="AJ4138" s="352" t="s">
        <v>13808</v>
      </c>
      <c r="AK4138" s="354">
        <v>326.41820000000001</v>
      </c>
      <c r="AL4138" s="355">
        <v>14.954179999999999</v>
      </c>
      <c r="AM4138" s="11">
        <f>IF(Verzie!$E$1="CZK",Ceny!AK4138,IF(Verzie!$E$1="SK",Ceny!AL4138,""))</f>
        <v>14.954179999999999</v>
      </c>
    </row>
    <row r="4139" spans="34:39" ht="15">
      <c r="AH4139" s="353" t="s">
        <v>13809</v>
      </c>
      <c r="AI4139" s="352" t="s">
        <v>13810</v>
      </c>
      <c r="AJ4139" s="352" t="s">
        <v>13811</v>
      </c>
      <c r="AK4139" s="354">
        <v>363.62151999999998</v>
      </c>
      <c r="AL4139" s="355">
        <v>16.658580000000001</v>
      </c>
      <c r="AM4139" s="11">
        <f>IF(Verzie!$E$1="CZK",Ceny!AK4139,IF(Verzie!$E$1="SK",Ceny!AL4139,""))</f>
        <v>16.658580000000001</v>
      </c>
    </row>
    <row r="4140" spans="34:39" ht="15">
      <c r="AH4140" s="353" t="s">
        <v>13812</v>
      </c>
      <c r="AI4140" s="352" t="s">
        <v>13813</v>
      </c>
      <c r="AJ4140" s="352" t="s">
        <v>13814</v>
      </c>
      <c r="AK4140" s="354">
        <v>379.25382999999999</v>
      </c>
      <c r="AL4140" s="355">
        <v>17.374739999999999</v>
      </c>
      <c r="AM4140" s="11">
        <f>IF(Verzie!$E$1="CZK",Ceny!AK4140,IF(Verzie!$E$1="SK",Ceny!AL4140,""))</f>
        <v>17.374739999999999</v>
      </c>
    </row>
    <row r="4141" spans="34:39" ht="15">
      <c r="AH4141" s="353" t="s">
        <v>13815</v>
      </c>
      <c r="AI4141" s="352" t="s">
        <v>13816</v>
      </c>
      <c r="AJ4141" s="352" t="s">
        <v>13817</v>
      </c>
      <c r="AK4141" s="354">
        <v>245.86183</v>
      </c>
      <c r="AL4141" s="355">
        <v>11.26366</v>
      </c>
      <c r="AM4141" s="11">
        <f>IF(Verzie!$E$1="CZK",Ceny!AK4141,IF(Verzie!$E$1="SK",Ceny!AL4141,""))</f>
        <v>11.26366</v>
      </c>
    </row>
    <row r="4142" spans="34:39" ht="15">
      <c r="AH4142" s="353" t="s">
        <v>13818</v>
      </c>
      <c r="AI4142" s="352" t="s">
        <v>13819</v>
      </c>
      <c r="AJ4142" s="352" t="s">
        <v>13820</v>
      </c>
      <c r="AK4142" s="354">
        <v>304.93623000000002</v>
      </c>
      <c r="AL4142" s="355">
        <v>13.97002</v>
      </c>
      <c r="AM4142" s="11">
        <f>IF(Verzie!$E$1="CZK",Ceny!AK4142,IF(Verzie!$E$1="SK",Ceny!AL4142,""))</f>
        <v>13.97002</v>
      </c>
    </row>
    <row r="4143" spans="34:39" ht="15">
      <c r="AH4143" s="353" t="s">
        <v>13821</v>
      </c>
      <c r="AI4143" s="352" t="s">
        <v>13822</v>
      </c>
      <c r="AJ4143" s="352" t="s">
        <v>13823</v>
      </c>
      <c r="AK4143" s="354">
        <v>331.73770999999999</v>
      </c>
      <c r="AL4143" s="355">
        <v>15.197900000000001</v>
      </c>
      <c r="AM4143" s="11">
        <f>IF(Verzie!$E$1="CZK",Ceny!AK4143,IF(Verzie!$E$1="SK",Ceny!AL4143,""))</f>
        <v>15.197900000000001</v>
      </c>
    </row>
    <row r="4144" spans="34:39" ht="15">
      <c r="AH4144" s="353" t="s">
        <v>13824</v>
      </c>
      <c r="AI4144" s="352" t="s">
        <v>13825</v>
      </c>
      <c r="AJ4144" s="352" t="s">
        <v>13826</v>
      </c>
      <c r="AK4144" s="354">
        <v>421.30578000000003</v>
      </c>
      <c r="AL4144" s="355">
        <v>19.301259999999999</v>
      </c>
      <c r="AM4144" s="11">
        <f>IF(Verzie!$E$1="CZK",Ceny!AK4144,IF(Verzie!$E$1="SK",Ceny!AL4144,""))</f>
        <v>19.301259999999999</v>
      </c>
    </row>
    <row r="4145" spans="34:39" ht="15">
      <c r="AH4145" s="353" t="s">
        <v>13827</v>
      </c>
      <c r="AI4145" s="352" t="s">
        <v>13828</v>
      </c>
      <c r="AJ4145" s="352" t="s">
        <v>13829</v>
      </c>
      <c r="AK4145" s="354">
        <v>536.40755999999999</v>
      </c>
      <c r="AL4145" s="355">
        <v>24.574400000000001</v>
      </c>
      <c r="AM4145" s="11">
        <f>IF(Verzie!$E$1="CZK",Ceny!AK4145,IF(Verzie!$E$1="SK",Ceny!AL4145,""))</f>
        <v>24.574400000000001</v>
      </c>
    </row>
    <row r="4146" spans="34:39" ht="15">
      <c r="AH4146" s="353" t="s">
        <v>13830</v>
      </c>
      <c r="AI4146" s="352" t="s">
        <v>13831</v>
      </c>
      <c r="AJ4146" s="352" t="s">
        <v>13832</v>
      </c>
      <c r="AK4146" s="354">
        <v>593.65818000000002</v>
      </c>
      <c r="AL4146" s="355">
        <v>27.197240000000001</v>
      </c>
      <c r="AM4146" s="11">
        <f>IF(Verzie!$E$1="CZK",Ceny!AK4146,IF(Verzie!$E$1="SK",Ceny!AL4146,""))</f>
        <v>27.197240000000001</v>
      </c>
    </row>
    <row r="4147" spans="34:39" ht="15">
      <c r="AH4147" s="353" t="s">
        <v>13833</v>
      </c>
      <c r="AI4147" s="352" t="s">
        <v>13834</v>
      </c>
      <c r="AJ4147" s="352" t="s">
        <v>13835</v>
      </c>
      <c r="AK4147" s="354">
        <v>374.83341000000001</v>
      </c>
      <c r="AL4147" s="355">
        <v>0</v>
      </c>
      <c r="AM4147" s="11">
        <f>IF(Verzie!$E$1="CZK",Ceny!AK4147,IF(Verzie!$E$1="SK",Ceny!AL4147,""))</f>
        <v>0</v>
      </c>
    </row>
    <row r="4148" spans="34:39" ht="15">
      <c r="AH4148" s="353" t="s">
        <v>13836</v>
      </c>
      <c r="AI4148" s="352" t="s">
        <v>13837</v>
      </c>
      <c r="AJ4148" s="352" t="s">
        <v>13838</v>
      </c>
      <c r="AK4148" s="354">
        <v>3271.3790399999998</v>
      </c>
      <c r="AL4148" s="355">
        <v>130.87144000000001</v>
      </c>
      <c r="AM4148" s="11">
        <f>IF(Verzie!$E$1="CZK",Ceny!AK4148,IF(Verzie!$E$1="SK",Ceny!AL4148,""))</f>
        <v>130.87144000000001</v>
      </c>
    </row>
    <row r="4149" spans="34:39" ht="15">
      <c r="AH4149" s="353" t="s">
        <v>13839</v>
      </c>
      <c r="AI4149" s="352" t="s">
        <v>13840</v>
      </c>
      <c r="AJ4149" s="352" t="s">
        <v>13841</v>
      </c>
      <c r="AK4149" s="354">
        <v>611.68849999999998</v>
      </c>
      <c r="AL4149" s="355">
        <v>24.470580000000002</v>
      </c>
      <c r="AM4149" s="11">
        <f>IF(Verzie!$E$1="CZK",Ceny!AK4149,IF(Verzie!$E$1="SK",Ceny!AL4149,""))</f>
        <v>24.470580000000002</v>
      </c>
    </row>
    <row r="4150" spans="34:39" ht="15">
      <c r="AH4150" s="353" t="s">
        <v>13842</v>
      </c>
      <c r="AI4150" s="352" t="s">
        <v>13843</v>
      </c>
      <c r="AJ4150" s="352" t="s">
        <v>13844</v>
      </c>
      <c r="AK4150" s="354">
        <v>156.1317</v>
      </c>
      <c r="AL4150" s="355">
        <v>6.2460399999999998</v>
      </c>
      <c r="AM4150" s="11">
        <f>IF(Verzie!$E$1="CZK",Ceny!AK4150,IF(Verzie!$E$1="SK",Ceny!AL4150,""))</f>
        <v>6.2460399999999998</v>
      </c>
    </row>
    <row r="4151" spans="34:39" ht="15">
      <c r="AH4151" s="353" t="s">
        <v>13845</v>
      </c>
      <c r="AI4151" s="352" t="s">
        <v>13846</v>
      </c>
      <c r="AJ4151" s="352" t="s">
        <v>13847</v>
      </c>
      <c r="AK4151" s="354">
        <v>148.67948000000001</v>
      </c>
      <c r="AL4151" s="355">
        <v>5.9479300000000004</v>
      </c>
      <c r="AM4151" s="11">
        <f>IF(Verzie!$E$1="CZK",Ceny!AK4151,IF(Verzie!$E$1="SK",Ceny!AL4151,""))</f>
        <v>5.9479300000000004</v>
      </c>
    </row>
    <row r="4152" spans="34:39" ht="15">
      <c r="AH4152" s="353" t="s">
        <v>13848</v>
      </c>
      <c r="AI4152" s="352" t="s">
        <v>13849</v>
      </c>
      <c r="AJ4152" s="352" t="s">
        <v>13850</v>
      </c>
      <c r="AK4152" s="354">
        <v>2609.1905400000001</v>
      </c>
      <c r="AL4152" s="355">
        <v>105.05564</v>
      </c>
      <c r="AM4152" s="11">
        <f>IF(Verzie!$E$1="CZK",Ceny!AK4152,IF(Verzie!$E$1="SK",Ceny!AL4152,""))</f>
        <v>105.05564</v>
      </c>
    </row>
    <row r="4153" spans="34:39" ht="15">
      <c r="AH4153" s="353" t="s">
        <v>13848</v>
      </c>
      <c r="AI4153" s="352" t="s">
        <v>13851</v>
      </c>
      <c r="AJ4153" s="352" t="s">
        <v>13852</v>
      </c>
      <c r="AK4153" s="354">
        <v>2539.79718</v>
      </c>
      <c r="AL4153" s="355">
        <v>93.997150000000005</v>
      </c>
      <c r="AM4153" s="11">
        <f>IF(Verzie!$E$1="CZK",Ceny!AK4153,IF(Verzie!$E$1="SK",Ceny!AL4153,""))</f>
        <v>93.997150000000005</v>
      </c>
    </row>
    <row r="4154" spans="34:39" ht="15">
      <c r="AH4154" s="353" t="s">
        <v>13853</v>
      </c>
      <c r="AI4154" s="352" t="s">
        <v>13854</v>
      </c>
      <c r="AJ4154" s="352" t="s">
        <v>13855</v>
      </c>
      <c r="AK4154" s="354">
        <v>538.91719000000001</v>
      </c>
      <c r="AL4154" s="355">
        <v>24.689399999999999</v>
      </c>
      <c r="AM4154" s="11">
        <f>IF(Verzie!$E$1="CZK",Ceny!AK4154,IF(Verzie!$E$1="SK",Ceny!AL4154,""))</f>
        <v>24.689399999999999</v>
      </c>
    </row>
    <row r="4155" spans="34:39" ht="15">
      <c r="AH4155" s="353" t="s">
        <v>13856</v>
      </c>
      <c r="AI4155" s="352" t="s">
        <v>13857</v>
      </c>
      <c r="AJ4155" s="352" t="s">
        <v>13858</v>
      </c>
      <c r="AK4155" s="354">
        <v>173.85158999999999</v>
      </c>
      <c r="AL4155" s="355">
        <v>8.3628900000000002</v>
      </c>
      <c r="AM4155" s="11">
        <f>IF(Verzie!$E$1="CZK",Ceny!AK4155,IF(Verzie!$E$1="SK",Ceny!AL4155,""))</f>
        <v>8.3628900000000002</v>
      </c>
    </row>
    <row r="4156" spans="34:39" ht="15">
      <c r="AH4156" s="353" t="s">
        <v>13859</v>
      </c>
      <c r="AI4156" s="352" t="s">
        <v>13860</v>
      </c>
      <c r="AJ4156" s="352" t="s">
        <v>13861</v>
      </c>
      <c r="AK4156" s="354">
        <v>660.09464000000003</v>
      </c>
      <c r="AL4156" s="355">
        <v>30.2409</v>
      </c>
      <c r="AM4156" s="11">
        <f>IF(Verzie!$E$1="CZK",Ceny!AK4156,IF(Verzie!$E$1="SK",Ceny!AL4156,""))</f>
        <v>30.2409</v>
      </c>
    </row>
    <row r="4157" spans="34:39" ht="15">
      <c r="AH4157" s="353" t="s">
        <v>13862</v>
      </c>
      <c r="AI4157" s="352" t="s">
        <v>13863</v>
      </c>
      <c r="AJ4157" s="352" t="s">
        <v>13864</v>
      </c>
      <c r="AK4157" s="354">
        <v>855.72320999999999</v>
      </c>
      <c r="AL4157" s="355">
        <v>39.203220000000002</v>
      </c>
      <c r="AM4157" s="11">
        <f>IF(Verzie!$E$1="CZK",Ceny!AK4157,IF(Verzie!$E$1="SK",Ceny!AL4157,""))</f>
        <v>39.203220000000002</v>
      </c>
    </row>
    <row r="4158" spans="34:39" ht="15">
      <c r="AH4158" s="353" t="s">
        <v>13865</v>
      </c>
      <c r="AI4158" s="352" t="s">
        <v>13866</v>
      </c>
      <c r="AJ4158" s="352" t="s">
        <v>13867</v>
      </c>
      <c r="AK4158" s="354">
        <v>1053.6685399999999</v>
      </c>
      <c r="AL4158" s="355">
        <v>48.271680000000003</v>
      </c>
      <c r="AM4158" s="11">
        <f>IF(Verzie!$E$1="CZK",Ceny!AK4158,IF(Verzie!$E$1="SK",Ceny!AL4158,""))</f>
        <v>48.271680000000003</v>
      </c>
    </row>
    <row r="4159" spans="34:39" ht="15">
      <c r="AH4159" s="353" t="s">
        <v>13868</v>
      </c>
      <c r="AI4159" s="352" t="s">
        <v>13869</v>
      </c>
      <c r="AJ4159" s="352" t="s">
        <v>13870</v>
      </c>
      <c r="AK4159" s="354">
        <v>125.62347</v>
      </c>
      <c r="AL4159" s="355">
        <v>5.1522600000000001</v>
      </c>
      <c r="AM4159" s="11">
        <f>IF(Verzie!$E$1="CZK",Ceny!AK4159,IF(Verzie!$E$1="SK",Ceny!AL4159,""))</f>
        <v>5.1522600000000001</v>
      </c>
    </row>
    <row r="4160" spans="34:39" ht="15">
      <c r="AH4160" s="353" t="s">
        <v>13871</v>
      </c>
      <c r="AI4160" s="352" t="s">
        <v>13872</v>
      </c>
      <c r="AJ4160" s="352" t="s">
        <v>13873</v>
      </c>
      <c r="AK4160" s="354">
        <v>34.7423</v>
      </c>
      <c r="AL4160" s="355">
        <v>1.4249000000000001</v>
      </c>
      <c r="AM4160" s="11">
        <f>IF(Verzie!$E$1="CZK",Ceny!AK4160,IF(Verzie!$E$1="SK",Ceny!AL4160,""))</f>
        <v>1.4249000000000001</v>
      </c>
    </row>
    <row r="4161" spans="34:39" ht="15">
      <c r="AH4161" s="353" t="s">
        <v>13874</v>
      </c>
      <c r="AI4161" s="352" t="s">
        <v>13875</v>
      </c>
      <c r="AJ4161" s="352" t="s">
        <v>13876</v>
      </c>
      <c r="AK4161" s="354">
        <v>41.932859999999998</v>
      </c>
      <c r="AL4161" s="355">
        <v>1.7198</v>
      </c>
      <c r="AM4161" s="11">
        <f>IF(Verzie!$E$1="CZK",Ceny!AK4161,IF(Verzie!$E$1="SK",Ceny!AL4161,""))</f>
        <v>1.7198</v>
      </c>
    </row>
    <row r="4162" spans="34:39" ht="15">
      <c r="AH4162" s="353" t="s">
        <v>13877</v>
      </c>
      <c r="AI4162" s="352" t="s">
        <v>13878</v>
      </c>
      <c r="AJ4162" s="352" t="s">
        <v>13879</v>
      </c>
      <c r="AK4162" s="354">
        <v>26.05115</v>
      </c>
      <c r="AL4162" s="355">
        <v>1.06846</v>
      </c>
      <c r="AM4162" s="11">
        <f>IF(Verzie!$E$1="CZK",Ceny!AK4162,IF(Verzie!$E$1="SK",Ceny!AL4162,""))</f>
        <v>1.06846</v>
      </c>
    </row>
    <row r="4163" spans="34:39" ht="15">
      <c r="AH4163" s="353" t="s">
        <v>13880</v>
      </c>
      <c r="AI4163" s="352" t="s">
        <v>13881</v>
      </c>
      <c r="AJ4163" s="352" t="s">
        <v>13882</v>
      </c>
      <c r="AK4163" s="354">
        <v>3790.7662599999999</v>
      </c>
      <c r="AL4163" s="355">
        <v>151.64952</v>
      </c>
      <c r="AM4163" s="11">
        <f>IF(Verzie!$E$1="CZK",Ceny!AK4163,IF(Verzie!$E$1="SK",Ceny!AL4163,""))</f>
        <v>151.64952</v>
      </c>
    </row>
    <row r="4164" spans="34:39" ht="15">
      <c r="AH4164" s="353" t="s">
        <v>13883</v>
      </c>
      <c r="AI4164" s="352" t="s">
        <v>13884</v>
      </c>
      <c r="AJ4164" s="352" t="s">
        <v>13885</v>
      </c>
      <c r="AK4164" s="354">
        <v>1385.97351</v>
      </c>
      <c r="AL4164" s="355">
        <v>63.495559999999998</v>
      </c>
      <c r="AM4164" s="11">
        <f>IF(Verzie!$E$1="CZK",Ceny!AK4164,IF(Verzie!$E$1="SK",Ceny!AL4164,""))</f>
        <v>63.495559999999998</v>
      </c>
    </row>
    <row r="4165" spans="34:39" ht="15">
      <c r="AH4165" s="353" t="s">
        <v>13886</v>
      </c>
      <c r="AI4165" s="352" t="s">
        <v>13887</v>
      </c>
      <c r="AJ4165" s="352" t="s">
        <v>13888</v>
      </c>
      <c r="AK4165" s="354">
        <v>1541.50675</v>
      </c>
      <c r="AL4165" s="355">
        <v>70.620999999999995</v>
      </c>
      <c r="AM4165" s="11">
        <f>IF(Verzie!$E$1="CZK",Ceny!AK4165,IF(Verzie!$E$1="SK",Ceny!AL4165,""))</f>
        <v>70.620999999999995</v>
      </c>
    </row>
    <row r="4166" spans="34:39" ht="15">
      <c r="AH4166" s="353" t="s">
        <v>13889</v>
      </c>
      <c r="AI4166" s="352" t="s">
        <v>13890</v>
      </c>
      <c r="AJ4166" s="352" t="s">
        <v>13891</v>
      </c>
      <c r="AK4166" s="354">
        <v>909.48386000000005</v>
      </c>
      <c r="AL4166" s="355">
        <v>41.666139999999999</v>
      </c>
      <c r="AM4166" s="11">
        <f>IF(Verzie!$E$1="CZK",Ceny!AK4166,IF(Verzie!$E$1="SK",Ceny!AL4166,""))</f>
        <v>41.666139999999999</v>
      </c>
    </row>
    <row r="4167" spans="34:39" ht="15">
      <c r="AH4167" s="353" t="s">
        <v>13892</v>
      </c>
      <c r="AI4167" s="352" t="s">
        <v>13893</v>
      </c>
      <c r="AJ4167" s="352" t="s">
        <v>13894</v>
      </c>
      <c r="AK4167" s="354">
        <v>904.87981000000002</v>
      </c>
      <c r="AL4167" s="355">
        <v>0</v>
      </c>
      <c r="AM4167" s="11">
        <f>IF(Verzie!$E$1="CZK",Ceny!AK4167,IF(Verzie!$E$1="SK",Ceny!AL4167,""))</f>
        <v>0</v>
      </c>
    </row>
    <row r="4168" spans="34:39" ht="15">
      <c r="AH4168" s="353" t="s">
        <v>13895</v>
      </c>
      <c r="AI4168" s="352" t="s">
        <v>13896</v>
      </c>
      <c r="AJ4168" s="352" t="s">
        <v>13897</v>
      </c>
      <c r="AK4168" s="354">
        <v>168.82336000000001</v>
      </c>
      <c r="AL4168" s="355">
        <v>7.7343000000000002</v>
      </c>
      <c r="AM4168" s="11">
        <f>IF(Verzie!$E$1="CZK",Ceny!AK4168,IF(Verzie!$E$1="SK",Ceny!AL4168,""))</f>
        <v>7.7343000000000002</v>
      </c>
    </row>
    <row r="4169" spans="34:39" ht="15">
      <c r="AH4169" s="353" t="s">
        <v>13898</v>
      </c>
      <c r="AI4169" s="352" t="s">
        <v>13899</v>
      </c>
      <c r="AJ4169" s="352" t="s">
        <v>13900</v>
      </c>
      <c r="AK4169" s="354">
        <v>257.43234999999999</v>
      </c>
      <c r="AL4169" s="355">
        <v>11.34736</v>
      </c>
      <c r="AM4169" s="11">
        <f>IF(Verzie!$E$1="CZK",Ceny!AK4169,IF(Verzie!$E$1="SK",Ceny!AL4169,""))</f>
        <v>11.34736</v>
      </c>
    </row>
    <row r="4170" spans="34:39" ht="15">
      <c r="AH4170" s="353" t="s">
        <v>13901</v>
      </c>
      <c r="AI4170" s="352" t="s">
        <v>13902</v>
      </c>
      <c r="AJ4170" s="352" t="s">
        <v>13903</v>
      </c>
      <c r="AK4170" s="354">
        <v>132.38453999999999</v>
      </c>
      <c r="AL4170" s="355">
        <v>5.2960399999999996</v>
      </c>
      <c r="AM4170" s="11">
        <f>IF(Verzie!$E$1="CZK",Ceny!AK4170,IF(Verzie!$E$1="SK",Ceny!AL4170,""))</f>
        <v>5.2960399999999996</v>
      </c>
    </row>
    <row r="4171" spans="34:39" ht="15">
      <c r="AH4171" s="353" t="s">
        <v>13904</v>
      </c>
      <c r="AI4171" s="352" t="s">
        <v>13905</v>
      </c>
      <c r="AJ4171" s="352" t="s">
        <v>13906</v>
      </c>
      <c r="AK4171" s="354">
        <v>1403.2853600000001</v>
      </c>
      <c r="AL4171" s="355">
        <v>56.138399999999997</v>
      </c>
      <c r="AM4171" s="11">
        <f>IF(Verzie!$E$1="CZK",Ceny!AK4171,IF(Verzie!$E$1="SK",Ceny!AL4171,""))</f>
        <v>56.138399999999997</v>
      </c>
    </row>
    <row r="4172" spans="34:39" ht="15">
      <c r="AH4172" s="353" t="s">
        <v>13907</v>
      </c>
      <c r="AI4172" s="352" t="s">
        <v>13908</v>
      </c>
      <c r="AJ4172" s="352" t="s">
        <v>13909</v>
      </c>
      <c r="AK4172" s="354">
        <v>1231.4478300000001</v>
      </c>
      <c r="AL4172" s="355">
        <v>49.264049999999997</v>
      </c>
      <c r="AM4172" s="11">
        <f>IF(Verzie!$E$1="CZK",Ceny!AK4172,IF(Verzie!$E$1="SK",Ceny!AL4172,""))</f>
        <v>49.264049999999997</v>
      </c>
    </row>
    <row r="4173" spans="34:39" ht="15">
      <c r="AH4173" s="353" t="s">
        <v>13910</v>
      </c>
      <c r="AI4173" s="352" t="s">
        <v>13911</v>
      </c>
      <c r="AJ4173" s="352" t="s">
        <v>13912</v>
      </c>
      <c r="AK4173" s="354">
        <v>1247.9713400000001</v>
      </c>
      <c r="AL4173" s="355">
        <v>49.925069999999998</v>
      </c>
      <c r="AM4173" s="11">
        <f>IF(Verzie!$E$1="CZK",Ceny!AK4173,IF(Verzie!$E$1="SK",Ceny!AL4173,""))</f>
        <v>49.925069999999998</v>
      </c>
    </row>
    <row r="4174" spans="34:39" ht="15">
      <c r="AH4174" s="353" t="s">
        <v>13913</v>
      </c>
      <c r="AI4174" s="352" t="s">
        <v>13914</v>
      </c>
      <c r="AJ4174" s="352" t="s">
        <v>13915</v>
      </c>
      <c r="AK4174" s="354">
        <v>1260.1515199999999</v>
      </c>
      <c r="AL4174" s="355">
        <v>50.738340000000001</v>
      </c>
      <c r="AM4174" s="11">
        <f>IF(Verzie!$E$1="CZK",Ceny!AK4174,IF(Verzie!$E$1="SK",Ceny!AL4174,""))</f>
        <v>50.738340000000001</v>
      </c>
    </row>
    <row r="4175" spans="34:39" ht="15">
      <c r="AH4175" s="353" t="s">
        <v>13916</v>
      </c>
      <c r="AI4175" s="352" t="s">
        <v>13917</v>
      </c>
      <c r="AJ4175" s="352" t="s">
        <v>13918</v>
      </c>
      <c r="AK4175" s="354">
        <v>802.31152999999995</v>
      </c>
      <c r="AL4175" s="355">
        <v>32.304049999999997</v>
      </c>
      <c r="AM4175" s="11">
        <f>IF(Verzie!$E$1="CZK",Ceny!AK4175,IF(Verzie!$E$1="SK",Ceny!AL4175,""))</f>
        <v>32.304049999999997</v>
      </c>
    </row>
    <row r="4176" spans="34:39" ht="15">
      <c r="AH4176" s="353" t="s">
        <v>13919</v>
      </c>
      <c r="AI4176" s="352" t="s">
        <v>13920</v>
      </c>
      <c r="AJ4176" s="352" t="s">
        <v>13921</v>
      </c>
      <c r="AK4176" s="354">
        <v>1260.1515199999999</v>
      </c>
      <c r="AL4176" s="355">
        <v>50.738340000000001</v>
      </c>
      <c r="AM4176" s="11">
        <f>IF(Verzie!$E$1="CZK",Ceny!AK4176,IF(Verzie!$E$1="SK",Ceny!AL4176,""))</f>
        <v>50.738340000000001</v>
      </c>
    </row>
    <row r="4177" spans="34:39" ht="15">
      <c r="AH4177" s="353" t="s">
        <v>13922</v>
      </c>
      <c r="AI4177" s="352" t="s">
        <v>13923</v>
      </c>
      <c r="AJ4177" s="352" t="s">
        <v>13924</v>
      </c>
      <c r="AK4177" s="354">
        <v>933.11728000000005</v>
      </c>
      <c r="AL4177" s="355">
        <v>37.570749999999997</v>
      </c>
      <c r="AM4177" s="11">
        <f>IF(Verzie!$E$1="CZK",Ceny!AK4177,IF(Verzie!$E$1="SK",Ceny!AL4177,""))</f>
        <v>37.570749999999997</v>
      </c>
    </row>
    <row r="4178" spans="34:39" ht="15">
      <c r="AH4178" s="353" t="s">
        <v>13925</v>
      </c>
      <c r="AI4178" s="352" t="s">
        <v>13926</v>
      </c>
      <c r="AJ4178" s="352" t="s">
        <v>13927</v>
      </c>
      <c r="AK4178" s="354">
        <v>1469.44677</v>
      </c>
      <c r="AL4178" s="355">
        <v>59.165370000000003</v>
      </c>
      <c r="AM4178" s="11">
        <f>IF(Verzie!$E$1="CZK",Ceny!AK4178,IF(Verzie!$E$1="SK",Ceny!AL4178,""))</f>
        <v>59.165370000000003</v>
      </c>
    </row>
    <row r="4179" spans="34:39" ht="15">
      <c r="AH4179" s="353" t="s">
        <v>13928</v>
      </c>
      <c r="AI4179" s="352" t="s">
        <v>13929</v>
      </c>
      <c r="AJ4179" s="352" t="s">
        <v>13930</v>
      </c>
      <c r="AK4179" s="354">
        <v>251.71468999999999</v>
      </c>
      <c r="AL4179" s="355">
        <v>10.13496</v>
      </c>
      <c r="AM4179" s="11">
        <f>IF(Verzie!$E$1="CZK",Ceny!AK4179,IF(Verzie!$E$1="SK",Ceny!AL4179,""))</f>
        <v>10.13496</v>
      </c>
    </row>
    <row r="4180" spans="34:39" ht="15">
      <c r="AH4180" s="353" t="s">
        <v>13931</v>
      </c>
      <c r="AI4180" s="352" t="s">
        <v>13932</v>
      </c>
      <c r="AJ4180" s="352" t="s">
        <v>13933</v>
      </c>
      <c r="AK4180" s="354">
        <v>251.71468999999999</v>
      </c>
      <c r="AL4180" s="355">
        <v>10.13496</v>
      </c>
      <c r="AM4180" s="11">
        <f>IF(Verzie!$E$1="CZK",Ceny!AK4180,IF(Verzie!$E$1="SK",Ceny!AL4180,""))</f>
        <v>10.13496</v>
      </c>
    </row>
    <row r="4181" spans="34:39" ht="15">
      <c r="AH4181" s="353" t="s">
        <v>13934</v>
      </c>
      <c r="AI4181" s="352" t="s">
        <v>13935</v>
      </c>
      <c r="AJ4181" s="352" t="s">
        <v>13936</v>
      </c>
      <c r="AK4181" s="354">
        <v>402.74072999999999</v>
      </c>
      <c r="AL4181" s="355">
        <v>16.215869999999999</v>
      </c>
      <c r="AM4181" s="11">
        <f>IF(Verzie!$E$1="CZK",Ceny!AK4181,IF(Verzie!$E$1="SK",Ceny!AL4181,""))</f>
        <v>16.215869999999999</v>
      </c>
    </row>
    <row r="4182" spans="34:39" ht="15">
      <c r="AH4182" s="353" t="s">
        <v>13937</v>
      </c>
      <c r="AI4182" s="352" t="s">
        <v>13938</v>
      </c>
      <c r="AJ4182" s="352" t="s">
        <v>13939</v>
      </c>
      <c r="AK4182" s="354">
        <v>251.71468999999999</v>
      </c>
      <c r="AL4182" s="355">
        <v>10.13496</v>
      </c>
      <c r="AM4182" s="11">
        <f>IF(Verzie!$E$1="CZK",Ceny!AK4182,IF(Verzie!$E$1="SK",Ceny!AL4182,""))</f>
        <v>10.13496</v>
      </c>
    </row>
    <row r="4183" spans="34:39" ht="15">
      <c r="AH4183" s="353" t="s">
        <v>13940</v>
      </c>
      <c r="AI4183" s="352" t="s">
        <v>13941</v>
      </c>
      <c r="AJ4183" s="352" t="s">
        <v>13942</v>
      </c>
      <c r="AK4183" s="354">
        <v>402.74072999999999</v>
      </c>
      <c r="AL4183" s="355">
        <v>16.215869999999999</v>
      </c>
      <c r="AM4183" s="11">
        <f>IF(Verzie!$E$1="CZK",Ceny!AK4183,IF(Verzie!$E$1="SK",Ceny!AL4183,""))</f>
        <v>16.215869999999999</v>
      </c>
    </row>
    <row r="4184" spans="34:39" ht="15">
      <c r="AH4184" s="353" t="s">
        <v>13943</v>
      </c>
      <c r="AI4184" s="352" t="s">
        <v>13944</v>
      </c>
      <c r="AJ4184" s="352" t="s">
        <v>13945</v>
      </c>
      <c r="AK4184" s="354">
        <v>251.71468999999999</v>
      </c>
      <c r="AL4184" s="355">
        <v>10.13496</v>
      </c>
      <c r="AM4184" s="11">
        <f>IF(Verzie!$E$1="CZK",Ceny!AK4184,IF(Verzie!$E$1="SK",Ceny!AL4184,""))</f>
        <v>10.13496</v>
      </c>
    </row>
    <row r="4185" spans="34:39" ht="15">
      <c r="AH4185" s="353" t="s">
        <v>13946</v>
      </c>
      <c r="AI4185" s="352" t="s">
        <v>13947</v>
      </c>
      <c r="AJ4185" s="352" t="s">
        <v>13948</v>
      </c>
      <c r="AK4185" s="354">
        <v>402.74072999999999</v>
      </c>
      <c r="AL4185" s="355">
        <v>16.215869999999999</v>
      </c>
      <c r="AM4185" s="11">
        <f>IF(Verzie!$E$1="CZK",Ceny!AK4185,IF(Verzie!$E$1="SK",Ceny!AL4185,""))</f>
        <v>16.215869999999999</v>
      </c>
    </row>
    <row r="4186" spans="34:39" ht="15">
      <c r="AH4186" s="353" t="s">
        <v>13949</v>
      </c>
      <c r="AI4186" s="352" t="s">
        <v>13950</v>
      </c>
      <c r="AJ4186" s="352" t="s">
        <v>13951</v>
      </c>
      <c r="AK4186" s="354">
        <v>251.71468999999999</v>
      </c>
      <c r="AL4186" s="355">
        <v>10.13496</v>
      </c>
      <c r="AM4186" s="11">
        <f>IF(Verzie!$E$1="CZK",Ceny!AK4186,IF(Verzie!$E$1="SK",Ceny!AL4186,""))</f>
        <v>10.13496</v>
      </c>
    </row>
    <row r="4187" spans="34:39" ht="15">
      <c r="AH4187" s="353" t="s">
        <v>13952</v>
      </c>
      <c r="AI4187" s="352" t="s">
        <v>13953</v>
      </c>
      <c r="AJ4187" s="352" t="s">
        <v>13954</v>
      </c>
      <c r="AK4187" s="354">
        <v>402.74072999999999</v>
      </c>
      <c r="AL4187" s="355">
        <v>16.215869999999999</v>
      </c>
      <c r="AM4187" s="11">
        <f>IF(Verzie!$E$1="CZK",Ceny!AK4187,IF(Verzie!$E$1="SK",Ceny!AL4187,""))</f>
        <v>16.215869999999999</v>
      </c>
    </row>
    <row r="4188" spans="34:39" ht="15">
      <c r="AH4188" s="353" t="s">
        <v>13955</v>
      </c>
      <c r="AI4188" s="352" t="s">
        <v>13956</v>
      </c>
      <c r="AJ4188" s="352" t="s">
        <v>13957</v>
      </c>
      <c r="AK4188" s="354">
        <v>251.71468999999999</v>
      </c>
      <c r="AL4188" s="355">
        <v>10.13496</v>
      </c>
      <c r="AM4188" s="11">
        <f>IF(Verzie!$E$1="CZK",Ceny!AK4188,IF(Verzie!$E$1="SK",Ceny!AL4188,""))</f>
        <v>10.13496</v>
      </c>
    </row>
    <row r="4189" spans="34:39" ht="15">
      <c r="AH4189" s="353" t="s">
        <v>13958</v>
      </c>
      <c r="AI4189" s="352" t="s">
        <v>13959</v>
      </c>
      <c r="AJ4189" s="352" t="s">
        <v>13960</v>
      </c>
      <c r="AK4189" s="354">
        <v>402.74072999999999</v>
      </c>
      <c r="AL4189" s="355">
        <v>16.215869999999999</v>
      </c>
      <c r="AM4189" s="11">
        <f>IF(Verzie!$E$1="CZK",Ceny!AK4189,IF(Verzie!$E$1="SK",Ceny!AL4189,""))</f>
        <v>16.215869999999999</v>
      </c>
    </row>
    <row r="4190" spans="34:39" ht="15">
      <c r="AH4190" s="353" t="s">
        <v>13961</v>
      </c>
      <c r="AI4190" s="352" t="s">
        <v>13962</v>
      </c>
      <c r="AJ4190" s="352" t="s">
        <v>13963</v>
      </c>
      <c r="AK4190" s="354">
        <v>294.59332999999998</v>
      </c>
      <c r="AL4190" s="355">
        <v>11.86145</v>
      </c>
      <c r="AM4190" s="11">
        <f>IF(Verzie!$E$1="CZK",Ceny!AK4190,IF(Verzie!$E$1="SK",Ceny!AL4190,""))</f>
        <v>11.86145</v>
      </c>
    </row>
    <row r="4191" spans="34:39" ht="15">
      <c r="AH4191" s="353" t="s">
        <v>13964</v>
      </c>
      <c r="AI4191" s="352" t="s">
        <v>13965</v>
      </c>
      <c r="AJ4191" s="352" t="s">
        <v>13966</v>
      </c>
      <c r="AK4191" s="354">
        <v>471.72962000000001</v>
      </c>
      <c r="AL4191" s="355">
        <v>18.993580000000001</v>
      </c>
      <c r="AM4191" s="11">
        <f>IF(Verzie!$E$1="CZK",Ceny!AK4191,IF(Verzie!$E$1="SK",Ceny!AL4191,""))</f>
        <v>18.993580000000001</v>
      </c>
    </row>
    <row r="4192" spans="34:39" ht="15">
      <c r="AH4192" s="353" t="s">
        <v>13967</v>
      </c>
      <c r="AI4192" s="352" t="s">
        <v>13968</v>
      </c>
      <c r="AJ4192" s="352" t="s">
        <v>13969</v>
      </c>
      <c r="AK4192" s="354">
        <v>294.59332999999998</v>
      </c>
      <c r="AL4192" s="355">
        <v>11.86145</v>
      </c>
      <c r="AM4192" s="11">
        <f>IF(Verzie!$E$1="CZK",Ceny!AK4192,IF(Verzie!$E$1="SK",Ceny!AL4192,""))</f>
        <v>11.86145</v>
      </c>
    </row>
    <row r="4193" spans="34:39" ht="15">
      <c r="AH4193" s="353" t="s">
        <v>13970</v>
      </c>
      <c r="AI4193" s="352" t="s">
        <v>13971</v>
      </c>
      <c r="AJ4193" s="352" t="s">
        <v>13972</v>
      </c>
      <c r="AK4193" s="354">
        <v>471.72962000000001</v>
      </c>
      <c r="AL4193" s="355">
        <v>18.993580000000001</v>
      </c>
      <c r="AM4193" s="11">
        <f>IF(Verzie!$E$1="CZK",Ceny!AK4193,IF(Verzie!$E$1="SK",Ceny!AL4193,""))</f>
        <v>18.993580000000001</v>
      </c>
    </row>
    <row r="4194" spans="34:39" ht="15">
      <c r="AH4194" s="353" t="s">
        <v>13973</v>
      </c>
      <c r="AI4194" s="352" t="s">
        <v>13974</v>
      </c>
      <c r="AJ4194" s="352" t="s">
        <v>13975</v>
      </c>
      <c r="AK4194" s="354">
        <v>294.59332999999998</v>
      </c>
      <c r="AL4194" s="355">
        <v>11.86145</v>
      </c>
      <c r="AM4194" s="11">
        <f>IF(Verzie!$E$1="CZK",Ceny!AK4194,IF(Verzie!$E$1="SK",Ceny!AL4194,""))</f>
        <v>11.86145</v>
      </c>
    </row>
    <row r="4195" spans="34:39" ht="15">
      <c r="AH4195" s="353" t="s">
        <v>13976</v>
      </c>
      <c r="AI4195" s="352" t="s">
        <v>13977</v>
      </c>
      <c r="AJ4195" s="352" t="s">
        <v>13978</v>
      </c>
      <c r="AK4195" s="354">
        <v>471.72962000000001</v>
      </c>
      <c r="AL4195" s="355">
        <v>18.993580000000001</v>
      </c>
      <c r="AM4195" s="11">
        <f>IF(Verzie!$E$1="CZK",Ceny!AK4195,IF(Verzie!$E$1="SK",Ceny!AL4195,""))</f>
        <v>18.993580000000001</v>
      </c>
    </row>
    <row r="4196" spans="34:39" ht="15">
      <c r="AH4196" s="353" t="s">
        <v>13979</v>
      </c>
      <c r="AI4196" s="352" t="s">
        <v>13980</v>
      </c>
      <c r="AJ4196" s="352" t="s">
        <v>13981</v>
      </c>
      <c r="AK4196" s="354">
        <v>1536.1220900000001</v>
      </c>
      <c r="AL4196" s="355">
        <v>73.893020000000007</v>
      </c>
      <c r="AM4196" s="11">
        <f>IF(Verzie!$E$1="CZK",Ceny!AK4196,IF(Verzie!$E$1="SK",Ceny!AL4196,""))</f>
        <v>73.893020000000007</v>
      </c>
    </row>
    <row r="4197" spans="34:39" ht="15">
      <c r="AH4197" s="353" t="s">
        <v>13982</v>
      </c>
      <c r="AI4197" s="352" t="s">
        <v>13983</v>
      </c>
      <c r="AJ4197" s="352" t="s">
        <v>13984</v>
      </c>
      <c r="AK4197" s="354">
        <v>1564.2560900000001</v>
      </c>
      <c r="AL4197" s="355">
        <v>75.246359999999996</v>
      </c>
      <c r="AM4197" s="11">
        <f>IF(Verzie!$E$1="CZK",Ceny!AK4197,IF(Verzie!$E$1="SK",Ceny!AL4197,""))</f>
        <v>75.246359999999996</v>
      </c>
    </row>
    <row r="4198" spans="34:39" ht="15">
      <c r="AH4198" s="353" t="s">
        <v>13985</v>
      </c>
      <c r="AI4198" s="352" t="s">
        <v>13986</v>
      </c>
      <c r="AJ4198" s="352" t="s">
        <v>13987</v>
      </c>
      <c r="AK4198" s="354">
        <v>783.76777000000004</v>
      </c>
      <c r="AL4198" s="355">
        <v>26.431979999999999</v>
      </c>
      <c r="AM4198" s="11">
        <f>IF(Verzie!$E$1="CZK",Ceny!AK4198,IF(Verzie!$E$1="SK",Ceny!AL4198,""))</f>
        <v>26.431979999999999</v>
      </c>
    </row>
    <row r="4199" spans="34:39" ht="15">
      <c r="AH4199" s="353" t="s">
        <v>13988</v>
      </c>
      <c r="AI4199" s="352" t="s">
        <v>13989</v>
      </c>
      <c r="AJ4199" s="352" t="s">
        <v>13990</v>
      </c>
      <c r="AK4199" s="354">
        <v>2119.2126899999998</v>
      </c>
      <c r="AL4199" s="355">
        <v>101.94179</v>
      </c>
      <c r="AM4199" s="11">
        <f>IF(Verzie!$E$1="CZK",Ceny!AK4199,IF(Verzie!$E$1="SK",Ceny!AL4199,""))</f>
        <v>101.94179</v>
      </c>
    </row>
    <row r="4200" spans="34:39" ht="15">
      <c r="AH4200" s="353" t="s">
        <v>13991</v>
      </c>
      <c r="AI4200" s="352" t="s">
        <v>13992</v>
      </c>
      <c r="AJ4200" s="352" t="s">
        <v>13993</v>
      </c>
      <c r="AK4200" s="354">
        <v>1509.0884599999999</v>
      </c>
      <c r="AL4200" s="355">
        <v>72.592590000000001</v>
      </c>
      <c r="AM4200" s="11">
        <f>IF(Verzie!$E$1="CZK",Ceny!AK4200,IF(Verzie!$E$1="SK",Ceny!AL4200,""))</f>
        <v>72.592590000000001</v>
      </c>
    </row>
    <row r="4201" spans="34:39" ht="15">
      <c r="AH4201" s="353" t="s">
        <v>13994</v>
      </c>
      <c r="AI4201" s="352" t="s">
        <v>13995</v>
      </c>
      <c r="AJ4201" s="352" t="s">
        <v>13996</v>
      </c>
      <c r="AK4201" s="354">
        <v>1536.1220900000001</v>
      </c>
      <c r="AL4201" s="355">
        <v>73.893020000000007</v>
      </c>
      <c r="AM4201" s="11">
        <f>IF(Verzie!$E$1="CZK",Ceny!AK4201,IF(Verzie!$E$1="SK",Ceny!AL4201,""))</f>
        <v>73.893020000000007</v>
      </c>
    </row>
    <row r="4202" spans="34:39" ht="15">
      <c r="AH4202" s="353" t="s">
        <v>13997</v>
      </c>
      <c r="AI4202" s="352" t="s">
        <v>13998</v>
      </c>
      <c r="AJ4202" s="352" t="s">
        <v>13999</v>
      </c>
      <c r="AK4202" s="354">
        <v>1551.2739200000001</v>
      </c>
      <c r="AL4202" s="355">
        <v>74.621859999999998</v>
      </c>
      <c r="AM4202" s="11">
        <f>IF(Verzie!$E$1="CZK",Ceny!AK4202,IF(Verzie!$E$1="SK",Ceny!AL4202,""))</f>
        <v>74.621859999999998</v>
      </c>
    </row>
    <row r="4203" spans="34:39" ht="15">
      <c r="AH4203" s="353" t="s">
        <v>14000</v>
      </c>
      <c r="AI4203" s="352" t="s">
        <v>14001</v>
      </c>
      <c r="AJ4203" s="352" t="s">
        <v>14002</v>
      </c>
      <c r="AK4203" s="354">
        <v>1564.2560900000001</v>
      </c>
      <c r="AL4203" s="355">
        <v>75.246359999999996</v>
      </c>
      <c r="AM4203" s="11">
        <f>IF(Verzie!$E$1="CZK",Ceny!AK4203,IF(Verzie!$E$1="SK",Ceny!AL4203,""))</f>
        <v>75.246359999999996</v>
      </c>
    </row>
    <row r="4204" spans="34:39" ht="15">
      <c r="AH4204" s="353" t="s">
        <v>14003</v>
      </c>
      <c r="AI4204" s="352" t="s">
        <v>14004</v>
      </c>
      <c r="AJ4204" s="352" t="s">
        <v>14005</v>
      </c>
      <c r="AK4204" s="354">
        <v>2119.2126899999998</v>
      </c>
      <c r="AL4204" s="355">
        <v>101.94179</v>
      </c>
      <c r="AM4204" s="11">
        <f>IF(Verzie!$E$1="CZK",Ceny!AK4204,IF(Verzie!$E$1="SK",Ceny!AL4204,""))</f>
        <v>101.94179</v>
      </c>
    </row>
    <row r="4205" spans="34:39" ht="15">
      <c r="AH4205" s="353" t="s">
        <v>14006</v>
      </c>
      <c r="AI4205" s="352" t="s">
        <v>14007</v>
      </c>
      <c r="AJ4205" s="352" t="s">
        <v>14008</v>
      </c>
      <c r="AK4205" s="354">
        <v>1509.0884599999999</v>
      </c>
      <c r="AL4205" s="355">
        <v>72.592590000000001</v>
      </c>
      <c r="AM4205" s="11">
        <f>IF(Verzie!$E$1="CZK",Ceny!AK4205,IF(Verzie!$E$1="SK",Ceny!AL4205,""))</f>
        <v>72.592590000000001</v>
      </c>
    </row>
    <row r="4206" spans="34:39" ht="15">
      <c r="AH4206" s="353" t="s">
        <v>14009</v>
      </c>
      <c r="AI4206" s="352" t="s">
        <v>14010</v>
      </c>
      <c r="AJ4206" s="352" t="s">
        <v>14011</v>
      </c>
      <c r="AK4206" s="354">
        <v>1536.1220900000001</v>
      </c>
      <c r="AL4206" s="355">
        <v>73.893020000000007</v>
      </c>
      <c r="AM4206" s="11">
        <f>IF(Verzie!$E$1="CZK",Ceny!AK4206,IF(Verzie!$E$1="SK",Ceny!AL4206,""))</f>
        <v>73.893020000000007</v>
      </c>
    </row>
    <row r="4207" spans="34:39" ht="15">
      <c r="AH4207" s="353" t="s">
        <v>14012</v>
      </c>
      <c r="AI4207" s="352" t="s">
        <v>14013</v>
      </c>
      <c r="AJ4207" s="352" t="s">
        <v>14014</v>
      </c>
      <c r="AK4207" s="354">
        <v>1551.2739200000001</v>
      </c>
      <c r="AL4207" s="355">
        <v>74.621859999999998</v>
      </c>
      <c r="AM4207" s="11">
        <f>IF(Verzie!$E$1="CZK",Ceny!AK4207,IF(Verzie!$E$1="SK",Ceny!AL4207,""))</f>
        <v>74.621859999999998</v>
      </c>
    </row>
    <row r="4208" spans="34:39" ht="15">
      <c r="AH4208" s="353" t="s">
        <v>14015</v>
      </c>
      <c r="AI4208" s="352" t="s">
        <v>14016</v>
      </c>
      <c r="AJ4208" s="352" t="s">
        <v>14017</v>
      </c>
      <c r="AK4208" s="354">
        <v>1564.2560900000001</v>
      </c>
      <c r="AL4208" s="355">
        <v>75.246359999999996</v>
      </c>
      <c r="AM4208" s="11">
        <f>IF(Verzie!$E$1="CZK",Ceny!AK4208,IF(Verzie!$E$1="SK",Ceny!AL4208,""))</f>
        <v>75.246359999999996</v>
      </c>
    </row>
    <row r="4209" spans="34:39" ht="15">
      <c r="AH4209" s="353" t="s">
        <v>14018</v>
      </c>
      <c r="AI4209" s="352" t="s">
        <v>14019</v>
      </c>
      <c r="AJ4209" s="352" t="s">
        <v>14020</v>
      </c>
      <c r="AK4209" s="354">
        <v>2119.2126899999998</v>
      </c>
      <c r="AL4209" s="355">
        <v>101.94179</v>
      </c>
      <c r="AM4209" s="11">
        <f>IF(Verzie!$E$1="CZK",Ceny!AK4209,IF(Verzie!$E$1="SK",Ceny!AL4209,""))</f>
        <v>101.94179</v>
      </c>
    </row>
    <row r="4210" spans="34:39" ht="15">
      <c r="AH4210" s="353" t="s">
        <v>14021</v>
      </c>
      <c r="AI4210" s="352" t="s">
        <v>14022</v>
      </c>
      <c r="AJ4210" s="352" t="s">
        <v>14023</v>
      </c>
      <c r="AK4210" s="354">
        <v>3837.6298999999999</v>
      </c>
      <c r="AL4210" s="355">
        <v>0</v>
      </c>
      <c r="AM4210" s="11">
        <f>IF(Verzie!$E$1="CZK",Ceny!AK4210,IF(Verzie!$E$1="SK",Ceny!AL4210,""))</f>
        <v>0</v>
      </c>
    </row>
    <row r="4211" spans="34:39" ht="15">
      <c r="AH4211" s="353" t="s">
        <v>14024</v>
      </c>
      <c r="AI4211" s="352" t="s">
        <v>14025</v>
      </c>
      <c r="AJ4211" s="352" t="s">
        <v>14026</v>
      </c>
      <c r="AK4211" s="354">
        <v>1016.0391100000001</v>
      </c>
      <c r="AL4211" s="355">
        <v>40.646630000000002</v>
      </c>
      <c r="AM4211" s="11">
        <f>IF(Verzie!$E$1="CZK",Ceny!AK4211,IF(Verzie!$E$1="SK",Ceny!AL4211,""))</f>
        <v>40.646630000000002</v>
      </c>
    </row>
    <row r="4212" spans="34:39" ht="15">
      <c r="AH4212" s="353" t="s">
        <v>14027</v>
      </c>
      <c r="AI4212" s="352" t="s">
        <v>14028</v>
      </c>
      <c r="AJ4212" s="352" t="s">
        <v>14029</v>
      </c>
      <c r="AK4212" s="354">
        <v>1047.9223099999999</v>
      </c>
      <c r="AL4212" s="355">
        <v>41.9221</v>
      </c>
      <c r="AM4212" s="11">
        <f>IF(Verzie!$E$1="CZK",Ceny!AK4212,IF(Verzie!$E$1="SK",Ceny!AL4212,""))</f>
        <v>41.9221</v>
      </c>
    </row>
    <row r="4213" spans="34:39" ht="15">
      <c r="AH4213" s="353" t="s">
        <v>14030</v>
      </c>
      <c r="AI4213" s="352" t="s">
        <v>14031</v>
      </c>
      <c r="AJ4213" s="352" t="s">
        <v>14032</v>
      </c>
      <c r="AK4213" s="354">
        <v>1715.6528599999999</v>
      </c>
      <c r="AL4213" s="355">
        <v>0</v>
      </c>
      <c r="AM4213" s="11">
        <f>IF(Verzie!$E$1="CZK",Ceny!AK4213,IF(Verzie!$E$1="SK",Ceny!AL4213,""))</f>
        <v>0</v>
      </c>
    </row>
    <row r="4214" spans="34:39" ht="15">
      <c r="AH4214" s="353" t="s">
        <v>14033</v>
      </c>
      <c r="AI4214" s="352" t="s">
        <v>14034</v>
      </c>
      <c r="AJ4214" s="352" t="s">
        <v>14035</v>
      </c>
      <c r="AK4214" s="354">
        <v>335.52298000000002</v>
      </c>
      <c r="AL4214" s="355">
        <v>16.139869999999998</v>
      </c>
      <c r="AM4214" s="11">
        <f>IF(Verzie!$E$1="CZK",Ceny!AK4214,IF(Verzie!$E$1="SK",Ceny!AL4214,""))</f>
        <v>16.139869999999998</v>
      </c>
    </row>
    <row r="4215" spans="34:39" ht="15">
      <c r="AH4215" s="353" t="s">
        <v>14036</v>
      </c>
      <c r="AI4215" s="352" t="s">
        <v>14037</v>
      </c>
      <c r="AJ4215" s="352" t="s">
        <v>14038</v>
      </c>
      <c r="AK4215" s="354">
        <v>414.31076999999999</v>
      </c>
      <c r="AL4215" s="355">
        <v>18.980820000000001</v>
      </c>
      <c r="AM4215" s="11">
        <f>IF(Verzie!$E$1="CZK",Ceny!AK4215,IF(Verzie!$E$1="SK",Ceny!AL4215,""))</f>
        <v>18.980820000000001</v>
      </c>
    </row>
    <row r="4216" spans="34:39" ht="15">
      <c r="AH4216" s="353" t="s">
        <v>14039</v>
      </c>
      <c r="AI4216" s="352" t="s">
        <v>14040</v>
      </c>
      <c r="AJ4216" s="352" t="s">
        <v>14041</v>
      </c>
      <c r="AK4216" s="354">
        <v>521.88358000000005</v>
      </c>
      <c r="AL4216" s="355">
        <v>23.909040000000001</v>
      </c>
      <c r="AM4216" s="11">
        <f>IF(Verzie!$E$1="CZK",Ceny!AK4216,IF(Verzie!$E$1="SK",Ceny!AL4216,""))</f>
        <v>23.909040000000001</v>
      </c>
    </row>
    <row r="4217" spans="34:39" ht="15">
      <c r="AH4217" s="353" t="s">
        <v>14042</v>
      </c>
      <c r="AI4217" s="352" t="s">
        <v>14043</v>
      </c>
      <c r="AJ4217" s="352" t="s">
        <v>14044</v>
      </c>
      <c r="AK4217" s="354">
        <v>574.90824999999995</v>
      </c>
      <c r="AL4217" s="355">
        <v>26.338239999999999</v>
      </c>
      <c r="AM4217" s="11">
        <f>IF(Verzie!$E$1="CZK",Ceny!AK4217,IF(Verzie!$E$1="SK",Ceny!AL4217,""))</f>
        <v>26.338239999999999</v>
      </c>
    </row>
    <row r="4218" spans="34:39" ht="15">
      <c r="AH4218" s="353" t="s">
        <v>14045</v>
      </c>
      <c r="AI4218" s="352" t="s">
        <v>14046</v>
      </c>
      <c r="AJ4218" s="352" t="s">
        <v>14047</v>
      </c>
      <c r="AK4218" s="354">
        <v>636.14017000000001</v>
      </c>
      <c r="AL4218" s="355">
        <v>29.143460000000001</v>
      </c>
      <c r="AM4218" s="11">
        <f>IF(Verzie!$E$1="CZK",Ceny!AK4218,IF(Verzie!$E$1="SK",Ceny!AL4218,""))</f>
        <v>29.143460000000001</v>
      </c>
    </row>
    <row r="4219" spans="34:39" ht="15">
      <c r="AH4219" s="353" t="s">
        <v>14048</v>
      </c>
      <c r="AI4219" s="352" t="s">
        <v>14049</v>
      </c>
      <c r="AJ4219" s="352" t="s">
        <v>14050</v>
      </c>
      <c r="AK4219" s="354">
        <v>733.67088000000001</v>
      </c>
      <c r="AL4219" s="355">
        <v>33.611640000000001</v>
      </c>
      <c r="AM4219" s="11">
        <f>IF(Verzie!$E$1="CZK",Ceny!AK4219,IF(Verzie!$E$1="SK",Ceny!AL4219,""))</f>
        <v>33.611640000000001</v>
      </c>
    </row>
    <row r="4220" spans="34:39" ht="15">
      <c r="AH4220" s="353" t="s">
        <v>14051</v>
      </c>
      <c r="AI4220" s="352" t="s">
        <v>14052</v>
      </c>
      <c r="AJ4220" s="352" t="s">
        <v>14053</v>
      </c>
      <c r="AK4220" s="354">
        <v>967.18840999999998</v>
      </c>
      <c r="AL4220" s="355">
        <v>44.309759999999997</v>
      </c>
      <c r="AM4220" s="11">
        <f>IF(Verzie!$E$1="CZK",Ceny!AK4220,IF(Verzie!$E$1="SK",Ceny!AL4220,""))</f>
        <v>44.309759999999997</v>
      </c>
    </row>
    <row r="4221" spans="34:39" ht="15">
      <c r="AH4221" s="353" t="s">
        <v>14054</v>
      </c>
      <c r="AI4221" s="352" t="s">
        <v>14055</v>
      </c>
      <c r="AJ4221" s="352" t="s">
        <v>14056</v>
      </c>
      <c r="AK4221" s="354">
        <v>1072.2145700000001</v>
      </c>
      <c r="AL4221" s="355">
        <v>49.121319999999997</v>
      </c>
      <c r="AM4221" s="11">
        <f>IF(Verzie!$E$1="CZK",Ceny!AK4221,IF(Verzie!$E$1="SK",Ceny!AL4221,""))</f>
        <v>49.121319999999997</v>
      </c>
    </row>
    <row r="4222" spans="34:39" ht="15">
      <c r="AH4222" s="353" t="s">
        <v>14057</v>
      </c>
      <c r="AI4222" s="352" t="s">
        <v>14058</v>
      </c>
      <c r="AJ4222" s="352" t="s">
        <v>14059</v>
      </c>
      <c r="AK4222" s="354">
        <v>1176.15092</v>
      </c>
      <c r="AL4222" s="355">
        <v>53.882959999999997</v>
      </c>
      <c r="AM4222" s="11">
        <f>IF(Verzie!$E$1="CZK",Ceny!AK4222,IF(Verzie!$E$1="SK",Ceny!AL4222,""))</f>
        <v>53.882959999999997</v>
      </c>
    </row>
    <row r="4223" spans="34:39" ht="15">
      <c r="AH4223" s="353" t="s">
        <v>14060</v>
      </c>
      <c r="AI4223" s="352" t="s">
        <v>14061</v>
      </c>
      <c r="AJ4223" s="352" t="s">
        <v>14062</v>
      </c>
      <c r="AK4223" s="354">
        <v>1577.6911700000001</v>
      </c>
      <c r="AL4223" s="355">
        <v>72.278720000000007</v>
      </c>
      <c r="AM4223" s="11">
        <f>IF(Verzie!$E$1="CZK",Ceny!AK4223,IF(Verzie!$E$1="SK",Ceny!AL4223,""))</f>
        <v>72.278720000000007</v>
      </c>
    </row>
    <row r="4224" spans="34:39" ht="15">
      <c r="AH4224" s="353" t="s">
        <v>14063</v>
      </c>
      <c r="AI4224" s="352" t="s">
        <v>14064</v>
      </c>
      <c r="AJ4224" s="352" t="s">
        <v>14065</v>
      </c>
      <c r="AK4224" s="354">
        <v>1814.34482</v>
      </c>
      <c r="AL4224" s="355">
        <v>83.120500000000007</v>
      </c>
      <c r="AM4224" s="11">
        <f>IF(Verzie!$E$1="CZK",Ceny!AK4224,IF(Verzie!$E$1="SK",Ceny!AL4224,""))</f>
        <v>83.120500000000007</v>
      </c>
    </row>
    <row r="4225" spans="34:39" ht="15">
      <c r="AH4225" s="353" t="s">
        <v>14066</v>
      </c>
      <c r="AI4225" s="352" t="s">
        <v>14067</v>
      </c>
      <c r="AJ4225" s="352" t="s">
        <v>14068</v>
      </c>
      <c r="AK4225" s="354">
        <v>46.70796</v>
      </c>
      <c r="AL4225" s="355">
        <v>2.1398199999999998</v>
      </c>
      <c r="AM4225" s="11">
        <f>IF(Verzie!$E$1="CZK",Ceny!AK4225,IF(Verzie!$E$1="SK",Ceny!AL4225,""))</f>
        <v>2.1398199999999998</v>
      </c>
    </row>
    <row r="4226" spans="34:39" ht="15">
      <c r="AH4226" s="353" t="s">
        <v>14069</v>
      </c>
      <c r="AI4226" s="352" t="s">
        <v>14070</v>
      </c>
      <c r="AJ4226" s="352" t="s">
        <v>14071</v>
      </c>
      <c r="AK4226" s="354">
        <v>83.0364</v>
      </c>
      <c r="AL4226" s="355">
        <v>3.80416</v>
      </c>
      <c r="AM4226" s="11">
        <f>IF(Verzie!$E$1="CZK",Ceny!AK4226,IF(Verzie!$E$1="SK",Ceny!AL4226,""))</f>
        <v>3.80416</v>
      </c>
    </row>
    <row r="4227" spans="34:39" ht="15">
      <c r="AH4227" s="353" t="s">
        <v>14072</v>
      </c>
      <c r="AI4227" s="352" t="s">
        <v>14073</v>
      </c>
      <c r="AJ4227" s="352" t="s">
        <v>14074</v>
      </c>
      <c r="AK4227" s="354">
        <v>83.0364</v>
      </c>
      <c r="AL4227" s="355">
        <v>3.80416</v>
      </c>
      <c r="AM4227" s="11">
        <f>IF(Verzie!$E$1="CZK",Ceny!AK4227,IF(Verzie!$E$1="SK",Ceny!AL4227,""))</f>
        <v>3.80416</v>
      </c>
    </row>
    <row r="4228" spans="34:39" ht="15">
      <c r="AH4228" s="353" t="s">
        <v>14075</v>
      </c>
      <c r="AI4228" s="352" t="s">
        <v>14076</v>
      </c>
      <c r="AJ4228" s="352" t="s">
        <v>14077</v>
      </c>
      <c r="AK4228" s="354">
        <v>37.069839999999999</v>
      </c>
      <c r="AL4228" s="355">
        <v>1.69828</v>
      </c>
      <c r="AM4228" s="11">
        <f>IF(Verzie!$E$1="CZK",Ceny!AK4228,IF(Verzie!$E$1="SK",Ceny!AL4228,""))</f>
        <v>1.69828</v>
      </c>
    </row>
    <row r="4229" spans="34:39" ht="15">
      <c r="AH4229" s="353" t="s">
        <v>14078</v>
      </c>
      <c r="AI4229" s="352" t="s">
        <v>14079</v>
      </c>
      <c r="AJ4229" s="352" t="s">
        <v>14080</v>
      </c>
      <c r="AK4229" s="354">
        <v>1710.03035</v>
      </c>
      <c r="AL4229" s="355">
        <v>78.341560000000001</v>
      </c>
      <c r="AM4229" s="11">
        <f>IF(Verzie!$E$1="CZK",Ceny!AK4229,IF(Verzie!$E$1="SK",Ceny!AL4229,""))</f>
        <v>78.341560000000001</v>
      </c>
    </row>
    <row r="4230" spans="34:39" ht="15">
      <c r="AH4230" s="353" t="s">
        <v>14081</v>
      </c>
      <c r="AI4230" s="352" t="s">
        <v>14082</v>
      </c>
      <c r="AJ4230" s="352" t="s">
        <v>14083</v>
      </c>
      <c r="AK4230" s="354">
        <v>1966.53493</v>
      </c>
      <c r="AL4230" s="355">
        <v>90.092780000000005</v>
      </c>
      <c r="AM4230" s="11">
        <f>IF(Verzie!$E$1="CZK",Ceny!AK4230,IF(Verzie!$E$1="SK",Ceny!AL4230,""))</f>
        <v>90.092780000000005</v>
      </c>
    </row>
    <row r="4231" spans="34:39" ht="15">
      <c r="AH4231" s="353" t="s">
        <v>14084</v>
      </c>
      <c r="AI4231" s="352" t="s">
        <v>14085</v>
      </c>
      <c r="AJ4231" s="352" t="s">
        <v>14086</v>
      </c>
      <c r="AK4231" s="354">
        <v>46.70796</v>
      </c>
      <c r="AL4231" s="355">
        <v>2.1398199999999998</v>
      </c>
      <c r="AM4231" s="11">
        <f>IF(Verzie!$E$1="CZK",Ceny!AK4231,IF(Verzie!$E$1="SK",Ceny!AL4231,""))</f>
        <v>2.1398199999999998</v>
      </c>
    </row>
    <row r="4232" spans="34:39" ht="15">
      <c r="AH4232" s="353" t="s">
        <v>14087</v>
      </c>
      <c r="AI4232" s="352" t="s">
        <v>14088</v>
      </c>
      <c r="AJ4232" s="352" t="s">
        <v>14089</v>
      </c>
      <c r="AK4232" s="354">
        <v>83.0364</v>
      </c>
      <c r="AL4232" s="355">
        <v>3.80416</v>
      </c>
      <c r="AM4232" s="11">
        <f>IF(Verzie!$E$1="CZK",Ceny!AK4232,IF(Verzie!$E$1="SK",Ceny!AL4232,""))</f>
        <v>3.80416</v>
      </c>
    </row>
    <row r="4233" spans="34:39" ht="15">
      <c r="AH4233" s="353" t="s">
        <v>14090</v>
      </c>
      <c r="AI4233" s="352" t="s">
        <v>14091</v>
      </c>
      <c r="AJ4233" s="352" t="s">
        <v>14092</v>
      </c>
      <c r="AK4233" s="354">
        <v>83.0364</v>
      </c>
      <c r="AL4233" s="355">
        <v>3.80416</v>
      </c>
      <c r="AM4233" s="11">
        <f>IF(Verzie!$E$1="CZK",Ceny!AK4233,IF(Verzie!$E$1="SK",Ceny!AL4233,""))</f>
        <v>3.80416</v>
      </c>
    </row>
    <row r="4234" spans="34:39" ht="15">
      <c r="AH4234" s="353" t="s">
        <v>14093</v>
      </c>
      <c r="AI4234" s="352" t="s">
        <v>14094</v>
      </c>
      <c r="AJ4234" s="352" t="s">
        <v>14095</v>
      </c>
      <c r="AK4234" s="354">
        <v>29.655850000000001</v>
      </c>
      <c r="AL4234" s="355">
        <v>1.3586199999999999</v>
      </c>
      <c r="AM4234" s="11">
        <f>IF(Verzie!$E$1="CZK",Ceny!AK4234,IF(Verzie!$E$1="SK",Ceny!AL4234,""))</f>
        <v>1.3586199999999999</v>
      </c>
    </row>
    <row r="4235" spans="34:39" ht="15">
      <c r="AH4235" s="353" t="s">
        <v>14096</v>
      </c>
      <c r="AI4235" s="352" t="s">
        <v>14097</v>
      </c>
      <c r="AJ4235" s="352" t="s">
        <v>14098</v>
      </c>
      <c r="AK4235" s="354">
        <v>43.000959999999999</v>
      </c>
      <c r="AL4235" s="355">
        <v>1.97</v>
      </c>
      <c r="AM4235" s="11">
        <f>IF(Verzie!$E$1="CZK",Ceny!AK4235,IF(Verzie!$E$1="SK",Ceny!AL4235,""))</f>
        <v>1.97</v>
      </c>
    </row>
    <row r="4236" spans="34:39" ht="15">
      <c r="AH4236" s="353" t="s">
        <v>14099</v>
      </c>
      <c r="AI4236" s="352" t="s">
        <v>14100</v>
      </c>
      <c r="AJ4236" s="352" t="s">
        <v>14101</v>
      </c>
      <c r="AK4236" s="354">
        <v>8775.3808900000004</v>
      </c>
      <c r="AL4236" s="355">
        <v>422.12747000000002</v>
      </c>
      <c r="AM4236" s="11">
        <f>IF(Verzie!$E$1="CZK",Ceny!AK4236,IF(Verzie!$E$1="SK",Ceny!AL4236,""))</f>
        <v>422.12747000000002</v>
      </c>
    </row>
    <row r="4237" spans="34:39" ht="15">
      <c r="AH4237" s="353" t="s">
        <v>14102</v>
      </c>
      <c r="AI4237" s="352" t="s">
        <v>14103</v>
      </c>
      <c r="AJ4237" s="352" t="s">
        <v>14104</v>
      </c>
      <c r="AK4237" s="354">
        <v>204.56419</v>
      </c>
      <c r="AL4237" s="355">
        <v>9.8402600000000007</v>
      </c>
      <c r="AM4237" s="11">
        <f>IF(Verzie!$E$1="CZK",Ceny!AK4237,IF(Verzie!$E$1="SK",Ceny!AL4237,""))</f>
        <v>9.8402600000000007</v>
      </c>
    </row>
    <row r="4238" spans="34:39" ht="15">
      <c r="AH4238" s="353" t="s">
        <v>14105</v>
      </c>
      <c r="AI4238" s="352" t="s">
        <v>14106</v>
      </c>
      <c r="AJ4238" s="352" t="s">
        <v>14107</v>
      </c>
      <c r="AK4238" s="354">
        <v>204.56419</v>
      </c>
      <c r="AL4238" s="355">
        <v>9.8402600000000007</v>
      </c>
      <c r="AM4238" s="11">
        <f>IF(Verzie!$E$1="CZK",Ceny!AK4238,IF(Verzie!$E$1="SK",Ceny!AL4238,""))</f>
        <v>9.8402600000000007</v>
      </c>
    </row>
    <row r="4239" spans="34:39" ht="15">
      <c r="AH4239" s="353" t="s">
        <v>14108</v>
      </c>
      <c r="AI4239" s="352" t="s">
        <v>14109</v>
      </c>
      <c r="AJ4239" s="352" t="s">
        <v>14110</v>
      </c>
      <c r="AK4239" s="354">
        <v>0</v>
      </c>
      <c r="AL4239" s="355">
        <v>0</v>
      </c>
      <c r="AM4239" s="11">
        <f>IF(Verzie!$E$1="CZK",Ceny!AK4239,IF(Verzie!$E$1="SK",Ceny!AL4239,""))</f>
        <v>0</v>
      </c>
    </row>
    <row r="4240" spans="34:39" ht="15">
      <c r="AH4240" s="353" t="s">
        <v>14111</v>
      </c>
      <c r="AI4240" s="352" t="s">
        <v>14112</v>
      </c>
      <c r="AJ4240" s="352" t="s">
        <v>14113</v>
      </c>
      <c r="AK4240" s="354">
        <v>1986.91569</v>
      </c>
      <c r="AL4240" s="355">
        <v>95.577830000000006</v>
      </c>
      <c r="AM4240" s="11">
        <f>IF(Verzie!$E$1="CZK",Ceny!AK4240,IF(Verzie!$E$1="SK",Ceny!AL4240,""))</f>
        <v>95.577830000000006</v>
      </c>
    </row>
    <row r="4241" spans="34:39" ht="15">
      <c r="AH4241" s="353" t="s">
        <v>14114</v>
      </c>
      <c r="AI4241" s="352" t="s">
        <v>14115</v>
      </c>
      <c r="AJ4241" s="352" t="s">
        <v>14116</v>
      </c>
      <c r="AK4241" s="354">
        <v>8394.2006500000007</v>
      </c>
      <c r="AL4241" s="355">
        <v>335.80982</v>
      </c>
      <c r="AM4241" s="11">
        <f>IF(Verzie!$E$1="CZK",Ceny!AK4241,IF(Verzie!$E$1="SK",Ceny!AL4241,""))</f>
        <v>335.80982</v>
      </c>
    </row>
    <row r="4242" spans="34:39" ht="15">
      <c r="AH4242" s="353" t="s">
        <v>14117</v>
      </c>
      <c r="AI4242" s="352" t="s">
        <v>14118</v>
      </c>
      <c r="AJ4242" s="352" t="s">
        <v>14119</v>
      </c>
      <c r="AK4242" s="354">
        <v>1.1726700000000001</v>
      </c>
      <c r="AL4242" s="355">
        <v>5.6410000000000002E-2</v>
      </c>
      <c r="AM4242" s="11">
        <f>IF(Verzie!$E$1="CZK",Ceny!AK4242,IF(Verzie!$E$1="SK",Ceny!AL4242,""))</f>
        <v>5.6410000000000002E-2</v>
      </c>
    </row>
    <row r="4243" spans="34:39" ht="15">
      <c r="AH4243" s="353" t="s">
        <v>14120</v>
      </c>
      <c r="AI4243" s="352" t="s">
        <v>14121</v>
      </c>
      <c r="AJ4243" s="352" t="s">
        <v>14122</v>
      </c>
      <c r="AK4243" s="354">
        <v>174.6147</v>
      </c>
      <c r="AL4243" s="355">
        <v>8.3995999999999995</v>
      </c>
      <c r="AM4243" s="11">
        <f>IF(Verzie!$E$1="CZK",Ceny!AK4243,IF(Verzie!$E$1="SK",Ceny!AL4243,""))</f>
        <v>8.3995999999999995</v>
      </c>
    </row>
    <row r="4244" spans="34:39" ht="15">
      <c r="AH4244" s="353" t="s">
        <v>1682</v>
      </c>
      <c r="AI4244" s="352" t="s">
        <v>14123</v>
      </c>
      <c r="AJ4244" s="352" t="s">
        <v>14124</v>
      </c>
      <c r="AK4244" s="354">
        <v>0</v>
      </c>
      <c r="AL4244" s="355">
        <v>8.5356799999999993</v>
      </c>
      <c r="AM4244" s="11">
        <f>IF(Verzie!$E$1="CZK",Ceny!AK4244,IF(Verzie!$E$1="SK",Ceny!AL4244,""))</f>
        <v>8.5356799999999993</v>
      </c>
    </row>
    <row r="4245" spans="34:39" ht="15">
      <c r="AH4245" s="353" t="s">
        <v>14120</v>
      </c>
      <c r="AI4245" s="352" t="s">
        <v>14125</v>
      </c>
      <c r="AJ4245" s="352" t="s">
        <v>14126</v>
      </c>
      <c r="AK4245" s="354">
        <v>167.54246000000001</v>
      </c>
      <c r="AL4245" s="355">
        <v>8.0594000000000001</v>
      </c>
      <c r="AM4245" s="11">
        <f>IF(Verzie!$E$1="CZK",Ceny!AK4245,IF(Verzie!$E$1="SK",Ceny!AL4245,""))</f>
        <v>8.0594000000000001</v>
      </c>
    </row>
    <row r="4246" spans="34:39" ht="15">
      <c r="AH4246" s="353" t="s">
        <v>14127</v>
      </c>
      <c r="AI4246" s="352" t="s">
        <v>14128</v>
      </c>
      <c r="AJ4246" s="352" t="s">
        <v>14129</v>
      </c>
      <c r="AK4246" s="354">
        <v>174.6147</v>
      </c>
      <c r="AL4246" s="355">
        <v>8.3995999999999995</v>
      </c>
      <c r="AM4246" s="11">
        <f>IF(Verzie!$E$1="CZK",Ceny!AK4246,IF(Verzie!$E$1="SK",Ceny!AL4246,""))</f>
        <v>8.3995999999999995</v>
      </c>
    </row>
    <row r="4247" spans="34:39" ht="15">
      <c r="AH4247" s="353" t="s">
        <v>1682</v>
      </c>
      <c r="AI4247" s="352" t="s">
        <v>14130</v>
      </c>
      <c r="AJ4247" s="352" t="s">
        <v>14131</v>
      </c>
      <c r="AK4247" s="354">
        <v>0</v>
      </c>
      <c r="AL4247" s="355">
        <v>8.5356799999999993</v>
      </c>
      <c r="AM4247" s="11">
        <f>IF(Verzie!$E$1="CZK",Ceny!AK4247,IF(Verzie!$E$1="SK",Ceny!AL4247,""))</f>
        <v>8.5356799999999993</v>
      </c>
    </row>
    <row r="4248" spans="34:39" ht="15">
      <c r="AH4248" s="353" t="s">
        <v>14127</v>
      </c>
      <c r="AI4248" s="352" t="s">
        <v>14132</v>
      </c>
      <c r="AJ4248" s="352" t="s">
        <v>14133</v>
      </c>
      <c r="AK4248" s="354">
        <v>167.54246000000001</v>
      </c>
      <c r="AL4248" s="355">
        <v>8.0594000000000001</v>
      </c>
      <c r="AM4248" s="11">
        <f>IF(Verzie!$E$1="CZK",Ceny!AK4248,IF(Verzie!$E$1="SK",Ceny!AL4248,""))</f>
        <v>8.0594000000000001</v>
      </c>
    </row>
    <row r="4249" spans="34:39" ht="15">
      <c r="AH4249" s="353" t="s">
        <v>14134</v>
      </c>
      <c r="AI4249" s="352" t="s">
        <v>14135</v>
      </c>
      <c r="AJ4249" s="352" t="s">
        <v>14136</v>
      </c>
      <c r="AK4249" s="354">
        <v>244.82070999999999</v>
      </c>
      <c r="AL4249" s="355">
        <v>11.776759999999999</v>
      </c>
      <c r="AM4249" s="11">
        <f>IF(Verzie!$E$1="CZK",Ceny!AK4249,IF(Verzie!$E$1="SK",Ceny!AL4249,""))</f>
        <v>11.776759999999999</v>
      </c>
    </row>
    <row r="4250" spans="34:39" ht="15">
      <c r="AH4250" s="353" t="s">
        <v>14137</v>
      </c>
      <c r="AI4250" s="352" t="s">
        <v>14138</v>
      </c>
      <c r="AJ4250" s="352" t="s">
        <v>14139</v>
      </c>
      <c r="AK4250" s="354">
        <v>244.82070999999999</v>
      </c>
      <c r="AL4250" s="355">
        <v>11.776759999999999</v>
      </c>
      <c r="AM4250" s="11">
        <f>IF(Verzie!$E$1="CZK",Ceny!AK4250,IF(Verzie!$E$1="SK",Ceny!AL4250,""))</f>
        <v>11.776759999999999</v>
      </c>
    </row>
    <row r="4251" spans="34:39" ht="15">
      <c r="AH4251" s="353" t="s">
        <v>14140</v>
      </c>
      <c r="AI4251" s="352" t="s">
        <v>14141</v>
      </c>
      <c r="AJ4251" s="352" t="s">
        <v>14142</v>
      </c>
      <c r="AK4251" s="354">
        <v>16.44079</v>
      </c>
      <c r="AL4251" s="355">
        <v>0.78757999999999995</v>
      </c>
      <c r="AM4251" s="11">
        <f>IF(Verzie!$E$1="CZK",Ceny!AK4251,IF(Verzie!$E$1="SK",Ceny!AL4251,""))</f>
        <v>0.78757999999999995</v>
      </c>
    </row>
    <row r="4252" spans="34:39" ht="15">
      <c r="AH4252" s="353" t="s">
        <v>14143</v>
      </c>
      <c r="AI4252" s="352" t="s">
        <v>14144</v>
      </c>
      <c r="AJ4252" s="352" t="s">
        <v>14145</v>
      </c>
      <c r="AK4252" s="354">
        <v>71.483109999999996</v>
      </c>
      <c r="AL4252" s="355">
        <v>3.4244300000000001</v>
      </c>
      <c r="AM4252" s="11">
        <f>IF(Verzie!$E$1="CZK",Ceny!AK4252,IF(Verzie!$E$1="SK",Ceny!AL4252,""))</f>
        <v>3.4244300000000001</v>
      </c>
    </row>
    <row r="4253" spans="34:39" ht="15">
      <c r="AH4253" s="353" t="s">
        <v>14146</v>
      </c>
      <c r="AI4253" s="352" t="s">
        <v>14147</v>
      </c>
      <c r="AJ4253" s="352" t="s">
        <v>14148</v>
      </c>
      <c r="AK4253" s="354">
        <v>3697.3706999999999</v>
      </c>
      <c r="AL4253" s="355">
        <v>147.91323</v>
      </c>
      <c r="AM4253" s="11">
        <f>IF(Verzie!$E$1="CZK",Ceny!AK4253,IF(Verzie!$E$1="SK",Ceny!AL4253,""))</f>
        <v>147.91323</v>
      </c>
    </row>
    <row r="4254" spans="34:39" ht="15">
      <c r="AH4254" s="353" t="s">
        <v>14146</v>
      </c>
      <c r="AI4254" s="352" t="s">
        <v>14149</v>
      </c>
      <c r="AJ4254" s="352" t="s">
        <v>14150</v>
      </c>
      <c r="AK4254" s="354">
        <v>1397.873</v>
      </c>
      <c r="AL4254" s="355">
        <v>56.074680000000001</v>
      </c>
      <c r="AM4254" s="11">
        <f>IF(Verzie!$E$1="CZK",Ceny!AK4254,IF(Verzie!$E$1="SK",Ceny!AL4254,""))</f>
        <v>56.074680000000001</v>
      </c>
    </row>
    <row r="4255" spans="34:39" ht="15">
      <c r="AH4255" s="353" t="s">
        <v>14151</v>
      </c>
      <c r="AI4255" s="352" t="s">
        <v>14152</v>
      </c>
      <c r="AJ4255" s="352" t="s">
        <v>14153</v>
      </c>
      <c r="AK4255" s="354">
        <v>5931.0519800000002</v>
      </c>
      <c r="AL4255" s="355">
        <v>237.27162000000001</v>
      </c>
      <c r="AM4255" s="11">
        <f>IF(Verzie!$E$1="CZK",Ceny!AK4255,IF(Verzie!$E$1="SK",Ceny!AL4255,""))</f>
        <v>237.27162000000001</v>
      </c>
    </row>
    <row r="4256" spans="34:39" ht="15">
      <c r="AH4256" s="353" t="s">
        <v>14151</v>
      </c>
      <c r="AI4256" s="352" t="s">
        <v>14154</v>
      </c>
      <c r="AJ4256" s="352" t="s">
        <v>14155</v>
      </c>
      <c r="AK4256" s="354">
        <v>2242.3663999999999</v>
      </c>
      <c r="AL4256" s="355">
        <v>89.95093</v>
      </c>
      <c r="AM4256" s="11">
        <f>IF(Verzie!$E$1="CZK",Ceny!AK4256,IF(Verzie!$E$1="SK",Ceny!AL4256,""))</f>
        <v>89.95093</v>
      </c>
    </row>
    <row r="4257" spans="34:39" ht="15">
      <c r="AH4257" s="353" t="s">
        <v>14156</v>
      </c>
      <c r="AI4257" s="352" t="s">
        <v>14157</v>
      </c>
      <c r="AJ4257" s="352" t="s">
        <v>14158</v>
      </c>
      <c r="AK4257" s="354">
        <v>86451.942020000002</v>
      </c>
      <c r="AL4257" s="355">
        <v>3458.5080499999999</v>
      </c>
      <c r="AM4257" s="11">
        <f>IF(Verzie!$E$1="CZK",Ceny!AK4257,IF(Verzie!$E$1="SK",Ceny!AL4257,""))</f>
        <v>3458.5080499999999</v>
      </c>
    </row>
    <row r="4258" spans="34:39" ht="15">
      <c r="AH4258" s="353" t="s">
        <v>14156</v>
      </c>
      <c r="AI4258" s="352" t="s">
        <v>14159</v>
      </c>
      <c r="AJ4258" s="352" t="s">
        <v>14160</v>
      </c>
      <c r="AK4258" s="354">
        <v>32685.079450000001</v>
      </c>
      <c r="AL4258" s="355">
        <v>1311.1386199999999</v>
      </c>
      <c r="AM4258" s="11">
        <f>IF(Verzie!$E$1="CZK",Ceny!AK4258,IF(Verzie!$E$1="SK",Ceny!AL4258,""))</f>
        <v>1311.1386199999999</v>
      </c>
    </row>
    <row r="4259" spans="34:39" ht="15">
      <c r="AH4259" s="353" t="s">
        <v>14161</v>
      </c>
      <c r="AI4259" s="352" t="s">
        <v>14162</v>
      </c>
      <c r="AJ4259" s="352" t="s">
        <v>14163</v>
      </c>
      <c r="AK4259" s="354">
        <v>17.79804</v>
      </c>
      <c r="AL4259" s="355">
        <v>0.85614999999999997</v>
      </c>
      <c r="AM4259" s="11">
        <f>IF(Verzie!$E$1="CZK",Ceny!AK4259,IF(Verzie!$E$1="SK",Ceny!AL4259,""))</f>
        <v>0.85614999999999997</v>
      </c>
    </row>
    <row r="4260" spans="34:39" ht="15">
      <c r="AH4260" s="353" t="s">
        <v>1678</v>
      </c>
      <c r="AI4260" s="352" t="s">
        <v>14164</v>
      </c>
      <c r="AJ4260" s="352" t="s">
        <v>14165</v>
      </c>
      <c r="AK4260" s="354">
        <v>16.488900000000001</v>
      </c>
      <c r="AL4260" s="355">
        <v>0.79318999999999995</v>
      </c>
      <c r="AM4260" s="11">
        <f>IF(Verzie!$E$1="CZK",Ceny!AK4260,IF(Verzie!$E$1="SK",Ceny!AL4260,""))</f>
        <v>0.79318999999999995</v>
      </c>
    </row>
    <row r="4261" spans="34:39" ht="15">
      <c r="AH4261" s="353" t="s">
        <v>14166</v>
      </c>
      <c r="AI4261" s="352" t="s">
        <v>14167</v>
      </c>
      <c r="AJ4261" s="352" t="s">
        <v>14168</v>
      </c>
      <c r="AK4261" s="354">
        <v>110.31064000000001</v>
      </c>
      <c r="AL4261" s="355">
        <v>5.3063399999999996</v>
      </c>
      <c r="AM4261" s="11">
        <f>IF(Verzie!$E$1="CZK",Ceny!AK4261,IF(Verzie!$E$1="SK",Ceny!AL4261,""))</f>
        <v>5.3063399999999996</v>
      </c>
    </row>
    <row r="4262" spans="34:39" ht="15">
      <c r="AH4262" s="353" t="s">
        <v>14169</v>
      </c>
      <c r="AI4262" s="352" t="s">
        <v>14170</v>
      </c>
      <c r="AJ4262" s="352" t="s">
        <v>14171</v>
      </c>
      <c r="AK4262" s="354">
        <v>2429.1340100000002</v>
      </c>
      <c r="AL4262" s="355">
        <v>111.28582</v>
      </c>
      <c r="AM4262" s="11">
        <f>IF(Verzie!$E$1="CZK",Ceny!AK4262,IF(Verzie!$E$1="SK",Ceny!AL4262,""))</f>
        <v>111.28582</v>
      </c>
    </row>
    <row r="4263" spans="34:39" ht="15">
      <c r="AH4263" s="353" t="s">
        <v>14172</v>
      </c>
      <c r="AI4263" s="352" t="s">
        <v>14173</v>
      </c>
      <c r="AJ4263" s="352" t="s">
        <v>14174</v>
      </c>
      <c r="AK4263" s="354">
        <v>3205.3918399999998</v>
      </c>
      <c r="AL4263" s="355">
        <v>146.84848</v>
      </c>
      <c r="AM4263" s="11">
        <f>IF(Verzie!$E$1="CZK",Ceny!AK4263,IF(Verzie!$E$1="SK",Ceny!AL4263,""))</f>
        <v>146.84848</v>
      </c>
    </row>
    <row r="4264" spans="34:39" ht="15">
      <c r="AH4264" s="353" t="s">
        <v>14175</v>
      </c>
      <c r="AI4264" s="352" t="s">
        <v>14176</v>
      </c>
      <c r="AJ4264" s="352" t="s">
        <v>14177</v>
      </c>
      <c r="AK4264" s="354">
        <v>377.27866999999998</v>
      </c>
      <c r="AL4264" s="355">
        <v>15.093030000000001</v>
      </c>
      <c r="AM4264" s="11">
        <f>IF(Verzie!$E$1="CZK",Ceny!AK4264,IF(Verzie!$E$1="SK",Ceny!AL4264,""))</f>
        <v>15.093030000000001</v>
      </c>
    </row>
    <row r="4265" spans="34:39" ht="15">
      <c r="AH4265" s="353" t="s">
        <v>1614</v>
      </c>
      <c r="AI4265" s="352" t="s">
        <v>14178</v>
      </c>
      <c r="AJ4265" s="352" t="s">
        <v>14179</v>
      </c>
      <c r="AK4265" s="354">
        <v>16.488900000000001</v>
      </c>
      <c r="AL4265" s="355">
        <v>0.79318999999999995</v>
      </c>
      <c r="AM4265" s="11">
        <f>IF(Verzie!$E$1="CZK",Ceny!AK4265,IF(Verzie!$E$1="SK",Ceny!AL4265,""))</f>
        <v>0.79318999999999995</v>
      </c>
    </row>
    <row r="4266" spans="34:39" ht="15">
      <c r="AH4266" s="353" t="s">
        <v>14180</v>
      </c>
      <c r="AI4266" s="352" t="s">
        <v>14181</v>
      </c>
      <c r="AJ4266" s="352" t="s">
        <v>14182</v>
      </c>
      <c r="AK4266" s="354">
        <v>386.74495000000002</v>
      </c>
      <c r="AL4266" s="355">
        <v>18.603840000000002</v>
      </c>
      <c r="AM4266" s="11">
        <f>IF(Verzie!$E$1="CZK",Ceny!AK4266,IF(Verzie!$E$1="SK",Ceny!AL4266,""))</f>
        <v>18.603840000000002</v>
      </c>
    </row>
    <row r="4267" spans="34:39" ht="15">
      <c r="AH4267" s="353" t="s">
        <v>14183</v>
      </c>
      <c r="AI4267" s="352" t="s">
        <v>14184</v>
      </c>
      <c r="AJ4267" s="352" t="s">
        <v>14185</v>
      </c>
      <c r="AK4267" s="354">
        <v>408.73441000000003</v>
      </c>
      <c r="AL4267" s="355">
        <v>19.66159</v>
      </c>
      <c r="AM4267" s="11">
        <f>IF(Verzie!$E$1="CZK",Ceny!AK4267,IF(Verzie!$E$1="SK",Ceny!AL4267,""))</f>
        <v>19.66159</v>
      </c>
    </row>
    <row r="4268" spans="34:39" ht="15">
      <c r="AH4268" s="353" t="s">
        <v>14186</v>
      </c>
      <c r="AI4268" s="352" t="s">
        <v>14187</v>
      </c>
      <c r="AJ4268" s="352" t="s">
        <v>14188</v>
      </c>
      <c r="AK4268" s="354">
        <v>434.68875000000003</v>
      </c>
      <c r="AL4268" s="355">
        <v>20.9101</v>
      </c>
      <c r="AM4268" s="11">
        <f>IF(Verzie!$E$1="CZK",Ceny!AK4268,IF(Verzie!$E$1="SK",Ceny!AL4268,""))</f>
        <v>20.9101</v>
      </c>
    </row>
    <row r="4269" spans="34:39" ht="15">
      <c r="AH4269" s="353" t="s">
        <v>14189</v>
      </c>
      <c r="AI4269" s="352" t="s">
        <v>14190</v>
      </c>
      <c r="AJ4269" s="352" t="s">
        <v>14191</v>
      </c>
      <c r="AK4269" s="354">
        <v>462.20101</v>
      </c>
      <c r="AL4269" s="355">
        <v>22.233540000000001</v>
      </c>
      <c r="AM4269" s="11">
        <f>IF(Verzie!$E$1="CZK",Ceny!AK4269,IF(Verzie!$E$1="SK",Ceny!AL4269,""))</f>
        <v>22.233540000000001</v>
      </c>
    </row>
    <row r="4270" spans="34:39" ht="15">
      <c r="AH4270" s="353" t="s">
        <v>14192</v>
      </c>
      <c r="AI4270" s="352" t="s">
        <v>14193</v>
      </c>
      <c r="AJ4270" s="352" t="s">
        <v>14194</v>
      </c>
      <c r="AK4270" s="354">
        <v>484.76744000000002</v>
      </c>
      <c r="AL4270" s="355">
        <v>23.31907</v>
      </c>
      <c r="AM4270" s="11">
        <f>IF(Verzie!$E$1="CZK",Ceny!AK4270,IF(Verzie!$E$1="SK",Ceny!AL4270,""))</f>
        <v>23.31907</v>
      </c>
    </row>
    <row r="4271" spans="34:39" ht="15">
      <c r="AH4271" s="353" t="s">
        <v>14195</v>
      </c>
      <c r="AI4271" s="352" t="s">
        <v>14196</v>
      </c>
      <c r="AJ4271" s="352" t="s">
        <v>14197</v>
      </c>
      <c r="AK4271" s="354">
        <v>510.87416999999999</v>
      </c>
      <c r="AL4271" s="355">
        <v>24.57489</v>
      </c>
      <c r="AM4271" s="11">
        <f>IF(Verzie!$E$1="CZK",Ceny!AK4271,IF(Verzie!$E$1="SK",Ceny!AL4271,""))</f>
        <v>24.57489</v>
      </c>
    </row>
    <row r="4272" spans="34:39" ht="15">
      <c r="AH4272" s="353" t="s">
        <v>14198</v>
      </c>
      <c r="AI4272" s="352" t="s">
        <v>14199</v>
      </c>
      <c r="AJ4272" s="352" t="s">
        <v>14200</v>
      </c>
      <c r="AK4272" s="354">
        <v>381.15609000000001</v>
      </c>
      <c r="AL4272" s="355">
        <v>18.335000000000001</v>
      </c>
      <c r="AM4272" s="11">
        <f>IF(Verzie!$E$1="CZK",Ceny!AK4272,IF(Verzie!$E$1="SK",Ceny!AL4272,""))</f>
        <v>18.335000000000001</v>
      </c>
    </row>
    <row r="4273" spans="34:39" ht="15">
      <c r="AH4273" s="353" t="s">
        <v>14201</v>
      </c>
      <c r="AI4273" s="352" t="s">
        <v>14202</v>
      </c>
      <c r="AJ4273" s="352" t="s">
        <v>14203</v>
      </c>
      <c r="AK4273" s="354">
        <v>402.16705999999999</v>
      </c>
      <c r="AL4273" s="355">
        <v>19.345700000000001</v>
      </c>
      <c r="AM4273" s="11">
        <f>IF(Verzie!$E$1="CZK",Ceny!AK4273,IF(Verzie!$E$1="SK",Ceny!AL4273,""))</f>
        <v>19.345700000000001</v>
      </c>
    </row>
    <row r="4274" spans="34:39" ht="15">
      <c r="AH4274" s="353" t="s">
        <v>14204</v>
      </c>
      <c r="AI4274" s="352" t="s">
        <v>14205</v>
      </c>
      <c r="AJ4274" s="352" t="s">
        <v>14206</v>
      </c>
      <c r="AK4274" s="354">
        <v>427.11748</v>
      </c>
      <c r="AL4274" s="355">
        <v>20.5459</v>
      </c>
      <c r="AM4274" s="11">
        <f>IF(Verzie!$E$1="CZK",Ceny!AK4274,IF(Verzie!$E$1="SK",Ceny!AL4274,""))</f>
        <v>20.5459</v>
      </c>
    </row>
    <row r="4275" spans="34:39" ht="15">
      <c r="AH4275" s="353" t="s">
        <v>14207</v>
      </c>
      <c r="AI4275" s="352" t="s">
        <v>14208</v>
      </c>
      <c r="AJ4275" s="352" t="s">
        <v>14209</v>
      </c>
      <c r="AK4275" s="354">
        <v>453.40973000000002</v>
      </c>
      <c r="AL4275" s="355">
        <v>21.810639999999999</v>
      </c>
      <c r="AM4275" s="11">
        <f>IF(Verzie!$E$1="CZK",Ceny!AK4275,IF(Verzie!$E$1="SK",Ceny!AL4275,""))</f>
        <v>21.810639999999999</v>
      </c>
    </row>
    <row r="4276" spans="34:39" ht="15">
      <c r="AH4276" s="353" t="s">
        <v>14210</v>
      </c>
      <c r="AI4276" s="352" t="s">
        <v>14211</v>
      </c>
      <c r="AJ4276" s="352" t="s">
        <v>14212</v>
      </c>
      <c r="AK4276" s="354">
        <v>471.92752999999999</v>
      </c>
      <c r="AL4276" s="355">
        <v>22.701419999999999</v>
      </c>
      <c r="AM4276" s="11">
        <f>IF(Verzie!$E$1="CZK",Ceny!AK4276,IF(Verzie!$E$1="SK",Ceny!AL4276,""))</f>
        <v>22.701419999999999</v>
      </c>
    </row>
    <row r="4277" spans="34:39" ht="15">
      <c r="AH4277" s="353" t="s">
        <v>14213</v>
      </c>
      <c r="AI4277" s="352" t="s">
        <v>14214</v>
      </c>
      <c r="AJ4277" s="352" t="s">
        <v>14215</v>
      </c>
      <c r="AK4277" s="354">
        <v>495.84600999999998</v>
      </c>
      <c r="AL4277" s="355">
        <v>23.851990000000001</v>
      </c>
      <c r="AM4277" s="11">
        <f>IF(Verzie!$E$1="CZK",Ceny!AK4277,IF(Verzie!$E$1="SK",Ceny!AL4277,""))</f>
        <v>23.851990000000001</v>
      </c>
    </row>
    <row r="4278" spans="34:39" ht="15">
      <c r="AH4278" s="353" t="s">
        <v>14216</v>
      </c>
      <c r="AI4278" s="352" t="s">
        <v>14217</v>
      </c>
      <c r="AJ4278" s="352" t="s">
        <v>14218</v>
      </c>
      <c r="AK4278" s="354">
        <v>249.85856000000001</v>
      </c>
      <c r="AL4278" s="355">
        <v>12.0191</v>
      </c>
      <c r="AM4278" s="11">
        <f>IF(Verzie!$E$1="CZK",Ceny!AK4278,IF(Verzie!$E$1="SK",Ceny!AL4278,""))</f>
        <v>12.0191</v>
      </c>
    </row>
    <row r="4279" spans="34:39" ht="15">
      <c r="AH4279" s="353" t="s">
        <v>14219</v>
      </c>
      <c r="AI4279" s="352" t="s">
        <v>14220</v>
      </c>
      <c r="AJ4279" s="352" t="s">
        <v>14221</v>
      </c>
      <c r="AK4279" s="354">
        <v>249.85856000000001</v>
      </c>
      <c r="AL4279" s="355">
        <v>12.0191</v>
      </c>
      <c r="AM4279" s="11">
        <f>IF(Verzie!$E$1="CZK",Ceny!AK4279,IF(Verzie!$E$1="SK",Ceny!AL4279,""))</f>
        <v>12.0191</v>
      </c>
    </row>
    <row r="4280" spans="34:39" ht="15">
      <c r="AH4280" s="353" t="s">
        <v>14222</v>
      </c>
      <c r="AI4280" s="352" t="s">
        <v>14223</v>
      </c>
      <c r="AJ4280" s="352" t="s">
        <v>14224</v>
      </c>
      <c r="AK4280" s="354">
        <v>250.16165000000001</v>
      </c>
      <c r="AL4280" s="355">
        <v>12.03369</v>
      </c>
      <c r="AM4280" s="11">
        <f>IF(Verzie!$E$1="CZK",Ceny!AK4280,IF(Verzie!$E$1="SK",Ceny!AL4280,""))</f>
        <v>12.03369</v>
      </c>
    </row>
    <row r="4281" spans="34:39" ht="15">
      <c r="AH4281" s="353" t="s">
        <v>14225</v>
      </c>
      <c r="AI4281" s="352" t="s">
        <v>14226</v>
      </c>
      <c r="AJ4281" s="352" t="s">
        <v>14227</v>
      </c>
      <c r="AK4281" s="354">
        <v>250.16165000000001</v>
      </c>
      <c r="AL4281" s="355">
        <v>12.03369</v>
      </c>
      <c r="AM4281" s="11">
        <f>IF(Verzie!$E$1="CZK",Ceny!AK4281,IF(Verzie!$E$1="SK",Ceny!AL4281,""))</f>
        <v>12.03369</v>
      </c>
    </row>
    <row r="4282" spans="34:39" ht="15">
      <c r="AH4282" s="353" t="s">
        <v>14228</v>
      </c>
      <c r="AI4282" s="352" t="s">
        <v>14229</v>
      </c>
      <c r="AJ4282" s="352" t="s">
        <v>14230</v>
      </c>
      <c r="AK4282" s="354">
        <v>260.67007000000001</v>
      </c>
      <c r="AL4282" s="355">
        <v>12.53918</v>
      </c>
      <c r="AM4282" s="11">
        <f>IF(Verzie!$E$1="CZK",Ceny!AK4282,IF(Verzie!$E$1="SK",Ceny!AL4282,""))</f>
        <v>12.53918</v>
      </c>
    </row>
    <row r="4283" spans="34:39" ht="15">
      <c r="AH4283" s="353" t="s">
        <v>14231</v>
      </c>
      <c r="AI4283" s="352" t="s">
        <v>14232</v>
      </c>
      <c r="AJ4283" s="352" t="s">
        <v>14233</v>
      </c>
      <c r="AK4283" s="354">
        <v>260.67007000000001</v>
      </c>
      <c r="AL4283" s="355">
        <v>12.53918</v>
      </c>
      <c r="AM4283" s="11">
        <f>IF(Verzie!$E$1="CZK",Ceny!AK4283,IF(Verzie!$E$1="SK",Ceny!AL4283,""))</f>
        <v>12.53918</v>
      </c>
    </row>
    <row r="4284" spans="34:39" ht="15">
      <c r="AH4284" s="353" t="s">
        <v>14234</v>
      </c>
      <c r="AI4284" s="352" t="s">
        <v>14235</v>
      </c>
      <c r="AJ4284" s="352" t="s">
        <v>14236</v>
      </c>
      <c r="AK4284" s="354">
        <v>253.81685999999999</v>
      </c>
      <c r="AL4284" s="355">
        <v>11.945819999999999</v>
      </c>
      <c r="AM4284" s="11">
        <f>IF(Verzie!$E$1="CZK",Ceny!AK4284,IF(Verzie!$E$1="SK",Ceny!AL4284,""))</f>
        <v>11.945819999999999</v>
      </c>
    </row>
    <row r="4285" spans="34:39" ht="15">
      <c r="AH4285" s="353" t="s">
        <v>14237</v>
      </c>
      <c r="AI4285" s="352" t="s">
        <v>14238</v>
      </c>
      <c r="AJ4285" s="352" t="s">
        <v>14239</v>
      </c>
      <c r="AK4285" s="354">
        <v>253.81685999999999</v>
      </c>
      <c r="AL4285" s="355">
        <v>11.945819999999999</v>
      </c>
      <c r="AM4285" s="11">
        <f>IF(Verzie!$E$1="CZK",Ceny!AK4285,IF(Verzie!$E$1="SK",Ceny!AL4285,""))</f>
        <v>11.945819999999999</v>
      </c>
    </row>
    <row r="4286" spans="34:39" ht="15">
      <c r="AH4286" s="353" t="s">
        <v>14240</v>
      </c>
      <c r="AI4286" s="352" t="s">
        <v>14241</v>
      </c>
      <c r="AJ4286" s="352" t="s">
        <v>14242</v>
      </c>
      <c r="AK4286" s="354">
        <v>258.97115000000002</v>
      </c>
      <c r="AL4286" s="355">
        <v>12.1884</v>
      </c>
      <c r="AM4286" s="11">
        <f>IF(Verzie!$E$1="CZK",Ceny!AK4286,IF(Verzie!$E$1="SK",Ceny!AL4286,""))</f>
        <v>12.1884</v>
      </c>
    </row>
    <row r="4287" spans="34:39" ht="15">
      <c r="AH4287" s="353" t="s">
        <v>14243</v>
      </c>
      <c r="AI4287" s="352" t="s">
        <v>14244</v>
      </c>
      <c r="AJ4287" s="352" t="s">
        <v>14245</v>
      </c>
      <c r="AK4287" s="354">
        <v>258.97115000000002</v>
      </c>
      <c r="AL4287" s="355">
        <v>12.1884</v>
      </c>
      <c r="AM4287" s="11">
        <f>IF(Verzie!$E$1="CZK",Ceny!AK4287,IF(Verzie!$E$1="SK",Ceny!AL4287,""))</f>
        <v>12.1884</v>
      </c>
    </row>
    <row r="4288" spans="34:39" ht="15">
      <c r="AH4288" s="353" t="s">
        <v>14246</v>
      </c>
      <c r="AI4288" s="352" t="s">
        <v>14247</v>
      </c>
      <c r="AJ4288" s="352" t="s">
        <v>14248</v>
      </c>
      <c r="AK4288" s="354">
        <v>282.28789999999998</v>
      </c>
      <c r="AL4288" s="355">
        <v>13.57906</v>
      </c>
      <c r="AM4288" s="11">
        <f>IF(Verzie!$E$1="CZK",Ceny!AK4288,IF(Verzie!$E$1="SK",Ceny!AL4288,""))</f>
        <v>13.57906</v>
      </c>
    </row>
    <row r="4289" spans="34:39" ht="15">
      <c r="AH4289" s="353" t="s">
        <v>14249</v>
      </c>
      <c r="AI4289" s="352" t="s">
        <v>14250</v>
      </c>
      <c r="AJ4289" s="352" t="s">
        <v>14251</v>
      </c>
      <c r="AK4289" s="354">
        <v>282.28789999999998</v>
      </c>
      <c r="AL4289" s="355">
        <v>13.57906</v>
      </c>
      <c r="AM4289" s="11">
        <f>IF(Verzie!$E$1="CZK",Ceny!AK4289,IF(Verzie!$E$1="SK",Ceny!AL4289,""))</f>
        <v>13.57906</v>
      </c>
    </row>
    <row r="4290" spans="34:39" ht="15">
      <c r="AH4290" s="353" t="s">
        <v>14252</v>
      </c>
      <c r="AI4290" s="352" t="s">
        <v>14253</v>
      </c>
      <c r="AJ4290" s="352" t="s">
        <v>14254</v>
      </c>
      <c r="AK4290" s="354">
        <v>287.69375000000002</v>
      </c>
      <c r="AL4290" s="355">
        <v>13.83911</v>
      </c>
      <c r="AM4290" s="11">
        <f>IF(Verzie!$E$1="CZK",Ceny!AK4290,IF(Verzie!$E$1="SK",Ceny!AL4290,""))</f>
        <v>13.83911</v>
      </c>
    </row>
    <row r="4291" spans="34:39" ht="15">
      <c r="AH4291" s="353" t="s">
        <v>14255</v>
      </c>
      <c r="AI4291" s="352" t="s">
        <v>14256</v>
      </c>
      <c r="AJ4291" s="352" t="s">
        <v>14257</v>
      </c>
      <c r="AK4291" s="354">
        <v>287.69375000000002</v>
      </c>
      <c r="AL4291" s="355">
        <v>13.83911</v>
      </c>
      <c r="AM4291" s="11">
        <f>IF(Verzie!$E$1="CZK",Ceny!AK4291,IF(Verzie!$E$1="SK",Ceny!AL4291,""))</f>
        <v>13.83911</v>
      </c>
    </row>
    <row r="4292" spans="34:39" ht="15">
      <c r="AH4292" s="353" t="s">
        <v>14258</v>
      </c>
      <c r="AI4292" s="352" t="s">
        <v>14259</v>
      </c>
      <c r="AJ4292" s="352" t="s">
        <v>14260</v>
      </c>
      <c r="AK4292" s="354">
        <v>293.09949999999998</v>
      </c>
      <c r="AL4292" s="355">
        <v>14.09915</v>
      </c>
      <c r="AM4292" s="11">
        <f>IF(Verzie!$E$1="CZK",Ceny!AK4292,IF(Verzie!$E$1="SK",Ceny!AL4292,""))</f>
        <v>14.09915</v>
      </c>
    </row>
    <row r="4293" spans="34:39" ht="15">
      <c r="AH4293" s="353" t="s">
        <v>14261</v>
      </c>
      <c r="AI4293" s="352" t="s">
        <v>14262</v>
      </c>
      <c r="AJ4293" s="352" t="s">
        <v>14263</v>
      </c>
      <c r="AK4293" s="354">
        <v>293.09949999999998</v>
      </c>
      <c r="AL4293" s="355">
        <v>14.09915</v>
      </c>
      <c r="AM4293" s="11">
        <f>IF(Verzie!$E$1="CZK",Ceny!AK4293,IF(Verzie!$E$1="SK",Ceny!AL4293,""))</f>
        <v>14.09915</v>
      </c>
    </row>
    <row r="4294" spans="34:39" ht="15">
      <c r="AH4294" s="353" t="s">
        <v>14264</v>
      </c>
      <c r="AI4294" s="352" t="s">
        <v>14265</v>
      </c>
      <c r="AJ4294" s="352" t="s">
        <v>14266</v>
      </c>
      <c r="AK4294" s="354">
        <v>290.56889999999999</v>
      </c>
      <c r="AL4294" s="355">
        <v>13.67554</v>
      </c>
      <c r="AM4294" s="11">
        <f>IF(Verzie!$E$1="CZK",Ceny!AK4294,IF(Verzie!$E$1="SK",Ceny!AL4294,""))</f>
        <v>13.67554</v>
      </c>
    </row>
    <row r="4295" spans="34:39" ht="15">
      <c r="AH4295" s="353" t="s">
        <v>14267</v>
      </c>
      <c r="AI4295" s="352" t="s">
        <v>14268</v>
      </c>
      <c r="AJ4295" s="352" t="s">
        <v>14269</v>
      </c>
      <c r="AK4295" s="354">
        <v>290.56889999999999</v>
      </c>
      <c r="AL4295" s="355">
        <v>13.67554</v>
      </c>
      <c r="AM4295" s="11">
        <f>IF(Verzie!$E$1="CZK",Ceny!AK4295,IF(Verzie!$E$1="SK",Ceny!AL4295,""))</f>
        <v>13.67554</v>
      </c>
    </row>
    <row r="4296" spans="34:39" ht="15">
      <c r="AH4296" s="353" t="s">
        <v>14270</v>
      </c>
      <c r="AI4296" s="352" t="s">
        <v>14271</v>
      </c>
      <c r="AJ4296" s="352" t="s">
        <v>14272</v>
      </c>
      <c r="AK4296" s="354">
        <v>295.82576</v>
      </c>
      <c r="AL4296" s="355">
        <v>13.922940000000001</v>
      </c>
      <c r="AM4296" s="11">
        <f>IF(Verzie!$E$1="CZK",Ceny!AK4296,IF(Verzie!$E$1="SK",Ceny!AL4296,""))</f>
        <v>13.922940000000001</v>
      </c>
    </row>
    <row r="4297" spans="34:39" ht="15">
      <c r="AH4297" s="353" t="s">
        <v>14273</v>
      </c>
      <c r="AI4297" s="352" t="s">
        <v>14274</v>
      </c>
      <c r="AJ4297" s="352" t="s">
        <v>14275</v>
      </c>
      <c r="AK4297" s="354">
        <v>295.82576</v>
      </c>
      <c r="AL4297" s="355">
        <v>13.922940000000001</v>
      </c>
      <c r="AM4297" s="11">
        <f>IF(Verzie!$E$1="CZK",Ceny!AK4297,IF(Verzie!$E$1="SK",Ceny!AL4297,""))</f>
        <v>13.922940000000001</v>
      </c>
    </row>
    <row r="4298" spans="34:39" ht="15">
      <c r="AH4298" s="353" t="s">
        <v>14276</v>
      </c>
      <c r="AI4298" s="352" t="s">
        <v>14277</v>
      </c>
      <c r="AJ4298" s="352" t="s">
        <v>14278</v>
      </c>
      <c r="AK4298" s="354">
        <v>369.06438000000003</v>
      </c>
      <c r="AL4298" s="355">
        <v>14.85988</v>
      </c>
      <c r="AM4298" s="11">
        <f>IF(Verzie!$E$1="CZK",Ceny!AK4298,IF(Verzie!$E$1="SK",Ceny!AL4298,""))</f>
        <v>14.85988</v>
      </c>
    </row>
    <row r="4299" spans="34:39" ht="15">
      <c r="AH4299" s="353" t="s">
        <v>14279</v>
      </c>
      <c r="AI4299" s="352" t="s">
        <v>14280</v>
      </c>
      <c r="AJ4299" s="352" t="s">
        <v>14281</v>
      </c>
      <c r="AK4299" s="354">
        <v>635.19086000000004</v>
      </c>
      <c r="AL4299" s="355">
        <v>25.57516</v>
      </c>
      <c r="AM4299" s="11">
        <f>IF(Verzie!$E$1="CZK",Ceny!AK4299,IF(Verzie!$E$1="SK",Ceny!AL4299,""))</f>
        <v>25.57516</v>
      </c>
    </row>
    <row r="4300" spans="34:39" ht="15">
      <c r="AH4300" s="353" t="s">
        <v>14282</v>
      </c>
      <c r="AI4300" s="352" t="s">
        <v>14283</v>
      </c>
      <c r="AJ4300" s="352" t="s">
        <v>14284</v>
      </c>
      <c r="AK4300" s="354">
        <v>1727.2194500000001</v>
      </c>
      <c r="AL4300" s="355">
        <v>69.544240000000002</v>
      </c>
      <c r="AM4300" s="11">
        <f>IF(Verzie!$E$1="CZK",Ceny!AK4300,IF(Verzie!$E$1="SK",Ceny!AL4300,""))</f>
        <v>69.544240000000002</v>
      </c>
    </row>
    <row r="4301" spans="34:39" ht="15">
      <c r="AH4301" s="353" t="s">
        <v>14285</v>
      </c>
      <c r="AI4301" s="352" t="s">
        <v>14286</v>
      </c>
      <c r="AJ4301" s="352" t="s">
        <v>14287</v>
      </c>
      <c r="AK4301" s="354">
        <v>1357.08044</v>
      </c>
      <c r="AL4301" s="355">
        <v>54.641069999999999</v>
      </c>
      <c r="AM4301" s="11">
        <f>IF(Verzie!$E$1="CZK",Ceny!AK4301,IF(Verzie!$E$1="SK",Ceny!AL4301,""))</f>
        <v>54.641069999999999</v>
      </c>
    </row>
    <row r="4302" spans="34:39" ht="15">
      <c r="AH4302" s="353" t="s">
        <v>14288</v>
      </c>
      <c r="AI4302" s="352" t="s">
        <v>14289</v>
      </c>
      <c r="AJ4302" s="352" t="s">
        <v>14290</v>
      </c>
      <c r="AK4302" s="354">
        <v>124.76130999999999</v>
      </c>
      <c r="AL4302" s="355">
        <v>4.9910800000000002</v>
      </c>
      <c r="AM4302" s="11">
        <f>IF(Verzie!$E$1="CZK",Ceny!AK4302,IF(Verzie!$E$1="SK",Ceny!AL4302,""))</f>
        <v>4.9910800000000002</v>
      </c>
    </row>
    <row r="4303" spans="34:39" ht="15">
      <c r="AH4303" s="353" t="s">
        <v>14291</v>
      </c>
      <c r="AI4303" s="352" t="s">
        <v>14292</v>
      </c>
      <c r="AJ4303" s="352" t="s">
        <v>14293</v>
      </c>
      <c r="AK4303" s="354">
        <v>0</v>
      </c>
      <c r="AL4303" s="355">
        <v>0</v>
      </c>
      <c r="AM4303" s="11">
        <f>IF(Verzie!$E$1="CZK",Ceny!AK4303,IF(Verzie!$E$1="SK",Ceny!AL4303,""))</f>
        <v>0</v>
      </c>
    </row>
    <row r="4304" spans="34:39" ht="15">
      <c r="AH4304" s="353" t="s">
        <v>14294</v>
      </c>
      <c r="AI4304" s="352" t="s">
        <v>14295</v>
      </c>
      <c r="AJ4304" s="352" t="s">
        <v>14296</v>
      </c>
      <c r="AK4304" s="354">
        <v>944.79182000000003</v>
      </c>
      <c r="AL4304" s="355">
        <v>45.260480000000001</v>
      </c>
      <c r="AM4304" s="11">
        <f>IF(Verzie!$E$1="CZK",Ceny!AK4304,IF(Verzie!$E$1="SK",Ceny!AL4304,""))</f>
        <v>45.260480000000001</v>
      </c>
    </row>
    <row r="4305" spans="34:39" ht="15">
      <c r="AH4305" s="353" t="s">
        <v>14297</v>
      </c>
      <c r="AI4305" s="352" t="s">
        <v>14298</v>
      </c>
      <c r="AJ4305" s="352" t="s">
        <v>14299</v>
      </c>
      <c r="AK4305" s="354">
        <v>83.311239999999998</v>
      </c>
      <c r="AL4305" s="355">
        <v>4.0075799999999999</v>
      </c>
      <c r="AM4305" s="11">
        <f>IF(Verzie!$E$1="CZK",Ceny!AK4305,IF(Verzie!$E$1="SK",Ceny!AL4305,""))</f>
        <v>4.0075799999999999</v>
      </c>
    </row>
    <row r="4306" spans="34:39" ht="15">
      <c r="AH4306" s="353" t="s">
        <v>14297</v>
      </c>
      <c r="AI4306" s="352" t="s">
        <v>14300</v>
      </c>
      <c r="AJ4306" s="352" t="s">
        <v>14301</v>
      </c>
      <c r="AK4306" s="354">
        <v>38.839700000000001</v>
      </c>
      <c r="AL4306" s="355">
        <v>1.55802</v>
      </c>
      <c r="AM4306" s="11">
        <f>IF(Verzie!$E$1="CZK",Ceny!AK4306,IF(Verzie!$E$1="SK",Ceny!AL4306,""))</f>
        <v>1.55802</v>
      </c>
    </row>
    <row r="4307" spans="34:39" ht="15">
      <c r="AH4307" s="353" t="s">
        <v>14302</v>
      </c>
      <c r="AI4307" s="352" t="s">
        <v>14303</v>
      </c>
      <c r="AJ4307" s="352" t="s">
        <v>14304</v>
      </c>
      <c r="AK4307" s="354">
        <v>83.311239999999998</v>
      </c>
      <c r="AL4307" s="355">
        <v>4.0075799999999999</v>
      </c>
      <c r="AM4307" s="11">
        <f>IF(Verzie!$E$1="CZK",Ceny!AK4307,IF(Verzie!$E$1="SK",Ceny!AL4307,""))</f>
        <v>4.0075799999999999</v>
      </c>
    </row>
    <row r="4308" spans="34:39" ht="15">
      <c r="AH4308" s="353" t="s">
        <v>14305</v>
      </c>
      <c r="AI4308" s="352" t="s">
        <v>14306</v>
      </c>
      <c r="AJ4308" s="352" t="s">
        <v>14307</v>
      </c>
      <c r="AK4308" s="354">
        <v>3804.5645399999999</v>
      </c>
      <c r="AL4308" s="355">
        <v>174.29836</v>
      </c>
      <c r="AM4308" s="11">
        <f>IF(Verzie!$E$1="CZK",Ceny!AK4308,IF(Verzie!$E$1="SK",Ceny!AL4308,""))</f>
        <v>174.29836</v>
      </c>
    </row>
    <row r="4309" spans="34:39" ht="15">
      <c r="AH4309" s="353" t="s">
        <v>14308</v>
      </c>
      <c r="AI4309" s="352" t="s">
        <v>14309</v>
      </c>
      <c r="AJ4309" s="352" t="s">
        <v>14310</v>
      </c>
      <c r="AK4309" s="354">
        <v>3804.5645399999999</v>
      </c>
      <c r="AL4309" s="355">
        <v>174.29836</v>
      </c>
      <c r="AM4309" s="11">
        <f>IF(Verzie!$E$1="CZK",Ceny!AK4309,IF(Verzie!$E$1="SK",Ceny!AL4309,""))</f>
        <v>174.29836</v>
      </c>
    </row>
    <row r="4310" spans="34:39" ht="15">
      <c r="AH4310" s="353" t="s">
        <v>14311</v>
      </c>
      <c r="AI4310" s="352" t="s">
        <v>14312</v>
      </c>
      <c r="AJ4310" s="352" t="s">
        <v>14313</v>
      </c>
      <c r="AK4310" s="354">
        <v>675.79633999999999</v>
      </c>
      <c r="AL4310" s="355">
        <v>32.508249999999997</v>
      </c>
      <c r="AM4310" s="11">
        <f>IF(Verzie!$E$1="CZK",Ceny!AK4310,IF(Verzie!$E$1="SK",Ceny!AL4310,""))</f>
        <v>32.508249999999997</v>
      </c>
    </row>
    <row r="4311" spans="34:39" ht="15">
      <c r="AH4311" s="353" t="s">
        <v>14314</v>
      </c>
      <c r="AI4311" s="352" t="s">
        <v>14315</v>
      </c>
      <c r="AJ4311" s="352" t="s">
        <v>14316</v>
      </c>
      <c r="AK4311" s="354">
        <v>675.79633999999999</v>
      </c>
      <c r="AL4311" s="355">
        <v>32.508249999999997</v>
      </c>
      <c r="AM4311" s="11">
        <f>IF(Verzie!$E$1="CZK",Ceny!AK4311,IF(Verzie!$E$1="SK",Ceny!AL4311,""))</f>
        <v>32.508249999999997</v>
      </c>
    </row>
    <row r="4312" spans="34:39" ht="15">
      <c r="AH4312" s="353" t="s">
        <v>14317</v>
      </c>
      <c r="AI4312" s="352" t="s">
        <v>14318</v>
      </c>
      <c r="AJ4312" s="352" t="s">
        <v>14319</v>
      </c>
      <c r="AK4312" s="354">
        <v>675.79633999999999</v>
      </c>
      <c r="AL4312" s="355">
        <v>32.508249999999997</v>
      </c>
      <c r="AM4312" s="11">
        <f>IF(Verzie!$E$1="CZK",Ceny!AK4312,IF(Verzie!$E$1="SK",Ceny!AL4312,""))</f>
        <v>32.508249999999997</v>
      </c>
    </row>
    <row r="4313" spans="34:39" ht="15">
      <c r="AH4313" s="353" t="s">
        <v>14320</v>
      </c>
      <c r="AI4313" s="352" t="s">
        <v>14321</v>
      </c>
      <c r="AJ4313" s="352" t="s">
        <v>14322</v>
      </c>
      <c r="AK4313" s="354">
        <v>200.66466</v>
      </c>
      <c r="AL4313" s="355">
        <v>9.6526899999999998</v>
      </c>
      <c r="AM4313" s="11">
        <f>IF(Verzie!$E$1="CZK",Ceny!AK4313,IF(Verzie!$E$1="SK",Ceny!AL4313,""))</f>
        <v>9.6526899999999998</v>
      </c>
    </row>
    <row r="4314" spans="34:39" ht="15">
      <c r="AH4314" s="353" t="s">
        <v>14323</v>
      </c>
      <c r="AI4314" s="352" t="s">
        <v>14324</v>
      </c>
      <c r="AJ4314" s="352" t="s">
        <v>14325</v>
      </c>
      <c r="AK4314" s="354">
        <v>200.66466</v>
      </c>
      <c r="AL4314" s="355">
        <v>9.6526899999999998</v>
      </c>
      <c r="AM4314" s="11">
        <f>IF(Verzie!$E$1="CZK",Ceny!AK4314,IF(Verzie!$E$1="SK",Ceny!AL4314,""))</f>
        <v>9.6526899999999998</v>
      </c>
    </row>
    <row r="4315" spans="34:39" ht="15">
      <c r="AH4315" s="353" t="s">
        <v>14326</v>
      </c>
      <c r="AI4315" s="352" t="s">
        <v>14327</v>
      </c>
      <c r="AJ4315" s="352" t="s">
        <v>14328</v>
      </c>
      <c r="AK4315" s="354">
        <v>155.98670000000001</v>
      </c>
      <c r="AL4315" s="355">
        <v>0</v>
      </c>
      <c r="AM4315" s="11">
        <f>IF(Verzie!$E$1="CZK",Ceny!AK4315,IF(Verzie!$E$1="SK",Ceny!AL4315,""))</f>
        <v>0</v>
      </c>
    </row>
    <row r="4316" spans="34:39" ht="15">
      <c r="AH4316" s="353" t="s">
        <v>14329</v>
      </c>
      <c r="AI4316" s="352" t="s">
        <v>14330</v>
      </c>
      <c r="AJ4316" s="352" t="s">
        <v>14331</v>
      </c>
      <c r="AK4316" s="354">
        <v>167.90226999999999</v>
      </c>
      <c r="AL4316" s="355">
        <v>8.0767299999999995</v>
      </c>
      <c r="AM4316" s="11">
        <f>IF(Verzie!$E$1="CZK",Ceny!AK4316,IF(Verzie!$E$1="SK",Ceny!AL4316,""))</f>
        <v>8.0767299999999995</v>
      </c>
    </row>
    <row r="4317" spans="34:39" ht="15">
      <c r="AH4317" s="353" t="s">
        <v>14332</v>
      </c>
      <c r="AI4317" s="352" t="s">
        <v>14333</v>
      </c>
      <c r="AJ4317" s="352" t="s">
        <v>14334</v>
      </c>
      <c r="AK4317" s="354">
        <v>167.90226999999999</v>
      </c>
      <c r="AL4317" s="355">
        <v>8.0767299999999995</v>
      </c>
      <c r="AM4317" s="11">
        <f>IF(Verzie!$E$1="CZK",Ceny!AK4317,IF(Verzie!$E$1="SK",Ceny!AL4317,""))</f>
        <v>8.0767299999999995</v>
      </c>
    </row>
    <row r="4318" spans="34:39" ht="15">
      <c r="AH4318" s="353" t="s">
        <v>14335</v>
      </c>
      <c r="AI4318" s="352" t="s">
        <v>14336</v>
      </c>
      <c r="AJ4318" s="352" t="s">
        <v>14337</v>
      </c>
      <c r="AK4318" s="354">
        <v>22.21011</v>
      </c>
      <c r="AL4318" s="355">
        <v>1.0684</v>
      </c>
      <c r="AM4318" s="11">
        <f>IF(Verzie!$E$1="CZK",Ceny!AK4318,IF(Verzie!$E$1="SK",Ceny!AL4318,""))</f>
        <v>1.0684</v>
      </c>
    </row>
    <row r="4319" spans="34:39" ht="15">
      <c r="AH4319" s="353" t="s">
        <v>14338</v>
      </c>
      <c r="AI4319" s="352" t="s">
        <v>14339</v>
      </c>
      <c r="AJ4319" s="352" t="s">
        <v>14340</v>
      </c>
      <c r="AK4319" s="354">
        <v>21.356439999999999</v>
      </c>
      <c r="AL4319" s="355">
        <v>1.0273399999999999</v>
      </c>
      <c r="AM4319" s="11">
        <f>IF(Verzie!$E$1="CZK",Ceny!AK4319,IF(Verzie!$E$1="SK",Ceny!AL4319,""))</f>
        <v>1.0273399999999999</v>
      </c>
    </row>
    <row r="4320" spans="34:39" ht="15">
      <c r="AH4320" s="353" t="s">
        <v>14341</v>
      </c>
      <c r="AI4320" s="352" t="s">
        <v>14342</v>
      </c>
      <c r="AJ4320" s="352" t="s">
        <v>14343</v>
      </c>
      <c r="AK4320" s="354">
        <v>1032.8782200000001</v>
      </c>
      <c r="AL4320" s="355">
        <v>41.587470000000003</v>
      </c>
      <c r="AM4320" s="11">
        <f>IF(Verzie!$E$1="CZK",Ceny!AK4320,IF(Verzie!$E$1="SK",Ceny!AL4320,""))</f>
        <v>41.587470000000003</v>
      </c>
    </row>
    <row r="4321" spans="34:39" ht="15">
      <c r="AH4321" s="353" t="s">
        <v>1613</v>
      </c>
      <c r="AI4321" s="352" t="s">
        <v>14344</v>
      </c>
      <c r="AJ4321" s="352" t="s">
        <v>14345</v>
      </c>
      <c r="AK4321" s="354">
        <v>182.03933000000001</v>
      </c>
      <c r="AL4321" s="355">
        <v>8.7567500000000003</v>
      </c>
      <c r="AM4321" s="11">
        <f>IF(Verzie!$E$1="CZK",Ceny!AK4321,IF(Verzie!$E$1="SK",Ceny!AL4321,""))</f>
        <v>8.7567500000000003</v>
      </c>
    </row>
    <row r="4322" spans="34:39" ht="15">
      <c r="AH4322" s="353" t="s">
        <v>14346</v>
      </c>
      <c r="AI4322" s="352" t="s">
        <v>14347</v>
      </c>
      <c r="AJ4322" s="352" t="s">
        <v>14348</v>
      </c>
      <c r="AK4322" s="354">
        <v>12.63311</v>
      </c>
      <c r="AL4322" s="355">
        <v>0.60770000000000002</v>
      </c>
      <c r="AM4322" s="11">
        <f>IF(Verzie!$E$1="CZK",Ceny!AK4322,IF(Verzie!$E$1="SK",Ceny!AL4322,""))</f>
        <v>0.60770000000000002</v>
      </c>
    </row>
    <row r="4323" spans="34:39" ht="15">
      <c r="AH4323" s="353" t="s">
        <v>14349</v>
      </c>
      <c r="AI4323" s="352" t="s">
        <v>14350</v>
      </c>
      <c r="AJ4323" s="352" t="s">
        <v>14351</v>
      </c>
      <c r="AK4323" s="354">
        <v>131.11276000000001</v>
      </c>
      <c r="AL4323" s="355">
        <v>0</v>
      </c>
      <c r="AM4323" s="11">
        <f>IF(Verzie!$E$1="CZK",Ceny!AK4323,IF(Verzie!$E$1="SK",Ceny!AL4323,""))</f>
        <v>0</v>
      </c>
    </row>
    <row r="4324" spans="34:39" ht="15">
      <c r="AH4324" s="353" t="s">
        <v>14352</v>
      </c>
      <c r="AI4324" s="352" t="s">
        <v>14353</v>
      </c>
      <c r="AJ4324" s="352" t="s">
        <v>14354</v>
      </c>
      <c r="AK4324" s="354">
        <v>131.11276000000001</v>
      </c>
      <c r="AL4324" s="355">
        <v>0</v>
      </c>
      <c r="AM4324" s="11">
        <f>IF(Verzie!$E$1="CZK",Ceny!AK4324,IF(Verzie!$E$1="SK",Ceny!AL4324,""))</f>
        <v>0</v>
      </c>
    </row>
    <row r="4325" spans="34:39" ht="15">
      <c r="AH4325" s="353" t="s">
        <v>14355</v>
      </c>
      <c r="AI4325" s="352" t="s">
        <v>14356</v>
      </c>
      <c r="AJ4325" s="352" t="s">
        <v>14357</v>
      </c>
      <c r="AK4325" s="354">
        <v>167.79875999999999</v>
      </c>
      <c r="AL4325" s="355">
        <v>8.0717300000000005</v>
      </c>
      <c r="AM4325" s="11">
        <f>IF(Verzie!$E$1="CZK",Ceny!AK4325,IF(Verzie!$E$1="SK",Ceny!AL4325,""))</f>
        <v>8.0717300000000005</v>
      </c>
    </row>
    <row r="4326" spans="34:39" ht="15">
      <c r="AH4326" s="353" t="s">
        <v>14358</v>
      </c>
      <c r="AI4326" s="352" t="s">
        <v>14359</v>
      </c>
      <c r="AJ4326" s="352" t="s">
        <v>14360</v>
      </c>
      <c r="AK4326" s="354">
        <v>167.79875999999999</v>
      </c>
      <c r="AL4326" s="355">
        <v>8.0717300000000005</v>
      </c>
      <c r="AM4326" s="11">
        <f>IF(Verzie!$E$1="CZK",Ceny!AK4326,IF(Verzie!$E$1="SK",Ceny!AL4326,""))</f>
        <v>8.0717300000000005</v>
      </c>
    </row>
    <row r="4327" spans="34:39" ht="15">
      <c r="AH4327" s="353" t="s">
        <v>14361</v>
      </c>
      <c r="AI4327" s="352" t="s">
        <v>14362</v>
      </c>
      <c r="AJ4327" s="352" t="s">
        <v>14363</v>
      </c>
      <c r="AK4327" s="354">
        <v>167.79875999999999</v>
      </c>
      <c r="AL4327" s="355">
        <v>8.0717300000000005</v>
      </c>
      <c r="AM4327" s="11">
        <f>IF(Verzie!$E$1="CZK",Ceny!AK4327,IF(Verzie!$E$1="SK",Ceny!AL4327,""))</f>
        <v>8.0717300000000005</v>
      </c>
    </row>
    <row r="4328" spans="34:39" ht="15">
      <c r="AH4328" s="353" t="s">
        <v>14364</v>
      </c>
      <c r="AI4328" s="352" t="s">
        <v>14365</v>
      </c>
      <c r="AJ4328" s="352" t="s">
        <v>14366</v>
      </c>
      <c r="AK4328" s="354">
        <v>167.79875999999999</v>
      </c>
      <c r="AL4328" s="355">
        <v>8.0717300000000005</v>
      </c>
      <c r="AM4328" s="11">
        <f>IF(Verzie!$E$1="CZK",Ceny!AK4328,IF(Verzie!$E$1="SK",Ceny!AL4328,""))</f>
        <v>8.0717300000000005</v>
      </c>
    </row>
    <row r="4329" spans="34:39" ht="15">
      <c r="AH4329" s="353" t="s">
        <v>14367</v>
      </c>
      <c r="AI4329" s="352" t="s">
        <v>14368</v>
      </c>
      <c r="AJ4329" s="352" t="s">
        <v>14369</v>
      </c>
      <c r="AK4329" s="354">
        <v>167.79875999999999</v>
      </c>
      <c r="AL4329" s="355">
        <v>8.0717300000000005</v>
      </c>
      <c r="AM4329" s="11">
        <f>IF(Verzie!$E$1="CZK",Ceny!AK4329,IF(Verzie!$E$1="SK",Ceny!AL4329,""))</f>
        <v>8.0717300000000005</v>
      </c>
    </row>
    <row r="4330" spans="34:39" ht="15">
      <c r="AH4330" s="353" t="s">
        <v>14367</v>
      </c>
      <c r="AI4330" s="352" t="s">
        <v>14370</v>
      </c>
      <c r="AJ4330" s="352" t="s">
        <v>14371</v>
      </c>
      <c r="AK4330" s="354">
        <v>0</v>
      </c>
      <c r="AL4330" s="355">
        <v>8.0219000000000005</v>
      </c>
      <c r="AM4330" s="11">
        <f>IF(Verzie!$E$1="CZK",Ceny!AK4330,IF(Verzie!$E$1="SK",Ceny!AL4330,""))</f>
        <v>8.0219000000000005</v>
      </c>
    </row>
    <row r="4331" spans="34:39" ht="15">
      <c r="AH4331" s="353" t="s">
        <v>14372</v>
      </c>
      <c r="AI4331" s="352" t="s">
        <v>14373</v>
      </c>
      <c r="AJ4331" s="352" t="s">
        <v>14374</v>
      </c>
      <c r="AK4331" s="354">
        <v>167.79875999999999</v>
      </c>
      <c r="AL4331" s="355">
        <v>8.0717300000000005</v>
      </c>
      <c r="AM4331" s="11">
        <f>IF(Verzie!$E$1="CZK",Ceny!AK4331,IF(Verzie!$E$1="SK",Ceny!AL4331,""))</f>
        <v>8.0717300000000005</v>
      </c>
    </row>
    <row r="4332" spans="34:39" ht="15">
      <c r="AH4332" s="353" t="s">
        <v>14372</v>
      </c>
      <c r="AI4332" s="352" t="s">
        <v>14375</v>
      </c>
      <c r="AJ4332" s="352" t="s">
        <v>14376</v>
      </c>
      <c r="AK4332" s="354">
        <v>0</v>
      </c>
      <c r="AL4332" s="355">
        <v>8.0219000000000005</v>
      </c>
      <c r="AM4332" s="11">
        <f>IF(Verzie!$E$1="CZK",Ceny!AK4332,IF(Verzie!$E$1="SK",Ceny!AL4332,""))</f>
        <v>8.0219000000000005</v>
      </c>
    </row>
    <row r="4333" spans="34:39" ht="15">
      <c r="AH4333" s="353" t="s">
        <v>14377</v>
      </c>
      <c r="AI4333" s="352" t="s">
        <v>14378</v>
      </c>
      <c r="AJ4333" s="352" t="s">
        <v>14379</v>
      </c>
      <c r="AK4333" s="354">
        <v>173.85158999999999</v>
      </c>
      <c r="AL4333" s="355">
        <v>8.3628900000000002</v>
      </c>
      <c r="AM4333" s="11">
        <f>IF(Verzie!$E$1="CZK",Ceny!AK4333,IF(Verzie!$E$1="SK",Ceny!AL4333,""))</f>
        <v>8.3628900000000002</v>
      </c>
    </row>
    <row r="4334" spans="34:39" ht="15">
      <c r="AH4334" s="353" t="s">
        <v>14377</v>
      </c>
      <c r="AI4334" s="352" t="s">
        <v>14380</v>
      </c>
      <c r="AJ4334" s="352" t="s">
        <v>14381</v>
      </c>
      <c r="AK4334" s="354">
        <v>0</v>
      </c>
      <c r="AL4334" s="355">
        <v>8.31128</v>
      </c>
      <c r="AM4334" s="11">
        <f>IF(Verzie!$E$1="CZK",Ceny!AK4334,IF(Verzie!$E$1="SK",Ceny!AL4334,""))</f>
        <v>8.31128</v>
      </c>
    </row>
    <row r="4335" spans="34:39" ht="15">
      <c r="AH4335" s="353" t="s">
        <v>14382</v>
      </c>
      <c r="AI4335" s="352" t="s">
        <v>14383</v>
      </c>
      <c r="AJ4335" s="352" t="s">
        <v>14384</v>
      </c>
      <c r="AK4335" s="354">
        <v>173.85158999999999</v>
      </c>
      <c r="AL4335" s="355">
        <v>8.3628900000000002</v>
      </c>
      <c r="AM4335" s="11">
        <f>IF(Verzie!$E$1="CZK",Ceny!AK4335,IF(Verzie!$E$1="SK",Ceny!AL4335,""))</f>
        <v>8.3628900000000002</v>
      </c>
    </row>
    <row r="4336" spans="34:39" ht="15">
      <c r="AH4336" s="353" t="s">
        <v>14382</v>
      </c>
      <c r="AI4336" s="352" t="s">
        <v>14385</v>
      </c>
      <c r="AJ4336" s="352" t="s">
        <v>14386</v>
      </c>
      <c r="AK4336" s="354">
        <v>0</v>
      </c>
      <c r="AL4336" s="355">
        <v>8.31128</v>
      </c>
      <c r="AM4336" s="11">
        <f>IF(Verzie!$E$1="CZK",Ceny!AK4336,IF(Verzie!$E$1="SK",Ceny!AL4336,""))</f>
        <v>8.31128</v>
      </c>
    </row>
    <row r="4337" spans="34:39" ht="15">
      <c r="AH4337" s="353" t="s">
        <v>14387</v>
      </c>
      <c r="AI4337" s="352" t="s">
        <v>14388</v>
      </c>
      <c r="AJ4337" s="352" t="s">
        <v>14389</v>
      </c>
      <c r="AK4337" s="354">
        <v>177.64917</v>
      </c>
      <c r="AL4337" s="355">
        <v>8.3610000000000007</v>
      </c>
      <c r="AM4337" s="11">
        <f>IF(Verzie!$E$1="CZK",Ceny!AK4337,IF(Verzie!$E$1="SK",Ceny!AL4337,""))</f>
        <v>8.3610000000000007</v>
      </c>
    </row>
    <row r="4338" spans="34:39" ht="15">
      <c r="AH4338" s="353" t="s">
        <v>14390</v>
      </c>
      <c r="AI4338" s="352" t="s">
        <v>14391</v>
      </c>
      <c r="AJ4338" s="352" t="s">
        <v>14392</v>
      </c>
      <c r="AK4338" s="354">
        <v>177.64917</v>
      </c>
      <c r="AL4338" s="355">
        <v>8.3610000000000007</v>
      </c>
      <c r="AM4338" s="11">
        <f>IF(Verzie!$E$1="CZK",Ceny!AK4338,IF(Verzie!$E$1="SK",Ceny!AL4338,""))</f>
        <v>8.3610000000000007</v>
      </c>
    </row>
    <row r="4339" spans="34:39" ht="15">
      <c r="AH4339" s="353" t="s">
        <v>14393</v>
      </c>
      <c r="AI4339" s="352" t="s">
        <v>14394</v>
      </c>
      <c r="AJ4339" s="352" t="s">
        <v>14395</v>
      </c>
      <c r="AK4339" s="354">
        <v>235.21960000000001</v>
      </c>
      <c r="AL4339" s="355">
        <v>11.314909999999999</v>
      </c>
      <c r="AM4339" s="11">
        <f>IF(Verzie!$E$1="CZK",Ceny!AK4339,IF(Verzie!$E$1="SK",Ceny!AL4339,""))</f>
        <v>11.314909999999999</v>
      </c>
    </row>
    <row r="4340" spans="34:39" ht="15">
      <c r="AH4340" s="353" t="s">
        <v>14396</v>
      </c>
      <c r="AI4340" s="352" t="s">
        <v>14397</v>
      </c>
      <c r="AJ4340" s="352" t="s">
        <v>14398</v>
      </c>
      <c r="AK4340" s="354">
        <v>235.21960000000001</v>
      </c>
      <c r="AL4340" s="355">
        <v>11.314909999999999</v>
      </c>
      <c r="AM4340" s="11">
        <f>IF(Verzie!$E$1="CZK",Ceny!AK4340,IF(Verzie!$E$1="SK",Ceny!AL4340,""))</f>
        <v>11.314909999999999</v>
      </c>
    </row>
    <row r="4341" spans="34:39" ht="15">
      <c r="AH4341" s="353" t="s">
        <v>14399</v>
      </c>
      <c r="AI4341" s="352" t="s">
        <v>14400</v>
      </c>
      <c r="AJ4341" s="352" t="s">
        <v>14401</v>
      </c>
      <c r="AK4341" s="354">
        <v>235.21960000000001</v>
      </c>
      <c r="AL4341" s="355">
        <v>11.314909999999999</v>
      </c>
      <c r="AM4341" s="11">
        <f>IF(Verzie!$E$1="CZK",Ceny!AK4341,IF(Verzie!$E$1="SK",Ceny!AL4341,""))</f>
        <v>11.314909999999999</v>
      </c>
    </row>
    <row r="4342" spans="34:39" ht="15">
      <c r="AH4342" s="353" t="s">
        <v>14402</v>
      </c>
      <c r="AI4342" s="352" t="s">
        <v>14403</v>
      </c>
      <c r="AJ4342" s="352" t="s">
        <v>14404</v>
      </c>
      <c r="AK4342" s="354">
        <v>235.21960000000001</v>
      </c>
      <c r="AL4342" s="355">
        <v>11.314909999999999</v>
      </c>
      <c r="AM4342" s="11">
        <f>IF(Verzie!$E$1="CZK",Ceny!AK4342,IF(Verzie!$E$1="SK",Ceny!AL4342,""))</f>
        <v>11.314909999999999</v>
      </c>
    </row>
    <row r="4343" spans="34:39" ht="15">
      <c r="AH4343" s="353" t="s">
        <v>14405</v>
      </c>
      <c r="AI4343" s="352" t="s">
        <v>14406</v>
      </c>
      <c r="AJ4343" s="352" t="s">
        <v>14407</v>
      </c>
      <c r="AK4343" s="354">
        <v>248.82093</v>
      </c>
      <c r="AL4343" s="355">
        <v>11.969200000000001</v>
      </c>
      <c r="AM4343" s="11">
        <f>IF(Verzie!$E$1="CZK",Ceny!AK4343,IF(Verzie!$E$1="SK",Ceny!AL4343,""))</f>
        <v>11.969200000000001</v>
      </c>
    </row>
    <row r="4344" spans="34:39" ht="15">
      <c r="AH4344" s="353" t="s">
        <v>14408</v>
      </c>
      <c r="AI4344" s="352" t="s">
        <v>14409</v>
      </c>
      <c r="AJ4344" s="352" t="s">
        <v>14410</v>
      </c>
      <c r="AK4344" s="354">
        <v>248.82093</v>
      </c>
      <c r="AL4344" s="355">
        <v>11.969200000000001</v>
      </c>
      <c r="AM4344" s="11">
        <f>IF(Verzie!$E$1="CZK",Ceny!AK4344,IF(Verzie!$E$1="SK",Ceny!AL4344,""))</f>
        <v>11.969200000000001</v>
      </c>
    </row>
    <row r="4345" spans="34:39" ht="15">
      <c r="AH4345" s="353" t="s">
        <v>14411</v>
      </c>
      <c r="AI4345" s="352" t="s">
        <v>14412</v>
      </c>
      <c r="AJ4345" s="352" t="s">
        <v>14413</v>
      </c>
      <c r="AK4345" s="354">
        <v>256.82152000000002</v>
      </c>
      <c r="AL4345" s="355">
        <v>12.35403</v>
      </c>
      <c r="AM4345" s="11">
        <f>IF(Verzie!$E$1="CZK",Ceny!AK4345,IF(Verzie!$E$1="SK",Ceny!AL4345,""))</f>
        <v>12.35403</v>
      </c>
    </row>
    <row r="4346" spans="34:39" ht="15">
      <c r="AH4346" s="353" t="s">
        <v>14414</v>
      </c>
      <c r="AI4346" s="352" t="s">
        <v>14415</v>
      </c>
      <c r="AJ4346" s="352" t="s">
        <v>14416</v>
      </c>
      <c r="AK4346" s="354">
        <v>256.82152000000002</v>
      </c>
      <c r="AL4346" s="355">
        <v>12.35403</v>
      </c>
      <c r="AM4346" s="11">
        <f>IF(Verzie!$E$1="CZK",Ceny!AK4346,IF(Verzie!$E$1="SK",Ceny!AL4346,""))</f>
        <v>12.35403</v>
      </c>
    </row>
    <row r="4347" spans="34:39" ht="15">
      <c r="AH4347" s="353" t="s">
        <v>14417</v>
      </c>
      <c r="AI4347" s="352" t="s">
        <v>14418</v>
      </c>
      <c r="AJ4347" s="352" t="s">
        <v>14419</v>
      </c>
      <c r="AK4347" s="354">
        <v>8.5305</v>
      </c>
      <c r="AL4347" s="355">
        <v>0.37128</v>
      </c>
      <c r="AM4347" s="11">
        <f>IF(Verzie!$E$1="CZK",Ceny!AK4347,IF(Verzie!$E$1="SK",Ceny!AL4347,""))</f>
        <v>0.37128</v>
      </c>
    </row>
    <row r="4348" spans="34:39" ht="15">
      <c r="AH4348" s="353" t="s">
        <v>14420</v>
      </c>
      <c r="AI4348" s="352" t="s">
        <v>14421</v>
      </c>
      <c r="AJ4348" s="352" t="s">
        <v>14422</v>
      </c>
      <c r="AK4348" s="354">
        <v>8.5305</v>
      </c>
      <c r="AL4348" s="355">
        <v>0.37128</v>
      </c>
      <c r="AM4348" s="11">
        <f>IF(Verzie!$E$1="CZK",Ceny!AK4348,IF(Verzie!$E$1="SK",Ceny!AL4348,""))</f>
        <v>0.37128</v>
      </c>
    </row>
    <row r="4349" spans="34:39" ht="15">
      <c r="AH4349" s="353" t="s">
        <v>14423</v>
      </c>
      <c r="AI4349" s="352" t="s">
        <v>14424</v>
      </c>
      <c r="AJ4349" s="352" t="s">
        <v>14425</v>
      </c>
      <c r="AK4349" s="354">
        <v>410.37308999999999</v>
      </c>
      <c r="AL4349" s="355">
        <v>17.1844</v>
      </c>
      <c r="AM4349" s="11">
        <f>IF(Verzie!$E$1="CZK",Ceny!AK4349,IF(Verzie!$E$1="SK",Ceny!AL4349,""))</f>
        <v>17.1844</v>
      </c>
    </row>
    <row r="4350" spans="34:39" ht="15">
      <c r="AH4350" s="353" t="s">
        <v>14426</v>
      </c>
      <c r="AI4350" s="352" t="s">
        <v>14427</v>
      </c>
      <c r="AJ4350" s="352" t="s">
        <v>14428</v>
      </c>
      <c r="AK4350" s="354">
        <v>22.248280000000001</v>
      </c>
      <c r="AL4350" s="355">
        <v>1.0702199999999999</v>
      </c>
      <c r="AM4350" s="11">
        <f>IF(Verzie!$E$1="CZK",Ceny!AK4350,IF(Verzie!$E$1="SK",Ceny!AL4350,""))</f>
        <v>1.0702199999999999</v>
      </c>
    </row>
    <row r="4351" spans="34:39" ht="15">
      <c r="AH4351" s="353" t="s">
        <v>14429</v>
      </c>
      <c r="AI4351" s="352" t="s">
        <v>14430</v>
      </c>
      <c r="AJ4351" s="352" t="s">
        <v>14431</v>
      </c>
      <c r="AK4351" s="354">
        <v>990.30849999999998</v>
      </c>
      <c r="AL4351" s="355">
        <v>0</v>
      </c>
      <c r="AM4351" s="11">
        <f>IF(Verzie!$E$1="CZK",Ceny!AK4351,IF(Verzie!$E$1="SK",Ceny!AL4351,""))</f>
        <v>0</v>
      </c>
    </row>
    <row r="4352" spans="34:39" ht="15">
      <c r="AH4352" s="353" t="s">
        <v>14432</v>
      </c>
      <c r="AI4352" s="352" t="s">
        <v>14433</v>
      </c>
      <c r="AJ4352" s="352" t="s">
        <v>14434</v>
      </c>
      <c r="AK4352" s="354">
        <v>988.87707</v>
      </c>
      <c r="AL4352" s="355">
        <v>41.409269999999999</v>
      </c>
      <c r="AM4352" s="11">
        <f>IF(Verzie!$E$1="CZK",Ceny!AK4352,IF(Verzie!$E$1="SK",Ceny!AL4352,""))</f>
        <v>41.409269999999999</v>
      </c>
    </row>
    <row r="4353" spans="34:39" ht="15">
      <c r="AH4353" s="353" t="s">
        <v>14432</v>
      </c>
      <c r="AI4353" s="352" t="s">
        <v>14435</v>
      </c>
      <c r="AJ4353" s="352" t="s">
        <v>14436</v>
      </c>
      <c r="AK4353" s="354">
        <v>988.87707</v>
      </c>
      <c r="AL4353" s="355">
        <v>41.409269999999999</v>
      </c>
      <c r="AM4353" s="11">
        <f>IF(Verzie!$E$1="CZK",Ceny!AK4353,IF(Verzie!$E$1="SK",Ceny!AL4353,""))</f>
        <v>41.409269999999999</v>
      </c>
    </row>
    <row r="4354" spans="34:39" ht="15">
      <c r="AH4354" s="353" t="s">
        <v>14437</v>
      </c>
      <c r="AI4354" s="352" t="s">
        <v>14438</v>
      </c>
      <c r="AJ4354" s="352" t="s">
        <v>14439</v>
      </c>
      <c r="AK4354" s="354">
        <v>0</v>
      </c>
      <c r="AL4354" s="355">
        <v>0</v>
      </c>
      <c r="AM4354" s="11">
        <f>IF(Verzie!$E$1="CZK",Ceny!AK4354,IF(Verzie!$E$1="SK",Ceny!AL4354,""))</f>
        <v>0</v>
      </c>
    </row>
    <row r="4355" spans="34:39" ht="15">
      <c r="AH4355" s="353" t="s">
        <v>14440</v>
      </c>
      <c r="AI4355" s="352" t="s">
        <v>14441</v>
      </c>
      <c r="AJ4355" s="352" t="s">
        <v>14442</v>
      </c>
      <c r="AK4355" s="354">
        <v>1137.05134</v>
      </c>
      <c r="AL4355" s="355">
        <v>47.614100000000001</v>
      </c>
      <c r="AM4355" s="11">
        <f>IF(Verzie!$E$1="CZK",Ceny!AK4355,IF(Verzie!$E$1="SK",Ceny!AL4355,""))</f>
        <v>47.614100000000001</v>
      </c>
    </row>
    <row r="4356" spans="34:39" ht="15">
      <c r="AH4356" s="353" t="s">
        <v>14443</v>
      </c>
      <c r="AI4356" s="352" t="s">
        <v>14444</v>
      </c>
      <c r="AJ4356" s="352" t="s">
        <v>14445</v>
      </c>
      <c r="AK4356" s="354">
        <v>1.13368</v>
      </c>
      <c r="AL4356" s="355">
        <v>5.4539999999999998E-2</v>
      </c>
      <c r="AM4356" s="11">
        <f>IF(Verzie!$E$1="CZK",Ceny!AK4356,IF(Verzie!$E$1="SK",Ceny!AL4356,""))</f>
        <v>5.4539999999999998E-2</v>
      </c>
    </row>
    <row r="4357" spans="34:39" ht="15">
      <c r="AH4357" s="353" t="s">
        <v>14446</v>
      </c>
      <c r="AI4357" s="352" t="s">
        <v>14447</v>
      </c>
      <c r="AJ4357" s="352" t="s">
        <v>14448</v>
      </c>
      <c r="AK4357" s="354">
        <v>199.28737000000001</v>
      </c>
      <c r="AL4357" s="355">
        <v>9.5864600000000006</v>
      </c>
      <c r="AM4357" s="11">
        <f>IF(Verzie!$E$1="CZK",Ceny!AK4357,IF(Verzie!$E$1="SK",Ceny!AL4357,""))</f>
        <v>9.5864600000000006</v>
      </c>
    </row>
    <row r="4358" spans="34:39" ht="15">
      <c r="AH4358" s="353" t="s">
        <v>14449</v>
      </c>
      <c r="AI4358" s="352" t="s">
        <v>14450</v>
      </c>
      <c r="AJ4358" s="352" t="s">
        <v>14451</v>
      </c>
      <c r="AK4358" s="354">
        <v>199.28737000000001</v>
      </c>
      <c r="AL4358" s="355">
        <v>9.5864600000000006</v>
      </c>
      <c r="AM4358" s="11">
        <f>IF(Verzie!$E$1="CZK",Ceny!AK4358,IF(Verzie!$E$1="SK",Ceny!AL4358,""))</f>
        <v>9.5864600000000006</v>
      </c>
    </row>
    <row r="4359" spans="34:39" ht="15">
      <c r="AH4359" s="353" t="s">
        <v>14452</v>
      </c>
      <c r="AI4359" s="352" t="s">
        <v>14453</v>
      </c>
      <c r="AJ4359" s="352" t="s">
        <v>14454</v>
      </c>
      <c r="AK4359" s="354">
        <v>212.02325999999999</v>
      </c>
      <c r="AL4359" s="355">
        <v>10.19909</v>
      </c>
      <c r="AM4359" s="11">
        <f>IF(Verzie!$E$1="CZK",Ceny!AK4359,IF(Verzie!$E$1="SK",Ceny!AL4359,""))</f>
        <v>10.19909</v>
      </c>
    </row>
    <row r="4360" spans="34:39" ht="15">
      <c r="AH4360" s="353" t="s">
        <v>14455</v>
      </c>
      <c r="AI4360" s="352" t="s">
        <v>14456</v>
      </c>
      <c r="AJ4360" s="352" t="s">
        <v>14457</v>
      </c>
      <c r="AK4360" s="354">
        <v>271.30831999999998</v>
      </c>
      <c r="AL4360" s="355">
        <v>12.76904</v>
      </c>
      <c r="AM4360" s="11">
        <f>IF(Verzie!$E$1="CZK",Ceny!AK4360,IF(Verzie!$E$1="SK",Ceny!AL4360,""))</f>
        <v>12.76904</v>
      </c>
    </row>
    <row r="4361" spans="34:39" ht="15">
      <c r="AH4361" s="353" t="s">
        <v>14458</v>
      </c>
      <c r="AI4361" s="352" t="s">
        <v>14459</v>
      </c>
      <c r="AJ4361" s="352" t="s">
        <v>14460</v>
      </c>
      <c r="AK4361" s="354">
        <v>271.30831999999998</v>
      </c>
      <c r="AL4361" s="355">
        <v>12.76904</v>
      </c>
      <c r="AM4361" s="11">
        <f>IF(Verzie!$E$1="CZK",Ceny!AK4361,IF(Verzie!$E$1="SK",Ceny!AL4361,""))</f>
        <v>12.76904</v>
      </c>
    </row>
    <row r="4362" spans="34:39" ht="15">
      <c r="AH4362" s="353" t="s">
        <v>14461</v>
      </c>
      <c r="AI4362" s="352" t="s">
        <v>14462</v>
      </c>
      <c r="AJ4362" s="352" t="s">
        <v>14463</v>
      </c>
      <c r="AK4362" s="354">
        <v>876.88133000000005</v>
      </c>
      <c r="AL4362" s="355">
        <v>42.181170000000002</v>
      </c>
      <c r="AM4362" s="11">
        <f>IF(Verzie!$E$1="CZK",Ceny!AK4362,IF(Verzie!$E$1="SK",Ceny!AL4362,""))</f>
        <v>42.181170000000002</v>
      </c>
    </row>
    <row r="4363" spans="34:39" ht="15">
      <c r="AH4363" s="353" t="s">
        <v>14464</v>
      </c>
      <c r="AI4363" s="352" t="s">
        <v>14465</v>
      </c>
      <c r="AJ4363" s="352" t="s">
        <v>14466</v>
      </c>
      <c r="AK4363" s="354">
        <v>876.88133000000005</v>
      </c>
      <c r="AL4363" s="355">
        <v>42.181170000000002</v>
      </c>
      <c r="AM4363" s="11">
        <f>IF(Verzie!$E$1="CZK",Ceny!AK4363,IF(Verzie!$E$1="SK",Ceny!AL4363,""))</f>
        <v>42.181170000000002</v>
      </c>
    </row>
    <row r="4364" spans="34:39" ht="15">
      <c r="AH4364" s="353" t="s">
        <v>14467</v>
      </c>
      <c r="AI4364" s="352" t="s">
        <v>14468</v>
      </c>
      <c r="AJ4364" s="352" t="s">
        <v>14469</v>
      </c>
      <c r="AK4364" s="354">
        <v>876.88133000000005</v>
      </c>
      <c r="AL4364" s="355">
        <v>42.181170000000002</v>
      </c>
      <c r="AM4364" s="11">
        <f>IF(Verzie!$E$1="CZK",Ceny!AK4364,IF(Verzie!$E$1="SK",Ceny!AL4364,""))</f>
        <v>42.181170000000002</v>
      </c>
    </row>
    <row r="4365" spans="34:39" ht="15">
      <c r="AH4365" s="353" t="s">
        <v>14470</v>
      </c>
      <c r="AI4365" s="352" t="s">
        <v>14471</v>
      </c>
      <c r="AJ4365" s="352" t="s">
        <v>14472</v>
      </c>
      <c r="AK4365" s="354">
        <v>199.28737000000001</v>
      </c>
      <c r="AL4365" s="355">
        <v>9.5864600000000006</v>
      </c>
      <c r="AM4365" s="11">
        <f>IF(Verzie!$E$1="CZK",Ceny!AK4365,IF(Verzie!$E$1="SK",Ceny!AL4365,""))</f>
        <v>9.5864600000000006</v>
      </c>
    </row>
    <row r="4366" spans="34:39" ht="15">
      <c r="AH4366" s="353" t="s">
        <v>14473</v>
      </c>
      <c r="AI4366" s="352" t="s">
        <v>14474</v>
      </c>
      <c r="AJ4366" s="352" t="s">
        <v>14475</v>
      </c>
      <c r="AK4366" s="354">
        <v>199.28737000000001</v>
      </c>
      <c r="AL4366" s="355">
        <v>9.5864600000000006</v>
      </c>
      <c r="AM4366" s="11">
        <f>IF(Verzie!$E$1="CZK",Ceny!AK4366,IF(Verzie!$E$1="SK",Ceny!AL4366,""))</f>
        <v>9.5864600000000006</v>
      </c>
    </row>
    <row r="4367" spans="34:39" ht="15">
      <c r="AH4367" s="353" t="s">
        <v>14476</v>
      </c>
      <c r="AI4367" s="352" t="s">
        <v>14477</v>
      </c>
      <c r="AJ4367" s="352" t="s">
        <v>14478</v>
      </c>
      <c r="AK4367" s="354">
        <v>199.28737000000001</v>
      </c>
      <c r="AL4367" s="355">
        <v>9.5864600000000006</v>
      </c>
      <c r="AM4367" s="11">
        <f>IF(Verzie!$E$1="CZK",Ceny!AK4367,IF(Verzie!$E$1="SK",Ceny!AL4367,""))</f>
        <v>9.5864600000000006</v>
      </c>
    </row>
    <row r="4368" spans="34:39" ht="15">
      <c r="AH4368" s="353" t="s">
        <v>14479</v>
      </c>
      <c r="AI4368" s="352" t="s">
        <v>14480</v>
      </c>
      <c r="AJ4368" s="352" t="s">
        <v>14481</v>
      </c>
      <c r="AK4368" s="354">
        <v>199.28737000000001</v>
      </c>
      <c r="AL4368" s="355">
        <v>9.5864600000000006</v>
      </c>
      <c r="AM4368" s="11">
        <f>IF(Verzie!$E$1="CZK",Ceny!AK4368,IF(Verzie!$E$1="SK",Ceny!AL4368,""))</f>
        <v>9.5864600000000006</v>
      </c>
    </row>
    <row r="4369" spans="34:39" ht="15">
      <c r="AH4369" s="353" t="s">
        <v>14482</v>
      </c>
      <c r="AI4369" s="352" t="s">
        <v>14483</v>
      </c>
      <c r="AJ4369" s="352" t="s">
        <v>14484</v>
      </c>
      <c r="AK4369" s="354">
        <v>199.28737000000001</v>
      </c>
      <c r="AL4369" s="355">
        <v>9.5864600000000006</v>
      </c>
      <c r="AM4369" s="11">
        <f>IF(Verzie!$E$1="CZK",Ceny!AK4369,IF(Verzie!$E$1="SK",Ceny!AL4369,""))</f>
        <v>9.5864600000000006</v>
      </c>
    </row>
    <row r="4370" spans="34:39" ht="15">
      <c r="AH4370" s="353" t="s">
        <v>14485</v>
      </c>
      <c r="AI4370" s="352" t="s">
        <v>14486</v>
      </c>
      <c r="AJ4370" s="352" t="s">
        <v>14487</v>
      </c>
      <c r="AK4370" s="354">
        <v>199.28737000000001</v>
      </c>
      <c r="AL4370" s="355">
        <v>9.5864600000000006</v>
      </c>
      <c r="AM4370" s="11">
        <f>IF(Verzie!$E$1="CZK",Ceny!AK4370,IF(Verzie!$E$1="SK",Ceny!AL4370,""))</f>
        <v>9.5864600000000006</v>
      </c>
    </row>
    <row r="4371" spans="34:39" ht="15">
      <c r="AH4371" s="353" t="s">
        <v>14488</v>
      </c>
      <c r="AI4371" s="352" t="s">
        <v>14489</v>
      </c>
      <c r="AJ4371" s="352" t="s">
        <v>14490</v>
      </c>
      <c r="AK4371" s="354">
        <v>199.28737000000001</v>
      </c>
      <c r="AL4371" s="355">
        <v>9.5864600000000006</v>
      </c>
      <c r="AM4371" s="11">
        <f>IF(Verzie!$E$1="CZK",Ceny!AK4371,IF(Verzie!$E$1="SK",Ceny!AL4371,""))</f>
        <v>9.5864600000000006</v>
      </c>
    </row>
    <row r="4372" spans="34:39" ht="15">
      <c r="AH4372" s="353" t="s">
        <v>14491</v>
      </c>
      <c r="AI4372" s="352" t="s">
        <v>14492</v>
      </c>
      <c r="AJ4372" s="352" t="s">
        <v>14493</v>
      </c>
      <c r="AK4372" s="354">
        <v>199.28737000000001</v>
      </c>
      <c r="AL4372" s="355">
        <v>9.5864600000000006</v>
      </c>
      <c r="AM4372" s="11">
        <f>IF(Verzie!$E$1="CZK",Ceny!AK4372,IF(Verzie!$E$1="SK",Ceny!AL4372,""))</f>
        <v>9.5864600000000006</v>
      </c>
    </row>
    <row r="4373" spans="34:39" ht="15">
      <c r="AH4373" s="353" t="s">
        <v>14494</v>
      </c>
      <c r="AI4373" s="352" t="s">
        <v>14495</v>
      </c>
      <c r="AJ4373" s="352" t="s">
        <v>14496</v>
      </c>
      <c r="AK4373" s="354">
        <v>199.28737000000001</v>
      </c>
      <c r="AL4373" s="355">
        <v>9.5864600000000006</v>
      </c>
      <c r="AM4373" s="11">
        <f>IF(Verzie!$E$1="CZK",Ceny!AK4373,IF(Verzie!$E$1="SK",Ceny!AL4373,""))</f>
        <v>9.5864600000000006</v>
      </c>
    </row>
    <row r="4374" spans="34:39" ht="15">
      <c r="AH4374" s="353" t="s">
        <v>14497</v>
      </c>
      <c r="AI4374" s="352" t="s">
        <v>14498</v>
      </c>
      <c r="AJ4374" s="352" t="s">
        <v>14499</v>
      </c>
      <c r="AK4374" s="354">
        <v>199.28737000000001</v>
      </c>
      <c r="AL4374" s="355">
        <v>9.5864600000000006</v>
      </c>
      <c r="AM4374" s="11">
        <f>IF(Verzie!$E$1="CZK",Ceny!AK4374,IF(Verzie!$E$1="SK",Ceny!AL4374,""))</f>
        <v>9.5864600000000006</v>
      </c>
    </row>
    <row r="4375" spans="34:39" ht="15">
      <c r="AH4375" s="353" t="s">
        <v>14500</v>
      </c>
      <c r="AI4375" s="352" t="s">
        <v>14501</v>
      </c>
      <c r="AJ4375" s="352" t="s">
        <v>14502</v>
      </c>
      <c r="AK4375" s="354">
        <v>199.28737000000001</v>
      </c>
      <c r="AL4375" s="355">
        <v>9.5864600000000006</v>
      </c>
      <c r="AM4375" s="11">
        <f>IF(Verzie!$E$1="CZK",Ceny!AK4375,IF(Verzie!$E$1="SK",Ceny!AL4375,""))</f>
        <v>9.5864600000000006</v>
      </c>
    </row>
    <row r="4376" spans="34:39" ht="15">
      <c r="AH4376" s="353" t="s">
        <v>14503</v>
      </c>
      <c r="AI4376" s="352" t="s">
        <v>14504</v>
      </c>
      <c r="AJ4376" s="352" t="s">
        <v>14505</v>
      </c>
      <c r="AK4376" s="354">
        <v>199.28737000000001</v>
      </c>
      <c r="AL4376" s="355">
        <v>9.5864600000000006</v>
      </c>
      <c r="AM4376" s="11">
        <f>IF(Verzie!$E$1="CZK",Ceny!AK4376,IF(Verzie!$E$1="SK",Ceny!AL4376,""))</f>
        <v>9.5864600000000006</v>
      </c>
    </row>
    <row r="4377" spans="34:39" ht="15">
      <c r="AH4377" s="353" t="s">
        <v>14506</v>
      </c>
      <c r="AI4377" s="352" t="s">
        <v>14507</v>
      </c>
      <c r="AJ4377" s="352" t="s">
        <v>14508</v>
      </c>
      <c r="AK4377" s="354">
        <v>205.6566</v>
      </c>
      <c r="AL4377" s="355">
        <v>9.89283</v>
      </c>
      <c r="AM4377" s="11">
        <f>IF(Verzie!$E$1="CZK",Ceny!AK4377,IF(Verzie!$E$1="SK",Ceny!AL4377,""))</f>
        <v>9.89283</v>
      </c>
    </row>
    <row r="4378" spans="34:39" ht="15">
      <c r="AH4378" s="353" t="s">
        <v>14509</v>
      </c>
      <c r="AI4378" s="352" t="s">
        <v>14510</v>
      </c>
      <c r="AJ4378" s="352" t="s">
        <v>14511</v>
      </c>
      <c r="AK4378" s="354">
        <v>205.6566</v>
      </c>
      <c r="AL4378" s="355">
        <v>9.89283</v>
      </c>
      <c r="AM4378" s="11">
        <f>IF(Verzie!$E$1="CZK",Ceny!AK4378,IF(Verzie!$E$1="SK",Ceny!AL4378,""))</f>
        <v>9.89283</v>
      </c>
    </row>
    <row r="4379" spans="34:39" ht="15">
      <c r="AH4379" s="353" t="s">
        <v>14512</v>
      </c>
      <c r="AI4379" s="352" t="s">
        <v>14513</v>
      </c>
      <c r="AJ4379" s="352" t="s">
        <v>14514</v>
      </c>
      <c r="AK4379" s="354">
        <v>212.02325999999999</v>
      </c>
      <c r="AL4379" s="355">
        <v>10.19909</v>
      </c>
      <c r="AM4379" s="11">
        <f>IF(Verzie!$E$1="CZK",Ceny!AK4379,IF(Verzie!$E$1="SK",Ceny!AL4379,""))</f>
        <v>10.19909</v>
      </c>
    </row>
    <row r="4380" spans="34:39" ht="15">
      <c r="AH4380" s="353" t="s">
        <v>14515</v>
      </c>
      <c r="AI4380" s="352" t="s">
        <v>14516</v>
      </c>
      <c r="AJ4380" s="352" t="s">
        <v>14517</v>
      </c>
      <c r="AK4380" s="354">
        <v>212.02325999999999</v>
      </c>
      <c r="AL4380" s="355">
        <v>10.19909</v>
      </c>
      <c r="AM4380" s="11">
        <f>IF(Verzie!$E$1="CZK",Ceny!AK4380,IF(Verzie!$E$1="SK",Ceny!AL4380,""))</f>
        <v>10.19909</v>
      </c>
    </row>
    <row r="4381" spans="34:39" ht="15">
      <c r="AH4381" s="353" t="s">
        <v>14518</v>
      </c>
      <c r="AI4381" s="352" t="s">
        <v>14519</v>
      </c>
      <c r="AJ4381" s="352" t="s">
        <v>14520</v>
      </c>
      <c r="AK4381" s="354">
        <v>272.35435999999999</v>
      </c>
      <c r="AL4381" s="355">
        <v>13.101229999999999</v>
      </c>
      <c r="AM4381" s="11">
        <f>IF(Verzie!$E$1="CZK",Ceny!AK4381,IF(Verzie!$E$1="SK",Ceny!AL4381,""))</f>
        <v>13.101229999999999</v>
      </c>
    </row>
    <row r="4382" spans="34:39" ht="15">
      <c r="AH4382" s="353" t="s">
        <v>14521</v>
      </c>
      <c r="AI4382" s="352" t="s">
        <v>14522</v>
      </c>
      <c r="AJ4382" s="352" t="s">
        <v>14523</v>
      </c>
      <c r="AK4382" s="354">
        <v>272.35435999999999</v>
      </c>
      <c r="AL4382" s="355">
        <v>13.101229999999999</v>
      </c>
      <c r="AM4382" s="11">
        <f>IF(Verzie!$E$1="CZK",Ceny!AK4382,IF(Verzie!$E$1="SK",Ceny!AL4382,""))</f>
        <v>13.101229999999999</v>
      </c>
    </row>
    <row r="4383" spans="34:39" ht="15">
      <c r="AH4383" s="353" t="s">
        <v>14524</v>
      </c>
      <c r="AI4383" s="352" t="s">
        <v>14525</v>
      </c>
      <c r="AJ4383" s="352" t="s">
        <v>14526</v>
      </c>
      <c r="AK4383" s="354">
        <v>212.58418</v>
      </c>
      <c r="AL4383" s="355">
        <v>10.00522</v>
      </c>
      <c r="AM4383" s="11">
        <f>IF(Verzie!$E$1="CZK",Ceny!AK4383,IF(Verzie!$E$1="SK",Ceny!AL4383,""))</f>
        <v>10.00522</v>
      </c>
    </row>
    <row r="4384" spans="34:39" ht="15">
      <c r="AH4384" s="353" t="s">
        <v>14527</v>
      </c>
      <c r="AI4384" s="352" t="s">
        <v>14528</v>
      </c>
      <c r="AJ4384" s="352" t="s">
        <v>14529</v>
      </c>
      <c r="AK4384" s="354">
        <v>212.58418</v>
      </c>
      <c r="AL4384" s="355">
        <v>10.00522</v>
      </c>
      <c r="AM4384" s="11">
        <f>IF(Verzie!$E$1="CZK",Ceny!AK4384,IF(Verzie!$E$1="SK",Ceny!AL4384,""))</f>
        <v>10.00522</v>
      </c>
    </row>
    <row r="4385" spans="34:39" ht="15">
      <c r="AH4385" s="353" t="s">
        <v>14530</v>
      </c>
      <c r="AI4385" s="352" t="s">
        <v>14531</v>
      </c>
      <c r="AJ4385" s="352" t="s">
        <v>14532</v>
      </c>
      <c r="AK4385" s="354">
        <v>271.30831999999998</v>
      </c>
      <c r="AL4385" s="355">
        <v>12.76904</v>
      </c>
      <c r="AM4385" s="11">
        <f>IF(Verzie!$E$1="CZK",Ceny!AK4385,IF(Verzie!$E$1="SK",Ceny!AL4385,""))</f>
        <v>12.76904</v>
      </c>
    </row>
    <row r="4386" spans="34:39" ht="15">
      <c r="AH4386" s="353" t="s">
        <v>14533</v>
      </c>
      <c r="AI4386" s="352" t="s">
        <v>14534</v>
      </c>
      <c r="AJ4386" s="352" t="s">
        <v>14535</v>
      </c>
      <c r="AK4386" s="354">
        <v>271.30831999999998</v>
      </c>
      <c r="AL4386" s="355">
        <v>12.76904</v>
      </c>
      <c r="AM4386" s="11">
        <f>IF(Verzie!$E$1="CZK",Ceny!AK4386,IF(Verzie!$E$1="SK",Ceny!AL4386,""))</f>
        <v>12.76904</v>
      </c>
    </row>
    <row r="4387" spans="34:39" ht="15">
      <c r="AH4387" s="353" t="s">
        <v>14536</v>
      </c>
      <c r="AI4387" s="352" t="s">
        <v>14537</v>
      </c>
      <c r="AJ4387" s="352" t="s">
        <v>14538</v>
      </c>
      <c r="AK4387" s="354">
        <v>224.76160999999999</v>
      </c>
      <c r="AL4387" s="355">
        <v>10.81185</v>
      </c>
      <c r="AM4387" s="11">
        <f>IF(Verzie!$E$1="CZK",Ceny!AK4387,IF(Verzie!$E$1="SK",Ceny!AL4387,""))</f>
        <v>10.81185</v>
      </c>
    </row>
    <row r="4388" spans="34:39" ht="15">
      <c r="AH4388" s="353" t="s">
        <v>14539</v>
      </c>
      <c r="AI4388" s="352" t="s">
        <v>14540</v>
      </c>
      <c r="AJ4388" s="352" t="s">
        <v>14541</v>
      </c>
      <c r="AK4388" s="354">
        <v>224.76160999999999</v>
      </c>
      <c r="AL4388" s="355">
        <v>10.81185</v>
      </c>
      <c r="AM4388" s="11">
        <f>IF(Verzie!$E$1="CZK",Ceny!AK4388,IF(Verzie!$E$1="SK",Ceny!AL4388,""))</f>
        <v>10.81185</v>
      </c>
    </row>
    <row r="4389" spans="34:39" ht="15">
      <c r="AH4389" s="353" t="s">
        <v>14542</v>
      </c>
      <c r="AI4389" s="352" t="s">
        <v>14543</v>
      </c>
      <c r="AJ4389" s="352" t="s">
        <v>14544</v>
      </c>
      <c r="AK4389" s="354">
        <v>285.09025000000003</v>
      </c>
      <c r="AL4389" s="355">
        <v>13.71386</v>
      </c>
      <c r="AM4389" s="11">
        <f>IF(Verzie!$E$1="CZK",Ceny!AK4389,IF(Verzie!$E$1="SK",Ceny!AL4389,""))</f>
        <v>13.71386</v>
      </c>
    </row>
    <row r="4390" spans="34:39" ht="15">
      <c r="AH4390" s="353" t="s">
        <v>14542</v>
      </c>
      <c r="AI4390" s="352" t="s">
        <v>14545</v>
      </c>
      <c r="AJ4390" s="352" t="s">
        <v>14546</v>
      </c>
      <c r="AK4390" s="354">
        <v>285.09025000000003</v>
      </c>
      <c r="AL4390" s="355">
        <v>13.71386</v>
      </c>
      <c r="AM4390" s="11">
        <f>IF(Verzie!$E$1="CZK",Ceny!AK4390,IF(Verzie!$E$1="SK",Ceny!AL4390,""))</f>
        <v>13.71386</v>
      </c>
    </row>
    <row r="4391" spans="34:39" ht="15">
      <c r="AH4391" s="353" t="s">
        <v>14547</v>
      </c>
      <c r="AI4391" s="352" t="s">
        <v>14548</v>
      </c>
      <c r="AJ4391" s="352" t="s">
        <v>14549</v>
      </c>
      <c r="AK4391" s="354">
        <v>285.09025000000003</v>
      </c>
      <c r="AL4391" s="355">
        <v>13.71386</v>
      </c>
      <c r="AM4391" s="11">
        <f>IF(Verzie!$E$1="CZK",Ceny!AK4391,IF(Verzie!$E$1="SK",Ceny!AL4391,""))</f>
        <v>13.71386</v>
      </c>
    </row>
    <row r="4392" spans="34:39" ht="15">
      <c r="AH4392" s="353" t="s">
        <v>14547</v>
      </c>
      <c r="AI4392" s="352" t="s">
        <v>14550</v>
      </c>
      <c r="AJ4392" s="352" t="s">
        <v>14551</v>
      </c>
      <c r="AK4392" s="354">
        <v>285.09025000000003</v>
      </c>
      <c r="AL4392" s="355">
        <v>13.71386</v>
      </c>
      <c r="AM4392" s="11">
        <f>IF(Verzie!$E$1="CZK",Ceny!AK4392,IF(Verzie!$E$1="SK",Ceny!AL4392,""))</f>
        <v>13.71386</v>
      </c>
    </row>
    <row r="4393" spans="34:39" ht="15">
      <c r="AH4393" s="353" t="s">
        <v>14552</v>
      </c>
      <c r="AI4393" s="352" t="s">
        <v>14553</v>
      </c>
      <c r="AJ4393" s="352" t="s">
        <v>14554</v>
      </c>
      <c r="AK4393" s="354">
        <v>237.4975</v>
      </c>
      <c r="AL4393" s="355">
        <v>11.424480000000001</v>
      </c>
      <c r="AM4393" s="11">
        <f>IF(Verzie!$E$1="CZK",Ceny!AK4393,IF(Verzie!$E$1="SK",Ceny!AL4393,""))</f>
        <v>11.424480000000001</v>
      </c>
    </row>
    <row r="4394" spans="34:39" ht="15">
      <c r="AH4394" s="353" t="s">
        <v>14555</v>
      </c>
      <c r="AI4394" s="352" t="s">
        <v>14556</v>
      </c>
      <c r="AJ4394" s="352" t="s">
        <v>14557</v>
      </c>
      <c r="AK4394" s="354">
        <v>237.4975</v>
      </c>
      <c r="AL4394" s="355">
        <v>11.424480000000001</v>
      </c>
      <c r="AM4394" s="11">
        <f>IF(Verzie!$E$1="CZK",Ceny!AK4394,IF(Verzie!$E$1="SK",Ceny!AL4394,""))</f>
        <v>11.424480000000001</v>
      </c>
    </row>
    <row r="4395" spans="34:39" ht="15">
      <c r="AH4395" s="353" t="s">
        <v>14558</v>
      </c>
      <c r="AI4395" s="352" t="s">
        <v>14559</v>
      </c>
      <c r="AJ4395" s="352" t="s">
        <v>14560</v>
      </c>
      <c r="AK4395" s="354">
        <v>297.82612</v>
      </c>
      <c r="AL4395" s="355">
        <v>14.32652</v>
      </c>
      <c r="AM4395" s="11">
        <f>IF(Verzie!$E$1="CZK",Ceny!AK4395,IF(Verzie!$E$1="SK",Ceny!AL4395,""))</f>
        <v>14.32652</v>
      </c>
    </row>
    <row r="4396" spans="34:39" ht="15">
      <c r="AH4396" s="353" t="s">
        <v>14558</v>
      </c>
      <c r="AI4396" s="352" t="s">
        <v>14561</v>
      </c>
      <c r="AJ4396" s="352" t="s">
        <v>14562</v>
      </c>
      <c r="AK4396" s="354">
        <v>297.82612</v>
      </c>
      <c r="AL4396" s="355">
        <v>14.32652</v>
      </c>
      <c r="AM4396" s="11">
        <f>IF(Verzie!$E$1="CZK",Ceny!AK4396,IF(Verzie!$E$1="SK",Ceny!AL4396,""))</f>
        <v>14.32652</v>
      </c>
    </row>
    <row r="4397" spans="34:39" ht="15">
      <c r="AH4397" s="353" t="s">
        <v>14563</v>
      </c>
      <c r="AI4397" s="352" t="s">
        <v>14564</v>
      </c>
      <c r="AJ4397" s="352" t="s">
        <v>14565</v>
      </c>
      <c r="AK4397" s="354">
        <v>297.82612</v>
      </c>
      <c r="AL4397" s="355">
        <v>14.32652</v>
      </c>
      <c r="AM4397" s="11">
        <f>IF(Verzie!$E$1="CZK",Ceny!AK4397,IF(Verzie!$E$1="SK",Ceny!AL4397,""))</f>
        <v>14.32652</v>
      </c>
    </row>
    <row r="4398" spans="34:39" ht="15">
      <c r="AH4398" s="353" t="s">
        <v>14563</v>
      </c>
      <c r="AI4398" s="352" t="s">
        <v>14566</v>
      </c>
      <c r="AJ4398" s="352" t="s">
        <v>14567</v>
      </c>
      <c r="AK4398" s="354">
        <v>297.82612</v>
      </c>
      <c r="AL4398" s="355">
        <v>14.32652</v>
      </c>
      <c r="AM4398" s="11">
        <f>IF(Verzie!$E$1="CZK",Ceny!AK4398,IF(Verzie!$E$1="SK",Ceny!AL4398,""))</f>
        <v>14.32652</v>
      </c>
    </row>
    <row r="4399" spans="34:39" ht="15">
      <c r="AH4399" s="353" t="s">
        <v>14568</v>
      </c>
      <c r="AI4399" s="352" t="s">
        <v>14569</v>
      </c>
      <c r="AJ4399" s="352" t="s">
        <v>14570</v>
      </c>
      <c r="AK4399" s="354">
        <v>428.64139</v>
      </c>
      <c r="AL4399" s="355">
        <v>17.949400000000001</v>
      </c>
      <c r="AM4399" s="11">
        <f>IF(Verzie!$E$1="CZK",Ceny!AK4399,IF(Verzie!$E$1="SK",Ceny!AL4399,""))</f>
        <v>17.949400000000001</v>
      </c>
    </row>
    <row r="4400" spans="34:39" ht="15">
      <c r="AH4400" s="353" t="s">
        <v>14571</v>
      </c>
      <c r="AI4400" s="352" t="s">
        <v>14572</v>
      </c>
      <c r="AJ4400" s="352" t="s">
        <v>14573</v>
      </c>
      <c r="AK4400" s="354">
        <v>462.90732000000003</v>
      </c>
      <c r="AL4400" s="355">
        <v>18.638390000000001</v>
      </c>
      <c r="AM4400" s="11">
        <f>IF(Verzie!$E$1="CZK",Ceny!AK4400,IF(Verzie!$E$1="SK",Ceny!AL4400,""))</f>
        <v>18.638390000000001</v>
      </c>
    </row>
    <row r="4401" spans="34:39" ht="15">
      <c r="AH4401" s="353" t="s">
        <v>14574</v>
      </c>
      <c r="AI4401" s="352" t="s">
        <v>14575</v>
      </c>
      <c r="AJ4401" s="352" t="s">
        <v>14576</v>
      </c>
      <c r="AK4401" s="354">
        <v>837.75361999999996</v>
      </c>
      <c r="AL4401" s="355">
        <v>40.29898</v>
      </c>
      <c r="AM4401" s="11">
        <f>IF(Verzie!$E$1="CZK",Ceny!AK4401,IF(Verzie!$E$1="SK",Ceny!AL4401,""))</f>
        <v>40.29898</v>
      </c>
    </row>
    <row r="4402" spans="34:39" ht="15">
      <c r="AH4402" s="353" t="s">
        <v>14577</v>
      </c>
      <c r="AI4402" s="352" t="s">
        <v>14578</v>
      </c>
      <c r="AJ4402" s="352" t="s">
        <v>14579</v>
      </c>
      <c r="AK4402" s="354">
        <v>478.74345</v>
      </c>
      <c r="AL4402" s="355">
        <v>23.02929</v>
      </c>
      <c r="AM4402" s="11">
        <f>IF(Verzie!$E$1="CZK",Ceny!AK4402,IF(Verzie!$E$1="SK",Ceny!AL4402,""))</f>
        <v>23.02929</v>
      </c>
    </row>
    <row r="4403" spans="34:39" ht="15">
      <c r="AH4403" s="353" t="s">
        <v>14580</v>
      </c>
      <c r="AI4403" s="352" t="s">
        <v>14581</v>
      </c>
      <c r="AJ4403" s="352" t="s">
        <v>14582</v>
      </c>
      <c r="AK4403" s="354">
        <v>478.74345</v>
      </c>
      <c r="AL4403" s="355">
        <v>23.02929</v>
      </c>
      <c r="AM4403" s="11">
        <f>IF(Verzie!$E$1="CZK",Ceny!AK4403,IF(Verzie!$E$1="SK",Ceny!AL4403,""))</f>
        <v>23.02929</v>
      </c>
    </row>
    <row r="4404" spans="34:39" ht="15">
      <c r="AH4404" s="353" t="s">
        <v>14583</v>
      </c>
      <c r="AI4404" s="352" t="s">
        <v>14584</v>
      </c>
      <c r="AJ4404" s="352" t="s">
        <v>14585</v>
      </c>
      <c r="AK4404" s="354">
        <v>478.74345</v>
      </c>
      <c r="AL4404" s="355">
        <v>23.02929</v>
      </c>
      <c r="AM4404" s="11">
        <f>IF(Verzie!$E$1="CZK",Ceny!AK4404,IF(Verzie!$E$1="SK",Ceny!AL4404,""))</f>
        <v>23.02929</v>
      </c>
    </row>
    <row r="4405" spans="34:39" ht="15">
      <c r="AH4405" s="353" t="s">
        <v>14586</v>
      </c>
      <c r="AI4405" s="352" t="s">
        <v>14587</v>
      </c>
      <c r="AJ4405" s="352" t="s">
        <v>14588</v>
      </c>
      <c r="AK4405" s="354">
        <v>478.74345</v>
      </c>
      <c r="AL4405" s="355">
        <v>23.02929</v>
      </c>
      <c r="AM4405" s="11">
        <f>IF(Verzie!$E$1="CZK",Ceny!AK4405,IF(Verzie!$E$1="SK",Ceny!AL4405,""))</f>
        <v>23.02929</v>
      </c>
    </row>
    <row r="4406" spans="34:39" ht="15">
      <c r="AH4406" s="353" t="s">
        <v>14589</v>
      </c>
      <c r="AI4406" s="352" t="s">
        <v>14590</v>
      </c>
      <c r="AJ4406" s="352" t="s">
        <v>14591</v>
      </c>
      <c r="AK4406" s="354">
        <v>205.6566</v>
      </c>
      <c r="AL4406" s="355">
        <v>9.89283</v>
      </c>
      <c r="AM4406" s="11">
        <f>IF(Verzie!$E$1="CZK",Ceny!AK4406,IF(Verzie!$E$1="SK",Ceny!AL4406,""))</f>
        <v>9.89283</v>
      </c>
    </row>
    <row r="4407" spans="34:39" ht="15">
      <c r="AH4407" s="353" t="s">
        <v>14592</v>
      </c>
      <c r="AI4407" s="352" t="s">
        <v>14593</v>
      </c>
      <c r="AJ4407" s="352" t="s">
        <v>14594</v>
      </c>
      <c r="AK4407" s="354">
        <v>205.6566</v>
      </c>
      <c r="AL4407" s="355">
        <v>9.89283</v>
      </c>
      <c r="AM4407" s="11">
        <f>IF(Verzie!$E$1="CZK",Ceny!AK4407,IF(Verzie!$E$1="SK",Ceny!AL4407,""))</f>
        <v>9.89283</v>
      </c>
    </row>
    <row r="4408" spans="34:39" ht="15">
      <c r="AH4408" s="353" t="s">
        <v>14595</v>
      </c>
      <c r="AI4408" s="352" t="s">
        <v>14596</v>
      </c>
      <c r="AJ4408" s="352" t="s">
        <v>14597</v>
      </c>
      <c r="AK4408" s="354">
        <v>212.02325999999999</v>
      </c>
      <c r="AL4408" s="355">
        <v>10.19909</v>
      </c>
      <c r="AM4408" s="11">
        <f>IF(Verzie!$E$1="CZK",Ceny!AK4408,IF(Verzie!$E$1="SK",Ceny!AL4408,""))</f>
        <v>10.19909</v>
      </c>
    </row>
    <row r="4409" spans="34:39" ht="15">
      <c r="AH4409" s="353" t="s">
        <v>14598</v>
      </c>
      <c r="AI4409" s="352" t="s">
        <v>14599</v>
      </c>
      <c r="AJ4409" s="352" t="s">
        <v>14600</v>
      </c>
      <c r="AK4409" s="354">
        <v>212.02325999999999</v>
      </c>
      <c r="AL4409" s="355">
        <v>10.19909</v>
      </c>
      <c r="AM4409" s="11">
        <f>IF(Verzie!$E$1="CZK",Ceny!AK4409,IF(Verzie!$E$1="SK",Ceny!AL4409,""))</f>
        <v>10.19909</v>
      </c>
    </row>
    <row r="4410" spans="34:39" ht="15">
      <c r="AH4410" s="353" t="s">
        <v>14601</v>
      </c>
      <c r="AI4410" s="352" t="s">
        <v>14602</v>
      </c>
      <c r="AJ4410" s="352" t="s">
        <v>14603</v>
      </c>
      <c r="AK4410" s="354">
        <v>212.58418</v>
      </c>
      <c r="AL4410" s="355">
        <v>10.00522</v>
      </c>
      <c r="AM4410" s="11">
        <f>IF(Verzie!$E$1="CZK",Ceny!AK4410,IF(Verzie!$E$1="SK",Ceny!AL4410,""))</f>
        <v>10.00522</v>
      </c>
    </row>
    <row r="4411" spans="34:39" ht="15">
      <c r="AH4411" s="353" t="s">
        <v>14604</v>
      </c>
      <c r="AI4411" s="352" t="s">
        <v>14605</v>
      </c>
      <c r="AJ4411" s="352" t="s">
        <v>14606</v>
      </c>
      <c r="AK4411" s="354">
        <v>212.58418</v>
      </c>
      <c r="AL4411" s="355">
        <v>10.00522</v>
      </c>
      <c r="AM4411" s="11">
        <f>IF(Verzie!$E$1="CZK",Ceny!AK4411,IF(Verzie!$E$1="SK",Ceny!AL4411,""))</f>
        <v>10.00522</v>
      </c>
    </row>
    <row r="4412" spans="34:39" ht="15">
      <c r="AH4412" s="353" t="s">
        <v>14607</v>
      </c>
      <c r="AI4412" s="352" t="s">
        <v>14608</v>
      </c>
      <c r="AJ4412" s="352" t="s">
        <v>14609</v>
      </c>
      <c r="AK4412" s="354">
        <v>136.94762</v>
      </c>
      <c r="AL4412" s="355">
        <v>6.5876799999999998</v>
      </c>
      <c r="AM4412" s="11">
        <f>IF(Verzie!$E$1="CZK",Ceny!AK4412,IF(Verzie!$E$1="SK",Ceny!AL4412,""))</f>
        <v>6.5876799999999998</v>
      </c>
    </row>
    <row r="4413" spans="34:39" ht="15">
      <c r="AH4413" s="353" t="s">
        <v>14610</v>
      </c>
      <c r="AI4413" s="352" t="s">
        <v>14611</v>
      </c>
      <c r="AJ4413" s="352" t="s">
        <v>14612</v>
      </c>
      <c r="AK4413" s="354">
        <v>136.94762</v>
      </c>
      <c r="AL4413" s="355">
        <v>6.5876799999999998</v>
      </c>
      <c r="AM4413" s="11">
        <f>IF(Verzie!$E$1="CZK",Ceny!AK4413,IF(Verzie!$E$1="SK",Ceny!AL4413,""))</f>
        <v>6.5876799999999998</v>
      </c>
    </row>
    <row r="4414" spans="34:39" ht="15">
      <c r="AH4414" s="353" t="s">
        <v>14613</v>
      </c>
      <c r="AI4414" s="352" t="s">
        <v>14614</v>
      </c>
      <c r="AJ4414" s="352" t="s">
        <v>14615</v>
      </c>
      <c r="AK4414" s="354">
        <v>136.94762</v>
      </c>
      <c r="AL4414" s="355">
        <v>6.5876799999999998</v>
      </c>
      <c r="AM4414" s="11">
        <f>IF(Verzie!$E$1="CZK",Ceny!AK4414,IF(Verzie!$E$1="SK",Ceny!AL4414,""))</f>
        <v>6.5876799999999998</v>
      </c>
    </row>
    <row r="4415" spans="34:39" ht="15">
      <c r="AH4415" s="353" t="s">
        <v>14616</v>
      </c>
      <c r="AI4415" s="352" t="s">
        <v>14617</v>
      </c>
      <c r="AJ4415" s="352" t="s">
        <v>14618</v>
      </c>
      <c r="AK4415" s="354">
        <v>136.94762</v>
      </c>
      <c r="AL4415" s="355">
        <v>6.5876799999999998</v>
      </c>
      <c r="AM4415" s="11">
        <f>IF(Verzie!$E$1="CZK",Ceny!AK4415,IF(Verzie!$E$1="SK",Ceny!AL4415,""))</f>
        <v>6.5876799999999998</v>
      </c>
    </row>
    <row r="4416" spans="34:39" ht="15">
      <c r="AH4416" s="353" t="s">
        <v>14619</v>
      </c>
      <c r="AI4416" s="352" t="s">
        <v>14620</v>
      </c>
      <c r="AJ4416" s="352" t="s">
        <v>14621</v>
      </c>
      <c r="AK4416" s="354">
        <v>136.94762</v>
      </c>
      <c r="AL4416" s="355">
        <v>6.5876799999999998</v>
      </c>
      <c r="AM4416" s="11">
        <f>IF(Verzie!$E$1="CZK",Ceny!AK4416,IF(Verzie!$E$1="SK",Ceny!AL4416,""))</f>
        <v>6.5876799999999998</v>
      </c>
    </row>
    <row r="4417" spans="34:39" ht="15">
      <c r="AH4417" s="353" t="s">
        <v>14622</v>
      </c>
      <c r="AI4417" s="352" t="s">
        <v>14623</v>
      </c>
      <c r="AJ4417" s="352" t="s">
        <v>14624</v>
      </c>
      <c r="AK4417" s="354">
        <v>93.745649999999998</v>
      </c>
      <c r="AL4417" s="355">
        <v>4.5095000000000001</v>
      </c>
      <c r="AM4417" s="11">
        <f>IF(Verzie!$E$1="CZK",Ceny!AK4417,IF(Verzie!$E$1="SK",Ceny!AL4417,""))</f>
        <v>4.5095000000000001</v>
      </c>
    </row>
    <row r="4418" spans="34:39" ht="15">
      <c r="AH4418" s="353" t="s">
        <v>14625</v>
      </c>
      <c r="AI4418" s="352" t="s">
        <v>14626</v>
      </c>
      <c r="AJ4418" s="352" t="s">
        <v>14627</v>
      </c>
      <c r="AK4418" s="354">
        <v>93.745649999999998</v>
      </c>
      <c r="AL4418" s="355">
        <v>4.5095000000000001</v>
      </c>
      <c r="AM4418" s="11">
        <f>IF(Verzie!$E$1="CZK",Ceny!AK4418,IF(Verzie!$E$1="SK",Ceny!AL4418,""))</f>
        <v>4.5095000000000001</v>
      </c>
    </row>
    <row r="4419" spans="34:39" ht="15">
      <c r="AH4419" s="353" t="s">
        <v>14628</v>
      </c>
      <c r="AI4419" s="352" t="s">
        <v>14629</v>
      </c>
      <c r="AJ4419" s="352" t="s">
        <v>14630</v>
      </c>
      <c r="AK4419" s="354">
        <v>93.745649999999998</v>
      </c>
      <c r="AL4419" s="355">
        <v>4.5095000000000001</v>
      </c>
      <c r="AM4419" s="11">
        <f>IF(Verzie!$E$1="CZK",Ceny!AK4419,IF(Verzie!$E$1="SK",Ceny!AL4419,""))</f>
        <v>4.5095000000000001</v>
      </c>
    </row>
    <row r="4420" spans="34:39" ht="15">
      <c r="AH4420" s="353" t="s">
        <v>14631</v>
      </c>
      <c r="AI4420" s="352" t="s">
        <v>14632</v>
      </c>
      <c r="AJ4420" s="352" t="s">
        <v>14633</v>
      </c>
      <c r="AK4420" s="354">
        <v>93.745649999999998</v>
      </c>
      <c r="AL4420" s="355">
        <v>4.5095000000000001</v>
      </c>
      <c r="AM4420" s="11">
        <f>IF(Verzie!$E$1="CZK",Ceny!AK4420,IF(Verzie!$E$1="SK",Ceny!AL4420,""))</f>
        <v>4.5095000000000001</v>
      </c>
    </row>
    <row r="4421" spans="34:39" ht="15">
      <c r="AH4421" s="353" t="s">
        <v>14634</v>
      </c>
      <c r="AI4421" s="352" t="s">
        <v>14635</v>
      </c>
      <c r="AJ4421" s="352" t="s">
        <v>14636</v>
      </c>
      <c r="AK4421" s="354">
        <v>93.745649999999998</v>
      </c>
      <c r="AL4421" s="355">
        <v>4.5095000000000001</v>
      </c>
      <c r="AM4421" s="11">
        <f>IF(Verzie!$E$1="CZK",Ceny!AK4421,IF(Verzie!$E$1="SK",Ceny!AL4421,""))</f>
        <v>4.5095000000000001</v>
      </c>
    </row>
    <row r="4422" spans="34:39" ht="15">
      <c r="AH4422" s="353" t="s">
        <v>14637</v>
      </c>
      <c r="AI4422" s="352" t="s">
        <v>14638</v>
      </c>
      <c r="AJ4422" s="352" t="s">
        <v>14639</v>
      </c>
      <c r="AK4422" s="354">
        <v>1144.8660299999999</v>
      </c>
      <c r="AL4422" s="355">
        <v>46.954979999999999</v>
      </c>
      <c r="AM4422" s="11">
        <f>IF(Verzie!$E$1="CZK",Ceny!AK4422,IF(Verzie!$E$1="SK",Ceny!AL4422,""))</f>
        <v>46.954979999999999</v>
      </c>
    </row>
    <row r="4423" spans="34:39" ht="15">
      <c r="AH4423" s="353" t="s">
        <v>14640</v>
      </c>
      <c r="AI4423" s="352" t="s">
        <v>14641</v>
      </c>
      <c r="AJ4423" s="352" t="s">
        <v>14642</v>
      </c>
      <c r="AK4423" s="354">
        <v>483.02420999999998</v>
      </c>
      <c r="AL4423" s="355">
        <v>23.235199999999999</v>
      </c>
      <c r="AM4423" s="11">
        <f>IF(Verzie!$E$1="CZK",Ceny!AK4423,IF(Verzie!$E$1="SK",Ceny!AL4423,""))</f>
        <v>23.235199999999999</v>
      </c>
    </row>
    <row r="4424" spans="34:39" ht="15">
      <c r="AH4424" s="353" t="s">
        <v>14643</v>
      </c>
      <c r="AI4424" s="352" t="s">
        <v>14644</v>
      </c>
      <c r="AJ4424" s="352" t="s">
        <v>14645</v>
      </c>
      <c r="AK4424" s="354">
        <v>495.34919000000002</v>
      </c>
      <c r="AL4424" s="355">
        <v>23.82807</v>
      </c>
      <c r="AM4424" s="11">
        <f>IF(Verzie!$E$1="CZK",Ceny!AK4424,IF(Verzie!$E$1="SK",Ceny!AL4424,""))</f>
        <v>23.82807</v>
      </c>
    </row>
    <row r="4425" spans="34:39" ht="15">
      <c r="AH4425" s="353" t="s">
        <v>14646</v>
      </c>
      <c r="AI4425" s="352" t="s">
        <v>14647</v>
      </c>
      <c r="AJ4425" s="352" t="s">
        <v>14648</v>
      </c>
      <c r="AK4425" s="354">
        <v>507.67662999999999</v>
      </c>
      <c r="AL4425" s="355">
        <v>24.42107</v>
      </c>
      <c r="AM4425" s="11">
        <f>IF(Verzie!$E$1="CZK",Ceny!AK4425,IF(Verzie!$E$1="SK",Ceny!AL4425,""))</f>
        <v>24.42107</v>
      </c>
    </row>
    <row r="4426" spans="34:39" ht="15">
      <c r="AH4426" s="353" t="s">
        <v>14649</v>
      </c>
      <c r="AI4426" s="352" t="s">
        <v>14650</v>
      </c>
      <c r="AJ4426" s="352" t="s">
        <v>14651</v>
      </c>
      <c r="AK4426" s="354">
        <v>506.17187000000001</v>
      </c>
      <c r="AL4426" s="355">
        <v>23.82282</v>
      </c>
      <c r="AM4426" s="11">
        <f>IF(Verzie!$E$1="CZK",Ceny!AK4426,IF(Verzie!$E$1="SK",Ceny!AL4426,""))</f>
        <v>23.82282</v>
      </c>
    </row>
    <row r="4427" spans="34:39" ht="15">
      <c r="AH4427" s="353" t="s">
        <v>14652</v>
      </c>
      <c r="AI4427" s="352" t="s">
        <v>14653</v>
      </c>
      <c r="AJ4427" s="352" t="s">
        <v>14654</v>
      </c>
      <c r="AK4427" s="354">
        <v>624.44169999999997</v>
      </c>
      <c r="AL4427" s="355">
        <v>30.0379</v>
      </c>
      <c r="AM4427" s="11">
        <f>IF(Verzie!$E$1="CZK",Ceny!AK4427,IF(Verzie!$E$1="SK",Ceny!AL4427,""))</f>
        <v>30.0379</v>
      </c>
    </row>
    <row r="4428" spans="34:39" ht="15">
      <c r="AH4428" s="353" t="s">
        <v>14655</v>
      </c>
      <c r="AI4428" s="352" t="s">
        <v>14656</v>
      </c>
      <c r="AJ4428" s="352" t="s">
        <v>14657</v>
      </c>
      <c r="AK4428" s="354">
        <v>619.83149000000003</v>
      </c>
      <c r="AL4428" s="355">
        <v>29.172160000000002</v>
      </c>
      <c r="AM4428" s="11">
        <f>IF(Verzie!$E$1="CZK",Ceny!AK4428,IF(Verzie!$E$1="SK",Ceny!AL4428,""))</f>
        <v>29.172160000000002</v>
      </c>
    </row>
    <row r="4429" spans="34:39" ht="15">
      <c r="AH4429" s="353" t="s">
        <v>14658</v>
      </c>
      <c r="AI4429" s="352" t="s">
        <v>14659</v>
      </c>
      <c r="AJ4429" s="352" t="s">
        <v>14660</v>
      </c>
      <c r="AK4429" s="354">
        <v>483.02420999999998</v>
      </c>
      <c r="AL4429" s="355">
        <v>23.235199999999999</v>
      </c>
      <c r="AM4429" s="11">
        <f>IF(Verzie!$E$1="CZK",Ceny!AK4429,IF(Verzie!$E$1="SK",Ceny!AL4429,""))</f>
        <v>23.235199999999999</v>
      </c>
    </row>
    <row r="4430" spans="34:39" ht="15">
      <c r="AH4430" s="353" t="s">
        <v>14661</v>
      </c>
      <c r="AI4430" s="352" t="s">
        <v>14662</v>
      </c>
      <c r="AJ4430" s="352" t="s">
        <v>14663</v>
      </c>
      <c r="AK4430" s="354">
        <v>483.02420999999998</v>
      </c>
      <c r="AL4430" s="355">
        <v>23.235199999999999</v>
      </c>
      <c r="AM4430" s="11">
        <f>IF(Verzie!$E$1="CZK",Ceny!AK4430,IF(Verzie!$E$1="SK",Ceny!AL4430,""))</f>
        <v>23.235199999999999</v>
      </c>
    </row>
    <row r="4431" spans="34:39" ht="15">
      <c r="AH4431" s="353" t="s">
        <v>14664</v>
      </c>
      <c r="AI4431" s="352" t="s">
        <v>14665</v>
      </c>
      <c r="AJ4431" s="352" t="s">
        <v>14666</v>
      </c>
      <c r="AK4431" s="354">
        <v>483.02420999999998</v>
      </c>
      <c r="AL4431" s="355">
        <v>23.235199999999999</v>
      </c>
      <c r="AM4431" s="11">
        <f>IF(Verzie!$E$1="CZK",Ceny!AK4431,IF(Verzie!$E$1="SK",Ceny!AL4431,""))</f>
        <v>23.235199999999999</v>
      </c>
    </row>
    <row r="4432" spans="34:39" ht="15">
      <c r="AH4432" s="353" t="s">
        <v>14667</v>
      </c>
      <c r="AI4432" s="352" t="s">
        <v>14668</v>
      </c>
      <c r="AJ4432" s="352" t="s">
        <v>14669</v>
      </c>
      <c r="AK4432" s="354">
        <v>483.02420999999998</v>
      </c>
      <c r="AL4432" s="355">
        <v>23.235199999999999</v>
      </c>
      <c r="AM4432" s="11">
        <f>IF(Verzie!$E$1="CZK",Ceny!AK4432,IF(Verzie!$E$1="SK",Ceny!AL4432,""))</f>
        <v>23.235199999999999</v>
      </c>
    </row>
    <row r="4433" spans="34:39" ht="15">
      <c r="AH4433" s="353" t="s">
        <v>14670</v>
      </c>
      <c r="AI4433" s="352" t="s">
        <v>14671</v>
      </c>
      <c r="AJ4433" s="352" t="s">
        <v>14672</v>
      </c>
      <c r="AK4433" s="354">
        <v>483.02420999999998</v>
      </c>
      <c r="AL4433" s="355">
        <v>23.235199999999999</v>
      </c>
      <c r="AM4433" s="11">
        <f>IF(Verzie!$E$1="CZK",Ceny!AK4433,IF(Verzie!$E$1="SK",Ceny!AL4433,""))</f>
        <v>23.235199999999999</v>
      </c>
    </row>
    <row r="4434" spans="34:39" ht="15">
      <c r="AH4434" s="353" t="s">
        <v>14673</v>
      </c>
      <c r="AI4434" s="352" t="s">
        <v>14674</v>
      </c>
      <c r="AJ4434" s="352" t="s">
        <v>14675</v>
      </c>
      <c r="AK4434" s="354">
        <v>483.02420999999998</v>
      </c>
      <c r="AL4434" s="355">
        <v>23.235199999999999</v>
      </c>
      <c r="AM4434" s="11">
        <f>IF(Verzie!$E$1="CZK",Ceny!AK4434,IF(Verzie!$E$1="SK",Ceny!AL4434,""))</f>
        <v>23.235199999999999</v>
      </c>
    </row>
    <row r="4435" spans="34:39" ht="15">
      <c r="AH4435" s="353" t="s">
        <v>14676</v>
      </c>
      <c r="AI4435" s="352" t="s">
        <v>14677</v>
      </c>
      <c r="AJ4435" s="352" t="s">
        <v>14678</v>
      </c>
      <c r="AK4435" s="354">
        <v>495.34919000000002</v>
      </c>
      <c r="AL4435" s="355">
        <v>23.82807</v>
      </c>
      <c r="AM4435" s="11">
        <f>IF(Verzie!$E$1="CZK",Ceny!AK4435,IF(Verzie!$E$1="SK",Ceny!AL4435,""))</f>
        <v>23.82807</v>
      </c>
    </row>
    <row r="4436" spans="34:39" ht="15">
      <c r="AH4436" s="353" t="s">
        <v>14679</v>
      </c>
      <c r="AI4436" s="352" t="s">
        <v>14680</v>
      </c>
      <c r="AJ4436" s="352" t="s">
        <v>14681</v>
      </c>
      <c r="AK4436" s="354">
        <v>507.67662999999999</v>
      </c>
      <c r="AL4436" s="355">
        <v>24.42107</v>
      </c>
      <c r="AM4436" s="11">
        <f>IF(Verzie!$E$1="CZK",Ceny!AK4436,IF(Verzie!$E$1="SK",Ceny!AL4436,""))</f>
        <v>24.42107</v>
      </c>
    </row>
    <row r="4437" spans="34:39" ht="15">
      <c r="AH4437" s="353" t="s">
        <v>14682</v>
      </c>
      <c r="AI4437" s="352" t="s">
        <v>14683</v>
      </c>
      <c r="AJ4437" s="352" t="s">
        <v>14684</v>
      </c>
      <c r="AK4437" s="354">
        <v>506.17187000000001</v>
      </c>
      <c r="AL4437" s="355">
        <v>23.82282</v>
      </c>
      <c r="AM4437" s="11">
        <f>IF(Verzie!$E$1="CZK",Ceny!AK4437,IF(Verzie!$E$1="SK",Ceny!AL4437,""))</f>
        <v>23.82282</v>
      </c>
    </row>
    <row r="4438" spans="34:39" ht="15">
      <c r="AH4438" s="353" t="s">
        <v>14685</v>
      </c>
      <c r="AI4438" s="352" t="s">
        <v>14686</v>
      </c>
      <c r="AJ4438" s="352" t="s">
        <v>14687</v>
      </c>
      <c r="AK4438" s="354">
        <v>532.32677999999999</v>
      </c>
      <c r="AL4438" s="355">
        <v>25.606829999999999</v>
      </c>
      <c r="AM4438" s="11">
        <f>IF(Verzie!$E$1="CZK",Ceny!AK4438,IF(Verzie!$E$1="SK",Ceny!AL4438,""))</f>
        <v>25.606829999999999</v>
      </c>
    </row>
    <row r="4439" spans="34:39" ht="15">
      <c r="AH4439" s="353" t="s">
        <v>14688</v>
      </c>
      <c r="AI4439" s="352" t="s">
        <v>14689</v>
      </c>
      <c r="AJ4439" s="352" t="s">
        <v>14690</v>
      </c>
      <c r="AK4439" s="354">
        <v>556.97682999999995</v>
      </c>
      <c r="AL4439" s="355">
        <v>26.7926</v>
      </c>
      <c r="AM4439" s="11">
        <f>IF(Verzie!$E$1="CZK",Ceny!AK4439,IF(Verzie!$E$1="SK",Ceny!AL4439,""))</f>
        <v>26.7926</v>
      </c>
    </row>
    <row r="4440" spans="34:39" ht="15">
      <c r="AH4440" s="353" t="s">
        <v>14691</v>
      </c>
      <c r="AI4440" s="352" t="s">
        <v>14692</v>
      </c>
      <c r="AJ4440" s="352" t="s">
        <v>14693</v>
      </c>
      <c r="AK4440" s="354">
        <v>624.44169999999997</v>
      </c>
      <c r="AL4440" s="355">
        <v>30.0379</v>
      </c>
      <c r="AM4440" s="11">
        <f>IF(Verzie!$E$1="CZK",Ceny!AK4440,IF(Verzie!$E$1="SK",Ceny!AL4440,""))</f>
        <v>30.0379</v>
      </c>
    </row>
    <row r="4441" spans="34:39" ht="15">
      <c r="AH4441" s="353" t="s">
        <v>14694</v>
      </c>
      <c r="AI4441" s="352" t="s">
        <v>14695</v>
      </c>
      <c r="AJ4441" s="352" t="s">
        <v>14696</v>
      </c>
      <c r="AK4441" s="354">
        <v>619.83149000000003</v>
      </c>
      <c r="AL4441" s="355">
        <v>29.172160000000002</v>
      </c>
      <c r="AM4441" s="11">
        <f>IF(Verzie!$E$1="CZK",Ceny!AK4441,IF(Verzie!$E$1="SK",Ceny!AL4441,""))</f>
        <v>29.172160000000002</v>
      </c>
    </row>
    <row r="4442" spans="34:39" ht="15">
      <c r="AH4442" s="353" t="s">
        <v>14697</v>
      </c>
      <c r="AI4442" s="352" t="s">
        <v>14698</v>
      </c>
      <c r="AJ4442" s="352" t="s">
        <v>14699</v>
      </c>
      <c r="AK4442" s="354">
        <v>649.09185000000002</v>
      </c>
      <c r="AL4442" s="355">
        <v>31.223659999999999</v>
      </c>
      <c r="AM4442" s="11">
        <f>IF(Verzie!$E$1="CZK",Ceny!AK4442,IF(Verzie!$E$1="SK",Ceny!AL4442,""))</f>
        <v>31.223659999999999</v>
      </c>
    </row>
    <row r="4443" spans="34:39" ht="15">
      <c r="AH4443" s="353" t="s">
        <v>14700</v>
      </c>
      <c r="AI4443" s="352" t="s">
        <v>14701</v>
      </c>
      <c r="AJ4443" s="352" t="s">
        <v>14702</v>
      </c>
      <c r="AK4443" s="354">
        <v>673.74437999999998</v>
      </c>
      <c r="AL4443" s="355">
        <v>32.409529999999997</v>
      </c>
      <c r="AM4443" s="11">
        <f>IF(Verzie!$E$1="CZK",Ceny!AK4443,IF(Verzie!$E$1="SK",Ceny!AL4443,""))</f>
        <v>32.409529999999997</v>
      </c>
    </row>
    <row r="4444" spans="34:39" ht="15">
      <c r="AH4444" s="353" t="s">
        <v>14703</v>
      </c>
      <c r="AI4444" s="352" t="s">
        <v>14704</v>
      </c>
      <c r="AJ4444" s="352" t="s">
        <v>14705</v>
      </c>
      <c r="AK4444" s="354">
        <v>483.02420999999998</v>
      </c>
      <c r="AL4444" s="355">
        <v>23.235199999999999</v>
      </c>
      <c r="AM4444" s="11">
        <f>IF(Verzie!$E$1="CZK",Ceny!AK4444,IF(Verzie!$E$1="SK",Ceny!AL4444,""))</f>
        <v>23.235199999999999</v>
      </c>
    </row>
    <row r="4445" spans="34:39" ht="15">
      <c r="AH4445" s="353" t="s">
        <v>14706</v>
      </c>
      <c r="AI4445" s="352" t="s">
        <v>14707</v>
      </c>
      <c r="AJ4445" s="352" t="s">
        <v>14708</v>
      </c>
      <c r="AK4445" s="354">
        <v>483.02420999999998</v>
      </c>
      <c r="AL4445" s="355">
        <v>23.235199999999999</v>
      </c>
      <c r="AM4445" s="11">
        <f>IF(Verzie!$E$1="CZK",Ceny!AK4445,IF(Verzie!$E$1="SK",Ceny!AL4445,""))</f>
        <v>23.235199999999999</v>
      </c>
    </row>
    <row r="4446" spans="34:39" ht="15">
      <c r="AH4446" s="353" t="s">
        <v>14709</v>
      </c>
      <c r="AI4446" s="352" t="s">
        <v>14710</v>
      </c>
      <c r="AJ4446" s="352" t="s">
        <v>14711</v>
      </c>
      <c r="AK4446" s="354">
        <v>506.17187000000001</v>
      </c>
      <c r="AL4446" s="355">
        <v>23.82282</v>
      </c>
      <c r="AM4446" s="11">
        <f>IF(Verzie!$E$1="CZK",Ceny!AK4446,IF(Verzie!$E$1="SK",Ceny!AL4446,""))</f>
        <v>23.82282</v>
      </c>
    </row>
    <row r="4447" spans="34:39" ht="15">
      <c r="AH4447" s="353" t="s">
        <v>14712</v>
      </c>
      <c r="AI4447" s="352" t="s">
        <v>14713</v>
      </c>
      <c r="AJ4447" s="352" t="s">
        <v>14714</v>
      </c>
      <c r="AK4447" s="354">
        <v>556.97682999999995</v>
      </c>
      <c r="AL4447" s="355">
        <v>26.7926</v>
      </c>
      <c r="AM4447" s="11">
        <f>IF(Verzie!$E$1="CZK",Ceny!AK4447,IF(Verzie!$E$1="SK",Ceny!AL4447,""))</f>
        <v>26.7926</v>
      </c>
    </row>
    <row r="4448" spans="34:39" ht="15">
      <c r="AH4448" s="353" t="s">
        <v>14715</v>
      </c>
      <c r="AI4448" s="352" t="s">
        <v>14716</v>
      </c>
      <c r="AJ4448" s="352" t="s">
        <v>14717</v>
      </c>
      <c r="AK4448" s="354">
        <v>624.44169999999997</v>
      </c>
      <c r="AL4448" s="355">
        <v>30.0379</v>
      </c>
      <c r="AM4448" s="11">
        <f>IF(Verzie!$E$1="CZK",Ceny!AK4448,IF(Verzie!$E$1="SK",Ceny!AL4448,""))</f>
        <v>30.0379</v>
      </c>
    </row>
    <row r="4449" spans="34:39" ht="15">
      <c r="AH4449" s="353" t="s">
        <v>14718</v>
      </c>
      <c r="AI4449" s="352" t="s">
        <v>14719</v>
      </c>
      <c r="AJ4449" s="352" t="s">
        <v>14720</v>
      </c>
      <c r="AK4449" s="354">
        <v>649.09185000000002</v>
      </c>
      <c r="AL4449" s="355">
        <v>31.223659999999999</v>
      </c>
      <c r="AM4449" s="11">
        <f>IF(Verzie!$E$1="CZK",Ceny!AK4449,IF(Verzie!$E$1="SK",Ceny!AL4449,""))</f>
        <v>31.223659999999999</v>
      </c>
    </row>
    <row r="4450" spans="34:39" ht="15">
      <c r="AH4450" s="353" t="s">
        <v>14721</v>
      </c>
      <c r="AI4450" s="352" t="s">
        <v>14722</v>
      </c>
      <c r="AJ4450" s="352" t="s">
        <v>14723</v>
      </c>
      <c r="AK4450" s="354">
        <v>488.08481</v>
      </c>
      <c r="AL4450" s="355">
        <v>23.478629999999999</v>
      </c>
      <c r="AM4450" s="11">
        <f>IF(Verzie!$E$1="CZK",Ceny!AK4450,IF(Verzie!$E$1="SK",Ceny!AL4450,""))</f>
        <v>23.478629999999999</v>
      </c>
    </row>
    <row r="4451" spans="34:39" ht="15">
      <c r="AH4451" s="353" t="s">
        <v>14724</v>
      </c>
      <c r="AI4451" s="352" t="s">
        <v>14725</v>
      </c>
      <c r="AJ4451" s="352" t="s">
        <v>14726</v>
      </c>
      <c r="AK4451" s="354">
        <v>488.08481</v>
      </c>
      <c r="AL4451" s="355">
        <v>23.478629999999999</v>
      </c>
      <c r="AM4451" s="11">
        <f>IF(Verzie!$E$1="CZK",Ceny!AK4451,IF(Verzie!$E$1="SK",Ceny!AL4451,""))</f>
        <v>23.478629999999999</v>
      </c>
    </row>
    <row r="4452" spans="34:39" ht="15">
      <c r="AH4452" s="353" t="s">
        <v>14727</v>
      </c>
      <c r="AI4452" s="352" t="s">
        <v>14728</v>
      </c>
      <c r="AJ4452" s="352" t="s">
        <v>14729</v>
      </c>
      <c r="AK4452" s="354">
        <v>488.08481</v>
      </c>
      <c r="AL4452" s="355">
        <v>23.478629999999999</v>
      </c>
      <c r="AM4452" s="11">
        <f>IF(Verzie!$E$1="CZK",Ceny!AK4452,IF(Verzie!$E$1="SK",Ceny!AL4452,""))</f>
        <v>23.478629999999999</v>
      </c>
    </row>
    <row r="4453" spans="34:39" ht="15">
      <c r="AH4453" s="353" t="s">
        <v>14730</v>
      </c>
      <c r="AI4453" s="352" t="s">
        <v>14731</v>
      </c>
      <c r="AJ4453" s="352" t="s">
        <v>14732</v>
      </c>
      <c r="AK4453" s="354">
        <v>488.08481</v>
      </c>
      <c r="AL4453" s="355">
        <v>23.478629999999999</v>
      </c>
      <c r="AM4453" s="11">
        <f>IF(Verzie!$E$1="CZK",Ceny!AK4453,IF(Verzie!$E$1="SK",Ceny!AL4453,""))</f>
        <v>23.478629999999999</v>
      </c>
    </row>
    <row r="4454" spans="34:39" ht="15">
      <c r="AH4454" s="353" t="s">
        <v>14733</v>
      </c>
      <c r="AI4454" s="352" t="s">
        <v>14734</v>
      </c>
      <c r="AJ4454" s="352" t="s">
        <v>14735</v>
      </c>
      <c r="AK4454" s="354">
        <v>456.08251000000001</v>
      </c>
      <c r="AL4454" s="355">
        <v>18.774999999999999</v>
      </c>
      <c r="AM4454" s="11">
        <f>IF(Verzie!$E$1="CZK",Ceny!AK4454,IF(Verzie!$E$1="SK",Ceny!AL4454,""))</f>
        <v>18.774999999999999</v>
      </c>
    </row>
    <row r="4455" spans="34:39" ht="15">
      <c r="AH4455" s="353" t="s">
        <v>14736</v>
      </c>
      <c r="AI4455" s="352" t="s">
        <v>14737</v>
      </c>
      <c r="AJ4455" s="352" t="s">
        <v>14738</v>
      </c>
      <c r="AK4455" s="354">
        <v>731.51364000000001</v>
      </c>
      <c r="AL4455" s="355">
        <v>0</v>
      </c>
      <c r="AM4455" s="11">
        <f>IF(Verzie!$E$1="CZK",Ceny!AK4455,IF(Verzie!$E$1="SK",Ceny!AL4455,""))</f>
        <v>0</v>
      </c>
    </row>
    <row r="4456" spans="34:39" ht="15">
      <c r="AH4456" s="353" t="s">
        <v>14739</v>
      </c>
      <c r="AI4456" s="352" t="s">
        <v>14740</v>
      </c>
      <c r="AJ4456" s="352" t="s">
        <v>14741</v>
      </c>
      <c r="AK4456" s="354">
        <v>537.52067</v>
      </c>
      <c r="AL4456" s="355">
        <v>21.642520000000001</v>
      </c>
      <c r="AM4456" s="11">
        <f>IF(Verzie!$E$1="CZK",Ceny!AK4456,IF(Verzie!$E$1="SK",Ceny!AL4456,""))</f>
        <v>21.642520000000001</v>
      </c>
    </row>
    <row r="4457" spans="34:39" ht="15">
      <c r="AH4457" s="353" t="s">
        <v>14742</v>
      </c>
      <c r="AI4457" s="352" t="s">
        <v>14743</v>
      </c>
      <c r="AJ4457" s="352" t="s">
        <v>14744</v>
      </c>
      <c r="AK4457" s="354">
        <v>1071.13942</v>
      </c>
      <c r="AL4457" s="355">
        <v>43.128019999999999</v>
      </c>
      <c r="AM4457" s="11">
        <f>IF(Verzie!$E$1="CZK",Ceny!AK4457,IF(Verzie!$E$1="SK",Ceny!AL4457,""))</f>
        <v>43.128019999999999</v>
      </c>
    </row>
    <row r="4458" spans="34:39" ht="15">
      <c r="AH4458" s="353" t="s">
        <v>14745</v>
      </c>
      <c r="AI4458" s="352" t="s">
        <v>14746</v>
      </c>
      <c r="AJ4458" s="352" t="s">
        <v>14747</v>
      </c>
      <c r="AK4458" s="354">
        <v>801.27659000000006</v>
      </c>
      <c r="AL4458" s="355">
        <v>32.26238</v>
      </c>
      <c r="AM4458" s="11">
        <f>IF(Verzie!$E$1="CZK",Ceny!AK4458,IF(Verzie!$E$1="SK",Ceny!AL4458,""))</f>
        <v>32.26238</v>
      </c>
    </row>
    <row r="4459" spans="34:39" ht="15">
      <c r="AH4459" s="353" t="s">
        <v>14748</v>
      </c>
      <c r="AI4459" s="352" t="s">
        <v>14749</v>
      </c>
      <c r="AJ4459" s="352" t="s">
        <v>14750</v>
      </c>
      <c r="AK4459" s="354">
        <v>984.71790999999996</v>
      </c>
      <c r="AL4459" s="355">
        <v>39.648350000000001</v>
      </c>
      <c r="AM4459" s="11">
        <f>IF(Verzie!$E$1="CZK",Ceny!AK4459,IF(Verzie!$E$1="SK",Ceny!AL4459,""))</f>
        <v>39.648350000000001</v>
      </c>
    </row>
    <row r="4460" spans="34:39" ht="15">
      <c r="AH4460" s="353" t="s">
        <v>14751</v>
      </c>
      <c r="AI4460" s="352" t="s">
        <v>14752</v>
      </c>
      <c r="AJ4460" s="352" t="s">
        <v>14753</v>
      </c>
      <c r="AK4460" s="354">
        <v>1835.9612099999999</v>
      </c>
      <c r="AL4460" s="355">
        <v>73.922600000000003</v>
      </c>
      <c r="AM4460" s="11">
        <f>IF(Verzie!$E$1="CZK",Ceny!AK4460,IF(Verzie!$E$1="SK",Ceny!AL4460,""))</f>
        <v>73.922600000000003</v>
      </c>
    </row>
    <row r="4461" spans="34:39" ht="15">
      <c r="AH4461" s="353" t="s">
        <v>14754</v>
      </c>
      <c r="AI4461" s="352" t="s">
        <v>14755</v>
      </c>
      <c r="AJ4461" s="352" t="s">
        <v>14756</v>
      </c>
      <c r="AK4461" s="354">
        <v>367.85232000000002</v>
      </c>
      <c r="AL4461" s="355">
        <v>14.81109</v>
      </c>
      <c r="AM4461" s="11">
        <f>IF(Verzie!$E$1="CZK",Ceny!AK4461,IF(Verzie!$E$1="SK",Ceny!AL4461,""))</f>
        <v>14.81109</v>
      </c>
    </row>
    <row r="4462" spans="34:39" ht="15">
      <c r="AH4462" s="353" t="s">
        <v>14757</v>
      </c>
      <c r="AI4462" s="352" t="s">
        <v>14758</v>
      </c>
      <c r="AJ4462" s="352" t="s">
        <v>14759</v>
      </c>
      <c r="AK4462" s="354">
        <v>1526.4620500000001</v>
      </c>
      <c r="AL4462" s="355">
        <v>61.460970000000003</v>
      </c>
      <c r="AM4462" s="11">
        <f>IF(Verzie!$E$1="CZK",Ceny!AK4462,IF(Verzie!$E$1="SK",Ceny!AL4462,""))</f>
        <v>61.460970000000003</v>
      </c>
    </row>
    <row r="4463" spans="34:39" ht="15">
      <c r="AH4463" s="353" t="s">
        <v>14760</v>
      </c>
      <c r="AI4463" s="352" t="s">
        <v>14761</v>
      </c>
      <c r="AJ4463" s="352" t="s">
        <v>14762</v>
      </c>
      <c r="AK4463" s="354">
        <v>1526.4620500000001</v>
      </c>
      <c r="AL4463" s="355">
        <v>61.460970000000003</v>
      </c>
      <c r="AM4463" s="11">
        <f>IF(Verzie!$E$1="CZK",Ceny!AK4463,IF(Verzie!$E$1="SK",Ceny!AL4463,""))</f>
        <v>61.460970000000003</v>
      </c>
    </row>
    <row r="4464" spans="34:39" ht="15">
      <c r="AH4464" s="353" t="s">
        <v>14763</v>
      </c>
      <c r="AI4464" s="352" t="s">
        <v>14764</v>
      </c>
      <c r="AJ4464" s="352" t="s">
        <v>14765</v>
      </c>
      <c r="AK4464" s="354">
        <v>2083.8928999999998</v>
      </c>
      <c r="AL4464" s="355">
        <v>83.905270000000002</v>
      </c>
      <c r="AM4464" s="11">
        <f>IF(Verzie!$E$1="CZK",Ceny!AK4464,IF(Verzie!$E$1="SK",Ceny!AL4464,""))</f>
        <v>83.905270000000002</v>
      </c>
    </row>
    <row r="4465" spans="34:39" ht="15">
      <c r="AH4465" s="353" t="s">
        <v>14766</v>
      </c>
      <c r="AI4465" s="352" t="s">
        <v>14767</v>
      </c>
      <c r="AJ4465" s="352" t="s">
        <v>14768</v>
      </c>
      <c r="AK4465" s="354">
        <v>1541.3842099999999</v>
      </c>
      <c r="AL4465" s="355">
        <v>62.061790000000002</v>
      </c>
      <c r="AM4465" s="11">
        <f>IF(Verzie!$E$1="CZK",Ceny!AK4465,IF(Verzie!$E$1="SK",Ceny!AL4465,""))</f>
        <v>62.061790000000002</v>
      </c>
    </row>
    <row r="4466" spans="34:39" ht="15">
      <c r="AH4466" s="353" t="s">
        <v>14769</v>
      </c>
      <c r="AI4466" s="352" t="s">
        <v>14770</v>
      </c>
      <c r="AJ4466" s="352" t="s">
        <v>14771</v>
      </c>
      <c r="AK4466" s="354">
        <v>1541.3842099999999</v>
      </c>
      <c r="AL4466" s="355">
        <v>62.061790000000002</v>
      </c>
      <c r="AM4466" s="11">
        <f>IF(Verzie!$E$1="CZK",Ceny!AK4466,IF(Verzie!$E$1="SK",Ceny!AL4466,""))</f>
        <v>62.061790000000002</v>
      </c>
    </row>
    <row r="4467" spans="34:39" ht="15">
      <c r="AH4467" s="353" t="s">
        <v>14772</v>
      </c>
      <c r="AI4467" s="352" t="s">
        <v>14773</v>
      </c>
      <c r="AJ4467" s="352" t="s">
        <v>14774</v>
      </c>
      <c r="AK4467" s="354">
        <v>2098.8198200000002</v>
      </c>
      <c r="AL4467" s="355">
        <v>84.506209999999996</v>
      </c>
      <c r="AM4467" s="11">
        <f>IF(Verzie!$E$1="CZK",Ceny!AK4467,IF(Verzie!$E$1="SK",Ceny!AL4467,""))</f>
        <v>84.506209999999996</v>
      </c>
    </row>
    <row r="4468" spans="34:39" ht="15">
      <c r="AH4468" s="353" t="s">
        <v>14775</v>
      </c>
      <c r="AI4468" s="352" t="s">
        <v>14776</v>
      </c>
      <c r="AJ4468" s="352" t="s">
        <v>14777</v>
      </c>
      <c r="AK4468" s="354">
        <v>1572.8835799999999</v>
      </c>
      <c r="AL4468" s="355">
        <v>63.710880000000003</v>
      </c>
      <c r="AM4468" s="11">
        <f>IF(Verzie!$E$1="CZK",Ceny!AK4468,IF(Verzie!$E$1="SK",Ceny!AL4468,""))</f>
        <v>63.710880000000003</v>
      </c>
    </row>
    <row r="4469" spans="34:39" ht="15">
      <c r="AH4469" s="353" t="s">
        <v>14778</v>
      </c>
      <c r="AI4469" s="352" t="s">
        <v>14779</v>
      </c>
      <c r="AJ4469" s="352" t="s">
        <v>14780</v>
      </c>
      <c r="AK4469" s="354">
        <v>1572.8835799999999</v>
      </c>
      <c r="AL4469" s="355">
        <v>63.710880000000003</v>
      </c>
      <c r="AM4469" s="11">
        <f>IF(Verzie!$E$1="CZK",Ceny!AK4469,IF(Verzie!$E$1="SK",Ceny!AL4469,""))</f>
        <v>63.710880000000003</v>
      </c>
    </row>
    <row r="4470" spans="34:39" ht="15">
      <c r="AH4470" s="353" t="s">
        <v>14781</v>
      </c>
      <c r="AI4470" s="352" t="s">
        <v>14782</v>
      </c>
      <c r="AJ4470" s="352" t="s">
        <v>14783</v>
      </c>
      <c r="AK4470" s="354">
        <v>263.57643000000002</v>
      </c>
      <c r="AL4470" s="355">
        <v>10.612550000000001</v>
      </c>
      <c r="AM4470" s="11">
        <f>IF(Verzie!$E$1="CZK",Ceny!AK4470,IF(Verzie!$E$1="SK",Ceny!AL4470,""))</f>
        <v>10.612550000000001</v>
      </c>
    </row>
    <row r="4471" spans="34:39" ht="15">
      <c r="AH4471" s="353" t="s">
        <v>14784</v>
      </c>
      <c r="AI4471" s="352" t="s">
        <v>14785</v>
      </c>
      <c r="AJ4471" s="352" t="s">
        <v>14786</v>
      </c>
      <c r="AK4471" s="354">
        <v>965.89157</v>
      </c>
      <c r="AL4471" s="355">
        <v>38.81324</v>
      </c>
      <c r="AM4471" s="11">
        <f>IF(Verzie!$E$1="CZK",Ceny!AK4471,IF(Verzie!$E$1="SK",Ceny!AL4471,""))</f>
        <v>38.81324</v>
      </c>
    </row>
    <row r="4472" spans="34:39" ht="15">
      <c r="AH4472" s="353" t="s">
        <v>14787</v>
      </c>
      <c r="AI4472" s="352" t="s">
        <v>14788</v>
      </c>
      <c r="AJ4472" s="352" t="s">
        <v>14789</v>
      </c>
      <c r="AK4472" s="354">
        <v>1034.85015</v>
      </c>
      <c r="AL4472" s="355">
        <v>41.666910000000001</v>
      </c>
      <c r="AM4472" s="11">
        <f>IF(Verzie!$E$1="CZK",Ceny!AK4472,IF(Verzie!$E$1="SK",Ceny!AL4472,""))</f>
        <v>41.666910000000001</v>
      </c>
    </row>
    <row r="4473" spans="34:39" ht="15">
      <c r="AH4473" s="353" t="s">
        <v>14790</v>
      </c>
      <c r="AI4473" s="352" t="s">
        <v>14791</v>
      </c>
      <c r="AJ4473" s="352" t="s">
        <v>14792</v>
      </c>
      <c r="AK4473" s="354">
        <v>1034.84788</v>
      </c>
      <c r="AL4473" s="355">
        <v>0</v>
      </c>
      <c r="AM4473" s="11">
        <f>IF(Verzie!$E$1="CZK",Ceny!AK4473,IF(Verzie!$E$1="SK",Ceny!AL4473,""))</f>
        <v>0</v>
      </c>
    </row>
    <row r="4474" spans="34:39" ht="15">
      <c r="AH4474" s="353" t="s">
        <v>14793</v>
      </c>
      <c r="AI4474" s="352" t="s">
        <v>14794</v>
      </c>
      <c r="AJ4474" s="352" t="s">
        <v>14795</v>
      </c>
      <c r="AK4474" s="354">
        <v>1091.04772</v>
      </c>
      <c r="AL4474" s="355">
        <v>43.647350000000003</v>
      </c>
      <c r="AM4474" s="11">
        <f>IF(Verzie!$E$1="CZK",Ceny!AK4474,IF(Verzie!$E$1="SK",Ceny!AL4474,""))</f>
        <v>43.647350000000003</v>
      </c>
    </row>
    <row r="4475" spans="34:39" ht="15">
      <c r="AH4475" s="353" t="s">
        <v>14796</v>
      </c>
      <c r="AI4475" s="352" t="s">
        <v>14797</v>
      </c>
      <c r="AJ4475" s="352" t="s">
        <v>14798</v>
      </c>
      <c r="AK4475" s="354">
        <v>3779.1951300000001</v>
      </c>
      <c r="AL4475" s="355">
        <v>151.18661</v>
      </c>
      <c r="AM4475" s="11">
        <f>IF(Verzie!$E$1="CZK",Ceny!AK4475,IF(Verzie!$E$1="SK",Ceny!AL4475,""))</f>
        <v>151.18661</v>
      </c>
    </row>
    <row r="4476" spans="34:39" ht="15">
      <c r="AH4476" s="353" t="s">
        <v>14799</v>
      </c>
      <c r="AI4476" s="352" t="s">
        <v>14800</v>
      </c>
      <c r="AJ4476" s="352" t="s">
        <v>14801</v>
      </c>
      <c r="AK4476" s="354">
        <v>3779.1951300000001</v>
      </c>
      <c r="AL4476" s="355">
        <v>151.18661</v>
      </c>
      <c r="AM4476" s="11">
        <f>IF(Verzie!$E$1="CZK",Ceny!AK4476,IF(Verzie!$E$1="SK",Ceny!AL4476,""))</f>
        <v>151.18661</v>
      </c>
    </row>
    <row r="4477" spans="34:39" ht="15">
      <c r="AH4477" s="353" t="s">
        <v>14802</v>
      </c>
      <c r="AI4477" s="352" t="s">
        <v>14803</v>
      </c>
      <c r="AJ4477" s="352" t="s">
        <v>14804</v>
      </c>
      <c r="AK4477" s="354">
        <v>196.62896000000001</v>
      </c>
      <c r="AL4477" s="355">
        <v>9.4585500000000007</v>
      </c>
      <c r="AM4477" s="11">
        <f>IF(Verzie!$E$1="CZK",Ceny!AK4477,IF(Verzie!$E$1="SK",Ceny!AL4477,""))</f>
        <v>9.4585500000000007</v>
      </c>
    </row>
    <row r="4478" spans="34:39" ht="15">
      <c r="AH4478" s="353" t="s">
        <v>14805</v>
      </c>
      <c r="AI4478" s="352" t="s">
        <v>14806</v>
      </c>
      <c r="AJ4478" s="352" t="s">
        <v>14807</v>
      </c>
      <c r="AK4478" s="354">
        <v>196.62896000000001</v>
      </c>
      <c r="AL4478" s="355">
        <v>9.4585500000000007</v>
      </c>
      <c r="AM4478" s="11">
        <f>IF(Verzie!$E$1="CZK",Ceny!AK4478,IF(Verzie!$E$1="SK",Ceny!AL4478,""))</f>
        <v>9.4585500000000007</v>
      </c>
    </row>
    <row r="4479" spans="34:39" ht="15">
      <c r="AH4479" s="353" t="s">
        <v>14808</v>
      </c>
      <c r="AI4479" s="352" t="s">
        <v>14809</v>
      </c>
      <c r="AJ4479" s="352" t="s">
        <v>14810</v>
      </c>
      <c r="AK4479" s="354">
        <v>196.62896000000001</v>
      </c>
      <c r="AL4479" s="355">
        <v>9.4585500000000007</v>
      </c>
      <c r="AM4479" s="11">
        <f>IF(Verzie!$E$1="CZK",Ceny!AK4479,IF(Verzie!$E$1="SK",Ceny!AL4479,""))</f>
        <v>9.4585500000000007</v>
      </c>
    </row>
    <row r="4480" spans="34:39" ht="15">
      <c r="AH4480" s="353" t="s">
        <v>14811</v>
      </c>
      <c r="AI4480" s="352" t="s">
        <v>14812</v>
      </c>
      <c r="AJ4480" s="352" t="s">
        <v>14813</v>
      </c>
      <c r="AK4480" s="354">
        <v>196.62896000000001</v>
      </c>
      <c r="AL4480" s="355">
        <v>9.4585500000000007</v>
      </c>
      <c r="AM4480" s="11">
        <f>IF(Verzie!$E$1="CZK",Ceny!AK4480,IF(Verzie!$E$1="SK",Ceny!AL4480,""))</f>
        <v>9.4585500000000007</v>
      </c>
    </row>
    <row r="4481" spans="34:39" ht="15">
      <c r="AH4481" s="353" t="s">
        <v>14814</v>
      </c>
      <c r="AI4481" s="352" t="s">
        <v>14815</v>
      </c>
      <c r="AJ4481" s="352" t="s">
        <v>14816</v>
      </c>
      <c r="AK4481" s="354">
        <v>196.62896000000001</v>
      </c>
      <c r="AL4481" s="355">
        <v>9.4585500000000007</v>
      </c>
      <c r="AM4481" s="11">
        <f>IF(Verzie!$E$1="CZK",Ceny!AK4481,IF(Verzie!$E$1="SK",Ceny!AL4481,""))</f>
        <v>9.4585500000000007</v>
      </c>
    </row>
    <row r="4482" spans="34:39" ht="15">
      <c r="AH4482" s="353" t="s">
        <v>14817</v>
      </c>
      <c r="AI4482" s="352" t="s">
        <v>14818</v>
      </c>
      <c r="AJ4482" s="352" t="s">
        <v>14819</v>
      </c>
      <c r="AK4482" s="354">
        <v>196.62896000000001</v>
      </c>
      <c r="AL4482" s="355">
        <v>9.4585500000000007</v>
      </c>
      <c r="AM4482" s="11">
        <f>IF(Verzie!$E$1="CZK",Ceny!AK4482,IF(Verzie!$E$1="SK",Ceny!AL4482,""))</f>
        <v>9.4585500000000007</v>
      </c>
    </row>
    <row r="4483" spans="34:39" ht="15">
      <c r="AH4483" s="353" t="s">
        <v>14820</v>
      </c>
      <c r="AI4483" s="352" t="s">
        <v>14821</v>
      </c>
      <c r="AJ4483" s="352" t="s">
        <v>14822</v>
      </c>
      <c r="AK4483" s="354">
        <v>196.62896000000001</v>
      </c>
      <c r="AL4483" s="355">
        <v>9.4585500000000007</v>
      </c>
      <c r="AM4483" s="11">
        <f>IF(Verzie!$E$1="CZK",Ceny!AK4483,IF(Verzie!$E$1="SK",Ceny!AL4483,""))</f>
        <v>9.4585500000000007</v>
      </c>
    </row>
    <row r="4484" spans="34:39" ht="15">
      <c r="AH4484" s="353" t="s">
        <v>14823</v>
      </c>
      <c r="AI4484" s="352" t="s">
        <v>14824</v>
      </c>
      <c r="AJ4484" s="352" t="s">
        <v>14825</v>
      </c>
      <c r="AK4484" s="354">
        <v>196.62896000000001</v>
      </c>
      <c r="AL4484" s="355">
        <v>9.4585500000000007</v>
      </c>
      <c r="AM4484" s="11">
        <f>IF(Verzie!$E$1="CZK",Ceny!AK4484,IF(Verzie!$E$1="SK",Ceny!AL4484,""))</f>
        <v>9.4585500000000007</v>
      </c>
    </row>
    <row r="4485" spans="34:39" ht="15">
      <c r="AH4485" s="353" t="s">
        <v>14826</v>
      </c>
      <c r="AI4485" s="352" t="s">
        <v>14827</v>
      </c>
      <c r="AJ4485" s="352" t="s">
        <v>14828</v>
      </c>
      <c r="AK4485" s="354">
        <v>461.29987</v>
      </c>
      <c r="AL4485" s="355">
        <v>22.190180000000002</v>
      </c>
      <c r="AM4485" s="11">
        <f>IF(Verzie!$E$1="CZK",Ceny!AK4485,IF(Verzie!$E$1="SK",Ceny!AL4485,""))</f>
        <v>22.190180000000002</v>
      </c>
    </row>
    <row r="4486" spans="34:39" ht="15">
      <c r="AH4486" s="353" t="s">
        <v>14829</v>
      </c>
      <c r="AI4486" s="352" t="s">
        <v>14830</v>
      </c>
      <c r="AJ4486" s="352" t="s">
        <v>14831</v>
      </c>
      <c r="AK4486" s="354">
        <v>196.62896000000001</v>
      </c>
      <c r="AL4486" s="355">
        <v>9.4585500000000007</v>
      </c>
      <c r="AM4486" s="11">
        <f>IF(Verzie!$E$1="CZK",Ceny!AK4486,IF(Verzie!$E$1="SK",Ceny!AL4486,""))</f>
        <v>9.4585500000000007</v>
      </c>
    </row>
    <row r="4487" spans="34:39" ht="15">
      <c r="AH4487" s="353" t="s">
        <v>14832</v>
      </c>
      <c r="AI4487" s="352" t="s">
        <v>14833</v>
      </c>
      <c r="AJ4487" s="352" t="s">
        <v>14834</v>
      </c>
      <c r="AK4487" s="354">
        <v>196.62896000000001</v>
      </c>
      <c r="AL4487" s="355">
        <v>9.4585500000000007</v>
      </c>
      <c r="AM4487" s="11">
        <f>IF(Verzie!$E$1="CZK",Ceny!AK4487,IF(Verzie!$E$1="SK",Ceny!AL4487,""))</f>
        <v>9.4585500000000007</v>
      </c>
    </row>
    <row r="4488" spans="34:39" ht="15">
      <c r="AH4488" s="353" t="s">
        <v>14835</v>
      </c>
      <c r="AI4488" s="352" t="s">
        <v>14836</v>
      </c>
      <c r="AJ4488" s="352" t="s">
        <v>14837</v>
      </c>
      <c r="AK4488" s="354">
        <v>196.62896000000001</v>
      </c>
      <c r="AL4488" s="355">
        <v>9.4585500000000007</v>
      </c>
      <c r="AM4488" s="11">
        <f>IF(Verzie!$E$1="CZK",Ceny!AK4488,IF(Verzie!$E$1="SK",Ceny!AL4488,""))</f>
        <v>9.4585500000000007</v>
      </c>
    </row>
    <row r="4489" spans="34:39" ht="15">
      <c r="AH4489" s="353" t="s">
        <v>14838</v>
      </c>
      <c r="AI4489" s="352" t="s">
        <v>14839</v>
      </c>
      <c r="AJ4489" s="352" t="s">
        <v>14840</v>
      </c>
      <c r="AK4489" s="354">
        <v>196.62896000000001</v>
      </c>
      <c r="AL4489" s="355">
        <v>9.4585500000000007</v>
      </c>
      <c r="AM4489" s="11">
        <f>IF(Verzie!$E$1="CZK",Ceny!AK4489,IF(Verzie!$E$1="SK",Ceny!AL4489,""))</f>
        <v>9.4585500000000007</v>
      </c>
    </row>
    <row r="4490" spans="34:39" ht="15">
      <c r="AH4490" s="353" t="s">
        <v>14841</v>
      </c>
      <c r="AI4490" s="352" t="s">
        <v>14842</v>
      </c>
      <c r="AJ4490" s="352" t="s">
        <v>14843</v>
      </c>
      <c r="AK4490" s="354">
        <v>202.68385000000001</v>
      </c>
      <c r="AL4490" s="355">
        <v>9.7498400000000007</v>
      </c>
      <c r="AM4490" s="11">
        <f>IF(Verzie!$E$1="CZK",Ceny!AK4490,IF(Verzie!$E$1="SK",Ceny!AL4490,""))</f>
        <v>9.7498400000000007</v>
      </c>
    </row>
    <row r="4491" spans="34:39" ht="15">
      <c r="AH4491" s="353" t="s">
        <v>14844</v>
      </c>
      <c r="AI4491" s="352" t="s">
        <v>14845</v>
      </c>
      <c r="AJ4491" s="352" t="s">
        <v>14846</v>
      </c>
      <c r="AK4491" s="354">
        <v>202.68385000000001</v>
      </c>
      <c r="AL4491" s="355">
        <v>9.7498400000000007</v>
      </c>
      <c r="AM4491" s="11">
        <f>IF(Verzie!$E$1="CZK",Ceny!AK4491,IF(Verzie!$E$1="SK",Ceny!AL4491,""))</f>
        <v>9.7498400000000007</v>
      </c>
    </row>
    <row r="4492" spans="34:39" ht="15">
      <c r="AH4492" s="353" t="s">
        <v>14847</v>
      </c>
      <c r="AI4492" s="352" t="s">
        <v>14848</v>
      </c>
      <c r="AJ4492" s="352" t="s">
        <v>14849</v>
      </c>
      <c r="AK4492" s="354">
        <v>201.50291000000001</v>
      </c>
      <c r="AL4492" s="355">
        <v>9.4836799999999997</v>
      </c>
      <c r="AM4492" s="11">
        <f>IF(Verzie!$E$1="CZK",Ceny!AK4492,IF(Verzie!$E$1="SK",Ceny!AL4492,""))</f>
        <v>9.4836799999999997</v>
      </c>
    </row>
    <row r="4493" spans="34:39" ht="15">
      <c r="AH4493" s="353" t="s">
        <v>14850</v>
      </c>
      <c r="AI4493" s="352" t="s">
        <v>14851</v>
      </c>
      <c r="AJ4493" s="352" t="s">
        <v>14852</v>
      </c>
      <c r="AK4493" s="354">
        <v>201.50291000000001</v>
      </c>
      <c r="AL4493" s="355">
        <v>9.4836799999999997</v>
      </c>
      <c r="AM4493" s="11">
        <f>IF(Verzie!$E$1="CZK",Ceny!AK4493,IF(Verzie!$E$1="SK",Ceny!AL4493,""))</f>
        <v>9.4836799999999997</v>
      </c>
    </row>
    <row r="4494" spans="34:39" ht="15">
      <c r="AH4494" s="353" t="s">
        <v>14853</v>
      </c>
      <c r="AI4494" s="352" t="s">
        <v>14854</v>
      </c>
      <c r="AJ4494" s="352" t="s">
        <v>14855</v>
      </c>
      <c r="AK4494" s="354">
        <v>205.71261000000001</v>
      </c>
      <c r="AL4494" s="355">
        <v>9.6818000000000008</v>
      </c>
      <c r="AM4494" s="11">
        <f>IF(Verzie!$E$1="CZK",Ceny!AK4494,IF(Verzie!$E$1="SK",Ceny!AL4494,""))</f>
        <v>9.6818000000000008</v>
      </c>
    </row>
    <row r="4495" spans="34:39" ht="15">
      <c r="AH4495" s="353" t="s">
        <v>14856</v>
      </c>
      <c r="AI4495" s="352" t="s">
        <v>14857</v>
      </c>
      <c r="AJ4495" s="352" t="s">
        <v>14858</v>
      </c>
      <c r="AK4495" s="354">
        <v>205.71261000000001</v>
      </c>
      <c r="AL4495" s="355">
        <v>9.6818000000000008</v>
      </c>
      <c r="AM4495" s="11">
        <f>IF(Verzie!$E$1="CZK",Ceny!AK4495,IF(Verzie!$E$1="SK",Ceny!AL4495,""))</f>
        <v>9.6818000000000008</v>
      </c>
    </row>
    <row r="4496" spans="34:39" ht="15">
      <c r="AH4496" s="353" t="s">
        <v>14859</v>
      </c>
      <c r="AI4496" s="352" t="s">
        <v>14860</v>
      </c>
      <c r="AJ4496" s="352" t="s">
        <v>14861</v>
      </c>
      <c r="AK4496" s="354">
        <v>201.50291000000001</v>
      </c>
      <c r="AL4496" s="355">
        <v>9.4836799999999997</v>
      </c>
      <c r="AM4496" s="11">
        <f>IF(Verzie!$E$1="CZK",Ceny!AK4496,IF(Verzie!$E$1="SK",Ceny!AL4496,""))</f>
        <v>9.4836799999999997</v>
      </c>
    </row>
    <row r="4497" spans="34:39" ht="15">
      <c r="AH4497" s="353" t="s">
        <v>14862</v>
      </c>
      <c r="AI4497" s="352" t="s">
        <v>14863</v>
      </c>
      <c r="AJ4497" s="352" t="s">
        <v>14864</v>
      </c>
      <c r="AK4497" s="354">
        <v>201.50291000000001</v>
      </c>
      <c r="AL4497" s="355">
        <v>9.4836799999999997</v>
      </c>
      <c r="AM4497" s="11">
        <f>IF(Verzie!$E$1="CZK",Ceny!AK4497,IF(Verzie!$E$1="SK",Ceny!AL4497,""))</f>
        <v>9.4836799999999997</v>
      </c>
    </row>
    <row r="4498" spans="34:39" ht="15">
      <c r="AH4498" s="353" t="s">
        <v>14865</v>
      </c>
      <c r="AI4498" s="352" t="s">
        <v>14866</v>
      </c>
      <c r="AJ4498" s="352" t="s">
        <v>14867</v>
      </c>
      <c r="AK4498" s="354">
        <v>261.88945000000001</v>
      </c>
      <c r="AL4498" s="355">
        <v>12.59784</v>
      </c>
      <c r="AM4498" s="11">
        <f>IF(Verzie!$E$1="CZK",Ceny!AK4498,IF(Verzie!$E$1="SK",Ceny!AL4498,""))</f>
        <v>12.59784</v>
      </c>
    </row>
    <row r="4499" spans="34:39" ht="15">
      <c r="AH4499" s="353" t="s">
        <v>14868</v>
      </c>
      <c r="AI4499" s="352" t="s">
        <v>14869</v>
      </c>
      <c r="AJ4499" s="352" t="s">
        <v>14870</v>
      </c>
      <c r="AK4499" s="354">
        <v>261.88945000000001</v>
      </c>
      <c r="AL4499" s="355">
        <v>12.59784</v>
      </c>
      <c r="AM4499" s="11">
        <f>IF(Verzie!$E$1="CZK",Ceny!AK4499,IF(Verzie!$E$1="SK",Ceny!AL4499,""))</f>
        <v>12.59784</v>
      </c>
    </row>
    <row r="4500" spans="34:39" ht="15">
      <c r="AH4500" s="353" t="s">
        <v>14871</v>
      </c>
      <c r="AI4500" s="352" t="s">
        <v>14872</v>
      </c>
      <c r="AJ4500" s="352" t="s">
        <v>14873</v>
      </c>
      <c r="AK4500" s="354">
        <v>261.88945000000001</v>
      </c>
      <c r="AL4500" s="355">
        <v>12.59784</v>
      </c>
      <c r="AM4500" s="11">
        <f>IF(Verzie!$E$1="CZK",Ceny!AK4500,IF(Verzie!$E$1="SK",Ceny!AL4500,""))</f>
        <v>12.59784</v>
      </c>
    </row>
    <row r="4501" spans="34:39" ht="15">
      <c r="AH4501" s="353" t="s">
        <v>14874</v>
      </c>
      <c r="AI4501" s="352" t="s">
        <v>14875</v>
      </c>
      <c r="AJ4501" s="352" t="s">
        <v>14876</v>
      </c>
      <c r="AK4501" s="354">
        <v>261.88945000000001</v>
      </c>
      <c r="AL4501" s="355">
        <v>12.59784</v>
      </c>
      <c r="AM4501" s="11">
        <f>IF(Verzie!$E$1="CZK",Ceny!AK4501,IF(Verzie!$E$1="SK",Ceny!AL4501,""))</f>
        <v>12.59784</v>
      </c>
    </row>
    <row r="4502" spans="34:39" ht="15">
      <c r="AH4502" s="353" t="s">
        <v>14877</v>
      </c>
      <c r="AI4502" s="352" t="s">
        <v>14878</v>
      </c>
      <c r="AJ4502" s="352" t="s">
        <v>14879</v>
      </c>
      <c r="AK4502" s="354">
        <v>267.49022000000002</v>
      </c>
      <c r="AL4502" s="355">
        <v>12.86725</v>
      </c>
      <c r="AM4502" s="11">
        <f>IF(Verzie!$E$1="CZK",Ceny!AK4502,IF(Verzie!$E$1="SK",Ceny!AL4502,""))</f>
        <v>12.86725</v>
      </c>
    </row>
    <row r="4503" spans="34:39" ht="15">
      <c r="AH4503" s="353" t="s">
        <v>14880</v>
      </c>
      <c r="AI4503" s="352" t="s">
        <v>14881</v>
      </c>
      <c r="AJ4503" s="352" t="s">
        <v>14882</v>
      </c>
      <c r="AK4503" s="354">
        <v>267.49022000000002</v>
      </c>
      <c r="AL4503" s="355">
        <v>12.86725</v>
      </c>
      <c r="AM4503" s="11">
        <f>IF(Verzie!$E$1="CZK",Ceny!AK4503,IF(Verzie!$E$1="SK",Ceny!AL4503,""))</f>
        <v>12.86725</v>
      </c>
    </row>
    <row r="4504" spans="34:39" ht="15">
      <c r="AH4504" s="353" t="s">
        <v>14883</v>
      </c>
      <c r="AI4504" s="352" t="s">
        <v>14884</v>
      </c>
      <c r="AJ4504" s="352" t="s">
        <v>14885</v>
      </c>
      <c r="AK4504" s="354">
        <v>264.27006</v>
      </c>
      <c r="AL4504" s="355">
        <v>12.437799999999999</v>
      </c>
      <c r="AM4504" s="11">
        <f>IF(Verzie!$E$1="CZK",Ceny!AK4504,IF(Verzie!$E$1="SK",Ceny!AL4504,""))</f>
        <v>12.437799999999999</v>
      </c>
    </row>
    <row r="4505" spans="34:39" ht="15">
      <c r="AH4505" s="353" t="s">
        <v>14886</v>
      </c>
      <c r="AI4505" s="352" t="s">
        <v>14887</v>
      </c>
      <c r="AJ4505" s="352" t="s">
        <v>14888</v>
      </c>
      <c r="AK4505" s="354">
        <v>264.27006</v>
      </c>
      <c r="AL4505" s="355">
        <v>12.437799999999999</v>
      </c>
      <c r="AM4505" s="11">
        <f>IF(Verzie!$E$1="CZK",Ceny!AK4505,IF(Verzie!$E$1="SK",Ceny!AL4505,""))</f>
        <v>12.437799999999999</v>
      </c>
    </row>
    <row r="4506" spans="34:39" ht="15">
      <c r="AH4506" s="353" t="s">
        <v>14889</v>
      </c>
      <c r="AI4506" s="352" t="s">
        <v>14890</v>
      </c>
      <c r="AJ4506" s="352" t="s">
        <v>14891</v>
      </c>
      <c r="AK4506" s="354">
        <v>268.16392000000002</v>
      </c>
      <c r="AL4506" s="355">
        <v>12.621040000000001</v>
      </c>
      <c r="AM4506" s="11">
        <f>IF(Verzie!$E$1="CZK",Ceny!AK4506,IF(Verzie!$E$1="SK",Ceny!AL4506,""))</f>
        <v>12.621040000000001</v>
      </c>
    </row>
    <row r="4507" spans="34:39" ht="15">
      <c r="AH4507" s="353" t="s">
        <v>14892</v>
      </c>
      <c r="AI4507" s="352" t="s">
        <v>14893</v>
      </c>
      <c r="AJ4507" s="352" t="s">
        <v>14894</v>
      </c>
      <c r="AK4507" s="354">
        <v>268.16392000000002</v>
      </c>
      <c r="AL4507" s="355">
        <v>12.621040000000001</v>
      </c>
      <c r="AM4507" s="11">
        <f>IF(Verzie!$E$1="CZK",Ceny!AK4507,IF(Verzie!$E$1="SK",Ceny!AL4507,""))</f>
        <v>12.621040000000001</v>
      </c>
    </row>
    <row r="4508" spans="34:39" ht="15">
      <c r="AH4508" s="353" t="s">
        <v>14895</v>
      </c>
      <c r="AI4508" s="352" t="s">
        <v>14896</v>
      </c>
      <c r="AJ4508" s="352" t="s">
        <v>14897</v>
      </c>
      <c r="AK4508" s="354">
        <v>283.49137000000002</v>
      </c>
      <c r="AL4508" s="355">
        <v>13.63696</v>
      </c>
      <c r="AM4508" s="11">
        <f>IF(Verzie!$E$1="CZK",Ceny!AK4508,IF(Verzie!$E$1="SK",Ceny!AL4508,""))</f>
        <v>13.63696</v>
      </c>
    </row>
    <row r="4509" spans="34:39" ht="15">
      <c r="AH4509" s="353" t="s">
        <v>14898</v>
      </c>
      <c r="AI4509" s="352" t="s">
        <v>14899</v>
      </c>
      <c r="AJ4509" s="352" t="s">
        <v>14900</v>
      </c>
      <c r="AK4509" s="354">
        <v>283.49137000000002</v>
      </c>
      <c r="AL4509" s="355">
        <v>13.63696</v>
      </c>
      <c r="AM4509" s="11">
        <f>IF(Verzie!$E$1="CZK",Ceny!AK4509,IF(Verzie!$E$1="SK",Ceny!AL4509,""))</f>
        <v>13.63696</v>
      </c>
    </row>
    <row r="4510" spans="34:39" ht="15">
      <c r="AH4510" s="353" t="s">
        <v>14901</v>
      </c>
      <c r="AI4510" s="352" t="s">
        <v>14902</v>
      </c>
      <c r="AJ4510" s="352" t="s">
        <v>14903</v>
      </c>
      <c r="AK4510" s="354">
        <v>38.057609999999997</v>
      </c>
      <c r="AL4510" s="355">
        <v>1.8307199999999999</v>
      </c>
      <c r="AM4510" s="11">
        <f>IF(Verzie!$E$1="CZK",Ceny!AK4510,IF(Verzie!$E$1="SK",Ceny!AL4510,""))</f>
        <v>1.8307199999999999</v>
      </c>
    </row>
    <row r="4511" spans="34:39" ht="15">
      <c r="AH4511" s="353" t="s">
        <v>14904</v>
      </c>
      <c r="AI4511" s="352" t="s">
        <v>14905</v>
      </c>
      <c r="AJ4511" s="352" t="s">
        <v>14906</v>
      </c>
      <c r="AK4511" s="354">
        <v>38.057609999999997</v>
      </c>
      <c r="AL4511" s="355">
        <v>1.8307199999999999</v>
      </c>
      <c r="AM4511" s="11">
        <f>IF(Verzie!$E$1="CZK",Ceny!AK4511,IF(Verzie!$E$1="SK",Ceny!AL4511,""))</f>
        <v>1.8307199999999999</v>
      </c>
    </row>
    <row r="4512" spans="34:39" ht="15">
      <c r="AH4512" s="353" t="s">
        <v>14907</v>
      </c>
      <c r="AI4512" s="352" t="s">
        <v>14908</v>
      </c>
      <c r="AJ4512" s="352" t="s">
        <v>14909</v>
      </c>
      <c r="AK4512" s="354">
        <v>410.14211</v>
      </c>
      <c r="AL4512" s="355">
        <v>19.30322</v>
      </c>
      <c r="AM4512" s="11">
        <f>IF(Verzie!$E$1="CZK",Ceny!AK4512,IF(Verzie!$E$1="SK",Ceny!AL4512,""))</f>
        <v>19.30322</v>
      </c>
    </row>
    <row r="4513" spans="34:39" ht="15">
      <c r="AH4513" s="353" t="s">
        <v>14910</v>
      </c>
      <c r="AI4513" s="352" t="s">
        <v>14911</v>
      </c>
      <c r="AJ4513" s="352" t="s">
        <v>14912</v>
      </c>
      <c r="AK4513" s="354">
        <v>410.14211</v>
      </c>
      <c r="AL4513" s="355">
        <v>19.30322</v>
      </c>
      <c r="AM4513" s="11">
        <f>IF(Verzie!$E$1="CZK",Ceny!AK4513,IF(Verzie!$E$1="SK",Ceny!AL4513,""))</f>
        <v>19.30322</v>
      </c>
    </row>
    <row r="4514" spans="34:39" ht="15">
      <c r="AH4514" s="353" t="s">
        <v>14913</v>
      </c>
      <c r="AI4514" s="352" t="s">
        <v>14914</v>
      </c>
      <c r="AJ4514" s="352" t="s">
        <v>14915</v>
      </c>
      <c r="AK4514" s="354">
        <v>430.13905</v>
      </c>
      <c r="AL4514" s="355">
        <v>20.244340000000001</v>
      </c>
      <c r="AM4514" s="11">
        <f>IF(Verzie!$E$1="CZK",Ceny!AK4514,IF(Verzie!$E$1="SK",Ceny!AL4514,""))</f>
        <v>20.244340000000001</v>
      </c>
    </row>
    <row r="4515" spans="34:39" ht="15">
      <c r="AH4515" s="353" t="s">
        <v>14913</v>
      </c>
      <c r="AI4515" s="352" t="s">
        <v>14916</v>
      </c>
      <c r="AJ4515" s="352" t="s">
        <v>14917</v>
      </c>
      <c r="AK4515" s="354">
        <v>430.13905</v>
      </c>
      <c r="AL4515" s="355">
        <v>20.244340000000001</v>
      </c>
      <c r="AM4515" s="11">
        <f>IF(Verzie!$E$1="CZK",Ceny!AK4515,IF(Verzie!$E$1="SK",Ceny!AL4515,""))</f>
        <v>20.244340000000001</v>
      </c>
    </row>
    <row r="4516" spans="34:39" ht="15">
      <c r="AH4516" s="353" t="s">
        <v>14918</v>
      </c>
      <c r="AI4516" s="352" t="s">
        <v>14919</v>
      </c>
      <c r="AJ4516" s="352" t="s">
        <v>14920</v>
      </c>
      <c r="AK4516" s="354">
        <v>858.79056000000003</v>
      </c>
      <c r="AL4516" s="355">
        <v>41.310929999999999</v>
      </c>
      <c r="AM4516" s="11">
        <f>IF(Verzie!$E$1="CZK",Ceny!AK4516,IF(Verzie!$E$1="SK",Ceny!AL4516,""))</f>
        <v>41.310929999999999</v>
      </c>
    </row>
    <row r="4517" spans="34:39" ht="15">
      <c r="AH4517" s="353" t="s">
        <v>14921</v>
      </c>
      <c r="AI4517" s="352" t="s">
        <v>14922</v>
      </c>
      <c r="AJ4517" s="352" t="s">
        <v>14923</v>
      </c>
      <c r="AK4517" s="354">
        <v>1083.91274</v>
      </c>
      <c r="AL4517" s="355">
        <v>52.140120000000003</v>
      </c>
      <c r="AM4517" s="11">
        <f>IF(Verzie!$E$1="CZK",Ceny!AK4517,IF(Verzie!$E$1="SK",Ceny!AL4517,""))</f>
        <v>52.140120000000003</v>
      </c>
    </row>
    <row r="4518" spans="34:39" ht="15">
      <c r="AH4518" s="353" t="s">
        <v>14924</v>
      </c>
      <c r="AI4518" s="352" t="s">
        <v>14925</v>
      </c>
      <c r="AJ4518" s="352" t="s">
        <v>14926</v>
      </c>
      <c r="AK4518" s="354">
        <v>473.98581000000001</v>
      </c>
      <c r="AL4518" s="355">
        <v>22.800439999999998</v>
      </c>
      <c r="AM4518" s="11">
        <f>IF(Verzie!$E$1="CZK",Ceny!AK4518,IF(Verzie!$E$1="SK",Ceny!AL4518,""))</f>
        <v>22.800439999999998</v>
      </c>
    </row>
    <row r="4519" spans="34:39" ht="15">
      <c r="AH4519" s="353" t="s">
        <v>14927</v>
      </c>
      <c r="AI4519" s="352" t="s">
        <v>14928</v>
      </c>
      <c r="AJ4519" s="352" t="s">
        <v>14929</v>
      </c>
      <c r="AK4519" s="354">
        <v>473.98581000000001</v>
      </c>
      <c r="AL4519" s="355">
        <v>22.800439999999998</v>
      </c>
      <c r="AM4519" s="11">
        <f>IF(Verzie!$E$1="CZK",Ceny!AK4519,IF(Verzie!$E$1="SK",Ceny!AL4519,""))</f>
        <v>22.800439999999998</v>
      </c>
    </row>
    <row r="4520" spans="34:39" ht="15">
      <c r="AH4520" s="353" t="s">
        <v>14930</v>
      </c>
      <c r="AI4520" s="352" t="s">
        <v>14931</v>
      </c>
      <c r="AJ4520" s="352" t="s">
        <v>14932</v>
      </c>
      <c r="AK4520" s="354">
        <v>484.39747</v>
      </c>
      <c r="AL4520" s="355">
        <v>23.301259999999999</v>
      </c>
      <c r="AM4520" s="11">
        <f>IF(Verzie!$E$1="CZK",Ceny!AK4520,IF(Verzie!$E$1="SK",Ceny!AL4520,""))</f>
        <v>23.301259999999999</v>
      </c>
    </row>
    <row r="4521" spans="34:39" ht="15">
      <c r="AH4521" s="353" t="s">
        <v>14933</v>
      </c>
      <c r="AI4521" s="352" t="s">
        <v>14934</v>
      </c>
      <c r="AJ4521" s="352" t="s">
        <v>14935</v>
      </c>
      <c r="AK4521" s="354">
        <v>484.39747</v>
      </c>
      <c r="AL4521" s="355">
        <v>23.301259999999999</v>
      </c>
      <c r="AM4521" s="11">
        <f>IF(Verzie!$E$1="CZK",Ceny!AK4521,IF(Verzie!$E$1="SK",Ceny!AL4521,""))</f>
        <v>23.301259999999999</v>
      </c>
    </row>
    <row r="4522" spans="34:39" ht="15">
      <c r="AH4522" s="353" t="s">
        <v>14936</v>
      </c>
      <c r="AI4522" s="352" t="s">
        <v>14937</v>
      </c>
      <c r="AJ4522" s="352" t="s">
        <v>14938</v>
      </c>
      <c r="AK4522" s="354">
        <v>484.39747</v>
      </c>
      <c r="AL4522" s="355">
        <v>23.301259999999999</v>
      </c>
      <c r="AM4522" s="11">
        <f>IF(Verzie!$E$1="CZK",Ceny!AK4522,IF(Verzie!$E$1="SK",Ceny!AL4522,""))</f>
        <v>23.301259999999999</v>
      </c>
    </row>
    <row r="4523" spans="34:39" ht="15">
      <c r="AH4523" s="353" t="s">
        <v>14939</v>
      </c>
      <c r="AI4523" s="352" t="s">
        <v>14940</v>
      </c>
      <c r="AJ4523" s="352" t="s">
        <v>14941</v>
      </c>
      <c r="AK4523" s="354">
        <v>37.067149999999998</v>
      </c>
      <c r="AL4523" s="355">
        <v>1.7830699999999999</v>
      </c>
      <c r="AM4523" s="11">
        <f>IF(Verzie!$E$1="CZK",Ceny!AK4523,IF(Verzie!$E$1="SK",Ceny!AL4523,""))</f>
        <v>1.7830699999999999</v>
      </c>
    </row>
    <row r="4524" spans="34:39" ht="15">
      <c r="AH4524" s="353" t="s">
        <v>14939</v>
      </c>
      <c r="AI4524" s="352" t="s">
        <v>14942</v>
      </c>
      <c r="AJ4524" s="352" t="s">
        <v>14943</v>
      </c>
      <c r="AK4524" s="354">
        <v>37.067149999999998</v>
      </c>
      <c r="AL4524" s="355">
        <v>1.7830699999999999</v>
      </c>
      <c r="AM4524" s="11">
        <f>IF(Verzie!$E$1="CZK",Ceny!AK4524,IF(Verzie!$E$1="SK",Ceny!AL4524,""))</f>
        <v>1.7830699999999999</v>
      </c>
    </row>
    <row r="4525" spans="34:39" ht="15">
      <c r="AH4525" s="353" t="s">
        <v>14944</v>
      </c>
      <c r="AI4525" s="352" t="s">
        <v>14945</v>
      </c>
      <c r="AJ4525" s="352" t="s">
        <v>14946</v>
      </c>
      <c r="AK4525" s="354">
        <v>37.067149999999998</v>
      </c>
      <c r="AL4525" s="355">
        <v>1.7830699999999999</v>
      </c>
      <c r="AM4525" s="11">
        <f>IF(Verzie!$E$1="CZK",Ceny!AK4525,IF(Verzie!$E$1="SK",Ceny!AL4525,""))</f>
        <v>1.7830699999999999</v>
      </c>
    </row>
    <row r="4526" spans="34:39" ht="15">
      <c r="AH4526" s="353" t="s">
        <v>14944</v>
      </c>
      <c r="AI4526" s="352" t="s">
        <v>14947</v>
      </c>
      <c r="AJ4526" s="352" t="s">
        <v>14948</v>
      </c>
      <c r="AK4526" s="354">
        <v>37.067149999999998</v>
      </c>
      <c r="AL4526" s="355">
        <v>1.7830699999999999</v>
      </c>
      <c r="AM4526" s="11">
        <f>IF(Verzie!$E$1="CZK",Ceny!AK4526,IF(Verzie!$E$1="SK",Ceny!AL4526,""))</f>
        <v>1.7830699999999999</v>
      </c>
    </row>
    <row r="4527" spans="34:39" ht="15">
      <c r="AH4527" s="353" t="s">
        <v>14949</v>
      </c>
      <c r="AI4527" s="352" t="s">
        <v>14950</v>
      </c>
      <c r="AJ4527" s="352" t="s">
        <v>14951</v>
      </c>
      <c r="AK4527" s="354">
        <v>173.07250999999999</v>
      </c>
      <c r="AL4527" s="355">
        <v>8.1456199999999992</v>
      </c>
      <c r="AM4527" s="11">
        <f>IF(Verzie!$E$1="CZK",Ceny!AK4527,IF(Verzie!$E$1="SK",Ceny!AL4527,""))</f>
        <v>8.1456199999999992</v>
      </c>
    </row>
    <row r="4528" spans="34:39" ht="15">
      <c r="AH4528" s="353" t="s">
        <v>14952</v>
      </c>
      <c r="AI4528" s="352" t="s">
        <v>14953</v>
      </c>
      <c r="AJ4528" s="352" t="s">
        <v>14954</v>
      </c>
      <c r="AK4528" s="354">
        <v>981.54911000000004</v>
      </c>
      <c r="AL4528" s="355">
        <v>0</v>
      </c>
      <c r="AM4528" s="11">
        <f>IF(Verzie!$E$1="CZK",Ceny!AK4528,IF(Verzie!$E$1="SK",Ceny!AL4528,""))</f>
        <v>0</v>
      </c>
    </row>
    <row r="4529" spans="34:39" ht="15">
      <c r="AH4529" s="353" t="s">
        <v>14955</v>
      </c>
      <c r="AI4529" s="352" t="s">
        <v>14956</v>
      </c>
      <c r="AJ4529" s="352" t="s">
        <v>14957</v>
      </c>
      <c r="AK4529" s="354">
        <v>271.58456000000001</v>
      </c>
      <c r="AL4529" s="355">
        <v>12.4421</v>
      </c>
      <c r="AM4529" s="11">
        <f>IF(Verzie!$E$1="CZK",Ceny!AK4529,IF(Verzie!$E$1="SK",Ceny!AL4529,""))</f>
        <v>12.4421</v>
      </c>
    </row>
    <row r="4530" spans="34:39" ht="15">
      <c r="AH4530" s="353" t="s">
        <v>14958</v>
      </c>
      <c r="AI4530" s="352" t="s">
        <v>14959</v>
      </c>
      <c r="AJ4530" s="352" t="s">
        <v>14960</v>
      </c>
      <c r="AK4530" s="354">
        <v>320.42038000000002</v>
      </c>
      <c r="AL4530" s="355">
        <v>14.67942</v>
      </c>
      <c r="AM4530" s="11">
        <f>IF(Verzie!$E$1="CZK",Ceny!AK4530,IF(Verzie!$E$1="SK",Ceny!AL4530,""))</f>
        <v>14.67942</v>
      </c>
    </row>
    <row r="4531" spans="34:39" ht="15">
      <c r="AH4531" s="353" t="s">
        <v>14961</v>
      </c>
      <c r="AI4531" s="352" t="s">
        <v>14962</v>
      </c>
      <c r="AJ4531" s="352" t="s">
        <v>14963</v>
      </c>
      <c r="AK4531" s="354">
        <v>362.16833000000003</v>
      </c>
      <c r="AL4531" s="355">
        <v>16.592020000000002</v>
      </c>
      <c r="AM4531" s="11">
        <f>IF(Verzie!$E$1="CZK",Ceny!AK4531,IF(Verzie!$E$1="SK",Ceny!AL4531,""))</f>
        <v>16.592020000000002</v>
      </c>
    </row>
    <row r="4532" spans="34:39" ht="15">
      <c r="AH4532" s="353" t="s">
        <v>14964</v>
      </c>
      <c r="AI4532" s="352" t="s">
        <v>14965</v>
      </c>
      <c r="AJ4532" s="352" t="s">
        <v>14966</v>
      </c>
      <c r="AK4532" s="354">
        <v>1110.6467</v>
      </c>
      <c r="AL4532" s="355">
        <v>44.731229999999996</v>
      </c>
      <c r="AM4532" s="11">
        <f>IF(Verzie!$E$1="CZK",Ceny!AK4532,IF(Verzie!$E$1="SK",Ceny!AL4532,""))</f>
        <v>44.731229999999996</v>
      </c>
    </row>
    <row r="4533" spans="34:39" ht="15">
      <c r="AH4533" s="353" t="s">
        <v>14967</v>
      </c>
      <c r="AI4533" s="352" t="s">
        <v>14968</v>
      </c>
      <c r="AJ4533" s="352" t="s">
        <v>14969</v>
      </c>
      <c r="AK4533" s="354">
        <v>1469.5998199999999</v>
      </c>
      <c r="AL4533" s="355">
        <v>60.273440000000001</v>
      </c>
      <c r="AM4533" s="11">
        <f>IF(Verzie!$E$1="CZK",Ceny!AK4533,IF(Verzie!$E$1="SK",Ceny!AL4533,""))</f>
        <v>60.273440000000001</v>
      </c>
    </row>
    <row r="4534" spans="34:39" ht="15">
      <c r="AH4534" s="353" t="s">
        <v>14967</v>
      </c>
      <c r="AI4534" s="352" t="s">
        <v>14970</v>
      </c>
      <c r="AJ4534" s="352" t="s">
        <v>14971</v>
      </c>
      <c r="AK4534" s="354">
        <v>481.40879999999999</v>
      </c>
      <c r="AL4534" s="355">
        <v>19.31138</v>
      </c>
      <c r="AM4534" s="11">
        <f>IF(Verzie!$E$1="CZK",Ceny!AK4534,IF(Verzie!$E$1="SK",Ceny!AL4534,""))</f>
        <v>19.31138</v>
      </c>
    </row>
    <row r="4535" spans="34:39" ht="15">
      <c r="AH4535" s="353" t="s">
        <v>14972</v>
      </c>
      <c r="AI4535" s="352" t="s">
        <v>14973</v>
      </c>
      <c r="AJ4535" s="352" t="s">
        <v>14974</v>
      </c>
      <c r="AK4535" s="354">
        <v>275.58625000000001</v>
      </c>
      <c r="AL4535" s="355">
        <v>13.256690000000001</v>
      </c>
      <c r="AM4535" s="11">
        <f>IF(Verzie!$E$1="CZK",Ceny!AK4535,IF(Verzie!$E$1="SK",Ceny!AL4535,""))</f>
        <v>13.256690000000001</v>
      </c>
    </row>
    <row r="4536" spans="34:39" ht="15">
      <c r="AH4536" s="353" t="s">
        <v>14975</v>
      </c>
      <c r="AI4536" s="352" t="s">
        <v>14976</v>
      </c>
      <c r="AJ4536" s="352" t="s">
        <v>14977</v>
      </c>
      <c r="AK4536" s="354">
        <v>275.58625000000001</v>
      </c>
      <c r="AL4536" s="355">
        <v>13.256690000000001</v>
      </c>
      <c r="AM4536" s="11">
        <f>IF(Verzie!$E$1="CZK",Ceny!AK4536,IF(Verzie!$E$1="SK",Ceny!AL4536,""))</f>
        <v>13.256690000000001</v>
      </c>
    </row>
    <row r="4537" spans="34:39" ht="15">
      <c r="AH4537" s="353" t="s">
        <v>14978</v>
      </c>
      <c r="AI4537" s="352" t="s">
        <v>14979</v>
      </c>
      <c r="AJ4537" s="352" t="s">
        <v>14980</v>
      </c>
      <c r="AK4537" s="354">
        <v>280.87873000000002</v>
      </c>
      <c r="AL4537" s="355">
        <v>13.51127</v>
      </c>
      <c r="AM4537" s="11">
        <f>IF(Verzie!$E$1="CZK",Ceny!AK4537,IF(Verzie!$E$1="SK",Ceny!AL4537,""))</f>
        <v>13.51127</v>
      </c>
    </row>
    <row r="4538" spans="34:39" ht="15">
      <c r="AH4538" s="353" t="s">
        <v>14981</v>
      </c>
      <c r="AI4538" s="352" t="s">
        <v>14982</v>
      </c>
      <c r="AJ4538" s="352" t="s">
        <v>14983</v>
      </c>
      <c r="AK4538" s="354">
        <v>280.87873000000002</v>
      </c>
      <c r="AL4538" s="355">
        <v>13.51127</v>
      </c>
      <c r="AM4538" s="11">
        <f>IF(Verzie!$E$1="CZK",Ceny!AK4538,IF(Verzie!$E$1="SK",Ceny!AL4538,""))</f>
        <v>13.51127</v>
      </c>
    </row>
    <row r="4539" spans="34:39" ht="15">
      <c r="AH4539" s="353" t="s">
        <v>14984</v>
      </c>
      <c r="AI4539" s="352" t="s">
        <v>14985</v>
      </c>
      <c r="AJ4539" s="352" t="s">
        <v>14986</v>
      </c>
      <c r="AK4539" s="354">
        <v>988.93798000000004</v>
      </c>
      <c r="AL4539" s="355">
        <v>39.562449999999998</v>
      </c>
      <c r="AM4539" s="11">
        <f>IF(Verzie!$E$1="CZK",Ceny!AK4539,IF(Verzie!$E$1="SK",Ceny!AL4539,""))</f>
        <v>39.562449999999998</v>
      </c>
    </row>
    <row r="4540" spans="34:39" ht="15">
      <c r="AH4540" s="353" t="s">
        <v>14987</v>
      </c>
      <c r="AI4540" s="352" t="s">
        <v>14988</v>
      </c>
      <c r="AJ4540" s="352" t="s">
        <v>14989</v>
      </c>
      <c r="AK4540" s="354">
        <v>988.93798000000004</v>
      </c>
      <c r="AL4540" s="355">
        <v>39.562449999999998</v>
      </c>
      <c r="AM4540" s="11">
        <f>IF(Verzie!$E$1="CZK",Ceny!AK4540,IF(Verzie!$E$1="SK",Ceny!AL4540,""))</f>
        <v>39.562449999999998</v>
      </c>
    </row>
    <row r="4541" spans="34:39" ht="15">
      <c r="AH4541" s="353" t="s">
        <v>14990</v>
      </c>
      <c r="AI4541" s="352" t="s">
        <v>14991</v>
      </c>
      <c r="AJ4541" s="352" t="s">
        <v>14992</v>
      </c>
      <c r="AK4541" s="354">
        <v>16.908080000000002</v>
      </c>
      <c r="AL4541" s="355">
        <v>0.81335000000000002</v>
      </c>
      <c r="AM4541" s="11">
        <f>IF(Verzie!$E$1="CZK",Ceny!AK4541,IF(Verzie!$E$1="SK",Ceny!AL4541,""))</f>
        <v>0.81335000000000002</v>
      </c>
    </row>
    <row r="4542" spans="34:39" ht="15">
      <c r="AH4542" s="353" t="s">
        <v>14993</v>
      </c>
      <c r="AI4542" s="352" t="s">
        <v>14994</v>
      </c>
      <c r="AJ4542" s="352" t="s">
        <v>14995</v>
      </c>
      <c r="AK4542" s="354">
        <v>211.60056</v>
      </c>
      <c r="AL4542" s="355">
        <v>8.5198499999999999</v>
      </c>
      <c r="AM4542" s="11">
        <f>IF(Verzie!$E$1="CZK",Ceny!AK4542,IF(Verzie!$E$1="SK",Ceny!AL4542,""))</f>
        <v>8.5198499999999999</v>
      </c>
    </row>
    <row r="4543" spans="34:39" ht="15">
      <c r="AH4543" s="353" t="s">
        <v>14996</v>
      </c>
      <c r="AI4543" s="352" t="s">
        <v>14997</v>
      </c>
      <c r="AJ4543" s="352" t="s">
        <v>14998</v>
      </c>
      <c r="AK4543" s="354">
        <v>2063.8628699999999</v>
      </c>
      <c r="AL4543" s="355">
        <v>82.564779999999999</v>
      </c>
      <c r="AM4543" s="11">
        <f>IF(Verzie!$E$1="CZK",Ceny!AK4543,IF(Verzie!$E$1="SK",Ceny!AL4543,""))</f>
        <v>82.564779999999999</v>
      </c>
    </row>
    <row r="4544" spans="34:39" ht="15">
      <c r="AH4544" s="353" t="s">
        <v>14996</v>
      </c>
      <c r="AI4544" s="352" t="s">
        <v>14999</v>
      </c>
      <c r="AJ4544" s="352" t="s">
        <v>15000</v>
      </c>
      <c r="AK4544" s="354">
        <v>780.28899999999999</v>
      </c>
      <c r="AL4544" s="355">
        <v>31.300740000000001</v>
      </c>
      <c r="AM4544" s="11">
        <f>IF(Verzie!$E$1="CZK",Ceny!AK4544,IF(Verzie!$E$1="SK",Ceny!AL4544,""))</f>
        <v>31.300740000000001</v>
      </c>
    </row>
    <row r="4545" spans="34:39" ht="15">
      <c r="AH4545" s="353" t="s">
        <v>15001</v>
      </c>
      <c r="AI4545" s="352" t="s">
        <v>15002</v>
      </c>
      <c r="AJ4545" s="352" t="s">
        <v>15003</v>
      </c>
      <c r="AK4545" s="354">
        <v>218.14608000000001</v>
      </c>
      <c r="AL4545" s="355">
        <v>10.49362</v>
      </c>
      <c r="AM4545" s="11">
        <f>IF(Verzie!$E$1="CZK",Ceny!AK4545,IF(Verzie!$E$1="SK",Ceny!AL4545,""))</f>
        <v>10.49362</v>
      </c>
    </row>
    <row r="4546" spans="34:39" ht="15">
      <c r="AH4546" s="353" t="s">
        <v>15004</v>
      </c>
      <c r="AI4546" s="352" t="s">
        <v>15005</v>
      </c>
      <c r="AJ4546" s="352" t="s">
        <v>15006</v>
      </c>
      <c r="AK4546" s="354">
        <v>218.14608000000001</v>
      </c>
      <c r="AL4546" s="355">
        <v>10.49362</v>
      </c>
      <c r="AM4546" s="11">
        <f>IF(Verzie!$E$1="CZK",Ceny!AK4546,IF(Verzie!$E$1="SK",Ceny!AL4546,""))</f>
        <v>10.49362</v>
      </c>
    </row>
    <row r="4547" spans="34:39" ht="15">
      <c r="AH4547" s="353" t="s">
        <v>15007</v>
      </c>
      <c r="AI4547" s="352" t="s">
        <v>15008</v>
      </c>
      <c r="AJ4547" s="352" t="s">
        <v>15009</v>
      </c>
      <c r="AK4547" s="354">
        <v>222.02244999999999</v>
      </c>
      <c r="AL4547" s="355">
        <v>10.680099999999999</v>
      </c>
      <c r="AM4547" s="11">
        <f>IF(Verzie!$E$1="CZK",Ceny!AK4547,IF(Verzie!$E$1="SK",Ceny!AL4547,""))</f>
        <v>10.680099999999999</v>
      </c>
    </row>
    <row r="4548" spans="34:39" ht="15">
      <c r="AH4548" s="353" t="s">
        <v>15010</v>
      </c>
      <c r="AI4548" s="352" t="s">
        <v>15011</v>
      </c>
      <c r="AJ4548" s="352" t="s">
        <v>15012</v>
      </c>
      <c r="AK4548" s="354">
        <v>222.02244999999999</v>
      </c>
      <c r="AL4548" s="355">
        <v>10.680099999999999</v>
      </c>
      <c r="AM4548" s="11">
        <f>IF(Verzie!$E$1="CZK",Ceny!AK4548,IF(Verzie!$E$1="SK",Ceny!AL4548,""))</f>
        <v>10.680099999999999</v>
      </c>
    </row>
    <row r="4549" spans="34:39" ht="15">
      <c r="AH4549" s="353" t="s">
        <v>15013</v>
      </c>
      <c r="AI4549" s="352" t="s">
        <v>15014</v>
      </c>
      <c r="AJ4549" s="352" t="s">
        <v>15015</v>
      </c>
      <c r="AK4549" s="354">
        <v>225.89116000000001</v>
      </c>
      <c r="AL4549" s="355">
        <v>10.86618</v>
      </c>
      <c r="AM4549" s="11">
        <f>IF(Verzie!$E$1="CZK",Ceny!AK4549,IF(Verzie!$E$1="SK",Ceny!AL4549,""))</f>
        <v>10.86618</v>
      </c>
    </row>
    <row r="4550" spans="34:39" ht="15">
      <c r="AH4550" s="353" t="s">
        <v>15016</v>
      </c>
      <c r="AI4550" s="352" t="s">
        <v>15017</v>
      </c>
      <c r="AJ4550" s="352" t="s">
        <v>15018</v>
      </c>
      <c r="AK4550" s="354">
        <v>225.89116000000001</v>
      </c>
      <c r="AL4550" s="355">
        <v>10.86618</v>
      </c>
      <c r="AM4550" s="11">
        <f>IF(Verzie!$E$1="CZK",Ceny!AK4550,IF(Verzie!$E$1="SK",Ceny!AL4550,""))</f>
        <v>10.86618</v>
      </c>
    </row>
    <row r="4551" spans="34:39" ht="15">
      <c r="AH4551" s="353" t="s">
        <v>15019</v>
      </c>
      <c r="AI4551" s="352" t="s">
        <v>15020</v>
      </c>
      <c r="AJ4551" s="352" t="s">
        <v>15021</v>
      </c>
      <c r="AK4551" s="354">
        <v>208.07782</v>
      </c>
      <c r="AL4551" s="355">
        <v>10.00929</v>
      </c>
      <c r="AM4551" s="11">
        <f>IF(Verzie!$E$1="CZK",Ceny!AK4551,IF(Verzie!$E$1="SK",Ceny!AL4551,""))</f>
        <v>10.00929</v>
      </c>
    </row>
    <row r="4552" spans="34:39" ht="15">
      <c r="AH4552" s="353" t="s">
        <v>15022</v>
      </c>
      <c r="AI4552" s="352" t="s">
        <v>15023</v>
      </c>
      <c r="AJ4552" s="352" t="s">
        <v>15024</v>
      </c>
      <c r="AK4552" s="354">
        <v>208.07782</v>
      </c>
      <c r="AL4552" s="355">
        <v>10.00929</v>
      </c>
      <c r="AM4552" s="11">
        <f>IF(Verzie!$E$1="CZK",Ceny!AK4552,IF(Verzie!$E$1="SK",Ceny!AL4552,""))</f>
        <v>10.00929</v>
      </c>
    </row>
    <row r="4553" spans="34:39" ht="15">
      <c r="AH4553" s="353" t="s">
        <v>15025</v>
      </c>
      <c r="AI4553" s="352" t="s">
        <v>15026</v>
      </c>
      <c r="AJ4553" s="352" t="s">
        <v>15027</v>
      </c>
      <c r="AK4553" s="354">
        <v>210.40101000000001</v>
      </c>
      <c r="AL4553" s="355">
        <v>10.12106</v>
      </c>
      <c r="AM4553" s="11">
        <f>IF(Verzie!$E$1="CZK",Ceny!AK4553,IF(Verzie!$E$1="SK",Ceny!AL4553,""))</f>
        <v>10.12106</v>
      </c>
    </row>
    <row r="4554" spans="34:39" ht="15">
      <c r="AH4554" s="353" t="s">
        <v>15028</v>
      </c>
      <c r="AI4554" s="352" t="s">
        <v>15029</v>
      </c>
      <c r="AJ4554" s="352" t="s">
        <v>15030</v>
      </c>
      <c r="AK4554" s="354">
        <v>210.40101000000001</v>
      </c>
      <c r="AL4554" s="355">
        <v>10.12106</v>
      </c>
      <c r="AM4554" s="11">
        <f>IF(Verzie!$E$1="CZK",Ceny!AK4554,IF(Verzie!$E$1="SK",Ceny!AL4554,""))</f>
        <v>10.12106</v>
      </c>
    </row>
    <row r="4555" spans="34:39" ht="15">
      <c r="AH4555" s="353" t="s">
        <v>15031</v>
      </c>
      <c r="AI4555" s="352" t="s">
        <v>15032</v>
      </c>
      <c r="AJ4555" s="352" t="s">
        <v>15033</v>
      </c>
      <c r="AK4555" s="354">
        <v>214.27737999999999</v>
      </c>
      <c r="AL4555" s="355">
        <v>10.307510000000001</v>
      </c>
      <c r="AM4555" s="11">
        <f>IF(Verzie!$E$1="CZK",Ceny!AK4555,IF(Verzie!$E$1="SK",Ceny!AL4555,""))</f>
        <v>10.307510000000001</v>
      </c>
    </row>
    <row r="4556" spans="34:39" ht="15">
      <c r="AH4556" s="353" t="s">
        <v>15034</v>
      </c>
      <c r="AI4556" s="352" t="s">
        <v>15035</v>
      </c>
      <c r="AJ4556" s="352" t="s">
        <v>15036</v>
      </c>
      <c r="AK4556" s="354">
        <v>214.27737999999999</v>
      </c>
      <c r="AL4556" s="355">
        <v>10.307510000000001</v>
      </c>
      <c r="AM4556" s="11">
        <f>IF(Verzie!$E$1="CZK",Ceny!AK4556,IF(Verzie!$E$1="SK",Ceny!AL4556,""))</f>
        <v>10.307510000000001</v>
      </c>
    </row>
    <row r="4557" spans="34:39" ht="15">
      <c r="AH4557" s="353" t="s">
        <v>15037</v>
      </c>
      <c r="AI4557" s="352" t="s">
        <v>15038</v>
      </c>
      <c r="AJ4557" s="352" t="s">
        <v>15039</v>
      </c>
      <c r="AK4557" s="354">
        <v>218.14608000000001</v>
      </c>
      <c r="AL4557" s="355">
        <v>10.49362</v>
      </c>
      <c r="AM4557" s="11">
        <f>IF(Verzie!$E$1="CZK",Ceny!AK4557,IF(Verzie!$E$1="SK",Ceny!AL4557,""))</f>
        <v>10.49362</v>
      </c>
    </row>
    <row r="4558" spans="34:39" ht="15">
      <c r="AH4558" s="353" t="s">
        <v>15040</v>
      </c>
      <c r="AI4558" s="352" t="s">
        <v>15041</v>
      </c>
      <c r="AJ4558" s="352" t="s">
        <v>15042</v>
      </c>
      <c r="AK4558" s="354">
        <v>218.14608000000001</v>
      </c>
      <c r="AL4558" s="355">
        <v>10.49362</v>
      </c>
      <c r="AM4558" s="11">
        <f>IF(Verzie!$E$1="CZK",Ceny!AK4558,IF(Verzie!$E$1="SK",Ceny!AL4558,""))</f>
        <v>10.49362</v>
      </c>
    </row>
    <row r="4559" spans="34:39" ht="15">
      <c r="AH4559" s="353" t="s">
        <v>15043</v>
      </c>
      <c r="AI4559" s="352" t="s">
        <v>15044</v>
      </c>
      <c r="AJ4559" s="352" t="s">
        <v>15045</v>
      </c>
      <c r="AK4559" s="354">
        <v>222.02244999999999</v>
      </c>
      <c r="AL4559" s="355">
        <v>10.680099999999999</v>
      </c>
      <c r="AM4559" s="11">
        <f>IF(Verzie!$E$1="CZK",Ceny!AK4559,IF(Verzie!$E$1="SK",Ceny!AL4559,""))</f>
        <v>10.680099999999999</v>
      </c>
    </row>
    <row r="4560" spans="34:39" ht="15">
      <c r="AH4560" s="353" t="s">
        <v>1682</v>
      </c>
      <c r="AI4560" s="352" t="s">
        <v>15046</v>
      </c>
      <c r="AJ4560" s="352" t="s">
        <v>15047</v>
      </c>
      <c r="AK4560" s="354">
        <v>216.11760000000001</v>
      </c>
      <c r="AL4560" s="355">
        <v>10.171519999999999</v>
      </c>
      <c r="AM4560" s="11">
        <f>IF(Verzie!$E$1="CZK",Ceny!AK4560,IF(Verzie!$E$1="SK",Ceny!AL4560,""))</f>
        <v>10.171519999999999</v>
      </c>
    </row>
    <row r="4561" spans="34:39" ht="15">
      <c r="AH4561" s="353" t="s">
        <v>15048</v>
      </c>
      <c r="AI4561" s="352" t="s">
        <v>15049</v>
      </c>
      <c r="AJ4561" s="352" t="s">
        <v>15050</v>
      </c>
      <c r="AK4561" s="354">
        <v>222.02244999999999</v>
      </c>
      <c r="AL4561" s="355">
        <v>10.680099999999999</v>
      </c>
      <c r="AM4561" s="11">
        <f>IF(Verzie!$E$1="CZK",Ceny!AK4561,IF(Verzie!$E$1="SK",Ceny!AL4561,""))</f>
        <v>10.680099999999999</v>
      </c>
    </row>
    <row r="4562" spans="34:39" ht="15">
      <c r="AH4562" s="353" t="s">
        <v>1682</v>
      </c>
      <c r="AI4562" s="352" t="s">
        <v>15051</v>
      </c>
      <c r="AJ4562" s="352" t="s">
        <v>15052</v>
      </c>
      <c r="AK4562" s="354">
        <v>216.11760000000001</v>
      </c>
      <c r="AL4562" s="355">
        <v>10.171519999999999</v>
      </c>
      <c r="AM4562" s="11">
        <f>IF(Verzie!$E$1="CZK",Ceny!AK4562,IF(Verzie!$E$1="SK",Ceny!AL4562,""))</f>
        <v>10.171519999999999</v>
      </c>
    </row>
    <row r="4563" spans="34:39" ht="15">
      <c r="AH4563" s="353" t="s">
        <v>15053</v>
      </c>
      <c r="AI4563" s="352" t="s">
        <v>15054</v>
      </c>
      <c r="AJ4563" s="352" t="s">
        <v>15055</v>
      </c>
      <c r="AK4563" s="354">
        <v>219.88341</v>
      </c>
      <c r="AL4563" s="355">
        <v>10.348739999999999</v>
      </c>
      <c r="AM4563" s="11">
        <f>IF(Verzie!$E$1="CZK",Ceny!AK4563,IF(Verzie!$E$1="SK",Ceny!AL4563,""))</f>
        <v>10.348739999999999</v>
      </c>
    </row>
    <row r="4564" spans="34:39" ht="15">
      <c r="AH4564" s="353" t="s">
        <v>1682</v>
      </c>
      <c r="AI4564" s="352" t="s">
        <v>15056</v>
      </c>
      <c r="AJ4564" s="352" t="s">
        <v>15057</v>
      </c>
      <c r="AK4564" s="354">
        <v>219.88341</v>
      </c>
      <c r="AL4564" s="355">
        <v>10.348739999999999</v>
      </c>
      <c r="AM4564" s="11">
        <f>IF(Verzie!$E$1="CZK",Ceny!AK4564,IF(Verzie!$E$1="SK",Ceny!AL4564,""))</f>
        <v>10.348739999999999</v>
      </c>
    </row>
    <row r="4565" spans="34:39" ht="15">
      <c r="AH4565" s="353" t="s">
        <v>15058</v>
      </c>
      <c r="AI4565" s="352" t="s">
        <v>15059</v>
      </c>
      <c r="AJ4565" s="352" t="s">
        <v>15060</v>
      </c>
      <c r="AK4565" s="354">
        <v>219.88341</v>
      </c>
      <c r="AL4565" s="355">
        <v>10.348739999999999</v>
      </c>
      <c r="AM4565" s="11">
        <f>IF(Verzie!$E$1="CZK",Ceny!AK4565,IF(Verzie!$E$1="SK",Ceny!AL4565,""))</f>
        <v>10.348739999999999</v>
      </c>
    </row>
    <row r="4566" spans="34:39" ht="15">
      <c r="AH4566" s="353" t="s">
        <v>1682</v>
      </c>
      <c r="AI4566" s="352" t="s">
        <v>15061</v>
      </c>
      <c r="AJ4566" s="352" t="s">
        <v>15062</v>
      </c>
      <c r="AK4566" s="354">
        <v>219.88341</v>
      </c>
      <c r="AL4566" s="355">
        <v>10.348739999999999</v>
      </c>
      <c r="AM4566" s="11">
        <f>IF(Verzie!$E$1="CZK",Ceny!AK4566,IF(Verzie!$E$1="SK",Ceny!AL4566,""))</f>
        <v>10.348739999999999</v>
      </c>
    </row>
    <row r="4567" spans="34:39" ht="15">
      <c r="AH4567" s="353" t="s">
        <v>15063</v>
      </c>
      <c r="AI4567" s="352" t="s">
        <v>15064</v>
      </c>
      <c r="AJ4567" s="352" t="s">
        <v>15065</v>
      </c>
      <c r="AK4567" s="354">
        <v>229.76492999999999</v>
      </c>
      <c r="AL4567" s="355">
        <v>11.052530000000001</v>
      </c>
      <c r="AM4567" s="11">
        <f>IF(Verzie!$E$1="CZK",Ceny!AK4567,IF(Verzie!$E$1="SK",Ceny!AL4567,""))</f>
        <v>11.052530000000001</v>
      </c>
    </row>
    <row r="4568" spans="34:39" ht="15">
      <c r="AH4568" s="353" t="s">
        <v>15066</v>
      </c>
      <c r="AI4568" s="352" t="s">
        <v>15067</v>
      </c>
      <c r="AJ4568" s="352" t="s">
        <v>15068</v>
      </c>
      <c r="AK4568" s="354">
        <v>229.76492999999999</v>
      </c>
      <c r="AL4568" s="355">
        <v>11.052530000000001</v>
      </c>
      <c r="AM4568" s="11">
        <f>IF(Verzie!$E$1="CZK",Ceny!AK4568,IF(Verzie!$E$1="SK",Ceny!AL4568,""))</f>
        <v>11.052530000000001</v>
      </c>
    </row>
    <row r="4569" spans="34:39" ht="15">
      <c r="AH4569" s="353" t="s">
        <v>15069</v>
      </c>
      <c r="AI4569" s="352" t="s">
        <v>15070</v>
      </c>
      <c r="AJ4569" s="352" t="s">
        <v>15071</v>
      </c>
      <c r="AK4569" s="354">
        <v>235.60476</v>
      </c>
      <c r="AL4569" s="355">
        <v>11.33343</v>
      </c>
      <c r="AM4569" s="11">
        <f>IF(Verzie!$E$1="CZK",Ceny!AK4569,IF(Verzie!$E$1="SK",Ceny!AL4569,""))</f>
        <v>11.33343</v>
      </c>
    </row>
    <row r="4570" spans="34:39" ht="15">
      <c r="AH4570" s="353" t="s">
        <v>15072</v>
      </c>
      <c r="AI4570" s="352" t="s">
        <v>15073</v>
      </c>
      <c r="AJ4570" s="352" t="s">
        <v>15074</v>
      </c>
      <c r="AK4570" s="354">
        <v>235.60476</v>
      </c>
      <c r="AL4570" s="355">
        <v>11.33343</v>
      </c>
      <c r="AM4570" s="11">
        <f>IF(Verzie!$E$1="CZK",Ceny!AK4570,IF(Verzie!$E$1="SK",Ceny!AL4570,""))</f>
        <v>11.33343</v>
      </c>
    </row>
    <row r="4571" spans="34:39" ht="15">
      <c r="AH4571" s="353" t="s">
        <v>15075</v>
      </c>
      <c r="AI4571" s="352" t="s">
        <v>15076</v>
      </c>
      <c r="AJ4571" s="352" t="s">
        <v>15077</v>
      </c>
      <c r="AK4571" s="354">
        <v>243.54496</v>
      </c>
      <c r="AL4571" s="355">
        <v>11.715400000000001</v>
      </c>
      <c r="AM4571" s="11">
        <f>IF(Verzie!$E$1="CZK",Ceny!AK4571,IF(Verzie!$E$1="SK",Ceny!AL4571,""))</f>
        <v>11.715400000000001</v>
      </c>
    </row>
    <row r="4572" spans="34:39" ht="15">
      <c r="AH4572" s="353" t="s">
        <v>15078</v>
      </c>
      <c r="AI4572" s="352" t="s">
        <v>15079</v>
      </c>
      <c r="AJ4572" s="352" t="s">
        <v>15080</v>
      </c>
      <c r="AK4572" s="354">
        <v>243.54496</v>
      </c>
      <c r="AL4572" s="355">
        <v>11.715400000000001</v>
      </c>
      <c r="AM4572" s="11">
        <f>IF(Verzie!$E$1="CZK",Ceny!AK4572,IF(Verzie!$E$1="SK",Ceny!AL4572,""))</f>
        <v>11.715400000000001</v>
      </c>
    </row>
    <row r="4573" spans="34:39" ht="15">
      <c r="AH4573" s="353" t="s">
        <v>1212</v>
      </c>
      <c r="AI4573" s="352" t="s">
        <v>15081</v>
      </c>
      <c r="AJ4573" s="352" t="s">
        <v>15082</v>
      </c>
      <c r="AK4573" s="354">
        <v>268.07722999999999</v>
      </c>
      <c r="AL4573" s="355">
        <v>12.895490000000001</v>
      </c>
      <c r="AM4573" s="11">
        <f>IF(Verzie!$E$1="CZK",Ceny!AK4573,IF(Verzie!$E$1="SK",Ceny!AL4573,""))</f>
        <v>12.895490000000001</v>
      </c>
    </row>
    <row r="4574" spans="34:39" ht="15">
      <c r="AH4574" s="353" t="s">
        <v>1213</v>
      </c>
      <c r="AI4574" s="352" t="s">
        <v>15083</v>
      </c>
      <c r="AJ4574" s="352" t="s">
        <v>15084</v>
      </c>
      <c r="AK4574" s="354">
        <v>268.07722999999999</v>
      </c>
      <c r="AL4574" s="355">
        <v>12.895490000000001</v>
      </c>
      <c r="AM4574" s="11">
        <f>IF(Verzie!$E$1="CZK",Ceny!AK4574,IF(Verzie!$E$1="SK",Ceny!AL4574,""))</f>
        <v>12.895490000000001</v>
      </c>
    </row>
    <row r="4575" spans="34:39" ht="15">
      <c r="AH4575" s="353" t="s">
        <v>1214</v>
      </c>
      <c r="AI4575" s="352" t="s">
        <v>15085</v>
      </c>
      <c r="AJ4575" s="352" t="s">
        <v>15086</v>
      </c>
      <c r="AK4575" s="354">
        <v>273.01260000000002</v>
      </c>
      <c r="AL4575" s="355">
        <v>13.132899999999999</v>
      </c>
      <c r="AM4575" s="11">
        <f>IF(Verzie!$E$1="CZK",Ceny!AK4575,IF(Verzie!$E$1="SK",Ceny!AL4575,""))</f>
        <v>13.132899999999999</v>
      </c>
    </row>
    <row r="4576" spans="34:39" ht="15">
      <c r="AH4576" s="353" t="s">
        <v>1215</v>
      </c>
      <c r="AI4576" s="352" t="s">
        <v>15087</v>
      </c>
      <c r="AJ4576" s="352" t="s">
        <v>15088</v>
      </c>
      <c r="AK4576" s="354">
        <v>273.01260000000002</v>
      </c>
      <c r="AL4576" s="355">
        <v>13.132899999999999</v>
      </c>
      <c r="AM4576" s="11">
        <f>IF(Verzie!$E$1="CZK",Ceny!AK4576,IF(Verzie!$E$1="SK",Ceny!AL4576,""))</f>
        <v>13.132899999999999</v>
      </c>
    </row>
    <row r="4577" spans="34:39" ht="15">
      <c r="AH4577" s="353" t="s">
        <v>1216</v>
      </c>
      <c r="AI4577" s="352" t="s">
        <v>15089</v>
      </c>
      <c r="AJ4577" s="352" t="s">
        <v>15090</v>
      </c>
      <c r="AK4577" s="354">
        <v>277.95048000000003</v>
      </c>
      <c r="AL4577" s="355">
        <v>13.370430000000001</v>
      </c>
      <c r="AM4577" s="11">
        <f>IF(Verzie!$E$1="CZK",Ceny!AK4577,IF(Verzie!$E$1="SK",Ceny!AL4577,""))</f>
        <v>13.370430000000001</v>
      </c>
    </row>
    <row r="4578" spans="34:39" ht="15">
      <c r="AH4578" s="353" t="s">
        <v>1217</v>
      </c>
      <c r="AI4578" s="352" t="s">
        <v>15091</v>
      </c>
      <c r="AJ4578" s="352" t="s">
        <v>15092</v>
      </c>
      <c r="AK4578" s="354">
        <v>277.95048000000003</v>
      </c>
      <c r="AL4578" s="355">
        <v>13.370430000000001</v>
      </c>
      <c r="AM4578" s="11">
        <f>IF(Verzie!$E$1="CZK",Ceny!AK4578,IF(Verzie!$E$1="SK",Ceny!AL4578,""))</f>
        <v>13.370430000000001</v>
      </c>
    </row>
    <row r="4579" spans="34:39" ht="15">
      <c r="AH4579" s="353" t="s">
        <v>1218</v>
      </c>
      <c r="AI4579" s="352" t="s">
        <v>15093</v>
      </c>
      <c r="AJ4579" s="352" t="s">
        <v>15094</v>
      </c>
      <c r="AK4579" s="354">
        <v>282.88328000000001</v>
      </c>
      <c r="AL4579" s="355">
        <v>13.60773</v>
      </c>
      <c r="AM4579" s="11">
        <f>IF(Verzie!$E$1="CZK",Ceny!AK4579,IF(Verzie!$E$1="SK",Ceny!AL4579,""))</f>
        <v>13.60773</v>
      </c>
    </row>
    <row r="4580" spans="34:39" ht="15">
      <c r="AH4580" s="353" t="s">
        <v>1219</v>
      </c>
      <c r="AI4580" s="352" t="s">
        <v>15095</v>
      </c>
      <c r="AJ4580" s="352" t="s">
        <v>15096</v>
      </c>
      <c r="AK4580" s="354">
        <v>282.88328000000001</v>
      </c>
      <c r="AL4580" s="355">
        <v>13.60773</v>
      </c>
      <c r="AM4580" s="11">
        <f>IF(Verzie!$E$1="CZK",Ceny!AK4580,IF(Verzie!$E$1="SK",Ceny!AL4580,""))</f>
        <v>13.60773</v>
      </c>
    </row>
    <row r="4581" spans="34:39" ht="15">
      <c r="AH4581" s="353" t="s">
        <v>1220</v>
      </c>
      <c r="AI4581" s="352" t="s">
        <v>15097</v>
      </c>
      <c r="AJ4581" s="352" t="s">
        <v>15098</v>
      </c>
      <c r="AK4581" s="354">
        <v>280.16149000000001</v>
      </c>
      <c r="AL4581" s="355">
        <v>13.185700000000001</v>
      </c>
      <c r="AM4581" s="11">
        <f>IF(Verzie!$E$1="CZK",Ceny!AK4581,IF(Verzie!$E$1="SK",Ceny!AL4581,""))</f>
        <v>13.185700000000001</v>
      </c>
    </row>
    <row r="4582" spans="34:39" ht="15">
      <c r="AH4582" s="353" t="s">
        <v>1221</v>
      </c>
      <c r="AI4582" s="352" t="s">
        <v>15099</v>
      </c>
      <c r="AJ4582" s="352" t="s">
        <v>15100</v>
      </c>
      <c r="AK4582" s="354">
        <v>280.16149000000001</v>
      </c>
      <c r="AL4582" s="355">
        <v>13.185700000000001</v>
      </c>
      <c r="AM4582" s="11">
        <f>IF(Verzie!$E$1="CZK",Ceny!AK4582,IF(Verzie!$E$1="SK",Ceny!AL4582,""))</f>
        <v>13.185700000000001</v>
      </c>
    </row>
    <row r="4583" spans="34:39" ht="15">
      <c r="AH4583" s="353" t="s">
        <v>1222</v>
      </c>
      <c r="AI4583" s="352" t="s">
        <v>15101</v>
      </c>
      <c r="AJ4583" s="352" t="s">
        <v>15102</v>
      </c>
      <c r="AK4583" s="354">
        <v>292.74898000000002</v>
      </c>
      <c r="AL4583" s="355">
        <v>14.08229</v>
      </c>
      <c r="AM4583" s="11">
        <f>IF(Verzie!$E$1="CZK",Ceny!AK4583,IF(Verzie!$E$1="SK",Ceny!AL4583,""))</f>
        <v>14.08229</v>
      </c>
    </row>
    <row r="4584" spans="34:39" ht="15">
      <c r="AH4584" s="353" t="s">
        <v>1223</v>
      </c>
      <c r="AI4584" s="352" t="s">
        <v>15103</v>
      </c>
      <c r="AJ4584" s="352" t="s">
        <v>15104</v>
      </c>
      <c r="AK4584" s="354">
        <v>292.74898000000002</v>
      </c>
      <c r="AL4584" s="355">
        <v>14.08229</v>
      </c>
      <c r="AM4584" s="11">
        <f>IF(Verzie!$E$1="CZK",Ceny!AK4584,IF(Verzie!$E$1="SK",Ceny!AL4584,""))</f>
        <v>14.08229</v>
      </c>
    </row>
    <row r="4585" spans="34:39" ht="15">
      <c r="AH4585" s="353" t="s">
        <v>1224</v>
      </c>
      <c r="AI4585" s="352" t="s">
        <v>15105</v>
      </c>
      <c r="AJ4585" s="352" t="s">
        <v>15106</v>
      </c>
      <c r="AK4585" s="354">
        <v>300.18995999999999</v>
      </c>
      <c r="AL4585" s="355">
        <v>14.44021</v>
      </c>
      <c r="AM4585" s="11">
        <f>IF(Verzie!$E$1="CZK",Ceny!AK4585,IF(Verzie!$E$1="SK",Ceny!AL4585,""))</f>
        <v>14.44021</v>
      </c>
    </row>
    <row r="4586" spans="34:39" ht="15">
      <c r="AH4586" s="353" t="s">
        <v>1225</v>
      </c>
      <c r="AI4586" s="352" t="s">
        <v>15107</v>
      </c>
      <c r="AJ4586" s="352" t="s">
        <v>15108</v>
      </c>
      <c r="AK4586" s="354">
        <v>300.18995999999999</v>
      </c>
      <c r="AL4586" s="355">
        <v>14.44021</v>
      </c>
      <c r="AM4586" s="11">
        <f>IF(Verzie!$E$1="CZK",Ceny!AK4586,IF(Verzie!$E$1="SK",Ceny!AL4586,""))</f>
        <v>14.44021</v>
      </c>
    </row>
    <row r="4587" spans="34:39" ht="15">
      <c r="AH4587" s="353" t="s">
        <v>15109</v>
      </c>
      <c r="AI4587" s="352" t="s">
        <v>15110</v>
      </c>
      <c r="AJ4587" s="352" t="s">
        <v>15111</v>
      </c>
      <c r="AK4587" s="354">
        <v>308.13261999999997</v>
      </c>
      <c r="AL4587" s="355">
        <v>14.822279999999999</v>
      </c>
      <c r="AM4587" s="11">
        <f>IF(Verzie!$E$1="CZK",Ceny!AK4587,IF(Verzie!$E$1="SK",Ceny!AL4587,""))</f>
        <v>14.822279999999999</v>
      </c>
    </row>
    <row r="4588" spans="34:39" ht="15">
      <c r="AH4588" s="353" t="s">
        <v>15112</v>
      </c>
      <c r="AI4588" s="352" t="s">
        <v>15113</v>
      </c>
      <c r="AJ4588" s="352" t="s">
        <v>15114</v>
      </c>
      <c r="AK4588" s="354">
        <v>308.13261999999997</v>
      </c>
      <c r="AL4588" s="355">
        <v>14.822279999999999</v>
      </c>
      <c r="AM4588" s="11">
        <f>IF(Verzie!$E$1="CZK",Ceny!AK4588,IF(Verzie!$E$1="SK",Ceny!AL4588,""))</f>
        <v>14.822279999999999</v>
      </c>
    </row>
    <row r="4589" spans="34:39" ht="15">
      <c r="AH4589" s="353" t="s">
        <v>1278</v>
      </c>
      <c r="AI4589" s="352" t="s">
        <v>15115</v>
      </c>
      <c r="AJ4589" s="352" t="s">
        <v>15116</v>
      </c>
      <c r="AK4589" s="354">
        <v>343.85318000000001</v>
      </c>
      <c r="AL4589" s="355">
        <v>16.540590000000002</v>
      </c>
      <c r="AM4589" s="11">
        <f>IF(Verzie!$E$1="CZK",Ceny!AK4589,IF(Verzie!$E$1="SK",Ceny!AL4589,""))</f>
        <v>16.540590000000002</v>
      </c>
    </row>
    <row r="4590" spans="34:39" ht="15">
      <c r="AH4590" s="353" t="s">
        <v>1279</v>
      </c>
      <c r="AI4590" s="352" t="s">
        <v>15117</v>
      </c>
      <c r="AJ4590" s="352" t="s">
        <v>15118</v>
      </c>
      <c r="AK4590" s="354">
        <v>343.85318000000001</v>
      </c>
      <c r="AL4590" s="355">
        <v>16.540590000000002</v>
      </c>
      <c r="AM4590" s="11">
        <f>IF(Verzie!$E$1="CZK",Ceny!AK4590,IF(Verzie!$E$1="SK",Ceny!AL4590,""))</f>
        <v>16.540590000000002</v>
      </c>
    </row>
    <row r="4591" spans="34:39" ht="15">
      <c r="AH4591" s="353" t="s">
        <v>1280</v>
      </c>
      <c r="AI4591" s="352" t="s">
        <v>15119</v>
      </c>
      <c r="AJ4591" s="352" t="s">
        <v>15120</v>
      </c>
      <c r="AK4591" s="354">
        <v>347.69150999999999</v>
      </c>
      <c r="AL4591" s="355">
        <v>16.72522</v>
      </c>
      <c r="AM4591" s="11">
        <f>IF(Verzie!$E$1="CZK",Ceny!AK4591,IF(Verzie!$E$1="SK",Ceny!AL4591,""))</f>
        <v>16.72522</v>
      </c>
    </row>
    <row r="4592" spans="34:39" ht="15">
      <c r="AH4592" s="353" t="s">
        <v>1281</v>
      </c>
      <c r="AI4592" s="352" t="s">
        <v>15121</v>
      </c>
      <c r="AJ4592" s="352" t="s">
        <v>15122</v>
      </c>
      <c r="AK4592" s="354">
        <v>347.69150999999999</v>
      </c>
      <c r="AL4592" s="355">
        <v>16.72522</v>
      </c>
      <c r="AM4592" s="11">
        <f>IF(Verzie!$E$1="CZK",Ceny!AK4592,IF(Verzie!$E$1="SK",Ceny!AL4592,""))</f>
        <v>16.72522</v>
      </c>
    </row>
    <row r="4593" spans="34:39" ht="15">
      <c r="AH4593" s="353" t="s">
        <v>1282</v>
      </c>
      <c r="AI4593" s="352" t="s">
        <v>15123</v>
      </c>
      <c r="AJ4593" s="352" t="s">
        <v>15124</v>
      </c>
      <c r="AK4593" s="354">
        <v>354.09370999999999</v>
      </c>
      <c r="AL4593" s="355">
        <v>17.033180000000002</v>
      </c>
      <c r="AM4593" s="11">
        <f>IF(Verzie!$E$1="CZK",Ceny!AK4593,IF(Verzie!$E$1="SK",Ceny!AL4593,""))</f>
        <v>17.033180000000002</v>
      </c>
    </row>
    <row r="4594" spans="34:39" ht="15">
      <c r="AH4594" s="353" t="s">
        <v>1283</v>
      </c>
      <c r="AI4594" s="352" t="s">
        <v>15125</v>
      </c>
      <c r="AJ4594" s="352" t="s">
        <v>15126</v>
      </c>
      <c r="AK4594" s="354">
        <v>354.09370999999999</v>
      </c>
      <c r="AL4594" s="355">
        <v>17.033180000000002</v>
      </c>
      <c r="AM4594" s="11">
        <f>IF(Verzie!$E$1="CZK",Ceny!AK4594,IF(Verzie!$E$1="SK",Ceny!AL4594,""))</f>
        <v>17.033180000000002</v>
      </c>
    </row>
    <row r="4595" spans="34:39" ht="15">
      <c r="AH4595" s="353" t="s">
        <v>1284</v>
      </c>
      <c r="AI4595" s="352" t="s">
        <v>15127</v>
      </c>
      <c r="AJ4595" s="352" t="s">
        <v>15128</v>
      </c>
      <c r="AK4595" s="354">
        <v>360.48838000000001</v>
      </c>
      <c r="AL4595" s="355">
        <v>17.340789999999998</v>
      </c>
      <c r="AM4595" s="11">
        <f>IF(Verzie!$E$1="CZK",Ceny!AK4595,IF(Verzie!$E$1="SK",Ceny!AL4595,""))</f>
        <v>17.340789999999998</v>
      </c>
    </row>
    <row r="4596" spans="34:39" ht="15">
      <c r="AH4596" s="353" t="s">
        <v>1285</v>
      </c>
      <c r="AI4596" s="352" t="s">
        <v>15129</v>
      </c>
      <c r="AJ4596" s="352" t="s">
        <v>15130</v>
      </c>
      <c r="AK4596" s="354">
        <v>360.48838000000001</v>
      </c>
      <c r="AL4596" s="355">
        <v>17.340789999999998</v>
      </c>
      <c r="AM4596" s="11">
        <f>IF(Verzie!$E$1="CZK",Ceny!AK4596,IF(Verzie!$E$1="SK",Ceny!AL4596,""))</f>
        <v>17.340789999999998</v>
      </c>
    </row>
    <row r="4597" spans="34:39" ht="15">
      <c r="AH4597" s="353" t="s">
        <v>1286</v>
      </c>
      <c r="AI4597" s="352" t="s">
        <v>15131</v>
      </c>
      <c r="AJ4597" s="352" t="s">
        <v>15132</v>
      </c>
      <c r="AK4597" s="354">
        <v>357.13297</v>
      </c>
      <c r="AL4597" s="355">
        <v>16.80836</v>
      </c>
      <c r="AM4597" s="11">
        <f>IF(Verzie!$E$1="CZK",Ceny!AK4597,IF(Verzie!$E$1="SK",Ceny!AL4597,""))</f>
        <v>16.80836</v>
      </c>
    </row>
    <row r="4598" spans="34:39" ht="15">
      <c r="AH4598" s="353" t="s">
        <v>1682</v>
      </c>
      <c r="AI4598" s="352" t="s">
        <v>15133</v>
      </c>
      <c r="AJ4598" s="352" t="s">
        <v>15134</v>
      </c>
      <c r="AK4598" s="354">
        <v>357.13297</v>
      </c>
      <c r="AL4598" s="355">
        <v>16.80836</v>
      </c>
      <c r="AM4598" s="11">
        <f>IF(Verzie!$E$1="CZK",Ceny!AK4598,IF(Verzie!$E$1="SK",Ceny!AL4598,""))</f>
        <v>16.80836</v>
      </c>
    </row>
    <row r="4599" spans="34:39" ht="15">
      <c r="AH4599" s="353" t="s">
        <v>1287</v>
      </c>
      <c r="AI4599" s="352" t="s">
        <v>15135</v>
      </c>
      <c r="AJ4599" s="352" t="s">
        <v>15136</v>
      </c>
      <c r="AK4599" s="354">
        <v>357.13297</v>
      </c>
      <c r="AL4599" s="355">
        <v>16.80836</v>
      </c>
      <c r="AM4599" s="11">
        <f>IF(Verzie!$E$1="CZK",Ceny!AK4599,IF(Verzie!$E$1="SK",Ceny!AL4599,""))</f>
        <v>16.80836</v>
      </c>
    </row>
    <row r="4600" spans="34:39" ht="15">
      <c r="AH4600" s="353" t="s">
        <v>1682</v>
      </c>
      <c r="AI4600" s="352" t="s">
        <v>15137</v>
      </c>
      <c r="AJ4600" s="352" t="s">
        <v>15138</v>
      </c>
      <c r="AK4600" s="354">
        <v>357.13297</v>
      </c>
      <c r="AL4600" s="355">
        <v>16.80836</v>
      </c>
      <c r="AM4600" s="11">
        <f>IF(Verzie!$E$1="CZK",Ceny!AK4600,IF(Verzie!$E$1="SK",Ceny!AL4600,""))</f>
        <v>16.80836</v>
      </c>
    </row>
    <row r="4601" spans="34:39" ht="15">
      <c r="AH4601" s="353" t="s">
        <v>1288</v>
      </c>
      <c r="AI4601" s="352" t="s">
        <v>15139</v>
      </c>
      <c r="AJ4601" s="352" t="s">
        <v>15140</v>
      </c>
      <c r="AK4601" s="354">
        <v>363.36250999999999</v>
      </c>
      <c r="AL4601" s="355">
        <v>17.10154</v>
      </c>
      <c r="AM4601" s="11">
        <f>IF(Verzie!$E$1="CZK",Ceny!AK4601,IF(Verzie!$E$1="SK",Ceny!AL4601,""))</f>
        <v>17.10154</v>
      </c>
    </row>
    <row r="4602" spans="34:39" ht="15">
      <c r="AH4602" s="353" t="s">
        <v>1682</v>
      </c>
      <c r="AI4602" s="352" t="s">
        <v>15141</v>
      </c>
      <c r="AJ4602" s="352" t="s">
        <v>15142</v>
      </c>
      <c r="AK4602" s="354">
        <v>363.36250999999999</v>
      </c>
      <c r="AL4602" s="355">
        <v>17.10154</v>
      </c>
      <c r="AM4602" s="11">
        <f>IF(Verzie!$E$1="CZK",Ceny!AK4602,IF(Verzie!$E$1="SK",Ceny!AL4602,""))</f>
        <v>17.10154</v>
      </c>
    </row>
    <row r="4603" spans="34:39" ht="15">
      <c r="AH4603" s="353" t="s">
        <v>1289</v>
      </c>
      <c r="AI4603" s="352" t="s">
        <v>15143</v>
      </c>
      <c r="AJ4603" s="352" t="s">
        <v>15144</v>
      </c>
      <c r="AK4603" s="354">
        <v>363.36250999999999</v>
      </c>
      <c r="AL4603" s="355">
        <v>17.10154</v>
      </c>
      <c r="AM4603" s="11">
        <f>IF(Verzie!$E$1="CZK",Ceny!AK4603,IF(Verzie!$E$1="SK",Ceny!AL4603,""))</f>
        <v>17.10154</v>
      </c>
    </row>
    <row r="4604" spans="34:39" ht="15">
      <c r="AH4604" s="353" t="s">
        <v>1682</v>
      </c>
      <c r="AI4604" s="352" t="s">
        <v>15145</v>
      </c>
      <c r="AJ4604" s="352" t="s">
        <v>15146</v>
      </c>
      <c r="AK4604" s="354">
        <v>363.36250999999999</v>
      </c>
      <c r="AL4604" s="355">
        <v>17.10154</v>
      </c>
      <c r="AM4604" s="11">
        <f>IF(Verzie!$E$1="CZK",Ceny!AK4604,IF(Verzie!$E$1="SK",Ceny!AL4604,""))</f>
        <v>17.10154</v>
      </c>
    </row>
    <row r="4605" spans="34:39" ht="15">
      <c r="AH4605" s="353" t="s">
        <v>1290</v>
      </c>
      <c r="AI4605" s="352" t="s">
        <v>15147</v>
      </c>
      <c r="AJ4605" s="352" t="s">
        <v>15148</v>
      </c>
      <c r="AK4605" s="354">
        <v>379.68511999999998</v>
      </c>
      <c r="AL4605" s="355">
        <v>18.264230000000001</v>
      </c>
      <c r="AM4605" s="11">
        <f>IF(Verzie!$E$1="CZK",Ceny!AK4605,IF(Verzie!$E$1="SK",Ceny!AL4605,""))</f>
        <v>18.264230000000001</v>
      </c>
    </row>
    <row r="4606" spans="34:39" ht="15">
      <c r="AH4606" s="353" t="s">
        <v>1291</v>
      </c>
      <c r="AI4606" s="352" t="s">
        <v>15149</v>
      </c>
      <c r="AJ4606" s="352" t="s">
        <v>15150</v>
      </c>
      <c r="AK4606" s="354">
        <v>379.68511999999998</v>
      </c>
      <c r="AL4606" s="355">
        <v>18.264230000000001</v>
      </c>
      <c r="AM4606" s="11">
        <f>IF(Verzie!$E$1="CZK",Ceny!AK4606,IF(Verzie!$E$1="SK",Ceny!AL4606,""))</f>
        <v>18.264230000000001</v>
      </c>
    </row>
    <row r="4607" spans="34:39" ht="15">
      <c r="AH4607" s="353" t="s">
        <v>1292</v>
      </c>
      <c r="AI4607" s="352" t="s">
        <v>15151</v>
      </c>
      <c r="AJ4607" s="352" t="s">
        <v>15152</v>
      </c>
      <c r="AK4607" s="354">
        <v>389.34050000000002</v>
      </c>
      <c r="AL4607" s="355">
        <v>18.728680000000001</v>
      </c>
      <c r="AM4607" s="11">
        <f>IF(Verzie!$E$1="CZK",Ceny!AK4607,IF(Verzie!$E$1="SK",Ceny!AL4607,""))</f>
        <v>18.728680000000001</v>
      </c>
    </row>
    <row r="4608" spans="34:39" ht="15">
      <c r="AH4608" s="353" t="s">
        <v>1293</v>
      </c>
      <c r="AI4608" s="352" t="s">
        <v>15153</v>
      </c>
      <c r="AJ4608" s="352" t="s">
        <v>15154</v>
      </c>
      <c r="AK4608" s="354">
        <v>389.34050000000002</v>
      </c>
      <c r="AL4608" s="355">
        <v>18.728680000000001</v>
      </c>
      <c r="AM4608" s="11">
        <f>IF(Verzie!$E$1="CZK",Ceny!AK4608,IF(Verzie!$E$1="SK",Ceny!AL4608,""))</f>
        <v>18.728680000000001</v>
      </c>
    </row>
    <row r="4609" spans="34:39" ht="15">
      <c r="AH4609" s="353" t="s">
        <v>1294</v>
      </c>
      <c r="AI4609" s="352" t="s">
        <v>15155</v>
      </c>
      <c r="AJ4609" s="352" t="s">
        <v>15156</v>
      </c>
      <c r="AK4609" s="354">
        <v>402.46422999999999</v>
      </c>
      <c r="AL4609" s="355">
        <v>19.35998</v>
      </c>
      <c r="AM4609" s="11">
        <f>IF(Verzie!$E$1="CZK",Ceny!AK4609,IF(Verzie!$E$1="SK",Ceny!AL4609,""))</f>
        <v>19.35998</v>
      </c>
    </row>
    <row r="4610" spans="34:39" ht="15">
      <c r="AH4610" s="353" t="s">
        <v>1295</v>
      </c>
      <c r="AI4610" s="352" t="s">
        <v>15157</v>
      </c>
      <c r="AJ4610" s="352" t="s">
        <v>15158</v>
      </c>
      <c r="AK4610" s="354">
        <v>402.46422999999999</v>
      </c>
      <c r="AL4610" s="355">
        <v>19.35998</v>
      </c>
      <c r="AM4610" s="11">
        <f>IF(Verzie!$E$1="CZK",Ceny!AK4610,IF(Verzie!$E$1="SK",Ceny!AL4610,""))</f>
        <v>19.35998</v>
      </c>
    </row>
    <row r="4611" spans="34:39" ht="15">
      <c r="AH4611" s="353" t="s">
        <v>1351</v>
      </c>
      <c r="AI4611" s="352" t="s">
        <v>15159</v>
      </c>
      <c r="AJ4611" s="352" t="s">
        <v>15160</v>
      </c>
      <c r="AK4611" s="354">
        <v>557.43890999999996</v>
      </c>
      <c r="AL4611" s="355">
        <v>26.814820000000001</v>
      </c>
      <c r="AM4611" s="11">
        <f>IF(Verzie!$E$1="CZK",Ceny!AK4611,IF(Verzie!$E$1="SK",Ceny!AL4611,""))</f>
        <v>26.814820000000001</v>
      </c>
    </row>
    <row r="4612" spans="34:39" ht="15">
      <c r="AH4612" s="353" t="s">
        <v>1352</v>
      </c>
      <c r="AI4612" s="352" t="s">
        <v>15161</v>
      </c>
      <c r="AJ4612" s="352" t="s">
        <v>15162</v>
      </c>
      <c r="AK4612" s="354">
        <v>557.43890999999996</v>
      </c>
      <c r="AL4612" s="355">
        <v>26.814820000000001</v>
      </c>
      <c r="AM4612" s="11">
        <f>IF(Verzie!$E$1="CZK",Ceny!AK4612,IF(Verzie!$E$1="SK",Ceny!AL4612,""))</f>
        <v>26.814820000000001</v>
      </c>
    </row>
    <row r="4613" spans="34:39" ht="15">
      <c r="AH4613" s="353" t="s">
        <v>1353</v>
      </c>
      <c r="AI4613" s="352" t="s">
        <v>15163</v>
      </c>
      <c r="AJ4613" s="352" t="s">
        <v>15164</v>
      </c>
      <c r="AK4613" s="354">
        <v>567.51482999999996</v>
      </c>
      <c r="AL4613" s="355">
        <v>27.299520000000001</v>
      </c>
      <c r="AM4613" s="11">
        <f>IF(Verzie!$E$1="CZK",Ceny!AK4613,IF(Verzie!$E$1="SK",Ceny!AL4613,""))</f>
        <v>27.299520000000001</v>
      </c>
    </row>
    <row r="4614" spans="34:39" ht="15">
      <c r="AH4614" s="353" t="s">
        <v>1354</v>
      </c>
      <c r="AI4614" s="352" t="s">
        <v>15165</v>
      </c>
      <c r="AJ4614" s="352" t="s">
        <v>15166</v>
      </c>
      <c r="AK4614" s="354">
        <v>567.51482999999996</v>
      </c>
      <c r="AL4614" s="355">
        <v>27.299520000000001</v>
      </c>
      <c r="AM4614" s="11">
        <f>IF(Verzie!$E$1="CZK",Ceny!AK4614,IF(Verzie!$E$1="SK",Ceny!AL4614,""))</f>
        <v>27.299520000000001</v>
      </c>
    </row>
    <row r="4615" spans="34:39" ht="15">
      <c r="AH4615" s="353" t="s">
        <v>1355</v>
      </c>
      <c r="AI4615" s="352" t="s">
        <v>15167</v>
      </c>
      <c r="AJ4615" s="352" t="s">
        <v>15168</v>
      </c>
      <c r="AK4615" s="354">
        <v>577.59074999999996</v>
      </c>
      <c r="AL4615" s="355">
        <v>27.784199999999998</v>
      </c>
      <c r="AM4615" s="11">
        <f>IF(Verzie!$E$1="CZK",Ceny!AK4615,IF(Verzie!$E$1="SK",Ceny!AL4615,""))</f>
        <v>27.784199999999998</v>
      </c>
    </row>
    <row r="4616" spans="34:39" ht="15">
      <c r="AH4616" s="353" t="s">
        <v>1356</v>
      </c>
      <c r="AI4616" s="352" t="s">
        <v>15169</v>
      </c>
      <c r="AJ4616" s="352" t="s">
        <v>15170</v>
      </c>
      <c r="AK4616" s="354">
        <v>577.59074999999996</v>
      </c>
      <c r="AL4616" s="355">
        <v>27.784199999999998</v>
      </c>
      <c r="AM4616" s="11">
        <f>IF(Verzie!$E$1="CZK",Ceny!AK4616,IF(Verzie!$E$1="SK",Ceny!AL4616,""))</f>
        <v>27.784199999999998</v>
      </c>
    </row>
    <row r="4617" spans="34:39" ht="15">
      <c r="AH4617" s="353" t="s">
        <v>1357</v>
      </c>
      <c r="AI4617" s="352" t="s">
        <v>15171</v>
      </c>
      <c r="AJ4617" s="352" t="s">
        <v>15172</v>
      </c>
      <c r="AK4617" s="354">
        <v>572.03471999999999</v>
      </c>
      <c r="AL4617" s="355">
        <v>26.922619999999998</v>
      </c>
      <c r="AM4617" s="11">
        <f>IF(Verzie!$E$1="CZK",Ceny!AK4617,IF(Verzie!$E$1="SK",Ceny!AL4617,""))</f>
        <v>26.922619999999998</v>
      </c>
    </row>
    <row r="4618" spans="34:39" ht="15">
      <c r="AH4618" s="353" t="s">
        <v>1358</v>
      </c>
      <c r="AI4618" s="352" t="s">
        <v>15173</v>
      </c>
      <c r="AJ4618" s="352" t="s">
        <v>15174</v>
      </c>
      <c r="AK4618" s="354">
        <v>572.03471999999999</v>
      </c>
      <c r="AL4618" s="355">
        <v>26.922619999999998</v>
      </c>
      <c r="AM4618" s="11">
        <f>IF(Verzie!$E$1="CZK",Ceny!AK4618,IF(Verzie!$E$1="SK",Ceny!AL4618,""))</f>
        <v>26.922619999999998</v>
      </c>
    </row>
    <row r="4619" spans="34:39" ht="15">
      <c r="AH4619" s="353" t="s">
        <v>1359</v>
      </c>
      <c r="AI4619" s="352" t="s">
        <v>15175</v>
      </c>
      <c r="AJ4619" s="352" t="s">
        <v>15176</v>
      </c>
      <c r="AK4619" s="354">
        <v>597.74</v>
      </c>
      <c r="AL4619" s="355">
        <v>28.753450000000001</v>
      </c>
      <c r="AM4619" s="11">
        <f>IF(Verzie!$E$1="CZK",Ceny!AK4619,IF(Verzie!$E$1="SK",Ceny!AL4619,""))</f>
        <v>28.753450000000001</v>
      </c>
    </row>
    <row r="4620" spans="34:39" ht="15">
      <c r="AH4620" s="353" t="s">
        <v>1360</v>
      </c>
      <c r="AI4620" s="352" t="s">
        <v>15177</v>
      </c>
      <c r="AJ4620" s="352" t="s">
        <v>15178</v>
      </c>
      <c r="AK4620" s="354">
        <v>597.74</v>
      </c>
      <c r="AL4620" s="355">
        <v>28.753450000000001</v>
      </c>
      <c r="AM4620" s="11">
        <f>IF(Verzie!$E$1="CZK",Ceny!AK4620,IF(Verzie!$E$1="SK",Ceny!AL4620,""))</f>
        <v>28.753450000000001</v>
      </c>
    </row>
    <row r="4621" spans="34:39" ht="15">
      <c r="AH4621" s="353" t="s">
        <v>1361</v>
      </c>
      <c r="AI4621" s="352" t="s">
        <v>15179</v>
      </c>
      <c r="AJ4621" s="352" t="s">
        <v>15180</v>
      </c>
      <c r="AK4621" s="354">
        <v>612.93876999999998</v>
      </c>
      <c r="AL4621" s="355">
        <v>29.484570000000001</v>
      </c>
      <c r="AM4621" s="11">
        <f>IF(Verzie!$E$1="CZK",Ceny!AK4621,IF(Verzie!$E$1="SK",Ceny!AL4621,""))</f>
        <v>29.484570000000001</v>
      </c>
    </row>
    <row r="4622" spans="34:39" ht="15">
      <c r="AH4622" s="353" t="s">
        <v>1362</v>
      </c>
      <c r="AI4622" s="352" t="s">
        <v>15181</v>
      </c>
      <c r="AJ4622" s="352" t="s">
        <v>15182</v>
      </c>
      <c r="AK4622" s="354">
        <v>612.93876999999998</v>
      </c>
      <c r="AL4622" s="355">
        <v>29.484570000000001</v>
      </c>
      <c r="AM4622" s="11">
        <f>IF(Verzie!$E$1="CZK",Ceny!AK4622,IF(Verzie!$E$1="SK",Ceny!AL4622,""))</f>
        <v>29.484570000000001</v>
      </c>
    </row>
    <row r="4623" spans="34:39" ht="15">
      <c r="AH4623" s="353" t="s">
        <v>1363</v>
      </c>
      <c r="AI4623" s="352" t="s">
        <v>15183</v>
      </c>
      <c r="AJ4623" s="352" t="s">
        <v>15184</v>
      </c>
      <c r="AK4623" s="354">
        <v>633.59735999999998</v>
      </c>
      <c r="AL4623" s="355">
        <v>30.47831</v>
      </c>
      <c r="AM4623" s="11">
        <f>IF(Verzie!$E$1="CZK",Ceny!AK4623,IF(Verzie!$E$1="SK",Ceny!AL4623,""))</f>
        <v>30.47831</v>
      </c>
    </row>
    <row r="4624" spans="34:39" ht="15">
      <c r="AH4624" s="353" t="s">
        <v>1364</v>
      </c>
      <c r="AI4624" s="352" t="s">
        <v>15185</v>
      </c>
      <c r="AJ4624" s="352" t="s">
        <v>15186</v>
      </c>
      <c r="AK4624" s="354">
        <v>633.59735999999998</v>
      </c>
      <c r="AL4624" s="355">
        <v>30.47831</v>
      </c>
      <c r="AM4624" s="11">
        <f>IF(Verzie!$E$1="CZK",Ceny!AK4624,IF(Verzie!$E$1="SK",Ceny!AL4624,""))</f>
        <v>30.47831</v>
      </c>
    </row>
    <row r="4625" spans="34:39" ht="15">
      <c r="AH4625" s="353" t="s">
        <v>15187</v>
      </c>
      <c r="AI4625" s="352" t="s">
        <v>15188</v>
      </c>
      <c r="AJ4625" s="352" t="s">
        <v>15189</v>
      </c>
      <c r="AK4625" s="354">
        <v>218.14608000000001</v>
      </c>
      <c r="AL4625" s="355">
        <v>10.49362</v>
      </c>
      <c r="AM4625" s="11">
        <f>IF(Verzie!$E$1="CZK",Ceny!AK4625,IF(Verzie!$E$1="SK",Ceny!AL4625,""))</f>
        <v>10.49362</v>
      </c>
    </row>
    <row r="4626" spans="34:39" ht="15">
      <c r="AH4626" s="353" t="s">
        <v>15190</v>
      </c>
      <c r="AI4626" s="352" t="s">
        <v>15191</v>
      </c>
      <c r="AJ4626" s="352" t="s">
        <v>15192</v>
      </c>
      <c r="AK4626" s="354">
        <v>218.14608000000001</v>
      </c>
      <c r="AL4626" s="355">
        <v>10.49362</v>
      </c>
      <c r="AM4626" s="11">
        <f>IF(Verzie!$E$1="CZK",Ceny!AK4626,IF(Verzie!$E$1="SK",Ceny!AL4626,""))</f>
        <v>10.49362</v>
      </c>
    </row>
    <row r="4627" spans="34:39" ht="15">
      <c r="AH4627" s="353" t="s">
        <v>15193</v>
      </c>
      <c r="AI4627" s="352" t="s">
        <v>15194</v>
      </c>
      <c r="AJ4627" s="352" t="s">
        <v>15195</v>
      </c>
      <c r="AK4627" s="354">
        <v>222.02244999999999</v>
      </c>
      <c r="AL4627" s="355">
        <v>10.680099999999999</v>
      </c>
      <c r="AM4627" s="11">
        <f>IF(Verzie!$E$1="CZK",Ceny!AK4627,IF(Verzie!$E$1="SK",Ceny!AL4627,""))</f>
        <v>10.680099999999999</v>
      </c>
    </row>
    <row r="4628" spans="34:39" ht="15">
      <c r="AH4628" s="353" t="s">
        <v>15196</v>
      </c>
      <c r="AI4628" s="352" t="s">
        <v>15197</v>
      </c>
      <c r="AJ4628" s="352" t="s">
        <v>15198</v>
      </c>
      <c r="AK4628" s="354">
        <v>222.02244999999999</v>
      </c>
      <c r="AL4628" s="355">
        <v>10.680099999999999</v>
      </c>
      <c r="AM4628" s="11">
        <f>IF(Verzie!$E$1="CZK",Ceny!AK4628,IF(Verzie!$E$1="SK",Ceny!AL4628,""))</f>
        <v>10.680099999999999</v>
      </c>
    </row>
    <row r="4629" spans="34:39" ht="15">
      <c r="AH4629" s="353" t="s">
        <v>15199</v>
      </c>
      <c r="AI4629" s="352" t="s">
        <v>15200</v>
      </c>
      <c r="AJ4629" s="352" t="s">
        <v>15201</v>
      </c>
      <c r="AK4629" s="354">
        <v>225.89116000000001</v>
      </c>
      <c r="AL4629" s="355">
        <v>10.86618</v>
      </c>
      <c r="AM4629" s="11">
        <f>IF(Verzie!$E$1="CZK",Ceny!AK4629,IF(Verzie!$E$1="SK",Ceny!AL4629,""))</f>
        <v>10.86618</v>
      </c>
    </row>
    <row r="4630" spans="34:39" ht="15">
      <c r="AH4630" s="353" t="s">
        <v>15202</v>
      </c>
      <c r="AI4630" s="352" t="s">
        <v>15203</v>
      </c>
      <c r="AJ4630" s="352" t="s">
        <v>15204</v>
      </c>
      <c r="AK4630" s="354">
        <v>225.89116000000001</v>
      </c>
      <c r="AL4630" s="355">
        <v>10.86618</v>
      </c>
      <c r="AM4630" s="11">
        <f>IF(Verzie!$E$1="CZK",Ceny!AK4630,IF(Verzie!$E$1="SK",Ceny!AL4630,""))</f>
        <v>10.86618</v>
      </c>
    </row>
    <row r="4631" spans="34:39" ht="15">
      <c r="AH4631" s="353" t="s">
        <v>15205</v>
      </c>
      <c r="AI4631" s="352" t="s">
        <v>15206</v>
      </c>
      <c r="AJ4631" s="352" t="s">
        <v>15207</v>
      </c>
      <c r="AK4631" s="354">
        <v>229.76492999999999</v>
      </c>
      <c r="AL4631" s="355">
        <v>11.052530000000001</v>
      </c>
      <c r="AM4631" s="11">
        <f>IF(Verzie!$E$1="CZK",Ceny!AK4631,IF(Verzie!$E$1="SK",Ceny!AL4631,""))</f>
        <v>11.052530000000001</v>
      </c>
    </row>
    <row r="4632" spans="34:39" ht="15">
      <c r="AH4632" s="353" t="s">
        <v>15208</v>
      </c>
      <c r="AI4632" s="352" t="s">
        <v>15209</v>
      </c>
      <c r="AJ4632" s="352" t="s">
        <v>15210</v>
      </c>
      <c r="AK4632" s="354">
        <v>229.76492999999999</v>
      </c>
      <c r="AL4632" s="355">
        <v>11.052530000000001</v>
      </c>
      <c r="AM4632" s="11">
        <f>IF(Verzie!$E$1="CZK",Ceny!AK4632,IF(Verzie!$E$1="SK",Ceny!AL4632,""))</f>
        <v>11.052530000000001</v>
      </c>
    </row>
    <row r="4633" spans="34:39" ht="15">
      <c r="AH4633" s="353" t="s">
        <v>15211</v>
      </c>
      <c r="AI4633" s="352" t="s">
        <v>15212</v>
      </c>
      <c r="AJ4633" s="352" t="s">
        <v>15213</v>
      </c>
      <c r="AK4633" s="354">
        <v>208.07782</v>
      </c>
      <c r="AL4633" s="355">
        <v>10.00929</v>
      </c>
      <c r="AM4633" s="11">
        <f>IF(Verzie!$E$1="CZK",Ceny!AK4633,IF(Verzie!$E$1="SK",Ceny!AL4633,""))</f>
        <v>10.00929</v>
      </c>
    </row>
    <row r="4634" spans="34:39" ht="15">
      <c r="AH4634" s="353" t="s">
        <v>15214</v>
      </c>
      <c r="AI4634" s="352" t="s">
        <v>15215</v>
      </c>
      <c r="AJ4634" s="352" t="s">
        <v>15216</v>
      </c>
      <c r="AK4634" s="354">
        <v>208.07782</v>
      </c>
      <c r="AL4634" s="355">
        <v>10.00929</v>
      </c>
      <c r="AM4634" s="11">
        <f>IF(Verzie!$E$1="CZK",Ceny!AK4634,IF(Verzie!$E$1="SK",Ceny!AL4634,""))</f>
        <v>10.00929</v>
      </c>
    </row>
    <row r="4635" spans="34:39" ht="15">
      <c r="AH4635" s="353" t="s">
        <v>15217</v>
      </c>
      <c r="AI4635" s="352" t="s">
        <v>15218</v>
      </c>
      <c r="AJ4635" s="352" t="s">
        <v>15219</v>
      </c>
      <c r="AK4635" s="354">
        <v>210.40101000000001</v>
      </c>
      <c r="AL4635" s="355">
        <v>10.12106</v>
      </c>
      <c r="AM4635" s="11">
        <f>IF(Verzie!$E$1="CZK",Ceny!AK4635,IF(Verzie!$E$1="SK",Ceny!AL4635,""))</f>
        <v>10.12106</v>
      </c>
    </row>
    <row r="4636" spans="34:39" ht="15">
      <c r="AH4636" s="353" t="s">
        <v>15220</v>
      </c>
      <c r="AI4636" s="352" t="s">
        <v>15221</v>
      </c>
      <c r="AJ4636" s="352" t="s">
        <v>15222</v>
      </c>
      <c r="AK4636" s="354">
        <v>210.40101000000001</v>
      </c>
      <c r="AL4636" s="355">
        <v>10.12106</v>
      </c>
      <c r="AM4636" s="11">
        <f>IF(Verzie!$E$1="CZK",Ceny!AK4636,IF(Verzie!$E$1="SK",Ceny!AL4636,""))</f>
        <v>10.12106</v>
      </c>
    </row>
    <row r="4637" spans="34:39" ht="15">
      <c r="AH4637" s="353" t="s">
        <v>15223</v>
      </c>
      <c r="AI4637" s="352" t="s">
        <v>15224</v>
      </c>
      <c r="AJ4637" s="352" t="s">
        <v>15225</v>
      </c>
      <c r="AK4637" s="354">
        <v>214.27737999999999</v>
      </c>
      <c r="AL4637" s="355">
        <v>10.307510000000001</v>
      </c>
      <c r="AM4637" s="11">
        <f>IF(Verzie!$E$1="CZK",Ceny!AK4637,IF(Verzie!$E$1="SK",Ceny!AL4637,""))</f>
        <v>10.307510000000001</v>
      </c>
    </row>
    <row r="4638" spans="34:39" ht="15">
      <c r="AH4638" s="353" t="s">
        <v>15226</v>
      </c>
      <c r="AI4638" s="352" t="s">
        <v>15227</v>
      </c>
      <c r="AJ4638" s="352" t="s">
        <v>15228</v>
      </c>
      <c r="AK4638" s="354">
        <v>214.27737999999999</v>
      </c>
      <c r="AL4638" s="355">
        <v>10.307510000000001</v>
      </c>
      <c r="AM4638" s="11">
        <f>IF(Verzie!$E$1="CZK",Ceny!AK4638,IF(Verzie!$E$1="SK",Ceny!AL4638,""))</f>
        <v>10.307510000000001</v>
      </c>
    </row>
    <row r="4639" spans="34:39" ht="15">
      <c r="AH4639" s="353" t="s">
        <v>15229</v>
      </c>
      <c r="AI4639" s="352" t="s">
        <v>15230</v>
      </c>
      <c r="AJ4639" s="352" t="s">
        <v>15231</v>
      </c>
      <c r="AK4639" s="354">
        <v>218.14608000000001</v>
      </c>
      <c r="AL4639" s="355">
        <v>10.49362</v>
      </c>
      <c r="AM4639" s="11">
        <f>IF(Verzie!$E$1="CZK",Ceny!AK4639,IF(Verzie!$E$1="SK",Ceny!AL4639,""))</f>
        <v>10.49362</v>
      </c>
    </row>
    <row r="4640" spans="34:39" ht="15">
      <c r="AH4640" s="353" t="s">
        <v>15232</v>
      </c>
      <c r="AI4640" s="352" t="s">
        <v>15233</v>
      </c>
      <c r="AJ4640" s="352" t="s">
        <v>15234</v>
      </c>
      <c r="AK4640" s="354">
        <v>218.14608000000001</v>
      </c>
      <c r="AL4640" s="355">
        <v>10.49362</v>
      </c>
      <c r="AM4640" s="11">
        <f>IF(Verzie!$E$1="CZK",Ceny!AK4640,IF(Verzie!$E$1="SK",Ceny!AL4640,""))</f>
        <v>10.49362</v>
      </c>
    </row>
    <row r="4641" spans="34:39" ht="15">
      <c r="AH4641" s="353" t="s">
        <v>15235</v>
      </c>
      <c r="AI4641" s="352" t="s">
        <v>15236</v>
      </c>
      <c r="AJ4641" s="352" t="s">
        <v>15237</v>
      </c>
      <c r="AK4641" s="354">
        <v>222.02244999999999</v>
      </c>
      <c r="AL4641" s="355">
        <v>10.680099999999999</v>
      </c>
      <c r="AM4641" s="11">
        <f>IF(Verzie!$E$1="CZK",Ceny!AK4641,IF(Verzie!$E$1="SK",Ceny!AL4641,""))</f>
        <v>10.680099999999999</v>
      </c>
    </row>
    <row r="4642" spans="34:39" ht="15">
      <c r="AH4642" s="353" t="s">
        <v>1682</v>
      </c>
      <c r="AI4642" s="352" t="s">
        <v>15238</v>
      </c>
      <c r="AJ4642" s="352" t="s">
        <v>15239</v>
      </c>
      <c r="AK4642" s="354">
        <v>216.11760000000001</v>
      </c>
      <c r="AL4642" s="355">
        <v>10.171519999999999</v>
      </c>
      <c r="AM4642" s="11">
        <f>IF(Verzie!$E$1="CZK",Ceny!AK4642,IF(Verzie!$E$1="SK",Ceny!AL4642,""))</f>
        <v>10.171519999999999</v>
      </c>
    </row>
    <row r="4643" spans="34:39" ht="15">
      <c r="AH4643" s="353" t="s">
        <v>15240</v>
      </c>
      <c r="AI4643" s="352" t="s">
        <v>15241</v>
      </c>
      <c r="AJ4643" s="352" t="s">
        <v>15242</v>
      </c>
      <c r="AK4643" s="354">
        <v>222.02244999999999</v>
      </c>
      <c r="AL4643" s="355">
        <v>10.680099999999999</v>
      </c>
      <c r="AM4643" s="11">
        <f>IF(Verzie!$E$1="CZK",Ceny!AK4643,IF(Verzie!$E$1="SK",Ceny!AL4643,""))</f>
        <v>10.680099999999999</v>
      </c>
    </row>
    <row r="4644" spans="34:39" ht="15">
      <c r="AH4644" s="353" t="s">
        <v>1682</v>
      </c>
      <c r="AI4644" s="352" t="s">
        <v>15243</v>
      </c>
      <c r="AJ4644" s="352" t="s">
        <v>15244</v>
      </c>
      <c r="AK4644" s="354">
        <v>216.11760000000001</v>
      </c>
      <c r="AL4644" s="355">
        <v>10.171519999999999</v>
      </c>
      <c r="AM4644" s="11">
        <f>IF(Verzie!$E$1="CZK",Ceny!AK4644,IF(Verzie!$E$1="SK",Ceny!AL4644,""))</f>
        <v>10.171519999999999</v>
      </c>
    </row>
    <row r="4645" spans="34:39" ht="15">
      <c r="AH4645" s="353" t="s">
        <v>15245</v>
      </c>
      <c r="AI4645" s="352" t="s">
        <v>15246</v>
      </c>
      <c r="AJ4645" s="352" t="s">
        <v>15247</v>
      </c>
      <c r="AK4645" s="354">
        <v>219.88341</v>
      </c>
      <c r="AL4645" s="355">
        <v>10.348739999999999</v>
      </c>
      <c r="AM4645" s="11">
        <f>IF(Verzie!$E$1="CZK",Ceny!AK4645,IF(Verzie!$E$1="SK",Ceny!AL4645,""))</f>
        <v>10.348739999999999</v>
      </c>
    </row>
    <row r="4646" spans="34:39" ht="15">
      <c r="AH4646" s="353" t="s">
        <v>1682</v>
      </c>
      <c r="AI4646" s="352" t="s">
        <v>15248</v>
      </c>
      <c r="AJ4646" s="352" t="s">
        <v>15249</v>
      </c>
      <c r="AK4646" s="354">
        <v>219.88341</v>
      </c>
      <c r="AL4646" s="355">
        <v>10.348739999999999</v>
      </c>
      <c r="AM4646" s="11">
        <f>IF(Verzie!$E$1="CZK",Ceny!AK4646,IF(Verzie!$E$1="SK",Ceny!AL4646,""))</f>
        <v>10.348739999999999</v>
      </c>
    </row>
    <row r="4647" spans="34:39" ht="15">
      <c r="AH4647" s="353" t="s">
        <v>15250</v>
      </c>
      <c r="AI4647" s="352" t="s">
        <v>15251</v>
      </c>
      <c r="AJ4647" s="352" t="s">
        <v>15252</v>
      </c>
      <c r="AK4647" s="354">
        <v>219.88341</v>
      </c>
      <c r="AL4647" s="355">
        <v>10.348739999999999</v>
      </c>
      <c r="AM4647" s="11">
        <f>IF(Verzie!$E$1="CZK",Ceny!AK4647,IF(Verzie!$E$1="SK",Ceny!AL4647,""))</f>
        <v>10.348739999999999</v>
      </c>
    </row>
    <row r="4648" spans="34:39" ht="15">
      <c r="AH4648" s="353" t="s">
        <v>1682</v>
      </c>
      <c r="AI4648" s="352" t="s">
        <v>15253</v>
      </c>
      <c r="AJ4648" s="352" t="s">
        <v>15254</v>
      </c>
      <c r="AK4648" s="354">
        <v>219.88341</v>
      </c>
      <c r="AL4648" s="355">
        <v>10.348739999999999</v>
      </c>
      <c r="AM4648" s="11">
        <f>IF(Verzie!$E$1="CZK",Ceny!AK4648,IF(Verzie!$E$1="SK",Ceny!AL4648,""))</f>
        <v>10.348739999999999</v>
      </c>
    </row>
    <row r="4649" spans="34:39" ht="15">
      <c r="AH4649" s="353" t="s">
        <v>15255</v>
      </c>
      <c r="AI4649" s="352" t="s">
        <v>15256</v>
      </c>
      <c r="AJ4649" s="352" t="s">
        <v>15257</v>
      </c>
      <c r="AK4649" s="354">
        <v>229.76492999999999</v>
      </c>
      <c r="AL4649" s="355">
        <v>11.052530000000001</v>
      </c>
      <c r="AM4649" s="11">
        <f>IF(Verzie!$E$1="CZK",Ceny!AK4649,IF(Verzie!$E$1="SK",Ceny!AL4649,""))</f>
        <v>11.052530000000001</v>
      </c>
    </row>
    <row r="4650" spans="34:39" ht="15">
      <c r="AH4650" s="353" t="s">
        <v>15258</v>
      </c>
      <c r="AI4650" s="352" t="s">
        <v>15259</v>
      </c>
      <c r="AJ4650" s="352" t="s">
        <v>15260</v>
      </c>
      <c r="AK4650" s="354">
        <v>229.76492999999999</v>
      </c>
      <c r="AL4650" s="355">
        <v>11.052530000000001</v>
      </c>
      <c r="AM4650" s="11">
        <f>IF(Verzie!$E$1="CZK",Ceny!AK4650,IF(Verzie!$E$1="SK",Ceny!AL4650,""))</f>
        <v>11.052530000000001</v>
      </c>
    </row>
    <row r="4651" spans="34:39" ht="15">
      <c r="AH4651" s="353" t="s">
        <v>15261</v>
      </c>
      <c r="AI4651" s="352" t="s">
        <v>15262</v>
      </c>
      <c r="AJ4651" s="352" t="s">
        <v>15263</v>
      </c>
      <c r="AK4651" s="354">
        <v>235.60476</v>
      </c>
      <c r="AL4651" s="355">
        <v>11.33343</v>
      </c>
      <c r="AM4651" s="11">
        <f>IF(Verzie!$E$1="CZK",Ceny!AK4651,IF(Verzie!$E$1="SK",Ceny!AL4651,""))</f>
        <v>11.33343</v>
      </c>
    </row>
    <row r="4652" spans="34:39" ht="15">
      <c r="AH4652" s="353" t="s">
        <v>15264</v>
      </c>
      <c r="AI4652" s="352" t="s">
        <v>15265</v>
      </c>
      <c r="AJ4652" s="352" t="s">
        <v>15266</v>
      </c>
      <c r="AK4652" s="354">
        <v>235.60476</v>
      </c>
      <c r="AL4652" s="355">
        <v>11.33343</v>
      </c>
      <c r="AM4652" s="11">
        <f>IF(Verzie!$E$1="CZK",Ceny!AK4652,IF(Verzie!$E$1="SK",Ceny!AL4652,""))</f>
        <v>11.33343</v>
      </c>
    </row>
    <row r="4653" spans="34:39" ht="15">
      <c r="AH4653" s="353" t="s">
        <v>15267</v>
      </c>
      <c r="AI4653" s="352" t="s">
        <v>15268</v>
      </c>
      <c r="AJ4653" s="352" t="s">
        <v>15269</v>
      </c>
      <c r="AK4653" s="354">
        <v>243.54496</v>
      </c>
      <c r="AL4653" s="355">
        <v>11.715400000000001</v>
      </c>
      <c r="AM4653" s="11">
        <f>IF(Verzie!$E$1="CZK",Ceny!AK4653,IF(Verzie!$E$1="SK",Ceny!AL4653,""))</f>
        <v>11.715400000000001</v>
      </c>
    </row>
    <row r="4654" spans="34:39" ht="15">
      <c r="AH4654" s="353" t="s">
        <v>15270</v>
      </c>
      <c r="AI4654" s="352" t="s">
        <v>15271</v>
      </c>
      <c r="AJ4654" s="352" t="s">
        <v>15272</v>
      </c>
      <c r="AK4654" s="354">
        <v>243.54496</v>
      </c>
      <c r="AL4654" s="355">
        <v>11.715400000000001</v>
      </c>
      <c r="AM4654" s="11">
        <f>IF(Verzie!$E$1="CZK",Ceny!AK4654,IF(Verzie!$E$1="SK",Ceny!AL4654,""))</f>
        <v>11.715400000000001</v>
      </c>
    </row>
    <row r="4655" spans="34:39" ht="15">
      <c r="AH4655" s="353" t="s">
        <v>1226</v>
      </c>
      <c r="AI4655" s="352" t="s">
        <v>15273</v>
      </c>
      <c r="AJ4655" s="352" t="s">
        <v>15274</v>
      </c>
      <c r="AK4655" s="354">
        <v>268.07722999999999</v>
      </c>
      <c r="AL4655" s="355">
        <v>12.895490000000001</v>
      </c>
      <c r="AM4655" s="11">
        <f>IF(Verzie!$E$1="CZK",Ceny!AK4655,IF(Verzie!$E$1="SK",Ceny!AL4655,""))</f>
        <v>12.895490000000001</v>
      </c>
    </row>
    <row r="4656" spans="34:39" ht="15">
      <c r="AH4656" s="353" t="s">
        <v>1227</v>
      </c>
      <c r="AI4656" s="352" t="s">
        <v>15275</v>
      </c>
      <c r="AJ4656" s="352" t="s">
        <v>15276</v>
      </c>
      <c r="AK4656" s="354">
        <v>268.07722999999999</v>
      </c>
      <c r="AL4656" s="355">
        <v>12.895490000000001</v>
      </c>
      <c r="AM4656" s="11">
        <f>IF(Verzie!$E$1="CZK",Ceny!AK4656,IF(Verzie!$E$1="SK",Ceny!AL4656,""))</f>
        <v>12.895490000000001</v>
      </c>
    </row>
    <row r="4657" spans="34:39" ht="15">
      <c r="AH4657" s="353" t="s">
        <v>1228</v>
      </c>
      <c r="AI4657" s="352" t="s">
        <v>15277</v>
      </c>
      <c r="AJ4657" s="352" t="s">
        <v>15278</v>
      </c>
      <c r="AK4657" s="354">
        <v>273.01260000000002</v>
      </c>
      <c r="AL4657" s="355">
        <v>13.132899999999999</v>
      </c>
      <c r="AM4657" s="11">
        <f>IF(Verzie!$E$1="CZK",Ceny!AK4657,IF(Verzie!$E$1="SK",Ceny!AL4657,""))</f>
        <v>13.132899999999999</v>
      </c>
    </row>
    <row r="4658" spans="34:39" ht="15">
      <c r="AH4658" s="353" t="s">
        <v>1229</v>
      </c>
      <c r="AI4658" s="352" t="s">
        <v>15279</v>
      </c>
      <c r="AJ4658" s="352" t="s">
        <v>15280</v>
      </c>
      <c r="AK4658" s="354">
        <v>273.01260000000002</v>
      </c>
      <c r="AL4658" s="355">
        <v>13.132899999999999</v>
      </c>
      <c r="AM4658" s="11">
        <f>IF(Verzie!$E$1="CZK",Ceny!AK4658,IF(Verzie!$E$1="SK",Ceny!AL4658,""))</f>
        <v>13.132899999999999</v>
      </c>
    </row>
    <row r="4659" spans="34:39" ht="15">
      <c r="AH4659" s="353" t="s">
        <v>1230</v>
      </c>
      <c r="AI4659" s="352" t="s">
        <v>15281</v>
      </c>
      <c r="AJ4659" s="352" t="s">
        <v>15282</v>
      </c>
      <c r="AK4659" s="354">
        <v>277.95048000000003</v>
      </c>
      <c r="AL4659" s="355">
        <v>13.370430000000001</v>
      </c>
      <c r="AM4659" s="11">
        <f>IF(Verzie!$E$1="CZK",Ceny!AK4659,IF(Verzie!$E$1="SK",Ceny!AL4659,""))</f>
        <v>13.370430000000001</v>
      </c>
    </row>
    <row r="4660" spans="34:39" ht="15">
      <c r="AH4660" s="353" t="s">
        <v>1231</v>
      </c>
      <c r="AI4660" s="352" t="s">
        <v>15283</v>
      </c>
      <c r="AJ4660" s="352" t="s">
        <v>15284</v>
      </c>
      <c r="AK4660" s="354">
        <v>277.95048000000003</v>
      </c>
      <c r="AL4660" s="355">
        <v>13.370430000000001</v>
      </c>
      <c r="AM4660" s="11">
        <f>IF(Verzie!$E$1="CZK",Ceny!AK4660,IF(Verzie!$E$1="SK",Ceny!AL4660,""))</f>
        <v>13.370430000000001</v>
      </c>
    </row>
    <row r="4661" spans="34:39" ht="15">
      <c r="AH4661" s="353" t="s">
        <v>1232</v>
      </c>
      <c r="AI4661" s="352" t="s">
        <v>15285</v>
      </c>
      <c r="AJ4661" s="352" t="s">
        <v>15286</v>
      </c>
      <c r="AK4661" s="354">
        <v>282.88328000000001</v>
      </c>
      <c r="AL4661" s="355">
        <v>13.60773</v>
      </c>
      <c r="AM4661" s="11">
        <f>IF(Verzie!$E$1="CZK",Ceny!AK4661,IF(Verzie!$E$1="SK",Ceny!AL4661,""))</f>
        <v>13.60773</v>
      </c>
    </row>
    <row r="4662" spans="34:39" ht="15">
      <c r="AH4662" s="353" t="s">
        <v>1233</v>
      </c>
      <c r="AI4662" s="352" t="s">
        <v>15287</v>
      </c>
      <c r="AJ4662" s="352" t="s">
        <v>15288</v>
      </c>
      <c r="AK4662" s="354">
        <v>282.88328000000001</v>
      </c>
      <c r="AL4662" s="355">
        <v>13.60773</v>
      </c>
      <c r="AM4662" s="11">
        <f>IF(Verzie!$E$1="CZK",Ceny!AK4662,IF(Verzie!$E$1="SK",Ceny!AL4662,""))</f>
        <v>13.60773</v>
      </c>
    </row>
    <row r="4663" spans="34:39" ht="15">
      <c r="AH4663" s="353" t="s">
        <v>1234</v>
      </c>
      <c r="AI4663" s="352" t="s">
        <v>15289</v>
      </c>
      <c r="AJ4663" s="352" t="s">
        <v>15290</v>
      </c>
      <c r="AK4663" s="354">
        <v>280.16149000000001</v>
      </c>
      <c r="AL4663" s="355">
        <v>13.185700000000001</v>
      </c>
      <c r="AM4663" s="11">
        <f>IF(Verzie!$E$1="CZK",Ceny!AK4663,IF(Verzie!$E$1="SK",Ceny!AL4663,""))</f>
        <v>13.185700000000001</v>
      </c>
    </row>
    <row r="4664" spans="34:39" ht="15">
      <c r="AH4664" s="353" t="s">
        <v>1235</v>
      </c>
      <c r="AI4664" s="352" t="s">
        <v>15291</v>
      </c>
      <c r="AJ4664" s="352" t="s">
        <v>15292</v>
      </c>
      <c r="AK4664" s="354">
        <v>280.16149000000001</v>
      </c>
      <c r="AL4664" s="355">
        <v>13.185700000000001</v>
      </c>
      <c r="AM4664" s="11">
        <f>IF(Verzie!$E$1="CZK",Ceny!AK4664,IF(Verzie!$E$1="SK",Ceny!AL4664,""))</f>
        <v>13.185700000000001</v>
      </c>
    </row>
    <row r="4665" spans="34:39" ht="15">
      <c r="AH4665" s="353" t="s">
        <v>1236</v>
      </c>
      <c r="AI4665" s="352" t="s">
        <v>15293</v>
      </c>
      <c r="AJ4665" s="352" t="s">
        <v>15294</v>
      </c>
      <c r="AK4665" s="354">
        <v>292.74898000000002</v>
      </c>
      <c r="AL4665" s="355">
        <v>14.08229</v>
      </c>
      <c r="AM4665" s="11">
        <f>IF(Verzie!$E$1="CZK",Ceny!AK4665,IF(Verzie!$E$1="SK",Ceny!AL4665,""))</f>
        <v>14.08229</v>
      </c>
    </row>
    <row r="4666" spans="34:39" ht="15">
      <c r="AH4666" s="353" t="s">
        <v>1237</v>
      </c>
      <c r="AI4666" s="352" t="s">
        <v>15295</v>
      </c>
      <c r="AJ4666" s="352" t="s">
        <v>15296</v>
      </c>
      <c r="AK4666" s="354">
        <v>292.74898000000002</v>
      </c>
      <c r="AL4666" s="355">
        <v>14.08229</v>
      </c>
      <c r="AM4666" s="11">
        <f>IF(Verzie!$E$1="CZK",Ceny!AK4666,IF(Verzie!$E$1="SK",Ceny!AL4666,""))</f>
        <v>14.08229</v>
      </c>
    </row>
    <row r="4667" spans="34:39" ht="15">
      <c r="AH4667" s="353" t="s">
        <v>1238</v>
      </c>
      <c r="AI4667" s="352" t="s">
        <v>15297</v>
      </c>
      <c r="AJ4667" s="352" t="s">
        <v>15298</v>
      </c>
      <c r="AK4667" s="354">
        <v>300.18995999999999</v>
      </c>
      <c r="AL4667" s="355">
        <v>14.44021</v>
      </c>
      <c r="AM4667" s="11">
        <f>IF(Verzie!$E$1="CZK",Ceny!AK4667,IF(Verzie!$E$1="SK",Ceny!AL4667,""))</f>
        <v>14.44021</v>
      </c>
    </row>
    <row r="4668" spans="34:39" ht="15">
      <c r="AH4668" s="353" t="s">
        <v>1239</v>
      </c>
      <c r="AI4668" s="352" t="s">
        <v>15299</v>
      </c>
      <c r="AJ4668" s="352" t="s">
        <v>15300</v>
      </c>
      <c r="AK4668" s="354">
        <v>300.18995999999999</v>
      </c>
      <c r="AL4668" s="355">
        <v>14.44021</v>
      </c>
      <c r="AM4668" s="11">
        <f>IF(Verzie!$E$1="CZK",Ceny!AK4668,IF(Verzie!$E$1="SK",Ceny!AL4668,""))</f>
        <v>14.44021</v>
      </c>
    </row>
    <row r="4669" spans="34:39" ht="15">
      <c r="AH4669" s="353" t="s">
        <v>15301</v>
      </c>
      <c r="AI4669" s="352" t="s">
        <v>15302</v>
      </c>
      <c r="AJ4669" s="352" t="s">
        <v>15303</v>
      </c>
      <c r="AK4669" s="354">
        <v>308.13261999999997</v>
      </c>
      <c r="AL4669" s="355">
        <v>14.822279999999999</v>
      </c>
      <c r="AM4669" s="11">
        <f>IF(Verzie!$E$1="CZK",Ceny!AK4669,IF(Verzie!$E$1="SK",Ceny!AL4669,""))</f>
        <v>14.822279999999999</v>
      </c>
    </row>
    <row r="4670" spans="34:39" ht="15">
      <c r="AH4670" s="353" t="s">
        <v>15304</v>
      </c>
      <c r="AI4670" s="352" t="s">
        <v>15305</v>
      </c>
      <c r="AJ4670" s="352" t="s">
        <v>15306</v>
      </c>
      <c r="AK4670" s="354">
        <v>308.13261999999997</v>
      </c>
      <c r="AL4670" s="355">
        <v>14.822279999999999</v>
      </c>
      <c r="AM4670" s="11">
        <f>IF(Verzie!$E$1="CZK",Ceny!AK4670,IF(Verzie!$E$1="SK",Ceny!AL4670,""))</f>
        <v>14.822279999999999</v>
      </c>
    </row>
    <row r="4671" spans="34:39" ht="15">
      <c r="AH4671" s="353" t="s">
        <v>1296</v>
      </c>
      <c r="AI4671" s="352" t="s">
        <v>15307</v>
      </c>
      <c r="AJ4671" s="352" t="s">
        <v>15308</v>
      </c>
      <c r="AK4671" s="354">
        <v>343.85318000000001</v>
      </c>
      <c r="AL4671" s="355">
        <v>16.540590000000002</v>
      </c>
      <c r="AM4671" s="11">
        <f>IF(Verzie!$E$1="CZK",Ceny!AK4671,IF(Verzie!$E$1="SK",Ceny!AL4671,""))</f>
        <v>16.540590000000002</v>
      </c>
    </row>
    <row r="4672" spans="34:39" ht="15">
      <c r="AH4672" s="353" t="s">
        <v>1297</v>
      </c>
      <c r="AI4672" s="352" t="s">
        <v>15309</v>
      </c>
      <c r="AJ4672" s="352" t="s">
        <v>15310</v>
      </c>
      <c r="AK4672" s="354">
        <v>343.85318000000001</v>
      </c>
      <c r="AL4672" s="355">
        <v>16.540590000000002</v>
      </c>
      <c r="AM4672" s="11">
        <f>IF(Verzie!$E$1="CZK",Ceny!AK4672,IF(Verzie!$E$1="SK",Ceny!AL4672,""))</f>
        <v>16.540590000000002</v>
      </c>
    </row>
    <row r="4673" spans="34:39" ht="15">
      <c r="AH4673" s="353" t="s">
        <v>1298</v>
      </c>
      <c r="AI4673" s="352" t="s">
        <v>15311</v>
      </c>
      <c r="AJ4673" s="352" t="s">
        <v>15312</v>
      </c>
      <c r="AK4673" s="354">
        <v>347.69150999999999</v>
      </c>
      <c r="AL4673" s="355">
        <v>16.72522</v>
      </c>
      <c r="AM4673" s="11">
        <f>IF(Verzie!$E$1="CZK",Ceny!AK4673,IF(Verzie!$E$1="SK",Ceny!AL4673,""))</f>
        <v>16.72522</v>
      </c>
    </row>
    <row r="4674" spans="34:39" ht="15">
      <c r="AH4674" s="353" t="s">
        <v>1299</v>
      </c>
      <c r="AI4674" s="352" t="s">
        <v>15313</v>
      </c>
      <c r="AJ4674" s="352" t="s">
        <v>15314</v>
      </c>
      <c r="AK4674" s="354">
        <v>347.69150999999999</v>
      </c>
      <c r="AL4674" s="355">
        <v>16.72522</v>
      </c>
      <c r="AM4674" s="11">
        <f>IF(Verzie!$E$1="CZK",Ceny!AK4674,IF(Verzie!$E$1="SK",Ceny!AL4674,""))</f>
        <v>16.72522</v>
      </c>
    </row>
    <row r="4675" spans="34:39" ht="15">
      <c r="AH4675" s="353" t="s">
        <v>1300</v>
      </c>
      <c r="AI4675" s="352" t="s">
        <v>15315</v>
      </c>
      <c r="AJ4675" s="352" t="s">
        <v>15316</v>
      </c>
      <c r="AK4675" s="354">
        <v>354.09370999999999</v>
      </c>
      <c r="AL4675" s="355">
        <v>17.033180000000002</v>
      </c>
      <c r="AM4675" s="11">
        <f>IF(Verzie!$E$1="CZK",Ceny!AK4675,IF(Verzie!$E$1="SK",Ceny!AL4675,""))</f>
        <v>17.033180000000002</v>
      </c>
    </row>
    <row r="4676" spans="34:39" ht="15">
      <c r="AH4676" s="353" t="s">
        <v>1301</v>
      </c>
      <c r="AI4676" s="352" t="s">
        <v>15317</v>
      </c>
      <c r="AJ4676" s="352" t="s">
        <v>15318</v>
      </c>
      <c r="AK4676" s="354">
        <v>354.09370999999999</v>
      </c>
      <c r="AL4676" s="355">
        <v>17.033180000000002</v>
      </c>
      <c r="AM4676" s="11">
        <f>IF(Verzie!$E$1="CZK",Ceny!AK4676,IF(Verzie!$E$1="SK",Ceny!AL4676,""))</f>
        <v>17.033180000000002</v>
      </c>
    </row>
    <row r="4677" spans="34:39" ht="15">
      <c r="AH4677" s="353" t="s">
        <v>1302</v>
      </c>
      <c r="AI4677" s="352" t="s">
        <v>15319</v>
      </c>
      <c r="AJ4677" s="352" t="s">
        <v>15320</v>
      </c>
      <c r="AK4677" s="354">
        <v>360.48838000000001</v>
      </c>
      <c r="AL4677" s="355">
        <v>17.340789999999998</v>
      </c>
      <c r="AM4677" s="11">
        <f>IF(Verzie!$E$1="CZK",Ceny!AK4677,IF(Verzie!$E$1="SK",Ceny!AL4677,""))</f>
        <v>17.340789999999998</v>
      </c>
    </row>
    <row r="4678" spans="34:39" ht="15">
      <c r="AH4678" s="353" t="s">
        <v>1303</v>
      </c>
      <c r="AI4678" s="352" t="s">
        <v>15321</v>
      </c>
      <c r="AJ4678" s="352" t="s">
        <v>15322</v>
      </c>
      <c r="AK4678" s="354">
        <v>360.48838000000001</v>
      </c>
      <c r="AL4678" s="355">
        <v>17.340789999999998</v>
      </c>
      <c r="AM4678" s="11">
        <f>IF(Verzie!$E$1="CZK",Ceny!AK4678,IF(Verzie!$E$1="SK",Ceny!AL4678,""))</f>
        <v>17.340789999999998</v>
      </c>
    </row>
    <row r="4679" spans="34:39" ht="15">
      <c r="AH4679" s="353" t="s">
        <v>1304</v>
      </c>
      <c r="AI4679" s="352" t="s">
        <v>15323</v>
      </c>
      <c r="AJ4679" s="352" t="s">
        <v>15324</v>
      </c>
      <c r="AK4679" s="354">
        <v>366.89069999999998</v>
      </c>
      <c r="AL4679" s="355">
        <v>17.648779999999999</v>
      </c>
      <c r="AM4679" s="11">
        <f>IF(Verzie!$E$1="CZK",Ceny!AK4679,IF(Verzie!$E$1="SK",Ceny!AL4679,""))</f>
        <v>17.648779999999999</v>
      </c>
    </row>
    <row r="4680" spans="34:39" ht="15">
      <c r="AH4680" s="353" t="s">
        <v>1682</v>
      </c>
      <c r="AI4680" s="352" t="s">
        <v>15325</v>
      </c>
      <c r="AJ4680" s="352" t="s">
        <v>15326</v>
      </c>
      <c r="AK4680" s="354">
        <v>357.13297</v>
      </c>
      <c r="AL4680" s="355">
        <v>16.80836</v>
      </c>
      <c r="AM4680" s="11">
        <f>IF(Verzie!$E$1="CZK",Ceny!AK4680,IF(Verzie!$E$1="SK",Ceny!AL4680,""))</f>
        <v>16.80836</v>
      </c>
    </row>
    <row r="4681" spans="34:39" ht="15">
      <c r="AH4681" s="353" t="s">
        <v>1305</v>
      </c>
      <c r="AI4681" s="352" t="s">
        <v>15327</v>
      </c>
      <c r="AJ4681" s="352" t="s">
        <v>15328</v>
      </c>
      <c r="AK4681" s="354">
        <v>366.89069999999998</v>
      </c>
      <c r="AL4681" s="355">
        <v>17.648779999999999</v>
      </c>
      <c r="AM4681" s="11">
        <f>IF(Verzie!$E$1="CZK",Ceny!AK4681,IF(Verzie!$E$1="SK",Ceny!AL4681,""))</f>
        <v>17.648779999999999</v>
      </c>
    </row>
    <row r="4682" spans="34:39" ht="15">
      <c r="AH4682" s="353" t="s">
        <v>1682</v>
      </c>
      <c r="AI4682" s="352" t="s">
        <v>15329</v>
      </c>
      <c r="AJ4682" s="352" t="s">
        <v>15330</v>
      </c>
      <c r="AK4682" s="354">
        <v>357.13297</v>
      </c>
      <c r="AL4682" s="355">
        <v>16.80836</v>
      </c>
      <c r="AM4682" s="11">
        <f>IF(Verzie!$E$1="CZK",Ceny!AK4682,IF(Verzie!$E$1="SK",Ceny!AL4682,""))</f>
        <v>16.80836</v>
      </c>
    </row>
    <row r="4683" spans="34:39" ht="15">
      <c r="AH4683" s="353" t="s">
        <v>1306</v>
      </c>
      <c r="AI4683" s="352" t="s">
        <v>15331</v>
      </c>
      <c r="AJ4683" s="352" t="s">
        <v>15332</v>
      </c>
      <c r="AK4683" s="354">
        <v>363.36250999999999</v>
      </c>
      <c r="AL4683" s="355">
        <v>17.10154</v>
      </c>
      <c r="AM4683" s="11">
        <f>IF(Verzie!$E$1="CZK",Ceny!AK4683,IF(Verzie!$E$1="SK",Ceny!AL4683,""))</f>
        <v>17.10154</v>
      </c>
    </row>
    <row r="4684" spans="34:39" ht="15">
      <c r="AH4684" s="353" t="s">
        <v>1306</v>
      </c>
      <c r="AI4684" s="352" t="s">
        <v>15333</v>
      </c>
      <c r="AJ4684" s="352" t="s">
        <v>15334</v>
      </c>
      <c r="AK4684" s="354">
        <v>339.22372999999999</v>
      </c>
      <c r="AL4684" s="355">
        <v>15.96546</v>
      </c>
      <c r="AM4684" s="11">
        <f>IF(Verzie!$E$1="CZK",Ceny!AK4684,IF(Verzie!$E$1="SK",Ceny!AL4684,""))</f>
        <v>15.96546</v>
      </c>
    </row>
    <row r="4685" spans="34:39" ht="15">
      <c r="AH4685" s="353" t="s">
        <v>1682</v>
      </c>
      <c r="AI4685" s="352" t="s">
        <v>15335</v>
      </c>
      <c r="AJ4685" s="352" t="s">
        <v>15336</v>
      </c>
      <c r="AK4685" s="354">
        <v>363.36250999999999</v>
      </c>
      <c r="AL4685" s="355">
        <v>17.10154</v>
      </c>
      <c r="AM4685" s="11">
        <f>IF(Verzie!$E$1="CZK",Ceny!AK4685,IF(Verzie!$E$1="SK",Ceny!AL4685,""))</f>
        <v>17.10154</v>
      </c>
    </row>
    <row r="4686" spans="34:39" ht="15">
      <c r="AH4686" s="353" t="s">
        <v>1307</v>
      </c>
      <c r="AI4686" s="352" t="s">
        <v>15337</v>
      </c>
      <c r="AJ4686" s="352" t="s">
        <v>15338</v>
      </c>
      <c r="AK4686" s="354">
        <v>363.36250999999999</v>
      </c>
      <c r="AL4686" s="355">
        <v>17.10154</v>
      </c>
      <c r="AM4686" s="11">
        <f>IF(Verzie!$E$1="CZK",Ceny!AK4686,IF(Verzie!$E$1="SK",Ceny!AL4686,""))</f>
        <v>17.10154</v>
      </c>
    </row>
    <row r="4687" spans="34:39" ht="15">
      <c r="AH4687" s="353" t="s">
        <v>1307</v>
      </c>
      <c r="AI4687" s="352" t="s">
        <v>15339</v>
      </c>
      <c r="AJ4687" s="352" t="s">
        <v>15340</v>
      </c>
      <c r="AK4687" s="354">
        <v>339.22372999999999</v>
      </c>
      <c r="AL4687" s="355">
        <v>15.96546</v>
      </c>
      <c r="AM4687" s="11">
        <f>IF(Verzie!$E$1="CZK",Ceny!AK4687,IF(Verzie!$E$1="SK",Ceny!AL4687,""))</f>
        <v>15.96546</v>
      </c>
    </row>
    <row r="4688" spans="34:39" ht="15">
      <c r="AH4688" s="353" t="s">
        <v>1682</v>
      </c>
      <c r="AI4688" s="352" t="s">
        <v>15341</v>
      </c>
      <c r="AJ4688" s="352" t="s">
        <v>15342</v>
      </c>
      <c r="AK4688" s="354">
        <v>363.36250999999999</v>
      </c>
      <c r="AL4688" s="355">
        <v>17.10154</v>
      </c>
      <c r="AM4688" s="11">
        <f>IF(Verzie!$E$1="CZK",Ceny!AK4688,IF(Verzie!$E$1="SK",Ceny!AL4688,""))</f>
        <v>17.10154</v>
      </c>
    </row>
    <row r="4689" spans="34:39" ht="15">
      <c r="AH4689" s="353" t="s">
        <v>1308</v>
      </c>
      <c r="AI4689" s="352" t="s">
        <v>15343</v>
      </c>
      <c r="AJ4689" s="352" t="s">
        <v>15344</v>
      </c>
      <c r="AK4689" s="354">
        <v>379.68511999999998</v>
      </c>
      <c r="AL4689" s="355">
        <v>18.264230000000001</v>
      </c>
      <c r="AM4689" s="11">
        <f>IF(Verzie!$E$1="CZK",Ceny!AK4689,IF(Verzie!$E$1="SK",Ceny!AL4689,""))</f>
        <v>18.264230000000001</v>
      </c>
    </row>
    <row r="4690" spans="34:39" ht="15">
      <c r="AH4690" s="353" t="s">
        <v>1309</v>
      </c>
      <c r="AI4690" s="352" t="s">
        <v>15345</v>
      </c>
      <c r="AJ4690" s="352" t="s">
        <v>15346</v>
      </c>
      <c r="AK4690" s="354">
        <v>379.68511999999998</v>
      </c>
      <c r="AL4690" s="355">
        <v>18.264230000000001</v>
      </c>
      <c r="AM4690" s="11">
        <f>IF(Verzie!$E$1="CZK",Ceny!AK4690,IF(Verzie!$E$1="SK",Ceny!AL4690,""))</f>
        <v>18.264230000000001</v>
      </c>
    </row>
    <row r="4691" spans="34:39" ht="15">
      <c r="AH4691" s="353" t="s">
        <v>1310</v>
      </c>
      <c r="AI4691" s="352" t="s">
        <v>15347</v>
      </c>
      <c r="AJ4691" s="352" t="s">
        <v>15348</v>
      </c>
      <c r="AK4691" s="354">
        <v>389.34050000000002</v>
      </c>
      <c r="AL4691" s="355">
        <v>18.728680000000001</v>
      </c>
      <c r="AM4691" s="11">
        <f>IF(Verzie!$E$1="CZK",Ceny!AK4691,IF(Verzie!$E$1="SK",Ceny!AL4691,""))</f>
        <v>18.728680000000001</v>
      </c>
    </row>
    <row r="4692" spans="34:39" ht="15">
      <c r="AH4692" s="353" t="s">
        <v>1311</v>
      </c>
      <c r="AI4692" s="352" t="s">
        <v>15349</v>
      </c>
      <c r="AJ4692" s="352" t="s">
        <v>15350</v>
      </c>
      <c r="AK4692" s="354">
        <v>389.34050000000002</v>
      </c>
      <c r="AL4692" s="355">
        <v>18.728680000000001</v>
      </c>
      <c r="AM4692" s="11">
        <f>IF(Verzie!$E$1="CZK",Ceny!AK4692,IF(Verzie!$E$1="SK",Ceny!AL4692,""))</f>
        <v>18.728680000000001</v>
      </c>
    </row>
    <row r="4693" spans="34:39" ht="15">
      <c r="AH4693" s="353" t="s">
        <v>1312</v>
      </c>
      <c r="AI4693" s="352" t="s">
        <v>15351</v>
      </c>
      <c r="AJ4693" s="352" t="s">
        <v>15352</v>
      </c>
      <c r="AK4693" s="354">
        <v>402.46422999999999</v>
      </c>
      <c r="AL4693" s="355">
        <v>19.35998</v>
      </c>
      <c r="AM4693" s="11">
        <f>IF(Verzie!$E$1="CZK",Ceny!AK4693,IF(Verzie!$E$1="SK",Ceny!AL4693,""))</f>
        <v>19.35998</v>
      </c>
    </row>
    <row r="4694" spans="34:39" ht="15">
      <c r="AH4694" s="353" t="s">
        <v>1313</v>
      </c>
      <c r="AI4694" s="352" t="s">
        <v>15353</v>
      </c>
      <c r="AJ4694" s="352" t="s">
        <v>15354</v>
      </c>
      <c r="AK4694" s="354">
        <v>402.46422999999999</v>
      </c>
      <c r="AL4694" s="355">
        <v>19.35998</v>
      </c>
      <c r="AM4694" s="11">
        <f>IF(Verzie!$E$1="CZK",Ceny!AK4694,IF(Verzie!$E$1="SK",Ceny!AL4694,""))</f>
        <v>19.35998</v>
      </c>
    </row>
    <row r="4695" spans="34:39" ht="15">
      <c r="AH4695" s="353" t="s">
        <v>1365</v>
      </c>
      <c r="AI4695" s="352" t="s">
        <v>15355</v>
      </c>
      <c r="AJ4695" s="352" t="s">
        <v>15356</v>
      </c>
      <c r="AK4695" s="354">
        <v>557.43890999999996</v>
      </c>
      <c r="AL4695" s="355">
        <v>26.814820000000001</v>
      </c>
      <c r="AM4695" s="11">
        <f>IF(Verzie!$E$1="CZK",Ceny!AK4695,IF(Verzie!$E$1="SK",Ceny!AL4695,""))</f>
        <v>26.814820000000001</v>
      </c>
    </row>
    <row r="4696" spans="34:39" ht="15">
      <c r="AH4696" s="353" t="s">
        <v>1366</v>
      </c>
      <c r="AI4696" s="352" t="s">
        <v>15357</v>
      </c>
      <c r="AJ4696" s="352" t="s">
        <v>15358</v>
      </c>
      <c r="AK4696" s="354">
        <v>557.43890999999996</v>
      </c>
      <c r="AL4696" s="355">
        <v>26.814820000000001</v>
      </c>
      <c r="AM4696" s="11">
        <f>IF(Verzie!$E$1="CZK",Ceny!AK4696,IF(Verzie!$E$1="SK",Ceny!AL4696,""))</f>
        <v>26.814820000000001</v>
      </c>
    </row>
    <row r="4697" spans="34:39" ht="15">
      <c r="AH4697" s="353" t="s">
        <v>1367</v>
      </c>
      <c r="AI4697" s="352" t="s">
        <v>15359</v>
      </c>
      <c r="AJ4697" s="352" t="s">
        <v>15360</v>
      </c>
      <c r="AK4697" s="354">
        <v>567.51482999999996</v>
      </c>
      <c r="AL4697" s="355">
        <v>27.299520000000001</v>
      </c>
      <c r="AM4697" s="11">
        <f>IF(Verzie!$E$1="CZK",Ceny!AK4697,IF(Verzie!$E$1="SK",Ceny!AL4697,""))</f>
        <v>27.299520000000001</v>
      </c>
    </row>
    <row r="4698" spans="34:39" ht="15">
      <c r="AH4698" s="353" t="s">
        <v>1368</v>
      </c>
      <c r="AI4698" s="352" t="s">
        <v>15361</v>
      </c>
      <c r="AJ4698" s="352" t="s">
        <v>15362</v>
      </c>
      <c r="AK4698" s="354">
        <v>567.51482999999996</v>
      </c>
      <c r="AL4698" s="355">
        <v>27.299520000000001</v>
      </c>
      <c r="AM4698" s="11">
        <f>IF(Verzie!$E$1="CZK",Ceny!AK4698,IF(Verzie!$E$1="SK",Ceny!AL4698,""))</f>
        <v>27.299520000000001</v>
      </c>
    </row>
    <row r="4699" spans="34:39" ht="15">
      <c r="AH4699" s="353" t="s">
        <v>1369</v>
      </c>
      <c r="AI4699" s="352" t="s">
        <v>15363</v>
      </c>
      <c r="AJ4699" s="352" t="s">
        <v>15364</v>
      </c>
      <c r="AK4699" s="354">
        <v>577.59074999999996</v>
      </c>
      <c r="AL4699" s="355">
        <v>27.784199999999998</v>
      </c>
      <c r="AM4699" s="11">
        <f>IF(Verzie!$E$1="CZK",Ceny!AK4699,IF(Verzie!$E$1="SK",Ceny!AL4699,""))</f>
        <v>27.784199999999998</v>
      </c>
    </row>
    <row r="4700" spans="34:39" ht="15">
      <c r="AH4700" s="353" t="s">
        <v>1370</v>
      </c>
      <c r="AI4700" s="352" t="s">
        <v>15365</v>
      </c>
      <c r="AJ4700" s="352" t="s">
        <v>15366</v>
      </c>
      <c r="AK4700" s="354">
        <v>577.59074999999996</v>
      </c>
      <c r="AL4700" s="355">
        <v>27.784199999999998</v>
      </c>
      <c r="AM4700" s="11">
        <f>IF(Verzie!$E$1="CZK",Ceny!AK4700,IF(Verzie!$E$1="SK",Ceny!AL4700,""))</f>
        <v>27.784199999999998</v>
      </c>
    </row>
    <row r="4701" spans="34:39" ht="15">
      <c r="AH4701" s="353" t="s">
        <v>1371</v>
      </c>
      <c r="AI4701" s="352" t="s">
        <v>15367</v>
      </c>
      <c r="AJ4701" s="352" t="s">
        <v>15368</v>
      </c>
      <c r="AK4701" s="354">
        <v>572.03471999999999</v>
      </c>
      <c r="AL4701" s="355">
        <v>26.922619999999998</v>
      </c>
      <c r="AM4701" s="11">
        <f>IF(Verzie!$E$1="CZK",Ceny!AK4701,IF(Verzie!$E$1="SK",Ceny!AL4701,""))</f>
        <v>26.922619999999998</v>
      </c>
    </row>
    <row r="4702" spans="34:39" ht="15">
      <c r="AH4702" s="353" t="s">
        <v>1372</v>
      </c>
      <c r="AI4702" s="352" t="s">
        <v>15369</v>
      </c>
      <c r="AJ4702" s="352" t="s">
        <v>15370</v>
      </c>
      <c r="AK4702" s="354">
        <v>572.03471999999999</v>
      </c>
      <c r="AL4702" s="355">
        <v>26.922619999999998</v>
      </c>
      <c r="AM4702" s="11">
        <f>IF(Verzie!$E$1="CZK",Ceny!AK4702,IF(Verzie!$E$1="SK",Ceny!AL4702,""))</f>
        <v>26.922619999999998</v>
      </c>
    </row>
    <row r="4703" spans="34:39" ht="15">
      <c r="AH4703" s="353" t="s">
        <v>1373</v>
      </c>
      <c r="AI4703" s="352" t="s">
        <v>15371</v>
      </c>
      <c r="AJ4703" s="352" t="s">
        <v>15372</v>
      </c>
      <c r="AK4703" s="354">
        <v>597.74</v>
      </c>
      <c r="AL4703" s="355">
        <v>28.753450000000001</v>
      </c>
      <c r="AM4703" s="11">
        <f>IF(Verzie!$E$1="CZK",Ceny!AK4703,IF(Verzie!$E$1="SK",Ceny!AL4703,""))</f>
        <v>28.753450000000001</v>
      </c>
    </row>
    <row r="4704" spans="34:39" ht="15">
      <c r="AH4704" s="353" t="s">
        <v>1374</v>
      </c>
      <c r="AI4704" s="352" t="s">
        <v>15373</v>
      </c>
      <c r="AJ4704" s="352" t="s">
        <v>15374</v>
      </c>
      <c r="AK4704" s="354">
        <v>597.74</v>
      </c>
      <c r="AL4704" s="355">
        <v>28.753450000000001</v>
      </c>
      <c r="AM4704" s="11">
        <f>IF(Verzie!$E$1="CZK",Ceny!AK4704,IF(Verzie!$E$1="SK",Ceny!AL4704,""))</f>
        <v>28.753450000000001</v>
      </c>
    </row>
    <row r="4705" spans="34:39" ht="15">
      <c r="AH4705" s="353" t="s">
        <v>1375</v>
      </c>
      <c r="AI4705" s="352" t="s">
        <v>15375</v>
      </c>
      <c r="AJ4705" s="352" t="s">
        <v>15376</v>
      </c>
      <c r="AK4705" s="354">
        <v>612.93876999999998</v>
      </c>
      <c r="AL4705" s="355">
        <v>29.484570000000001</v>
      </c>
      <c r="AM4705" s="11">
        <f>IF(Verzie!$E$1="CZK",Ceny!AK4705,IF(Verzie!$E$1="SK",Ceny!AL4705,""))</f>
        <v>29.484570000000001</v>
      </c>
    </row>
    <row r="4706" spans="34:39" ht="15">
      <c r="AH4706" s="353" t="s">
        <v>1376</v>
      </c>
      <c r="AI4706" s="352" t="s">
        <v>15377</v>
      </c>
      <c r="AJ4706" s="352" t="s">
        <v>15378</v>
      </c>
      <c r="AK4706" s="354">
        <v>612.93876999999998</v>
      </c>
      <c r="AL4706" s="355">
        <v>29.484570000000001</v>
      </c>
      <c r="AM4706" s="11">
        <f>IF(Verzie!$E$1="CZK",Ceny!AK4706,IF(Verzie!$E$1="SK",Ceny!AL4706,""))</f>
        <v>29.484570000000001</v>
      </c>
    </row>
    <row r="4707" spans="34:39" ht="15">
      <c r="AH4707" s="353" t="s">
        <v>1377</v>
      </c>
      <c r="AI4707" s="352" t="s">
        <v>15379</v>
      </c>
      <c r="AJ4707" s="352" t="s">
        <v>15380</v>
      </c>
      <c r="AK4707" s="354">
        <v>633.59735999999998</v>
      </c>
      <c r="AL4707" s="355">
        <v>30.47831</v>
      </c>
      <c r="AM4707" s="11">
        <f>IF(Verzie!$E$1="CZK",Ceny!AK4707,IF(Verzie!$E$1="SK",Ceny!AL4707,""))</f>
        <v>30.47831</v>
      </c>
    </row>
    <row r="4708" spans="34:39" ht="15">
      <c r="AH4708" s="353" t="s">
        <v>1378</v>
      </c>
      <c r="AI4708" s="352" t="s">
        <v>15381</v>
      </c>
      <c r="AJ4708" s="352" t="s">
        <v>15382</v>
      </c>
      <c r="AK4708" s="354">
        <v>633.59735999999998</v>
      </c>
      <c r="AL4708" s="355">
        <v>30.47831</v>
      </c>
      <c r="AM4708" s="11">
        <f>IF(Verzie!$E$1="CZK",Ceny!AK4708,IF(Verzie!$E$1="SK",Ceny!AL4708,""))</f>
        <v>30.47831</v>
      </c>
    </row>
    <row r="4709" spans="34:39" ht="15">
      <c r="AH4709" s="353" t="s">
        <v>15383</v>
      </c>
      <c r="AI4709" s="352" t="s">
        <v>15384</v>
      </c>
      <c r="AJ4709" s="352" t="s">
        <v>15385</v>
      </c>
      <c r="AK4709" s="354">
        <v>218.14608000000001</v>
      </c>
      <c r="AL4709" s="355">
        <v>10.49362</v>
      </c>
      <c r="AM4709" s="11">
        <f>IF(Verzie!$E$1="CZK",Ceny!AK4709,IF(Verzie!$E$1="SK",Ceny!AL4709,""))</f>
        <v>10.49362</v>
      </c>
    </row>
    <row r="4710" spans="34:39" ht="15">
      <c r="AH4710" s="353" t="s">
        <v>15386</v>
      </c>
      <c r="AI4710" s="352" t="s">
        <v>15387</v>
      </c>
      <c r="AJ4710" s="352" t="s">
        <v>15388</v>
      </c>
      <c r="AK4710" s="354">
        <v>218.14608000000001</v>
      </c>
      <c r="AL4710" s="355">
        <v>10.49362</v>
      </c>
      <c r="AM4710" s="11">
        <f>IF(Verzie!$E$1="CZK",Ceny!AK4710,IF(Verzie!$E$1="SK",Ceny!AL4710,""))</f>
        <v>10.49362</v>
      </c>
    </row>
    <row r="4711" spans="34:39" ht="15">
      <c r="AH4711" s="353" t="s">
        <v>15389</v>
      </c>
      <c r="AI4711" s="352" t="s">
        <v>15390</v>
      </c>
      <c r="AJ4711" s="352" t="s">
        <v>15391</v>
      </c>
      <c r="AK4711" s="354">
        <v>222.02244999999999</v>
      </c>
      <c r="AL4711" s="355">
        <v>10.680099999999999</v>
      </c>
      <c r="AM4711" s="11">
        <f>IF(Verzie!$E$1="CZK",Ceny!AK4711,IF(Verzie!$E$1="SK",Ceny!AL4711,""))</f>
        <v>10.680099999999999</v>
      </c>
    </row>
    <row r="4712" spans="34:39" ht="15">
      <c r="AH4712" s="353" t="s">
        <v>15392</v>
      </c>
      <c r="AI4712" s="352" t="s">
        <v>15393</v>
      </c>
      <c r="AJ4712" s="352" t="s">
        <v>15394</v>
      </c>
      <c r="AK4712" s="354">
        <v>222.02244999999999</v>
      </c>
      <c r="AL4712" s="355">
        <v>10.680099999999999</v>
      </c>
      <c r="AM4712" s="11">
        <f>IF(Verzie!$E$1="CZK",Ceny!AK4712,IF(Verzie!$E$1="SK",Ceny!AL4712,""))</f>
        <v>10.680099999999999</v>
      </c>
    </row>
    <row r="4713" spans="34:39" ht="15">
      <c r="AH4713" s="353" t="s">
        <v>15395</v>
      </c>
      <c r="AI4713" s="352" t="s">
        <v>15396</v>
      </c>
      <c r="AJ4713" s="352" t="s">
        <v>15397</v>
      </c>
      <c r="AK4713" s="354">
        <v>225.89116000000001</v>
      </c>
      <c r="AL4713" s="355">
        <v>10.86618</v>
      </c>
      <c r="AM4713" s="11">
        <f>IF(Verzie!$E$1="CZK",Ceny!AK4713,IF(Verzie!$E$1="SK",Ceny!AL4713,""))</f>
        <v>10.86618</v>
      </c>
    </row>
    <row r="4714" spans="34:39" ht="15">
      <c r="AH4714" s="353" t="s">
        <v>15398</v>
      </c>
      <c r="AI4714" s="352" t="s">
        <v>15399</v>
      </c>
      <c r="AJ4714" s="352" t="s">
        <v>15400</v>
      </c>
      <c r="AK4714" s="354">
        <v>225.89116000000001</v>
      </c>
      <c r="AL4714" s="355">
        <v>10.86618</v>
      </c>
      <c r="AM4714" s="11">
        <f>IF(Verzie!$E$1="CZK",Ceny!AK4714,IF(Verzie!$E$1="SK",Ceny!AL4714,""))</f>
        <v>10.86618</v>
      </c>
    </row>
    <row r="4715" spans="34:39" ht="15">
      <c r="AH4715" s="353" t="s">
        <v>15401</v>
      </c>
      <c r="AI4715" s="352" t="s">
        <v>15402</v>
      </c>
      <c r="AJ4715" s="352" t="s">
        <v>15403</v>
      </c>
      <c r="AK4715" s="354">
        <v>229.76492999999999</v>
      </c>
      <c r="AL4715" s="355">
        <v>11.052530000000001</v>
      </c>
      <c r="AM4715" s="11">
        <f>IF(Verzie!$E$1="CZK",Ceny!AK4715,IF(Verzie!$E$1="SK",Ceny!AL4715,""))</f>
        <v>11.052530000000001</v>
      </c>
    </row>
    <row r="4716" spans="34:39" ht="15">
      <c r="AH4716" s="353" t="s">
        <v>15404</v>
      </c>
      <c r="AI4716" s="352" t="s">
        <v>15405</v>
      </c>
      <c r="AJ4716" s="352" t="s">
        <v>15406</v>
      </c>
      <c r="AK4716" s="354">
        <v>229.76492999999999</v>
      </c>
      <c r="AL4716" s="355">
        <v>11.052530000000001</v>
      </c>
      <c r="AM4716" s="11">
        <f>IF(Verzie!$E$1="CZK",Ceny!AK4716,IF(Verzie!$E$1="SK",Ceny!AL4716,""))</f>
        <v>11.052530000000001</v>
      </c>
    </row>
    <row r="4717" spans="34:39" ht="15">
      <c r="AH4717" s="353" t="s">
        <v>15407</v>
      </c>
      <c r="AI4717" s="352" t="s">
        <v>15408</v>
      </c>
      <c r="AJ4717" s="352" t="s">
        <v>15409</v>
      </c>
      <c r="AK4717" s="354">
        <v>208.07782</v>
      </c>
      <c r="AL4717" s="355">
        <v>10.00929</v>
      </c>
      <c r="AM4717" s="11">
        <f>IF(Verzie!$E$1="CZK",Ceny!AK4717,IF(Verzie!$E$1="SK",Ceny!AL4717,""))</f>
        <v>10.00929</v>
      </c>
    </row>
    <row r="4718" spans="34:39" ht="15">
      <c r="AH4718" s="353" t="s">
        <v>15410</v>
      </c>
      <c r="AI4718" s="352" t="s">
        <v>15411</v>
      </c>
      <c r="AJ4718" s="352" t="s">
        <v>15412</v>
      </c>
      <c r="AK4718" s="354">
        <v>208.07782</v>
      </c>
      <c r="AL4718" s="355">
        <v>10.00929</v>
      </c>
      <c r="AM4718" s="11">
        <f>IF(Verzie!$E$1="CZK",Ceny!AK4718,IF(Verzie!$E$1="SK",Ceny!AL4718,""))</f>
        <v>10.00929</v>
      </c>
    </row>
    <row r="4719" spans="34:39" ht="15">
      <c r="AH4719" s="353" t="s">
        <v>15413</v>
      </c>
      <c r="AI4719" s="352" t="s">
        <v>15414</v>
      </c>
      <c r="AJ4719" s="352" t="s">
        <v>15415</v>
      </c>
      <c r="AK4719" s="354">
        <v>210.40101000000001</v>
      </c>
      <c r="AL4719" s="355">
        <v>10.12106</v>
      </c>
      <c r="AM4719" s="11">
        <f>IF(Verzie!$E$1="CZK",Ceny!AK4719,IF(Verzie!$E$1="SK",Ceny!AL4719,""))</f>
        <v>10.12106</v>
      </c>
    </row>
    <row r="4720" spans="34:39" ht="15">
      <c r="AH4720" s="353" t="s">
        <v>15416</v>
      </c>
      <c r="AI4720" s="352" t="s">
        <v>15417</v>
      </c>
      <c r="AJ4720" s="352" t="s">
        <v>15418</v>
      </c>
      <c r="AK4720" s="354">
        <v>210.40101000000001</v>
      </c>
      <c r="AL4720" s="355">
        <v>10.12106</v>
      </c>
      <c r="AM4720" s="11">
        <f>IF(Verzie!$E$1="CZK",Ceny!AK4720,IF(Verzie!$E$1="SK",Ceny!AL4720,""))</f>
        <v>10.12106</v>
      </c>
    </row>
    <row r="4721" spans="34:39" ht="15">
      <c r="AH4721" s="353" t="s">
        <v>15419</v>
      </c>
      <c r="AI4721" s="352" t="s">
        <v>15420</v>
      </c>
      <c r="AJ4721" s="352" t="s">
        <v>15421</v>
      </c>
      <c r="AK4721" s="354">
        <v>214.27737999999999</v>
      </c>
      <c r="AL4721" s="355">
        <v>10.307510000000001</v>
      </c>
      <c r="AM4721" s="11">
        <f>IF(Verzie!$E$1="CZK",Ceny!AK4721,IF(Verzie!$E$1="SK",Ceny!AL4721,""))</f>
        <v>10.307510000000001</v>
      </c>
    </row>
    <row r="4722" spans="34:39" ht="15">
      <c r="AH4722" s="353" t="s">
        <v>15422</v>
      </c>
      <c r="AI4722" s="352" t="s">
        <v>15423</v>
      </c>
      <c r="AJ4722" s="352" t="s">
        <v>15424</v>
      </c>
      <c r="AK4722" s="354">
        <v>214.27737999999999</v>
      </c>
      <c r="AL4722" s="355">
        <v>10.307510000000001</v>
      </c>
      <c r="AM4722" s="11">
        <f>IF(Verzie!$E$1="CZK",Ceny!AK4722,IF(Verzie!$E$1="SK",Ceny!AL4722,""))</f>
        <v>10.307510000000001</v>
      </c>
    </row>
    <row r="4723" spans="34:39" ht="15">
      <c r="AH4723" s="353" t="s">
        <v>15425</v>
      </c>
      <c r="AI4723" s="352" t="s">
        <v>15426</v>
      </c>
      <c r="AJ4723" s="352" t="s">
        <v>15427</v>
      </c>
      <c r="AK4723" s="354">
        <v>218.14608000000001</v>
      </c>
      <c r="AL4723" s="355">
        <v>10.49362</v>
      </c>
      <c r="AM4723" s="11">
        <f>IF(Verzie!$E$1="CZK",Ceny!AK4723,IF(Verzie!$E$1="SK",Ceny!AL4723,""))</f>
        <v>10.49362</v>
      </c>
    </row>
    <row r="4724" spans="34:39" ht="15">
      <c r="AH4724" s="353" t="s">
        <v>15428</v>
      </c>
      <c r="AI4724" s="352" t="s">
        <v>15429</v>
      </c>
      <c r="AJ4724" s="352" t="s">
        <v>15430</v>
      </c>
      <c r="AK4724" s="354">
        <v>218.14608000000001</v>
      </c>
      <c r="AL4724" s="355">
        <v>10.49362</v>
      </c>
      <c r="AM4724" s="11">
        <f>IF(Verzie!$E$1="CZK",Ceny!AK4724,IF(Verzie!$E$1="SK",Ceny!AL4724,""))</f>
        <v>10.49362</v>
      </c>
    </row>
    <row r="4725" spans="34:39" ht="15">
      <c r="AH4725" s="353" t="s">
        <v>15431</v>
      </c>
      <c r="AI4725" s="352" t="s">
        <v>15432</v>
      </c>
      <c r="AJ4725" s="352" t="s">
        <v>15433</v>
      </c>
      <c r="AK4725" s="354">
        <v>222.02244999999999</v>
      </c>
      <c r="AL4725" s="355">
        <v>10.680099999999999</v>
      </c>
      <c r="AM4725" s="11">
        <f>IF(Verzie!$E$1="CZK",Ceny!AK4725,IF(Verzie!$E$1="SK",Ceny!AL4725,""))</f>
        <v>10.680099999999999</v>
      </c>
    </row>
    <row r="4726" spans="34:39" ht="15">
      <c r="AH4726" s="353" t="s">
        <v>1682</v>
      </c>
      <c r="AI4726" s="352" t="s">
        <v>15434</v>
      </c>
      <c r="AJ4726" s="352" t="s">
        <v>15435</v>
      </c>
      <c r="AK4726" s="354">
        <v>216.11760000000001</v>
      </c>
      <c r="AL4726" s="355">
        <v>10.171519999999999</v>
      </c>
      <c r="AM4726" s="11">
        <f>IF(Verzie!$E$1="CZK",Ceny!AK4726,IF(Verzie!$E$1="SK",Ceny!AL4726,""))</f>
        <v>10.171519999999999</v>
      </c>
    </row>
    <row r="4727" spans="34:39" ht="15">
      <c r="AH4727" s="353" t="s">
        <v>15436</v>
      </c>
      <c r="AI4727" s="352" t="s">
        <v>15437</v>
      </c>
      <c r="AJ4727" s="352" t="s">
        <v>15438</v>
      </c>
      <c r="AK4727" s="354">
        <v>222.02244999999999</v>
      </c>
      <c r="AL4727" s="355">
        <v>10.680099999999999</v>
      </c>
      <c r="AM4727" s="11">
        <f>IF(Verzie!$E$1="CZK",Ceny!AK4727,IF(Verzie!$E$1="SK",Ceny!AL4727,""))</f>
        <v>10.680099999999999</v>
      </c>
    </row>
    <row r="4728" spans="34:39" ht="15">
      <c r="AH4728" s="353" t="s">
        <v>1682</v>
      </c>
      <c r="AI4728" s="352" t="s">
        <v>15439</v>
      </c>
      <c r="AJ4728" s="352" t="s">
        <v>15440</v>
      </c>
      <c r="AK4728" s="354">
        <v>216.11760000000001</v>
      </c>
      <c r="AL4728" s="355">
        <v>10.171519999999999</v>
      </c>
      <c r="AM4728" s="11">
        <f>IF(Verzie!$E$1="CZK",Ceny!AK4728,IF(Verzie!$E$1="SK",Ceny!AL4728,""))</f>
        <v>10.171519999999999</v>
      </c>
    </row>
    <row r="4729" spans="34:39" ht="15">
      <c r="AH4729" s="353" t="s">
        <v>15441</v>
      </c>
      <c r="AI4729" s="352" t="s">
        <v>15442</v>
      </c>
      <c r="AJ4729" s="352" t="s">
        <v>15443</v>
      </c>
      <c r="AK4729" s="354">
        <v>219.88341</v>
      </c>
      <c r="AL4729" s="355">
        <v>10.348739999999999</v>
      </c>
      <c r="AM4729" s="11">
        <f>IF(Verzie!$E$1="CZK",Ceny!AK4729,IF(Verzie!$E$1="SK",Ceny!AL4729,""))</f>
        <v>10.348739999999999</v>
      </c>
    </row>
    <row r="4730" spans="34:39" ht="15">
      <c r="AH4730" s="353" t="s">
        <v>15441</v>
      </c>
      <c r="AI4730" s="352" t="s">
        <v>15444</v>
      </c>
      <c r="AJ4730" s="352" t="s">
        <v>15445</v>
      </c>
      <c r="AK4730" s="354">
        <v>219.88341</v>
      </c>
      <c r="AL4730" s="355">
        <v>10.348739999999999</v>
      </c>
      <c r="AM4730" s="11">
        <f>IF(Verzie!$E$1="CZK",Ceny!AK4730,IF(Verzie!$E$1="SK",Ceny!AL4730,""))</f>
        <v>10.348739999999999</v>
      </c>
    </row>
    <row r="4731" spans="34:39" ht="15">
      <c r="AH4731" s="353" t="s">
        <v>1682</v>
      </c>
      <c r="AI4731" s="352" t="s">
        <v>15446</v>
      </c>
      <c r="AJ4731" s="352" t="s">
        <v>15447</v>
      </c>
      <c r="AK4731" s="354">
        <v>219.88341</v>
      </c>
      <c r="AL4731" s="355">
        <v>10.348739999999999</v>
      </c>
      <c r="AM4731" s="11">
        <f>IF(Verzie!$E$1="CZK",Ceny!AK4731,IF(Verzie!$E$1="SK",Ceny!AL4731,""))</f>
        <v>10.348739999999999</v>
      </c>
    </row>
    <row r="4732" spans="34:39" ht="15">
      <c r="AH4732" s="353" t="s">
        <v>15448</v>
      </c>
      <c r="AI4732" s="352" t="s">
        <v>15449</v>
      </c>
      <c r="AJ4732" s="352" t="s">
        <v>15450</v>
      </c>
      <c r="AK4732" s="354">
        <v>219.88341</v>
      </c>
      <c r="AL4732" s="355">
        <v>10.348739999999999</v>
      </c>
      <c r="AM4732" s="11">
        <f>IF(Verzie!$E$1="CZK",Ceny!AK4732,IF(Verzie!$E$1="SK",Ceny!AL4732,""))</f>
        <v>10.348739999999999</v>
      </c>
    </row>
    <row r="4733" spans="34:39" ht="15">
      <c r="AH4733" s="353" t="s">
        <v>15448</v>
      </c>
      <c r="AI4733" s="352" t="s">
        <v>15451</v>
      </c>
      <c r="AJ4733" s="352" t="s">
        <v>15452</v>
      </c>
      <c r="AK4733" s="354">
        <v>219.88341</v>
      </c>
      <c r="AL4733" s="355">
        <v>10.348739999999999</v>
      </c>
      <c r="AM4733" s="11">
        <f>IF(Verzie!$E$1="CZK",Ceny!AK4733,IF(Verzie!$E$1="SK",Ceny!AL4733,""))</f>
        <v>10.348739999999999</v>
      </c>
    </row>
    <row r="4734" spans="34:39" ht="15">
      <c r="AH4734" s="353" t="s">
        <v>1682</v>
      </c>
      <c r="AI4734" s="352" t="s">
        <v>15453</v>
      </c>
      <c r="AJ4734" s="352" t="s">
        <v>15454</v>
      </c>
      <c r="AK4734" s="354">
        <v>219.88341</v>
      </c>
      <c r="AL4734" s="355">
        <v>10.348739999999999</v>
      </c>
      <c r="AM4734" s="11">
        <f>IF(Verzie!$E$1="CZK",Ceny!AK4734,IF(Verzie!$E$1="SK",Ceny!AL4734,""))</f>
        <v>10.348739999999999</v>
      </c>
    </row>
    <row r="4735" spans="34:39" ht="15">
      <c r="AH4735" s="353" t="s">
        <v>15455</v>
      </c>
      <c r="AI4735" s="352" t="s">
        <v>15456</v>
      </c>
      <c r="AJ4735" s="352" t="s">
        <v>15457</v>
      </c>
      <c r="AK4735" s="354">
        <v>229.76492999999999</v>
      </c>
      <c r="AL4735" s="355">
        <v>11.052530000000001</v>
      </c>
      <c r="AM4735" s="11">
        <f>IF(Verzie!$E$1="CZK",Ceny!AK4735,IF(Verzie!$E$1="SK",Ceny!AL4735,""))</f>
        <v>11.052530000000001</v>
      </c>
    </row>
    <row r="4736" spans="34:39" ht="15">
      <c r="AH4736" s="353" t="s">
        <v>1163</v>
      </c>
      <c r="AI4736" s="352" t="s">
        <v>15458</v>
      </c>
      <c r="AJ4736" s="352" t="s">
        <v>15459</v>
      </c>
      <c r="AK4736" s="354">
        <v>229.76492999999999</v>
      </c>
      <c r="AL4736" s="355">
        <v>11.052530000000001</v>
      </c>
      <c r="AM4736" s="11">
        <f>IF(Verzie!$E$1="CZK",Ceny!AK4736,IF(Verzie!$E$1="SK",Ceny!AL4736,""))</f>
        <v>11.052530000000001</v>
      </c>
    </row>
    <row r="4737" spans="34:39" ht="15">
      <c r="AH4737" s="353" t="s">
        <v>1164</v>
      </c>
      <c r="AI4737" s="352" t="s">
        <v>15460</v>
      </c>
      <c r="AJ4737" s="352" t="s">
        <v>15461</v>
      </c>
      <c r="AK4737" s="354">
        <v>235.60476</v>
      </c>
      <c r="AL4737" s="355">
        <v>11.33343</v>
      </c>
      <c r="AM4737" s="11">
        <f>IF(Verzie!$E$1="CZK",Ceny!AK4737,IF(Verzie!$E$1="SK",Ceny!AL4737,""))</f>
        <v>11.33343</v>
      </c>
    </row>
    <row r="4738" spans="34:39" ht="15">
      <c r="AH4738" s="353" t="s">
        <v>1165</v>
      </c>
      <c r="AI4738" s="352" t="s">
        <v>15462</v>
      </c>
      <c r="AJ4738" s="352" t="s">
        <v>15463</v>
      </c>
      <c r="AK4738" s="354">
        <v>235.60476</v>
      </c>
      <c r="AL4738" s="355">
        <v>11.33343</v>
      </c>
      <c r="AM4738" s="11">
        <f>IF(Verzie!$E$1="CZK",Ceny!AK4738,IF(Verzie!$E$1="SK",Ceny!AL4738,""))</f>
        <v>11.33343</v>
      </c>
    </row>
    <row r="4739" spans="34:39" ht="15">
      <c r="AH4739" s="353" t="s">
        <v>1166</v>
      </c>
      <c r="AI4739" s="352" t="s">
        <v>15464</v>
      </c>
      <c r="AJ4739" s="352" t="s">
        <v>15465</v>
      </c>
      <c r="AK4739" s="354">
        <v>243.54496</v>
      </c>
      <c r="AL4739" s="355">
        <v>11.715400000000001</v>
      </c>
      <c r="AM4739" s="11">
        <f>IF(Verzie!$E$1="CZK",Ceny!AK4739,IF(Verzie!$E$1="SK",Ceny!AL4739,""))</f>
        <v>11.715400000000001</v>
      </c>
    </row>
    <row r="4740" spans="34:39" ht="15">
      <c r="AH4740" s="353" t="s">
        <v>1167</v>
      </c>
      <c r="AI4740" s="352" t="s">
        <v>15466</v>
      </c>
      <c r="AJ4740" s="352" t="s">
        <v>15467</v>
      </c>
      <c r="AK4740" s="354">
        <v>243.54496</v>
      </c>
      <c r="AL4740" s="355">
        <v>11.715400000000001</v>
      </c>
      <c r="AM4740" s="11">
        <f>IF(Verzie!$E$1="CZK",Ceny!AK4740,IF(Verzie!$E$1="SK",Ceny!AL4740,""))</f>
        <v>11.715400000000001</v>
      </c>
    </row>
    <row r="4741" spans="34:39" ht="15">
      <c r="AH4741" s="353" t="s">
        <v>1240</v>
      </c>
      <c r="AI4741" s="352" t="s">
        <v>15468</v>
      </c>
      <c r="AJ4741" s="352" t="s">
        <v>15469</v>
      </c>
      <c r="AK4741" s="354">
        <v>268.07722999999999</v>
      </c>
      <c r="AL4741" s="355">
        <v>12.895490000000001</v>
      </c>
      <c r="AM4741" s="11">
        <f>IF(Verzie!$E$1="CZK",Ceny!AK4741,IF(Verzie!$E$1="SK",Ceny!AL4741,""))</f>
        <v>12.895490000000001</v>
      </c>
    </row>
    <row r="4742" spans="34:39" ht="15">
      <c r="AH4742" s="353" t="s">
        <v>1241</v>
      </c>
      <c r="AI4742" s="352" t="s">
        <v>15470</v>
      </c>
      <c r="AJ4742" s="352" t="s">
        <v>15471</v>
      </c>
      <c r="AK4742" s="354">
        <v>268.07722999999999</v>
      </c>
      <c r="AL4742" s="355">
        <v>12.895490000000001</v>
      </c>
      <c r="AM4742" s="11">
        <f>IF(Verzie!$E$1="CZK",Ceny!AK4742,IF(Verzie!$E$1="SK",Ceny!AL4742,""))</f>
        <v>12.895490000000001</v>
      </c>
    </row>
    <row r="4743" spans="34:39" ht="15">
      <c r="AH4743" s="353" t="s">
        <v>1242</v>
      </c>
      <c r="AI4743" s="352" t="s">
        <v>15472</v>
      </c>
      <c r="AJ4743" s="352" t="s">
        <v>15473</v>
      </c>
      <c r="AK4743" s="354">
        <v>273.01260000000002</v>
      </c>
      <c r="AL4743" s="355">
        <v>13.132899999999999</v>
      </c>
      <c r="AM4743" s="11">
        <f>IF(Verzie!$E$1="CZK",Ceny!AK4743,IF(Verzie!$E$1="SK",Ceny!AL4743,""))</f>
        <v>13.132899999999999</v>
      </c>
    </row>
    <row r="4744" spans="34:39" ht="15">
      <c r="AH4744" s="353" t="s">
        <v>1243</v>
      </c>
      <c r="AI4744" s="352" t="s">
        <v>15474</v>
      </c>
      <c r="AJ4744" s="352" t="s">
        <v>15475</v>
      </c>
      <c r="AK4744" s="354">
        <v>273.01260000000002</v>
      </c>
      <c r="AL4744" s="355">
        <v>13.132899999999999</v>
      </c>
      <c r="AM4744" s="11">
        <f>IF(Verzie!$E$1="CZK",Ceny!AK4744,IF(Verzie!$E$1="SK",Ceny!AL4744,""))</f>
        <v>13.132899999999999</v>
      </c>
    </row>
    <row r="4745" spans="34:39" ht="15">
      <c r="AH4745" s="353" t="s">
        <v>1244</v>
      </c>
      <c r="AI4745" s="352" t="s">
        <v>15476</v>
      </c>
      <c r="AJ4745" s="352" t="s">
        <v>15477</v>
      </c>
      <c r="AK4745" s="354">
        <v>277.95048000000003</v>
      </c>
      <c r="AL4745" s="355">
        <v>13.370430000000001</v>
      </c>
      <c r="AM4745" s="11">
        <f>IF(Verzie!$E$1="CZK",Ceny!AK4745,IF(Verzie!$E$1="SK",Ceny!AL4745,""))</f>
        <v>13.370430000000001</v>
      </c>
    </row>
    <row r="4746" spans="34:39" ht="15">
      <c r="AH4746" s="353" t="s">
        <v>1245</v>
      </c>
      <c r="AI4746" s="352" t="s">
        <v>15478</v>
      </c>
      <c r="AJ4746" s="352" t="s">
        <v>15479</v>
      </c>
      <c r="AK4746" s="354">
        <v>277.95048000000003</v>
      </c>
      <c r="AL4746" s="355">
        <v>13.370430000000001</v>
      </c>
      <c r="AM4746" s="11">
        <f>IF(Verzie!$E$1="CZK",Ceny!AK4746,IF(Verzie!$E$1="SK",Ceny!AL4746,""))</f>
        <v>13.370430000000001</v>
      </c>
    </row>
    <row r="4747" spans="34:39" ht="15">
      <c r="AH4747" s="353" t="s">
        <v>1246</v>
      </c>
      <c r="AI4747" s="352" t="s">
        <v>15480</v>
      </c>
      <c r="AJ4747" s="352" t="s">
        <v>15481</v>
      </c>
      <c r="AK4747" s="354">
        <v>282.88328000000001</v>
      </c>
      <c r="AL4747" s="355">
        <v>13.60773</v>
      </c>
      <c r="AM4747" s="11">
        <f>IF(Verzie!$E$1="CZK",Ceny!AK4747,IF(Verzie!$E$1="SK",Ceny!AL4747,""))</f>
        <v>13.60773</v>
      </c>
    </row>
    <row r="4748" spans="34:39" ht="15">
      <c r="AH4748" s="353" t="s">
        <v>1247</v>
      </c>
      <c r="AI4748" s="352" t="s">
        <v>15482</v>
      </c>
      <c r="AJ4748" s="352" t="s">
        <v>15483</v>
      </c>
      <c r="AK4748" s="354">
        <v>282.88328000000001</v>
      </c>
      <c r="AL4748" s="355">
        <v>13.60773</v>
      </c>
      <c r="AM4748" s="11">
        <f>IF(Verzie!$E$1="CZK",Ceny!AK4748,IF(Verzie!$E$1="SK",Ceny!AL4748,""))</f>
        <v>13.60773</v>
      </c>
    </row>
    <row r="4749" spans="34:39" ht="15">
      <c r="AH4749" s="353" t="s">
        <v>1248</v>
      </c>
      <c r="AI4749" s="352" t="s">
        <v>15484</v>
      </c>
      <c r="AJ4749" s="352" t="s">
        <v>15485</v>
      </c>
      <c r="AK4749" s="354">
        <v>280.16149000000001</v>
      </c>
      <c r="AL4749" s="355">
        <v>13.185700000000001</v>
      </c>
      <c r="AM4749" s="11">
        <f>IF(Verzie!$E$1="CZK",Ceny!AK4749,IF(Verzie!$E$1="SK",Ceny!AL4749,""))</f>
        <v>13.185700000000001</v>
      </c>
    </row>
    <row r="4750" spans="34:39" ht="15">
      <c r="AH4750" s="353" t="s">
        <v>1249</v>
      </c>
      <c r="AI4750" s="352" t="s">
        <v>15486</v>
      </c>
      <c r="AJ4750" s="352" t="s">
        <v>15487</v>
      </c>
      <c r="AK4750" s="354">
        <v>280.16149000000001</v>
      </c>
      <c r="AL4750" s="355">
        <v>13.185700000000001</v>
      </c>
      <c r="AM4750" s="11">
        <f>IF(Verzie!$E$1="CZK",Ceny!AK4750,IF(Verzie!$E$1="SK",Ceny!AL4750,""))</f>
        <v>13.185700000000001</v>
      </c>
    </row>
    <row r="4751" spans="34:39" ht="15">
      <c r="AH4751" s="353" t="s">
        <v>1250</v>
      </c>
      <c r="AI4751" s="352" t="s">
        <v>15488</v>
      </c>
      <c r="AJ4751" s="352" t="s">
        <v>15489</v>
      </c>
      <c r="AK4751" s="354">
        <v>292.74898000000002</v>
      </c>
      <c r="AL4751" s="355">
        <v>14.08229</v>
      </c>
      <c r="AM4751" s="11">
        <f>IF(Verzie!$E$1="CZK",Ceny!AK4751,IF(Verzie!$E$1="SK",Ceny!AL4751,""))</f>
        <v>14.08229</v>
      </c>
    </row>
    <row r="4752" spans="34:39" ht="15">
      <c r="AH4752" s="353" t="s">
        <v>1251</v>
      </c>
      <c r="AI4752" s="352" t="s">
        <v>15490</v>
      </c>
      <c r="AJ4752" s="352" t="s">
        <v>15491</v>
      </c>
      <c r="AK4752" s="354">
        <v>292.74898000000002</v>
      </c>
      <c r="AL4752" s="355">
        <v>14.08229</v>
      </c>
      <c r="AM4752" s="11">
        <f>IF(Verzie!$E$1="CZK",Ceny!AK4752,IF(Verzie!$E$1="SK",Ceny!AL4752,""))</f>
        <v>14.08229</v>
      </c>
    </row>
    <row r="4753" spans="34:39" ht="15">
      <c r="AH4753" s="353" t="s">
        <v>1252</v>
      </c>
      <c r="AI4753" s="352" t="s">
        <v>15492</v>
      </c>
      <c r="AJ4753" s="352" t="s">
        <v>15493</v>
      </c>
      <c r="AK4753" s="354">
        <v>300.18995999999999</v>
      </c>
      <c r="AL4753" s="355">
        <v>14.44021</v>
      </c>
      <c r="AM4753" s="11">
        <f>IF(Verzie!$E$1="CZK",Ceny!AK4753,IF(Verzie!$E$1="SK",Ceny!AL4753,""))</f>
        <v>14.44021</v>
      </c>
    </row>
    <row r="4754" spans="34:39" ht="15">
      <c r="AH4754" s="353" t="s">
        <v>1253</v>
      </c>
      <c r="AI4754" s="352" t="s">
        <v>15494</v>
      </c>
      <c r="AJ4754" s="352" t="s">
        <v>15495</v>
      </c>
      <c r="AK4754" s="354">
        <v>300.18995999999999</v>
      </c>
      <c r="AL4754" s="355">
        <v>14.44021</v>
      </c>
      <c r="AM4754" s="11">
        <f>IF(Verzie!$E$1="CZK",Ceny!AK4754,IF(Verzie!$E$1="SK",Ceny!AL4754,""))</f>
        <v>14.44021</v>
      </c>
    </row>
    <row r="4755" spans="34:39" ht="15">
      <c r="AH4755" s="353" t="s">
        <v>15496</v>
      </c>
      <c r="AI4755" s="352" t="s">
        <v>15497</v>
      </c>
      <c r="AJ4755" s="352" t="s">
        <v>15498</v>
      </c>
      <c r="AK4755" s="354">
        <v>308.13261999999997</v>
      </c>
      <c r="AL4755" s="355">
        <v>14.822279999999999</v>
      </c>
      <c r="AM4755" s="11">
        <f>IF(Verzie!$E$1="CZK",Ceny!AK4755,IF(Verzie!$E$1="SK",Ceny!AL4755,""))</f>
        <v>14.822279999999999</v>
      </c>
    </row>
    <row r="4756" spans="34:39" ht="15">
      <c r="AH4756" s="353" t="s">
        <v>15499</v>
      </c>
      <c r="AI4756" s="352" t="s">
        <v>15500</v>
      </c>
      <c r="AJ4756" s="352" t="s">
        <v>15501</v>
      </c>
      <c r="AK4756" s="354">
        <v>308.13261999999997</v>
      </c>
      <c r="AL4756" s="355">
        <v>14.822279999999999</v>
      </c>
      <c r="AM4756" s="11">
        <f>IF(Verzie!$E$1="CZK",Ceny!AK4756,IF(Verzie!$E$1="SK",Ceny!AL4756,""))</f>
        <v>14.822279999999999</v>
      </c>
    </row>
    <row r="4757" spans="34:39" ht="15">
      <c r="AH4757" s="353" t="s">
        <v>1314</v>
      </c>
      <c r="AI4757" s="352" t="s">
        <v>15502</v>
      </c>
      <c r="AJ4757" s="352" t="s">
        <v>15503</v>
      </c>
      <c r="AK4757" s="354">
        <v>343.85318000000001</v>
      </c>
      <c r="AL4757" s="355">
        <v>16.540590000000002</v>
      </c>
      <c r="AM4757" s="11">
        <f>IF(Verzie!$E$1="CZK",Ceny!AK4757,IF(Verzie!$E$1="SK",Ceny!AL4757,""))</f>
        <v>16.540590000000002</v>
      </c>
    </row>
    <row r="4758" spans="34:39" ht="15">
      <c r="AH4758" s="353" t="s">
        <v>1315</v>
      </c>
      <c r="AI4758" s="352" t="s">
        <v>15504</v>
      </c>
      <c r="AJ4758" s="352" t="s">
        <v>15505</v>
      </c>
      <c r="AK4758" s="354">
        <v>343.85318000000001</v>
      </c>
      <c r="AL4758" s="355">
        <v>16.540590000000002</v>
      </c>
      <c r="AM4758" s="11">
        <f>IF(Verzie!$E$1="CZK",Ceny!AK4758,IF(Verzie!$E$1="SK",Ceny!AL4758,""))</f>
        <v>16.540590000000002</v>
      </c>
    </row>
    <row r="4759" spans="34:39" ht="15">
      <c r="AH4759" s="353" t="s">
        <v>1316</v>
      </c>
      <c r="AI4759" s="352" t="s">
        <v>15506</v>
      </c>
      <c r="AJ4759" s="352" t="s">
        <v>15507</v>
      </c>
      <c r="AK4759" s="354">
        <v>347.69150999999999</v>
      </c>
      <c r="AL4759" s="355">
        <v>16.72522</v>
      </c>
      <c r="AM4759" s="11">
        <f>IF(Verzie!$E$1="CZK",Ceny!AK4759,IF(Verzie!$E$1="SK",Ceny!AL4759,""))</f>
        <v>16.72522</v>
      </c>
    </row>
    <row r="4760" spans="34:39" ht="15">
      <c r="AH4760" s="353" t="s">
        <v>1317</v>
      </c>
      <c r="AI4760" s="352" t="s">
        <v>15508</v>
      </c>
      <c r="AJ4760" s="352" t="s">
        <v>15509</v>
      </c>
      <c r="AK4760" s="354">
        <v>347.69150999999999</v>
      </c>
      <c r="AL4760" s="355">
        <v>16.72522</v>
      </c>
      <c r="AM4760" s="11">
        <f>IF(Verzie!$E$1="CZK",Ceny!AK4760,IF(Verzie!$E$1="SK",Ceny!AL4760,""))</f>
        <v>16.72522</v>
      </c>
    </row>
    <row r="4761" spans="34:39" ht="15">
      <c r="AH4761" s="353" t="s">
        <v>1318</v>
      </c>
      <c r="AI4761" s="352" t="s">
        <v>15510</v>
      </c>
      <c r="AJ4761" s="352" t="s">
        <v>15511</v>
      </c>
      <c r="AK4761" s="354">
        <v>354.09370999999999</v>
      </c>
      <c r="AL4761" s="355">
        <v>17.033180000000002</v>
      </c>
      <c r="AM4761" s="11">
        <f>IF(Verzie!$E$1="CZK",Ceny!AK4761,IF(Verzie!$E$1="SK",Ceny!AL4761,""))</f>
        <v>17.033180000000002</v>
      </c>
    </row>
    <row r="4762" spans="34:39" ht="15">
      <c r="AH4762" s="353" t="s">
        <v>1319</v>
      </c>
      <c r="AI4762" s="352" t="s">
        <v>15512</v>
      </c>
      <c r="AJ4762" s="352" t="s">
        <v>15513</v>
      </c>
      <c r="AK4762" s="354">
        <v>354.09370999999999</v>
      </c>
      <c r="AL4762" s="355">
        <v>17.033180000000002</v>
      </c>
      <c r="AM4762" s="11">
        <f>IF(Verzie!$E$1="CZK",Ceny!AK4762,IF(Verzie!$E$1="SK",Ceny!AL4762,""))</f>
        <v>17.033180000000002</v>
      </c>
    </row>
    <row r="4763" spans="34:39" ht="15">
      <c r="AH4763" s="353" t="s">
        <v>1320</v>
      </c>
      <c r="AI4763" s="352" t="s">
        <v>15514</v>
      </c>
      <c r="AJ4763" s="352" t="s">
        <v>15515</v>
      </c>
      <c r="AK4763" s="354">
        <v>360.48838000000001</v>
      </c>
      <c r="AL4763" s="355">
        <v>17.340789999999998</v>
      </c>
      <c r="AM4763" s="11">
        <f>IF(Verzie!$E$1="CZK",Ceny!AK4763,IF(Verzie!$E$1="SK",Ceny!AL4763,""))</f>
        <v>17.340789999999998</v>
      </c>
    </row>
    <row r="4764" spans="34:39" ht="15">
      <c r="AH4764" s="353" t="s">
        <v>1321</v>
      </c>
      <c r="AI4764" s="352" t="s">
        <v>15516</v>
      </c>
      <c r="AJ4764" s="352" t="s">
        <v>15517</v>
      </c>
      <c r="AK4764" s="354">
        <v>360.48838000000001</v>
      </c>
      <c r="AL4764" s="355">
        <v>17.340789999999998</v>
      </c>
      <c r="AM4764" s="11">
        <f>IF(Verzie!$E$1="CZK",Ceny!AK4764,IF(Verzie!$E$1="SK",Ceny!AL4764,""))</f>
        <v>17.340789999999998</v>
      </c>
    </row>
    <row r="4765" spans="34:39" ht="15">
      <c r="AH4765" s="353" t="s">
        <v>1322</v>
      </c>
      <c r="AI4765" s="352" t="s">
        <v>15518</v>
      </c>
      <c r="AJ4765" s="352" t="s">
        <v>15519</v>
      </c>
      <c r="AK4765" s="354">
        <v>357.13297</v>
      </c>
      <c r="AL4765" s="355">
        <v>16.80836</v>
      </c>
      <c r="AM4765" s="11">
        <f>IF(Verzie!$E$1="CZK",Ceny!AK4765,IF(Verzie!$E$1="SK",Ceny!AL4765,""))</f>
        <v>16.80836</v>
      </c>
    </row>
    <row r="4766" spans="34:39" ht="15">
      <c r="AH4766" s="353" t="s">
        <v>1682</v>
      </c>
      <c r="AI4766" s="352" t="s">
        <v>15520</v>
      </c>
      <c r="AJ4766" s="352" t="s">
        <v>15521</v>
      </c>
      <c r="AK4766" s="354">
        <v>357.13297</v>
      </c>
      <c r="AL4766" s="355">
        <v>16.80836</v>
      </c>
      <c r="AM4766" s="11">
        <f>IF(Verzie!$E$1="CZK",Ceny!AK4766,IF(Verzie!$E$1="SK",Ceny!AL4766,""))</f>
        <v>16.80836</v>
      </c>
    </row>
    <row r="4767" spans="34:39" ht="15">
      <c r="AH4767" s="353" t="s">
        <v>1323</v>
      </c>
      <c r="AI4767" s="352" t="s">
        <v>15522</v>
      </c>
      <c r="AJ4767" s="352" t="s">
        <v>15523</v>
      </c>
      <c r="AK4767" s="354">
        <v>357.13297</v>
      </c>
      <c r="AL4767" s="355">
        <v>16.80836</v>
      </c>
      <c r="AM4767" s="11">
        <f>IF(Verzie!$E$1="CZK",Ceny!AK4767,IF(Verzie!$E$1="SK",Ceny!AL4767,""))</f>
        <v>16.80836</v>
      </c>
    </row>
    <row r="4768" spans="34:39" ht="15">
      <c r="AH4768" s="353" t="s">
        <v>1682</v>
      </c>
      <c r="AI4768" s="352" t="s">
        <v>15524</v>
      </c>
      <c r="AJ4768" s="352" t="s">
        <v>15525</v>
      </c>
      <c r="AK4768" s="354">
        <v>357.13297</v>
      </c>
      <c r="AL4768" s="355">
        <v>16.80836</v>
      </c>
      <c r="AM4768" s="11">
        <f>IF(Verzie!$E$1="CZK",Ceny!AK4768,IF(Verzie!$E$1="SK",Ceny!AL4768,""))</f>
        <v>16.80836</v>
      </c>
    </row>
    <row r="4769" spans="34:39" ht="15">
      <c r="AH4769" s="353" t="s">
        <v>1324</v>
      </c>
      <c r="AI4769" s="352" t="s">
        <v>15526</v>
      </c>
      <c r="AJ4769" s="352" t="s">
        <v>15527</v>
      </c>
      <c r="AK4769" s="354">
        <v>363.36250999999999</v>
      </c>
      <c r="AL4769" s="355">
        <v>17.10154</v>
      </c>
      <c r="AM4769" s="11">
        <f>IF(Verzie!$E$1="CZK",Ceny!AK4769,IF(Verzie!$E$1="SK",Ceny!AL4769,""))</f>
        <v>17.10154</v>
      </c>
    </row>
    <row r="4770" spans="34:39" ht="15">
      <c r="AH4770" s="353" t="s">
        <v>1324</v>
      </c>
      <c r="AI4770" s="352" t="s">
        <v>15528</v>
      </c>
      <c r="AJ4770" s="352" t="s">
        <v>15529</v>
      </c>
      <c r="AK4770" s="354">
        <v>363.36250999999999</v>
      </c>
      <c r="AL4770" s="355">
        <v>17.10154</v>
      </c>
      <c r="AM4770" s="11">
        <f>IF(Verzie!$E$1="CZK",Ceny!AK4770,IF(Verzie!$E$1="SK",Ceny!AL4770,""))</f>
        <v>17.10154</v>
      </c>
    </row>
    <row r="4771" spans="34:39" ht="15">
      <c r="AH4771" s="353" t="s">
        <v>1682</v>
      </c>
      <c r="AI4771" s="352" t="s">
        <v>15530</v>
      </c>
      <c r="AJ4771" s="352" t="s">
        <v>15531</v>
      </c>
      <c r="AK4771" s="354">
        <v>363.36250999999999</v>
      </c>
      <c r="AL4771" s="355">
        <v>17.10154</v>
      </c>
      <c r="AM4771" s="11">
        <f>IF(Verzie!$E$1="CZK",Ceny!AK4771,IF(Verzie!$E$1="SK",Ceny!AL4771,""))</f>
        <v>17.10154</v>
      </c>
    </row>
    <row r="4772" spans="34:39" ht="15">
      <c r="AH4772" s="353" t="s">
        <v>1325</v>
      </c>
      <c r="AI4772" s="352" t="s">
        <v>15532</v>
      </c>
      <c r="AJ4772" s="352" t="s">
        <v>15533</v>
      </c>
      <c r="AK4772" s="354">
        <v>363.36250999999999</v>
      </c>
      <c r="AL4772" s="355">
        <v>17.10154</v>
      </c>
      <c r="AM4772" s="11">
        <f>IF(Verzie!$E$1="CZK",Ceny!AK4772,IF(Verzie!$E$1="SK",Ceny!AL4772,""))</f>
        <v>17.10154</v>
      </c>
    </row>
    <row r="4773" spans="34:39" ht="15">
      <c r="AH4773" s="353" t="s">
        <v>1325</v>
      </c>
      <c r="AI4773" s="352" t="s">
        <v>15534</v>
      </c>
      <c r="AJ4773" s="352" t="s">
        <v>15535</v>
      </c>
      <c r="AK4773" s="354">
        <v>363.36250999999999</v>
      </c>
      <c r="AL4773" s="355">
        <v>17.10154</v>
      </c>
      <c r="AM4773" s="11">
        <f>IF(Verzie!$E$1="CZK",Ceny!AK4773,IF(Verzie!$E$1="SK",Ceny!AL4773,""))</f>
        <v>17.10154</v>
      </c>
    </row>
    <row r="4774" spans="34:39" ht="15">
      <c r="AH4774" s="353" t="s">
        <v>1682</v>
      </c>
      <c r="AI4774" s="352" t="s">
        <v>15536</v>
      </c>
      <c r="AJ4774" s="352" t="s">
        <v>15537</v>
      </c>
      <c r="AK4774" s="354">
        <v>363.36250999999999</v>
      </c>
      <c r="AL4774" s="355">
        <v>17.10154</v>
      </c>
      <c r="AM4774" s="11">
        <f>IF(Verzie!$E$1="CZK",Ceny!AK4774,IF(Verzie!$E$1="SK",Ceny!AL4774,""))</f>
        <v>17.10154</v>
      </c>
    </row>
    <row r="4775" spans="34:39" ht="15">
      <c r="AH4775" s="353" t="s">
        <v>1326</v>
      </c>
      <c r="AI4775" s="352" t="s">
        <v>15538</v>
      </c>
      <c r="AJ4775" s="352" t="s">
        <v>15539</v>
      </c>
      <c r="AK4775" s="354">
        <v>379.68511999999998</v>
      </c>
      <c r="AL4775" s="355">
        <v>18.264230000000001</v>
      </c>
      <c r="AM4775" s="11">
        <f>IF(Verzie!$E$1="CZK",Ceny!AK4775,IF(Verzie!$E$1="SK",Ceny!AL4775,""))</f>
        <v>18.264230000000001</v>
      </c>
    </row>
    <row r="4776" spans="34:39" ht="15">
      <c r="AH4776" s="353" t="s">
        <v>1327</v>
      </c>
      <c r="AI4776" s="352" t="s">
        <v>15540</v>
      </c>
      <c r="AJ4776" s="352" t="s">
        <v>15541</v>
      </c>
      <c r="AK4776" s="354">
        <v>379.68511999999998</v>
      </c>
      <c r="AL4776" s="355">
        <v>18.264230000000001</v>
      </c>
      <c r="AM4776" s="11">
        <f>IF(Verzie!$E$1="CZK",Ceny!AK4776,IF(Verzie!$E$1="SK",Ceny!AL4776,""))</f>
        <v>18.264230000000001</v>
      </c>
    </row>
    <row r="4777" spans="34:39" ht="15">
      <c r="AH4777" s="353" t="s">
        <v>1328</v>
      </c>
      <c r="AI4777" s="352" t="s">
        <v>15542</v>
      </c>
      <c r="AJ4777" s="352" t="s">
        <v>15543</v>
      </c>
      <c r="AK4777" s="354">
        <v>389.34050000000002</v>
      </c>
      <c r="AL4777" s="355">
        <v>18.728680000000001</v>
      </c>
      <c r="AM4777" s="11">
        <f>IF(Verzie!$E$1="CZK",Ceny!AK4777,IF(Verzie!$E$1="SK",Ceny!AL4777,""))</f>
        <v>18.728680000000001</v>
      </c>
    </row>
    <row r="4778" spans="34:39" ht="15">
      <c r="AH4778" s="353" t="s">
        <v>1329</v>
      </c>
      <c r="AI4778" s="352" t="s">
        <v>15544</v>
      </c>
      <c r="AJ4778" s="352" t="s">
        <v>15545</v>
      </c>
      <c r="AK4778" s="354">
        <v>389.34050000000002</v>
      </c>
      <c r="AL4778" s="355">
        <v>18.728680000000001</v>
      </c>
      <c r="AM4778" s="11">
        <f>IF(Verzie!$E$1="CZK",Ceny!AK4778,IF(Verzie!$E$1="SK",Ceny!AL4778,""))</f>
        <v>18.728680000000001</v>
      </c>
    </row>
    <row r="4779" spans="34:39" ht="15">
      <c r="AH4779" s="353" t="s">
        <v>1330</v>
      </c>
      <c r="AI4779" s="352" t="s">
        <v>15546</v>
      </c>
      <c r="AJ4779" s="352" t="s">
        <v>15547</v>
      </c>
      <c r="AK4779" s="354">
        <v>402.46422999999999</v>
      </c>
      <c r="AL4779" s="355">
        <v>19.35998</v>
      </c>
      <c r="AM4779" s="11">
        <f>IF(Verzie!$E$1="CZK",Ceny!AK4779,IF(Verzie!$E$1="SK",Ceny!AL4779,""))</f>
        <v>19.35998</v>
      </c>
    </row>
    <row r="4780" spans="34:39" ht="15">
      <c r="AH4780" s="353" t="s">
        <v>1331</v>
      </c>
      <c r="AI4780" s="352" t="s">
        <v>15548</v>
      </c>
      <c r="AJ4780" s="352" t="s">
        <v>15549</v>
      </c>
      <c r="AK4780" s="354">
        <v>402.46422999999999</v>
      </c>
      <c r="AL4780" s="355">
        <v>19.35998</v>
      </c>
      <c r="AM4780" s="11">
        <f>IF(Verzie!$E$1="CZK",Ceny!AK4780,IF(Verzie!$E$1="SK",Ceny!AL4780,""))</f>
        <v>19.35998</v>
      </c>
    </row>
    <row r="4781" spans="34:39" ht="15">
      <c r="AH4781" s="353" t="s">
        <v>1379</v>
      </c>
      <c r="AI4781" s="352" t="s">
        <v>15550</v>
      </c>
      <c r="AJ4781" s="352" t="s">
        <v>15551</v>
      </c>
      <c r="AK4781" s="354">
        <v>557.43890999999996</v>
      </c>
      <c r="AL4781" s="355">
        <v>26.814820000000001</v>
      </c>
      <c r="AM4781" s="11">
        <f>IF(Verzie!$E$1="CZK",Ceny!AK4781,IF(Verzie!$E$1="SK",Ceny!AL4781,""))</f>
        <v>26.814820000000001</v>
      </c>
    </row>
    <row r="4782" spans="34:39" ht="15">
      <c r="AH4782" s="353" t="s">
        <v>1380</v>
      </c>
      <c r="AI4782" s="352" t="s">
        <v>15552</v>
      </c>
      <c r="AJ4782" s="352" t="s">
        <v>15553</v>
      </c>
      <c r="AK4782" s="354">
        <v>557.43890999999996</v>
      </c>
      <c r="AL4782" s="355">
        <v>26.814820000000001</v>
      </c>
      <c r="AM4782" s="11">
        <f>IF(Verzie!$E$1="CZK",Ceny!AK4782,IF(Verzie!$E$1="SK",Ceny!AL4782,""))</f>
        <v>26.814820000000001</v>
      </c>
    </row>
    <row r="4783" spans="34:39" ht="15">
      <c r="AH4783" s="353" t="s">
        <v>1381</v>
      </c>
      <c r="AI4783" s="352" t="s">
        <v>15554</v>
      </c>
      <c r="AJ4783" s="352" t="s">
        <v>15555</v>
      </c>
      <c r="AK4783" s="354">
        <v>567.51482999999996</v>
      </c>
      <c r="AL4783" s="355">
        <v>27.299520000000001</v>
      </c>
      <c r="AM4783" s="11">
        <f>IF(Verzie!$E$1="CZK",Ceny!AK4783,IF(Verzie!$E$1="SK",Ceny!AL4783,""))</f>
        <v>27.299520000000001</v>
      </c>
    </row>
    <row r="4784" spans="34:39" ht="15">
      <c r="AH4784" s="353" t="s">
        <v>1382</v>
      </c>
      <c r="AI4784" s="352" t="s">
        <v>15556</v>
      </c>
      <c r="AJ4784" s="352" t="s">
        <v>15557</v>
      </c>
      <c r="AK4784" s="354">
        <v>567.51482999999996</v>
      </c>
      <c r="AL4784" s="355">
        <v>27.299520000000001</v>
      </c>
      <c r="AM4784" s="11">
        <f>IF(Verzie!$E$1="CZK",Ceny!AK4784,IF(Verzie!$E$1="SK",Ceny!AL4784,""))</f>
        <v>27.299520000000001</v>
      </c>
    </row>
    <row r="4785" spans="34:39" ht="15">
      <c r="AH4785" s="353" t="s">
        <v>1383</v>
      </c>
      <c r="AI4785" s="352" t="s">
        <v>15558</v>
      </c>
      <c r="AJ4785" s="352" t="s">
        <v>15559</v>
      </c>
      <c r="AK4785" s="354">
        <v>577.59074999999996</v>
      </c>
      <c r="AL4785" s="355">
        <v>27.784199999999998</v>
      </c>
      <c r="AM4785" s="11">
        <f>IF(Verzie!$E$1="CZK",Ceny!AK4785,IF(Verzie!$E$1="SK",Ceny!AL4785,""))</f>
        <v>27.784199999999998</v>
      </c>
    </row>
    <row r="4786" spans="34:39" ht="15">
      <c r="AH4786" s="353" t="s">
        <v>1384</v>
      </c>
      <c r="AI4786" s="352" t="s">
        <v>15560</v>
      </c>
      <c r="AJ4786" s="352" t="s">
        <v>15561</v>
      </c>
      <c r="AK4786" s="354">
        <v>577.59074999999996</v>
      </c>
      <c r="AL4786" s="355">
        <v>27.784199999999998</v>
      </c>
      <c r="AM4786" s="11">
        <f>IF(Verzie!$E$1="CZK",Ceny!AK4786,IF(Verzie!$E$1="SK",Ceny!AL4786,""))</f>
        <v>27.784199999999998</v>
      </c>
    </row>
    <row r="4787" spans="34:39" ht="15">
      <c r="AH4787" s="353" t="s">
        <v>1385</v>
      </c>
      <c r="AI4787" s="352" t="s">
        <v>15562</v>
      </c>
      <c r="AJ4787" s="352" t="s">
        <v>15563</v>
      </c>
      <c r="AK4787" s="354">
        <v>572.03471999999999</v>
      </c>
      <c r="AL4787" s="355">
        <v>26.922619999999998</v>
      </c>
      <c r="AM4787" s="11">
        <f>IF(Verzie!$E$1="CZK",Ceny!AK4787,IF(Verzie!$E$1="SK",Ceny!AL4787,""))</f>
        <v>26.922619999999998</v>
      </c>
    </row>
    <row r="4788" spans="34:39" ht="15">
      <c r="AH4788" s="353" t="s">
        <v>1386</v>
      </c>
      <c r="AI4788" s="352" t="s">
        <v>15564</v>
      </c>
      <c r="AJ4788" s="352" t="s">
        <v>15565</v>
      </c>
      <c r="AK4788" s="354">
        <v>572.03471999999999</v>
      </c>
      <c r="AL4788" s="355">
        <v>26.922619999999998</v>
      </c>
      <c r="AM4788" s="11">
        <f>IF(Verzie!$E$1="CZK",Ceny!AK4788,IF(Verzie!$E$1="SK",Ceny!AL4788,""))</f>
        <v>26.922619999999998</v>
      </c>
    </row>
    <row r="4789" spans="34:39" ht="15">
      <c r="AH4789" s="353" t="s">
        <v>1387</v>
      </c>
      <c r="AI4789" s="352" t="s">
        <v>15566</v>
      </c>
      <c r="AJ4789" s="352" t="s">
        <v>15567</v>
      </c>
      <c r="AK4789" s="354">
        <v>597.74</v>
      </c>
      <c r="AL4789" s="355">
        <v>28.753450000000001</v>
      </c>
      <c r="AM4789" s="11">
        <f>IF(Verzie!$E$1="CZK",Ceny!AK4789,IF(Verzie!$E$1="SK",Ceny!AL4789,""))</f>
        <v>28.753450000000001</v>
      </c>
    </row>
    <row r="4790" spans="34:39" ht="15">
      <c r="AH4790" s="353" t="s">
        <v>1388</v>
      </c>
      <c r="AI4790" s="352" t="s">
        <v>15568</v>
      </c>
      <c r="AJ4790" s="352" t="s">
        <v>15569</v>
      </c>
      <c r="AK4790" s="354">
        <v>597.74</v>
      </c>
      <c r="AL4790" s="355">
        <v>28.753450000000001</v>
      </c>
      <c r="AM4790" s="11">
        <f>IF(Verzie!$E$1="CZK",Ceny!AK4790,IF(Verzie!$E$1="SK",Ceny!AL4790,""))</f>
        <v>28.753450000000001</v>
      </c>
    </row>
    <row r="4791" spans="34:39" ht="15">
      <c r="AH4791" s="353" t="s">
        <v>1389</v>
      </c>
      <c r="AI4791" s="352" t="s">
        <v>15570</v>
      </c>
      <c r="AJ4791" s="352" t="s">
        <v>15571</v>
      </c>
      <c r="AK4791" s="354">
        <v>612.93876999999998</v>
      </c>
      <c r="AL4791" s="355">
        <v>29.484570000000001</v>
      </c>
      <c r="AM4791" s="11">
        <f>IF(Verzie!$E$1="CZK",Ceny!AK4791,IF(Verzie!$E$1="SK",Ceny!AL4791,""))</f>
        <v>29.484570000000001</v>
      </c>
    </row>
    <row r="4792" spans="34:39" ht="15">
      <c r="AH4792" s="353" t="s">
        <v>1390</v>
      </c>
      <c r="AI4792" s="352" t="s">
        <v>15572</v>
      </c>
      <c r="AJ4792" s="352" t="s">
        <v>15573</v>
      </c>
      <c r="AK4792" s="354">
        <v>612.93876999999998</v>
      </c>
      <c r="AL4792" s="355">
        <v>29.484570000000001</v>
      </c>
      <c r="AM4792" s="11">
        <f>IF(Verzie!$E$1="CZK",Ceny!AK4792,IF(Verzie!$E$1="SK",Ceny!AL4792,""))</f>
        <v>29.484570000000001</v>
      </c>
    </row>
    <row r="4793" spans="34:39" ht="15">
      <c r="AH4793" s="353" t="s">
        <v>1391</v>
      </c>
      <c r="AI4793" s="352" t="s">
        <v>15574</v>
      </c>
      <c r="AJ4793" s="352" t="s">
        <v>15575</v>
      </c>
      <c r="AK4793" s="354">
        <v>633.59735999999998</v>
      </c>
      <c r="AL4793" s="355">
        <v>30.47831</v>
      </c>
      <c r="AM4793" s="11">
        <f>IF(Verzie!$E$1="CZK",Ceny!AK4793,IF(Verzie!$E$1="SK",Ceny!AL4793,""))</f>
        <v>30.47831</v>
      </c>
    </row>
    <row r="4794" spans="34:39" ht="15">
      <c r="AH4794" s="353" t="s">
        <v>1392</v>
      </c>
      <c r="AI4794" s="352" t="s">
        <v>15576</v>
      </c>
      <c r="AJ4794" s="352" t="s">
        <v>15577</v>
      </c>
      <c r="AK4794" s="354">
        <v>633.59735999999998</v>
      </c>
      <c r="AL4794" s="355">
        <v>30.47831</v>
      </c>
      <c r="AM4794" s="11">
        <f>IF(Verzie!$E$1="CZK",Ceny!AK4794,IF(Verzie!$E$1="SK",Ceny!AL4794,""))</f>
        <v>30.47831</v>
      </c>
    </row>
    <row r="4795" spans="34:39" ht="15">
      <c r="AH4795" s="353" t="s">
        <v>15578</v>
      </c>
      <c r="AI4795" s="352" t="s">
        <v>15579</v>
      </c>
      <c r="AJ4795" s="352" t="s">
        <v>15580</v>
      </c>
      <c r="AK4795" s="354">
        <v>691.49091999999996</v>
      </c>
      <c r="AL4795" s="355">
        <v>0</v>
      </c>
      <c r="AM4795" s="11">
        <f>IF(Verzie!$E$1="CZK",Ceny!AK4795,IF(Verzie!$E$1="SK",Ceny!AL4795,""))</f>
        <v>0</v>
      </c>
    </row>
    <row r="4796" spans="34:39" ht="15">
      <c r="AH4796" s="353" t="s">
        <v>15581</v>
      </c>
      <c r="AI4796" s="352" t="s">
        <v>15582</v>
      </c>
      <c r="AJ4796" s="352" t="s">
        <v>15583</v>
      </c>
      <c r="AK4796" s="354">
        <v>700.05894999999998</v>
      </c>
      <c r="AL4796" s="355">
        <v>0</v>
      </c>
      <c r="AM4796" s="11">
        <f>IF(Verzie!$E$1="CZK",Ceny!AK4796,IF(Verzie!$E$1="SK",Ceny!AL4796,""))</f>
        <v>0</v>
      </c>
    </row>
    <row r="4797" spans="34:39" ht="15">
      <c r="AH4797" s="353" t="s">
        <v>15584</v>
      </c>
      <c r="AI4797" s="352" t="s">
        <v>15585</v>
      </c>
      <c r="AJ4797" s="352" t="s">
        <v>15586</v>
      </c>
      <c r="AK4797" s="354">
        <v>708.61374999999998</v>
      </c>
      <c r="AL4797" s="355">
        <v>0</v>
      </c>
      <c r="AM4797" s="11">
        <f>IF(Verzie!$E$1="CZK",Ceny!AK4797,IF(Verzie!$E$1="SK",Ceny!AL4797,""))</f>
        <v>0</v>
      </c>
    </row>
    <row r="4798" spans="34:39" ht="15">
      <c r="AH4798" s="353" t="s">
        <v>15587</v>
      </c>
      <c r="AI4798" s="352" t="s">
        <v>15588</v>
      </c>
      <c r="AJ4798" s="352" t="s">
        <v>15589</v>
      </c>
      <c r="AK4798" s="354">
        <v>717.17651999999998</v>
      </c>
      <c r="AL4798" s="355">
        <v>0</v>
      </c>
      <c r="AM4798" s="11">
        <f>IF(Verzie!$E$1="CZK",Ceny!AK4798,IF(Verzie!$E$1="SK",Ceny!AL4798,""))</f>
        <v>0</v>
      </c>
    </row>
    <row r="4799" spans="34:39" ht="15">
      <c r="AH4799" s="353" t="s">
        <v>15590</v>
      </c>
      <c r="AI4799" s="352" t="s">
        <v>15591</v>
      </c>
      <c r="AJ4799" s="352" t="s">
        <v>15592</v>
      </c>
      <c r="AK4799" s="354">
        <v>691.02489000000003</v>
      </c>
      <c r="AL4799" s="355">
        <v>0</v>
      </c>
      <c r="AM4799" s="11">
        <f>IF(Verzie!$E$1="CZK",Ceny!AK4799,IF(Verzie!$E$1="SK",Ceny!AL4799,""))</f>
        <v>0</v>
      </c>
    </row>
    <row r="4800" spans="34:39" ht="15">
      <c r="AH4800" s="353" t="s">
        <v>15593</v>
      </c>
      <c r="AI4800" s="352" t="s">
        <v>15594</v>
      </c>
      <c r="AJ4800" s="352" t="s">
        <v>15595</v>
      </c>
      <c r="AK4800" s="354">
        <v>696.16097000000002</v>
      </c>
      <c r="AL4800" s="355">
        <v>0</v>
      </c>
      <c r="AM4800" s="11">
        <f>IF(Verzie!$E$1="CZK",Ceny!AK4800,IF(Verzie!$E$1="SK",Ceny!AL4800,""))</f>
        <v>0</v>
      </c>
    </row>
    <row r="4801" spans="34:39" ht="15">
      <c r="AH4801" s="353" t="s">
        <v>15596</v>
      </c>
      <c r="AI4801" s="352" t="s">
        <v>15597</v>
      </c>
      <c r="AJ4801" s="352" t="s">
        <v>15598</v>
      </c>
      <c r="AK4801" s="354">
        <v>704.72373000000005</v>
      </c>
      <c r="AL4801" s="355">
        <v>0</v>
      </c>
      <c r="AM4801" s="11">
        <f>IF(Verzie!$E$1="CZK",Ceny!AK4801,IF(Verzie!$E$1="SK",Ceny!AL4801,""))</f>
        <v>0</v>
      </c>
    </row>
    <row r="4802" spans="34:39" ht="15">
      <c r="AH4802" s="353" t="s">
        <v>15599</v>
      </c>
      <c r="AI4802" s="352" t="s">
        <v>15600</v>
      </c>
      <c r="AJ4802" s="352" t="s">
        <v>15601</v>
      </c>
      <c r="AK4802" s="354">
        <v>713.27854000000002</v>
      </c>
      <c r="AL4802" s="355">
        <v>0</v>
      </c>
      <c r="AM4802" s="11">
        <f>IF(Verzie!$E$1="CZK",Ceny!AK4802,IF(Verzie!$E$1="SK",Ceny!AL4802,""))</f>
        <v>0</v>
      </c>
    </row>
    <row r="4803" spans="34:39" ht="15">
      <c r="AH4803" s="353" t="s">
        <v>15602</v>
      </c>
      <c r="AI4803" s="352" t="s">
        <v>15603</v>
      </c>
      <c r="AJ4803" s="352" t="s">
        <v>15604</v>
      </c>
      <c r="AK4803" s="354">
        <v>702.64340000000004</v>
      </c>
      <c r="AL4803" s="355">
        <v>27.66</v>
      </c>
      <c r="AM4803" s="11">
        <f>IF(Verzie!$E$1="CZK",Ceny!AK4803,IF(Verzie!$E$1="SK",Ceny!AL4803,""))</f>
        <v>27.66</v>
      </c>
    </row>
    <row r="4804" spans="34:39" ht="15">
      <c r="AH4804" s="353" t="s">
        <v>15605</v>
      </c>
      <c r="AI4804" s="352" t="s">
        <v>15606</v>
      </c>
      <c r="AJ4804" s="352" t="s">
        <v>15607</v>
      </c>
      <c r="AK4804" s="354">
        <v>738.96145000000001</v>
      </c>
      <c r="AL4804" s="355">
        <v>0</v>
      </c>
      <c r="AM4804" s="11">
        <f>IF(Verzie!$E$1="CZK",Ceny!AK4804,IF(Verzie!$E$1="SK",Ceny!AL4804,""))</f>
        <v>0</v>
      </c>
    </row>
    <row r="4805" spans="34:39" ht="15">
      <c r="AH4805" s="353" t="s">
        <v>15608</v>
      </c>
      <c r="AI4805" s="352" t="s">
        <v>15609</v>
      </c>
      <c r="AJ4805" s="352" t="s">
        <v>15610</v>
      </c>
      <c r="AK4805" s="354">
        <v>751.87217999999996</v>
      </c>
      <c r="AL4805" s="355">
        <v>0</v>
      </c>
      <c r="AM4805" s="11">
        <f>IF(Verzie!$E$1="CZK",Ceny!AK4805,IF(Verzie!$E$1="SK",Ceny!AL4805,""))</f>
        <v>0</v>
      </c>
    </row>
    <row r="4806" spans="34:39" ht="15">
      <c r="AH4806" s="353" t="s">
        <v>15611</v>
      </c>
      <c r="AI4806" s="352" t="s">
        <v>15612</v>
      </c>
      <c r="AJ4806" s="352" t="s">
        <v>15613</v>
      </c>
      <c r="AK4806" s="354">
        <v>769.42371000000003</v>
      </c>
      <c r="AL4806" s="355">
        <v>0</v>
      </c>
      <c r="AM4806" s="11">
        <f>IF(Verzie!$E$1="CZK",Ceny!AK4806,IF(Verzie!$E$1="SK",Ceny!AL4806,""))</f>
        <v>0</v>
      </c>
    </row>
    <row r="4807" spans="34:39" ht="15">
      <c r="AH4807" s="353" t="s">
        <v>1196</v>
      </c>
      <c r="AI4807" s="352" t="s">
        <v>15614</v>
      </c>
      <c r="AJ4807" s="352" t="s">
        <v>15615</v>
      </c>
      <c r="AK4807" s="354">
        <v>839.17723999999998</v>
      </c>
      <c r="AL4807" s="355">
        <v>0</v>
      </c>
      <c r="AM4807" s="11">
        <f>IF(Verzie!$E$1="CZK",Ceny!AK4807,IF(Verzie!$E$1="SK",Ceny!AL4807,""))</f>
        <v>0</v>
      </c>
    </row>
    <row r="4808" spans="34:39" ht="15">
      <c r="AH4808" s="353" t="s">
        <v>1197</v>
      </c>
      <c r="AI4808" s="352" t="s">
        <v>15616</v>
      </c>
      <c r="AJ4808" s="352" t="s">
        <v>15617</v>
      </c>
      <c r="AK4808" s="354">
        <v>849.96321</v>
      </c>
      <c r="AL4808" s="355">
        <v>0</v>
      </c>
      <c r="AM4808" s="11">
        <f>IF(Verzie!$E$1="CZK",Ceny!AK4808,IF(Verzie!$E$1="SK",Ceny!AL4808,""))</f>
        <v>0</v>
      </c>
    </row>
    <row r="4809" spans="34:39" ht="15">
      <c r="AH4809" s="353" t="s">
        <v>1198</v>
      </c>
      <c r="AI4809" s="352" t="s">
        <v>15618</v>
      </c>
      <c r="AJ4809" s="352" t="s">
        <v>15619</v>
      </c>
      <c r="AK4809" s="354">
        <v>860.75184999999999</v>
      </c>
      <c r="AL4809" s="355">
        <v>0</v>
      </c>
      <c r="AM4809" s="11">
        <f>IF(Verzie!$E$1="CZK",Ceny!AK4809,IF(Verzie!$E$1="SK",Ceny!AL4809,""))</f>
        <v>0</v>
      </c>
    </row>
    <row r="4810" spans="34:39" ht="15">
      <c r="AH4810" s="353" t="s">
        <v>1199</v>
      </c>
      <c r="AI4810" s="352" t="s">
        <v>15620</v>
      </c>
      <c r="AJ4810" s="352" t="s">
        <v>15621</v>
      </c>
      <c r="AK4810" s="354">
        <v>871.55115999999998</v>
      </c>
      <c r="AL4810" s="355">
        <v>0</v>
      </c>
      <c r="AM4810" s="11">
        <f>IF(Verzie!$E$1="CZK",Ceny!AK4810,IF(Verzie!$E$1="SK",Ceny!AL4810,""))</f>
        <v>0</v>
      </c>
    </row>
    <row r="4811" spans="34:39" ht="15">
      <c r="AH4811" s="353" t="s">
        <v>1200</v>
      </c>
      <c r="AI4811" s="352" t="s">
        <v>15622</v>
      </c>
      <c r="AJ4811" s="352" t="s">
        <v>15623</v>
      </c>
      <c r="AK4811" s="354">
        <v>893.12576999999999</v>
      </c>
      <c r="AL4811" s="355">
        <v>0</v>
      </c>
      <c r="AM4811" s="11">
        <f>IF(Verzie!$E$1="CZK",Ceny!AK4811,IF(Verzie!$E$1="SK",Ceny!AL4811,""))</f>
        <v>0</v>
      </c>
    </row>
    <row r="4812" spans="34:39" ht="15">
      <c r="AH4812" s="353" t="s">
        <v>1201</v>
      </c>
      <c r="AI4812" s="352" t="s">
        <v>15624</v>
      </c>
      <c r="AJ4812" s="352" t="s">
        <v>15625</v>
      </c>
      <c r="AK4812" s="354">
        <v>909.40994000000001</v>
      </c>
      <c r="AL4812" s="355">
        <v>0</v>
      </c>
      <c r="AM4812" s="11">
        <f>IF(Verzie!$E$1="CZK",Ceny!AK4812,IF(Verzie!$E$1="SK",Ceny!AL4812,""))</f>
        <v>0</v>
      </c>
    </row>
    <row r="4813" spans="34:39" ht="15">
      <c r="AH4813" s="353" t="s">
        <v>1256</v>
      </c>
      <c r="AI4813" s="352" t="s">
        <v>15626</v>
      </c>
      <c r="AJ4813" s="352" t="s">
        <v>15627</v>
      </c>
      <c r="AK4813" s="354">
        <v>1041.7547</v>
      </c>
      <c r="AL4813" s="355">
        <v>0</v>
      </c>
      <c r="AM4813" s="11">
        <f>IF(Verzie!$E$1="CZK",Ceny!AK4813,IF(Verzie!$E$1="SK",Ceny!AL4813,""))</f>
        <v>0</v>
      </c>
    </row>
    <row r="4814" spans="34:39" ht="15">
      <c r="AH4814" s="353" t="s">
        <v>1257</v>
      </c>
      <c r="AI4814" s="352" t="s">
        <v>15628</v>
      </c>
      <c r="AJ4814" s="352" t="s">
        <v>15629</v>
      </c>
      <c r="AK4814" s="354">
        <v>1050.0777800000001</v>
      </c>
      <c r="AL4814" s="355">
        <v>0</v>
      </c>
      <c r="AM4814" s="11">
        <f>IF(Verzie!$E$1="CZK",Ceny!AK4814,IF(Verzie!$E$1="SK",Ceny!AL4814,""))</f>
        <v>0</v>
      </c>
    </row>
    <row r="4815" spans="34:39" ht="15">
      <c r="AH4815" s="353" t="s">
        <v>1258</v>
      </c>
      <c r="AI4815" s="352" t="s">
        <v>15630</v>
      </c>
      <c r="AJ4815" s="352" t="s">
        <v>15631</v>
      </c>
      <c r="AK4815" s="354">
        <v>1063.94165</v>
      </c>
      <c r="AL4815" s="355">
        <v>0</v>
      </c>
      <c r="AM4815" s="11">
        <f>IF(Verzie!$E$1="CZK",Ceny!AK4815,IF(Verzie!$E$1="SK",Ceny!AL4815,""))</f>
        <v>0</v>
      </c>
    </row>
    <row r="4816" spans="34:39" ht="15">
      <c r="AH4816" s="353" t="s">
        <v>1259</v>
      </c>
      <c r="AI4816" s="352" t="s">
        <v>15632</v>
      </c>
      <c r="AJ4816" s="352" t="s">
        <v>15633</v>
      </c>
      <c r="AK4816" s="354">
        <v>1091.6881000000001</v>
      </c>
      <c r="AL4816" s="355">
        <v>42.98</v>
      </c>
      <c r="AM4816" s="11">
        <f>IF(Verzie!$E$1="CZK",Ceny!AK4816,IF(Verzie!$E$1="SK",Ceny!AL4816,""))</f>
        <v>42.98</v>
      </c>
    </row>
    <row r="4817" spans="34:39" ht="15">
      <c r="AH4817" s="353" t="s">
        <v>1261</v>
      </c>
      <c r="AI4817" s="352" t="s">
        <v>15634</v>
      </c>
      <c r="AJ4817" s="352" t="s">
        <v>15635</v>
      </c>
      <c r="AK4817" s="354">
        <v>1119.4212199999999</v>
      </c>
      <c r="AL4817" s="355">
        <v>0</v>
      </c>
      <c r="AM4817" s="11">
        <f>IF(Verzie!$E$1="CZK",Ceny!AK4817,IF(Verzie!$E$1="SK",Ceny!AL4817,""))</f>
        <v>0</v>
      </c>
    </row>
    <row r="4818" spans="34:39" ht="15">
      <c r="AH4818" s="353" t="s">
        <v>1262</v>
      </c>
      <c r="AI4818" s="352" t="s">
        <v>15636</v>
      </c>
      <c r="AJ4818" s="352" t="s">
        <v>15637</v>
      </c>
      <c r="AK4818" s="354">
        <v>1140.3515600000001</v>
      </c>
      <c r="AL4818" s="355">
        <v>0</v>
      </c>
      <c r="AM4818" s="11">
        <f>IF(Verzie!$E$1="CZK",Ceny!AK4818,IF(Verzie!$E$1="SK",Ceny!AL4818,""))</f>
        <v>0</v>
      </c>
    </row>
    <row r="4819" spans="34:39" ht="15">
      <c r="AH4819" s="353" t="s">
        <v>1263</v>
      </c>
      <c r="AI4819" s="352" t="s">
        <v>15638</v>
      </c>
      <c r="AJ4819" s="352" t="s">
        <v>15639</v>
      </c>
      <c r="AK4819" s="354">
        <v>1168.79555</v>
      </c>
      <c r="AL4819" s="355">
        <v>0</v>
      </c>
      <c r="AM4819" s="11">
        <f>IF(Verzie!$E$1="CZK",Ceny!AK4819,IF(Verzie!$E$1="SK",Ceny!AL4819,""))</f>
        <v>0</v>
      </c>
    </row>
    <row r="4820" spans="34:39" ht="15">
      <c r="AH4820" s="353" t="s">
        <v>1334</v>
      </c>
      <c r="AI4820" s="352" t="s">
        <v>15640</v>
      </c>
      <c r="AJ4820" s="352" t="s">
        <v>15641</v>
      </c>
      <c r="AK4820" s="354">
        <v>1513.1405</v>
      </c>
      <c r="AL4820" s="355">
        <v>0</v>
      </c>
      <c r="AM4820" s="11">
        <f>IF(Verzie!$E$1="CZK",Ceny!AK4820,IF(Verzie!$E$1="SK",Ceny!AL4820,""))</f>
        <v>0</v>
      </c>
    </row>
    <row r="4821" spans="34:39" ht="15">
      <c r="AH4821" s="353" t="s">
        <v>1335</v>
      </c>
      <c r="AI4821" s="352" t="s">
        <v>15642</v>
      </c>
      <c r="AJ4821" s="352" t="s">
        <v>15643</v>
      </c>
      <c r="AK4821" s="354">
        <v>1556.32707</v>
      </c>
      <c r="AL4821" s="355">
        <v>0</v>
      </c>
      <c r="AM4821" s="11">
        <f>IF(Verzie!$E$1="CZK",Ceny!AK4821,IF(Verzie!$E$1="SK",Ceny!AL4821,""))</f>
        <v>0</v>
      </c>
    </row>
    <row r="4822" spans="34:39" ht="15">
      <c r="AH4822" s="353" t="s">
        <v>1337</v>
      </c>
      <c r="AI4822" s="352" t="s">
        <v>15644</v>
      </c>
      <c r="AJ4822" s="352" t="s">
        <v>15645</v>
      </c>
      <c r="AK4822" s="354">
        <v>0</v>
      </c>
      <c r="AL4822" s="355">
        <v>0</v>
      </c>
      <c r="AM4822" s="11">
        <f>IF(Verzie!$E$1="CZK",Ceny!AK4822,IF(Verzie!$E$1="SK",Ceny!AL4822,""))</f>
        <v>0</v>
      </c>
    </row>
    <row r="4823" spans="34:39" ht="15">
      <c r="AH4823" s="353" t="s">
        <v>1338</v>
      </c>
      <c r="AI4823" s="352" t="s">
        <v>15646</v>
      </c>
      <c r="AJ4823" s="352" t="s">
        <v>15647</v>
      </c>
      <c r="AK4823" s="354">
        <v>1632.09529</v>
      </c>
      <c r="AL4823" s="355">
        <v>0</v>
      </c>
      <c r="AM4823" s="11">
        <f>IF(Verzie!$E$1="CZK",Ceny!AK4823,IF(Verzie!$E$1="SK",Ceny!AL4823,""))</f>
        <v>0</v>
      </c>
    </row>
    <row r="4824" spans="34:39" ht="15">
      <c r="AH4824" s="353" t="s">
        <v>1339</v>
      </c>
      <c r="AI4824" s="352" t="s">
        <v>15648</v>
      </c>
      <c r="AJ4824" s="352" t="s">
        <v>15649</v>
      </c>
      <c r="AK4824" s="354">
        <v>1676.3867700000001</v>
      </c>
      <c r="AL4824" s="355">
        <v>0</v>
      </c>
      <c r="AM4824" s="11">
        <f>IF(Verzie!$E$1="CZK",Ceny!AK4824,IF(Verzie!$E$1="SK",Ceny!AL4824,""))</f>
        <v>0</v>
      </c>
    </row>
    <row r="4825" spans="34:39" ht="15">
      <c r="AH4825" s="353" t="s">
        <v>15650</v>
      </c>
      <c r="AI4825" s="352" t="s">
        <v>15651</v>
      </c>
      <c r="AJ4825" s="352" t="s">
        <v>15652</v>
      </c>
      <c r="AK4825" s="354">
        <v>691.49091999999996</v>
      </c>
      <c r="AL4825" s="355">
        <v>0</v>
      </c>
      <c r="AM4825" s="11">
        <f>IF(Verzie!$E$1="CZK",Ceny!AK4825,IF(Verzie!$E$1="SK",Ceny!AL4825,""))</f>
        <v>0</v>
      </c>
    </row>
    <row r="4826" spans="34:39" ht="15">
      <c r="AH4826" s="353" t="s">
        <v>15653</v>
      </c>
      <c r="AI4826" s="352" t="s">
        <v>15654</v>
      </c>
      <c r="AJ4826" s="352" t="s">
        <v>15655</v>
      </c>
      <c r="AK4826" s="354">
        <v>700.05894999999998</v>
      </c>
      <c r="AL4826" s="355">
        <v>0</v>
      </c>
      <c r="AM4826" s="11">
        <f>IF(Verzie!$E$1="CZK",Ceny!AK4826,IF(Verzie!$E$1="SK",Ceny!AL4826,""))</f>
        <v>0</v>
      </c>
    </row>
    <row r="4827" spans="34:39" ht="15">
      <c r="AH4827" s="353" t="s">
        <v>15656</v>
      </c>
      <c r="AI4827" s="352" t="s">
        <v>15657</v>
      </c>
      <c r="AJ4827" s="352" t="s">
        <v>15658</v>
      </c>
      <c r="AK4827" s="354">
        <v>708.61374999999998</v>
      </c>
      <c r="AL4827" s="355">
        <v>0</v>
      </c>
      <c r="AM4827" s="11">
        <f>IF(Verzie!$E$1="CZK",Ceny!AK4827,IF(Verzie!$E$1="SK",Ceny!AL4827,""))</f>
        <v>0</v>
      </c>
    </row>
    <row r="4828" spans="34:39" ht="15">
      <c r="AH4828" s="353" t="s">
        <v>15659</v>
      </c>
      <c r="AI4828" s="352" t="s">
        <v>15660</v>
      </c>
      <c r="AJ4828" s="352" t="s">
        <v>15661</v>
      </c>
      <c r="AK4828" s="354">
        <v>691.02489000000003</v>
      </c>
      <c r="AL4828" s="355">
        <v>0</v>
      </c>
      <c r="AM4828" s="11">
        <f>IF(Verzie!$E$1="CZK",Ceny!AK4828,IF(Verzie!$E$1="SK",Ceny!AL4828,""))</f>
        <v>0</v>
      </c>
    </row>
    <row r="4829" spans="34:39" ht="15">
      <c r="AH4829" s="353" t="s">
        <v>15662</v>
      </c>
      <c r="AI4829" s="352" t="s">
        <v>15663</v>
      </c>
      <c r="AJ4829" s="352" t="s">
        <v>15664</v>
      </c>
      <c r="AK4829" s="354">
        <v>696.16097000000002</v>
      </c>
      <c r="AL4829" s="355">
        <v>0</v>
      </c>
      <c r="AM4829" s="11">
        <f>IF(Verzie!$E$1="CZK",Ceny!AK4829,IF(Verzie!$E$1="SK",Ceny!AL4829,""))</f>
        <v>0</v>
      </c>
    </row>
    <row r="4830" spans="34:39" ht="15">
      <c r="AH4830" s="353" t="s">
        <v>15665</v>
      </c>
      <c r="AI4830" s="352" t="s">
        <v>15666</v>
      </c>
      <c r="AJ4830" s="352" t="s">
        <v>15667</v>
      </c>
      <c r="AK4830" s="354">
        <v>702.64340000000004</v>
      </c>
      <c r="AL4830" s="355">
        <v>27.66</v>
      </c>
      <c r="AM4830" s="11">
        <f>IF(Verzie!$E$1="CZK",Ceny!AK4830,IF(Verzie!$E$1="SK",Ceny!AL4830,""))</f>
        <v>27.66</v>
      </c>
    </row>
    <row r="4831" spans="34:39" ht="15">
      <c r="AH4831" s="353" t="s">
        <v>15668</v>
      </c>
      <c r="AI4831" s="352" t="s">
        <v>15669</v>
      </c>
      <c r="AJ4831" s="352" t="s">
        <v>15670</v>
      </c>
      <c r="AK4831" s="354">
        <v>751.87217999999996</v>
      </c>
      <c r="AL4831" s="355">
        <v>0</v>
      </c>
      <c r="AM4831" s="11">
        <f>IF(Verzie!$E$1="CZK",Ceny!AK4831,IF(Verzie!$E$1="SK",Ceny!AL4831,""))</f>
        <v>0</v>
      </c>
    </row>
    <row r="4832" spans="34:39" ht="15">
      <c r="AH4832" s="353" t="s">
        <v>15671</v>
      </c>
      <c r="AI4832" s="352" t="s">
        <v>15672</v>
      </c>
      <c r="AJ4832" s="352" t="s">
        <v>15673</v>
      </c>
      <c r="AK4832" s="354">
        <v>769.42371000000003</v>
      </c>
      <c r="AL4832" s="355">
        <v>0</v>
      </c>
      <c r="AM4832" s="11">
        <f>IF(Verzie!$E$1="CZK",Ceny!AK4832,IF(Verzie!$E$1="SK",Ceny!AL4832,""))</f>
        <v>0</v>
      </c>
    </row>
    <row r="4833" spans="34:39" ht="15">
      <c r="AH4833" s="353" t="s">
        <v>1203</v>
      </c>
      <c r="AI4833" s="352" t="s">
        <v>15674</v>
      </c>
      <c r="AJ4833" s="352" t="s">
        <v>15675</v>
      </c>
      <c r="AK4833" s="354">
        <v>871.55115999999998</v>
      </c>
      <c r="AL4833" s="355">
        <v>0</v>
      </c>
      <c r="AM4833" s="11">
        <f>IF(Verzie!$E$1="CZK",Ceny!AK4833,IF(Verzie!$E$1="SK",Ceny!AL4833,""))</f>
        <v>0</v>
      </c>
    </row>
    <row r="4834" spans="34:39" ht="15">
      <c r="AH4834" s="353" t="s">
        <v>1205</v>
      </c>
      <c r="AI4834" s="352" t="s">
        <v>15676</v>
      </c>
      <c r="AJ4834" s="352" t="s">
        <v>15677</v>
      </c>
      <c r="AK4834" s="354">
        <v>909.40994000000001</v>
      </c>
      <c r="AL4834" s="355">
        <v>0</v>
      </c>
      <c r="AM4834" s="11">
        <f>IF(Verzie!$E$1="CZK",Ceny!AK4834,IF(Verzie!$E$1="SK",Ceny!AL4834,""))</f>
        <v>0</v>
      </c>
    </row>
    <row r="4835" spans="34:39" ht="15">
      <c r="AH4835" s="353" t="s">
        <v>1264</v>
      </c>
      <c r="AI4835" s="352" t="s">
        <v>15678</v>
      </c>
      <c r="AJ4835" s="352" t="s">
        <v>15679</v>
      </c>
      <c r="AK4835" s="354">
        <v>1041.7547</v>
      </c>
      <c r="AL4835" s="355">
        <v>0</v>
      </c>
      <c r="AM4835" s="11">
        <f>IF(Verzie!$E$1="CZK",Ceny!AK4835,IF(Verzie!$E$1="SK",Ceny!AL4835,""))</f>
        <v>0</v>
      </c>
    </row>
    <row r="4836" spans="34:39" ht="15">
      <c r="AH4836" s="353" t="s">
        <v>1344</v>
      </c>
      <c r="AI4836" s="352" t="s">
        <v>15680</v>
      </c>
      <c r="AJ4836" s="352" t="s">
        <v>15681</v>
      </c>
      <c r="AK4836" s="354">
        <v>1676.3867700000001</v>
      </c>
      <c r="AL4836" s="355">
        <v>0</v>
      </c>
      <c r="AM4836" s="11">
        <f>IF(Verzie!$E$1="CZK",Ceny!AK4836,IF(Verzie!$E$1="SK",Ceny!AL4836,""))</f>
        <v>0</v>
      </c>
    </row>
    <row r="4837" spans="34:39" ht="15">
      <c r="AH4837" s="353" t="s">
        <v>15682</v>
      </c>
      <c r="AI4837" s="352" t="s">
        <v>15683</v>
      </c>
      <c r="AJ4837" s="352" t="s">
        <v>15684</v>
      </c>
      <c r="AK4837" s="354">
        <v>691.49091999999996</v>
      </c>
      <c r="AL4837" s="355">
        <v>0</v>
      </c>
      <c r="AM4837" s="11">
        <f>IF(Verzie!$E$1="CZK",Ceny!AK4837,IF(Verzie!$E$1="SK",Ceny!AL4837,""))</f>
        <v>0</v>
      </c>
    </row>
    <row r="4838" spans="34:39" ht="15">
      <c r="AH4838" s="353" t="s">
        <v>15685</v>
      </c>
      <c r="AI4838" s="352" t="s">
        <v>15686</v>
      </c>
      <c r="AJ4838" s="352" t="s">
        <v>15687</v>
      </c>
      <c r="AK4838" s="354">
        <v>700.05894999999998</v>
      </c>
      <c r="AL4838" s="355">
        <v>0</v>
      </c>
      <c r="AM4838" s="11">
        <f>IF(Verzie!$E$1="CZK",Ceny!AK4838,IF(Verzie!$E$1="SK",Ceny!AL4838,""))</f>
        <v>0</v>
      </c>
    </row>
    <row r="4839" spans="34:39" ht="15">
      <c r="AH4839" s="353" t="s">
        <v>15688</v>
      </c>
      <c r="AI4839" s="352" t="s">
        <v>15689</v>
      </c>
      <c r="AJ4839" s="352" t="s">
        <v>15690</v>
      </c>
      <c r="AK4839" s="354">
        <v>708.61374999999998</v>
      </c>
      <c r="AL4839" s="355">
        <v>0</v>
      </c>
      <c r="AM4839" s="11">
        <f>IF(Verzie!$E$1="CZK",Ceny!AK4839,IF(Verzie!$E$1="SK",Ceny!AL4839,""))</f>
        <v>0</v>
      </c>
    </row>
    <row r="4840" spans="34:39" ht="15">
      <c r="AH4840" s="353" t="s">
        <v>15691</v>
      </c>
      <c r="AI4840" s="352" t="s">
        <v>15692</v>
      </c>
      <c r="AJ4840" s="352" t="s">
        <v>15693</v>
      </c>
      <c r="AK4840" s="354">
        <v>717.17651999999998</v>
      </c>
      <c r="AL4840" s="355">
        <v>0</v>
      </c>
      <c r="AM4840" s="11">
        <f>IF(Verzie!$E$1="CZK",Ceny!AK4840,IF(Verzie!$E$1="SK",Ceny!AL4840,""))</f>
        <v>0</v>
      </c>
    </row>
    <row r="4841" spans="34:39" ht="15">
      <c r="AH4841" s="353" t="s">
        <v>15694</v>
      </c>
      <c r="AI4841" s="352" t="s">
        <v>15695</v>
      </c>
      <c r="AJ4841" s="352" t="s">
        <v>15696</v>
      </c>
      <c r="AK4841" s="354">
        <v>691.02489000000003</v>
      </c>
      <c r="AL4841" s="355">
        <v>0</v>
      </c>
      <c r="AM4841" s="11">
        <f>IF(Verzie!$E$1="CZK",Ceny!AK4841,IF(Verzie!$E$1="SK",Ceny!AL4841,""))</f>
        <v>0</v>
      </c>
    </row>
    <row r="4842" spans="34:39" ht="15">
      <c r="AH4842" s="353" t="s">
        <v>15697</v>
      </c>
      <c r="AI4842" s="352" t="s">
        <v>15698</v>
      </c>
      <c r="AJ4842" s="352" t="s">
        <v>15699</v>
      </c>
      <c r="AK4842" s="354">
        <v>696.16097000000002</v>
      </c>
      <c r="AL4842" s="355">
        <v>0</v>
      </c>
      <c r="AM4842" s="11">
        <f>IF(Verzie!$E$1="CZK",Ceny!AK4842,IF(Verzie!$E$1="SK",Ceny!AL4842,""))</f>
        <v>0</v>
      </c>
    </row>
    <row r="4843" spans="34:39" ht="15">
      <c r="AH4843" s="353" t="s">
        <v>15700</v>
      </c>
      <c r="AI4843" s="352" t="s">
        <v>15701</v>
      </c>
      <c r="AJ4843" s="352" t="s">
        <v>15702</v>
      </c>
      <c r="AK4843" s="354">
        <v>702.64340000000004</v>
      </c>
      <c r="AL4843" s="355">
        <v>27.66</v>
      </c>
      <c r="AM4843" s="11">
        <f>IF(Verzie!$E$1="CZK",Ceny!AK4843,IF(Verzie!$E$1="SK",Ceny!AL4843,""))</f>
        <v>27.66</v>
      </c>
    </row>
    <row r="4844" spans="34:39" ht="15">
      <c r="AH4844" s="353" t="s">
        <v>15703</v>
      </c>
      <c r="AI4844" s="352" t="s">
        <v>15704</v>
      </c>
      <c r="AJ4844" s="352" t="s">
        <v>15705</v>
      </c>
      <c r="AK4844" s="354">
        <v>738.96145000000001</v>
      </c>
      <c r="AL4844" s="355">
        <v>0</v>
      </c>
      <c r="AM4844" s="11">
        <f>IF(Verzie!$E$1="CZK",Ceny!AK4844,IF(Verzie!$E$1="SK",Ceny!AL4844,""))</f>
        <v>0</v>
      </c>
    </row>
    <row r="4845" spans="34:39" ht="15">
      <c r="AH4845" s="353" t="s">
        <v>15703</v>
      </c>
      <c r="AI4845" s="352" t="s">
        <v>15706</v>
      </c>
      <c r="AJ4845" s="352" t="s">
        <v>15707</v>
      </c>
      <c r="AK4845" s="354">
        <v>593.17475000000002</v>
      </c>
      <c r="AL4845" s="355">
        <v>14.68815</v>
      </c>
      <c r="AM4845" s="11">
        <f>IF(Verzie!$E$1="CZK",Ceny!AK4845,IF(Verzie!$E$1="SK",Ceny!AL4845,""))</f>
        <v>14.68815</v>
      </c>
    </row>
    <row r="4846" spans="34:39" ht="15">
      <c r="AH4846" s="353" t="s">
        <v>15708</v>
      </c>
      <c r="AI4846" s="352" t="s">
        <v>15709</v>
      </c>
      <c r="AJ4846" s="352" t="s">
        <v>15710</v>
      </c>
      <c r="AK4846" s="354">
        <v>751.87217999999996</v>
      </c>
      <c r="AL4846" s="355">
        <v>0</v>
      </c>
      <c r="AM4846" s="11">
        <f>IF(Verzie!$E$1="CZK",Ceny!AK4846,IF(Verzie!$E$1="SK",Ceny!AL4846,""))</f>
        <v>0</v>
      </c>
    </row>
    <row r="4847" spans="34:39" ht="15">
      <c r="AH4847" s="353" t="s">
        <v>15711</v>
      </c>
      <c r="AI4847" s="352" t="s">
        <v>15712</v>
      </c>
      <c r="AJ4847" s="352" t="s">
        <v>15713</v>
      </c>
      <c r="AK4847" s="354">
        <v>769.42371000000003</v>
      </c>
      <c r="AL4847" s="355">
        <v>0</v>
      </c>
      <c r="AM4847" s="11">
        <f>IF(Verzie!$E$1="CZK",Ceny!AK4847,IF(Verzie!$E$1="SK",Ceny!AL4847,""))</f>
        <v>0</v>
      </c>
    </row>
    <row r="4848" spans="34:39" ht="15">
      <c r="AH4848" s="353" t="s">
        <v>15711</v>
      </c>
      <c r="AI4848" s="352" t="s">
        <v>15714</v>
      </c>
      <c r="AJ4848" s="352" t="s">
        <v>15715</v>
      </c>
      <c r="AK4848" s="354">
        <v>617.62801000000002</v>
      </c>
      <c r="AL4848" s="355">
        <v>15.29365</v>
      </c>
      <c r="AM4848" s="11">
        <f>IF(Verzie!$E$1="CZK",Ceny!AK4848,IF(Verzie!$E$1="SK",Ceny!AL4848,""))</f>
        <v>15.29365</v>
      </c>
    </row>
    <row r="4849" spans="34:39" ht="15">
      <c r="AH4849" s="353" t="s">
        <v>1206</v>
      </c>
      <c r="AI4849" s="352" t="s">
        <v>15716</v>
      </c>
      <c r="AJ4849" s="352" t="s">
        <v>15717</v>
      </c>
      <c r="AK4849" s="354">
        <v>839.17723999999998</v>
      </c>
      <c r="AL4849" s="355">
        <v>0</v>
      </c>
      <c r="AM4849" s="11">
        <f>IF(Verzie!$E$1="CZK",Ceny!AK4849,IF(Verzie!$E$1="SK",Ceny!AL4849,""))</f>
        <v>0</v>
      </c>
    </row>
    <row r="4850" spans="34:39" ht="15">
      <c r="AH4850" s="353" t="s">
        <v>1209</v>
      </c>
      <c r="AI4850" s="352" t="s">
        <v>15718</v>
      </c>
      <c r="AJ4850" s="352" t="s">
        <v>15719</v>
      </c>
      <c r="AK4850" s="354">
        <v>871.55115999999998</v>
      </c>
      <c r="AL4850" s="355">
        <v>0</v>
      </c>
      <c r="AM4850" s="11">
        <f>IF(Verzie!$E$1="CZK",Ceny!AK4850,IF(Verzie!$E$1="SK",Ceny!AL4850,""))</f>
        <v>0</v>
      </c>
    </row>
    <row r="4851" spans="34:39" ht="15">
      <c r="AH4851" s="353" t="s">
        <v>1211</v>
      </c>
      <c r="AI4851" s="352" t="s">
        <v>15720</v>
      </c>
      <c r="AJ4851" s="352" t="s">
        <v>15721</v>
      </c>
      <c r="AK4851" s="354">
        <v>909.40994000000001</v>
      </c>
      <c r="AL4851" s="355">
        <v>0</v>
      </c>
      <c r="AM4851" s="11">
        <f>IF(Verzie!$E$1="CZK",Ceny!AK4851,IF(Verzie!$E$1="SK",Ceny!AL4851,""))</f>
        <v>0</v>
      </c>
    </row>
    <row r="4852" spans="34:39" ht="15">
      <c r="AH4852" s="353" t="s">
        <v>1271</v>
      </c>
      <c r="AI4852" s="352" t="s">
        <v>15722</v>
      </c>
      <c r="AJ4852" s="352" t="s">
        <v>15723</v>
      </c>
      <c r="AK4852" s="354">
        <v>1041.7547</v>
      </c>
      <c r="AL4852" s="355">
        <v>0</v>
      </c>
      <c r="AM4852" s="11">
        <f>IF(Verzie!$E$1="CZK",Ceny!AK4852,IF(Verzie!$E$1="SK",Ceny!AL4852,""))</f>
        <v>0</v>
      </c>
    </row>
    <row r="4853" spans="34:39" ht="15">
      <c r="AH4853" s="353" t="s">
        <v>1273</v>
      </c>
      <c r="AI4853" s="352" t="s">
        <v>15724</v>
      </c>
      <c r="AJ4853" s="352" t="s">
        <v>15725</v>
      </c>
      <c r="AK4853" s="354">
        <v>1062.6538399999999</v>
      </c>
      <c r="AL4853" s="355">
        <v>41.84</v>
      </c>
      <c r="AM4853" s="11">
        <f>IF(Verzie!$E$1="CZK",Ceny!AK4853,IF(Verzie!$E$1="SK",Ceny!AL4853,""))</f>
        <v>41.84</v>
      </c>
    </row>
    <row r="4854" spans="34:39" ht="15">
      <c r="AH4854" s="353" t="s">
        <v>1275</v>
      </c>
      <c r="AI4854" s="352" t="s">
        <v>15726</v>
      </c>
      <c r="AJ4854" s="352" t="s">
        <v>15727</v>
      </c>
      <c r="AK4854" s="354">
        <v>898.57641999999998</v>
      </c>
      <c r="AL4854" s="355">
        <v>22.67428</v>
      </c>
      <c r="AM4854" s="11">
        <f>IF(Verzie!$E$1="CZK",Ceny!AK4854,IF(Verzie!$E$1="SK",Ceny!AL4854,""))</f>
        <v>22.67428</v>
      </c>
    </row>
    <row r="4855" spans="34:39" ht="15">
      <c r="AH4855" s="353" t="s">
        <v>1277</v>
      </c>
      <c r="AI4855" s="352" t="s">
        <v>15728</v>
      </c>
      <c r="AJ4855" s="352" t="s">
        <v>15729</v>
      </c>
      <c r="AK4855" s="354">
        <v>0</v>
      </c>
      <c r="AL4855" s="355">
        <v>0</v>
      </c>
      <c r="AM4855" s="11">
        <f>IF(Verzie!$E$1="CZK",Ceny!AK4855,IF(Verzie!$E$1="SK",Ceny!AL4855,""))</f>
        <v>0</v>
      </c>
    </row>
    <row r="4856" spans="34:39" ht="15">
      <c r="AH4856" s="353" t="s">
        <v>1277</v>
      </c>
      <c r="AI4856" s="352" t="s">
        <v>15730</v>
      </c>
      <c r="AJ4856" s="352" t="s">
        <v>15731</v>
      </c>
      <c r="AK4856" s="354">
        <v>938.20938999999998</v>
      </c>
      <c r="AL4856" s="355">
        <v>23.231850000000001</v>
      </c>
      <c r="AM4856" s="11">
        <f>IF(Verzie!$E$1="CZK",Ceny!AK4856,IF(Verzie!$E$1="SK",Ceny!AL4856,""))</f>
        <v>23.231850000000001</v>
      </c>
    </row>
    <row r="4857" spans="34:39" ht="15">
      <c r="AH4857" s="353" t="s">
        <v>1345</v>
      </c>
      <c r="AI4857" s="352" t="s">
        <v>15732</v>
      </c>
      <c r="AJ4857" s="352" t="s">
        <v>15733</v>
      </c>
      <c r="AK4857" s="354">
        <v>1513.1405</v>
      </c>
      <c r="AL4857" s="355">
        <v>0</v>
      </c>
      <c r="AM4857" s="11">
        <f>IF(Verzie!$E$1="CZK",Ceny!AK4857,IF(Verzie!$E$1="SK",Ceny!AL4857,""))</f>
        <v>0</v>
      </c>
    </row>
    <row r="4858" spans="34:39" ht="15">
      <c r="AH4858" s="353" t="s">
        <v>1350</v>
      </c>
      <c r="AI4858" s="352" t="s">
        <v>15734</v>
      </c>
      <c r="AJ4858" s="352" t="s">
        <v>15735</v>
      </c>
      <c r="AK4858" s="354">
        <v>1676.3867700000001</v>
      </c>
      <c r="AL4858" s="355">
        <v>0</v>
      </c>
      <c r="AM4858" s="11">
        <f>IF(Verzie!$E$1="CZK",Ceny!AK4858,IF(Verzie!$E$1="SK",Ceny!AL4858,""))</f>
        <v>0</v>
      </c>
    </row>
    <row r="4859" spans="34:39" ht="15">
      <c r="AH4859" s="353" t="s">
        <v>1350</v>
      </c>
      <c r="AI4859" s="352" t="s">
        <v>15736</v>
      </c>
      <c r="AJ4859" s="352" t="s">
        <v>15737</v>
      </c>
      <c r="AK4859" s="354">
        <v>1345.6605400000001</v>
      </c>
      <c r="AL4859" s="355">
        <v>33.321109999999997</v>
      </c>
      <c r="AM4859" s="11">
        <f>IF(Verzie!$E$1="CZK",Ceny!AK4859,IF(Verzie!$E$1="SK",Ceny!AL4859,""))</f>
        <v>33.321109999999997</v>
      </c>
    </row>
    <row r="4860" spans="34:39" ht="15">
      <c r="AH4860" s="353" t="s">
        <v>15738</v>
      </c>
      <c r="AI4860" s="352" t="s">
        <v>15739</v>
      </c>
      <c r="AJ4860" s="352" t="s">
        <v>15740</v>
      </c>
      <c r="AK4860" s="354">
        <v>229.76492999999999</v>
      </c>
      <c r="AL4860" s="355">
        <v>11.052530000000001</v>
      </c>
      <c r="AM4860" s="11">
        <f>IF(Verzie!$E$1="CZK",Ceny!AK4860,IF(Verzie!$E$1="SK",Ceny!AL4860,""))</f>
        <v>11.052530000000001</v>
      </c>
    </row>
    <row r="4861" spans="34:39" ht="15">
      <c r="AH4861" s="353" t="s">
        <v>15741</v>
      </c>
      <c r="AI4861" s="352" t="s">
        <v>15742</v>
      </c>
      <c r="AJ4861" s="352" t="s">
        <v>15743</v>
      </c>
      <c r="AK4861" s="354">
        <v>229.76492999999999</v>
      </c>
      <c r="AL4861" s="355">
        <v>11.052530000000001</v>
      </c>
      <c r="AM4861" s="11">
        <f>IF(Verzie!$E$1="CZK",Ceny!AK4861,IF(Verzie!$E$1="SK",Ceny!AL4861,""))</f>
        <v>11.052530000000001</v>
      </c>
    </row>
    <row r="4862" spans="34:39" ht="15">
      <c r="AH4862" s="353" t="s">
        <v>1502</v>
      </c>
      <c r="AI4862" s="352" t="s">
        <v>15744</v>
      </c>
      <c r="AJ4862" s="352" t="s">
        <v>15745</v>
      </c>
      <c r="AK4862" s="354">
        <v>15.801019999999999</v>
      </c>
      <c r="AL4862" s="355">
        <v>0</v>
      </c>
      <c r="AM4862" s="11">
        <f>IF(Verzie!$E$1="CZK",Ceny!AK4862,IF(Verzie!$E$1="SK",Ceny!AL4862,""))</f>
        <v>0</v>
      </c>
    </row>
    <row r="4863" spans="34:39" ht="15">
      <c r="AH4863" s="353" t="s">
        <v>1503</v>
      </c>
      <c r="AI4863" s="352" t="s">
        <v>15746</v>
      </c>
      <c r="AJ4863" s="352" t="s">
        <v>15747</v>
      </c>
      <c r="AK4863" s="354">
        <v>15.975300000000001</v>
      </c>
      <c r="AL4863" s="355">
        <v>0</v>
      </c>
      <c r="AM4863" s="11">
        <f>IF(Verzie!$E$1="CZK",Ceny!AK4863,IF(Verzie!$E$1="SK",Ceny!AL4863,""))</f>
        <v>0</v>
      </c>
    </row>
    <row r="4864" spans="34:39" ht="15">
      <c r="AH4864" s="353" t="s">
        <v>1504</v>
      </c>
      <c r="AI4864" s="352" t="s">
        <v>15748</v>
      </c>
      <c r="AJ4864" s="352" t="s">
        <v>15749</v>
      </c>
      <c r="AK4864" s="354">
        <v>16.27065</v>
      </c>
      <c r="AL4864" s="355">
        <v>0</v>
      </c>
      <c r="AM4864" s="11">
        <f>IF(Verzie!$E$1="CZK",Ceny!AK4864,IF(Verzie!$E$1="SK",Ceny!AL4864,""))</f>
        <v>0</v>
      </c>
    </row>
    <row r="4865" spans="34:39" ht="15">
      <c r="AH4865" s="353" t="s">
        <v>1505</v>
      </c>
      <c r="AI4865" s="352" t="s">
        <v>15750</v>
      </c>
      <c r="AJ4865" s="352" t="s">
        <v>15751</v>
      </c>
      <c r="AK4865" s="354">
        <v>16.563459999999999</v>
      </c>
      <c r="AL4865" s="355">
        <v>0</v>
      </c>
      <c r="AM4865" s="11">
        <f>IF(Verzie!$E$1="CZK",Ceny!AK4865,IF(Verzie!$E$1="SK",Ceny!AL4865,""))</f>
        <v>0</v>
      </c>
    </row>
    <row r="4866" spans="34:39" ht="15">
      <c r="AH4866" s="353" t="s">
        <v>1506</v>
      </c>
      <c r="AI4866" s="352" t="s">
        <v>15752</v>
      </c>
      <c r="AJ4866" s="352" t="s">
        <v>15753</v>
      </c>
      <c r="AK4866" s="354">
        <v>16.858809999999998</v>
      </c>
      <c r="AL4866" s="355">
        <v>0</v>
      </c>
      <c r="AM4866" s="11">
        <f>IF(Verzie!$E$1="CZK",Ceny!AK4866,IF(Verzie!$E$1="SK",Ceny!AL4866,""))</f>
        <v>0</v>
      </c>
    </row>
    <row r="4867" spans="34:39" ht="15">
      <c r="AH4867" s="353" t="s">
        <v>1507</v>
      </c>
      <c r="AI4867" s="352" t="s">
        <v>15754</v>
      </c>
      <c r="AJ4867" s="352" t="s">
        <v>15755</v>
      </c>
      <c r="AK4867" s="354">
        <v>17.151710000000001</v>
      </c>
      <c r="AL4867" s="355">
        <v>0</v>
      </c>
      <c r="AM4867" s="11">
        <f>IF(Verzie!$E$1="CZK",Ceny!AK4867,IF(Verzie!$E$1="SK",Ceny!AL4867,""))</f>
        <v>0</v>
      </c>
    </row>
    <row r="4868" spans="34:39" ht="15">
      <c r="AH4868" s="353" t="s">
        <v>1508</v>
      </c>
      <c r="AI4868" s="352" t="s">
        <v>15756</v>
      </c>
      <c r="AJ4868" s="352" t="s">
        <v>15757</v>
      </c>
      <c r="AK4868" s="354">
        <v>17.444520000000001</v>
      </c>
      <c r="AL4868" s="355">
        <v>0</v>
      </c>
      <c r="AM4868" s="11">
        <f>IF(Verzie!$E$1="CZK",Ceny!AK4868,IF(Verzie!$E$1="SK",Ceny!AL4868,""))</f>
        <v>0</v>
      </c>
    </row>
    <row r="4869" spans="34:39" ht="15">
      <c r="AH4869" s="353" t="s">
        <v>1509</v>
      </c>
      <c r="AI4869" s="352" t="s">
        <v>15758</v>
      </c>
      <c r="AJ4869" s="352" t="s">
        <v>15759</v>
      </c>
      <c r="AK4869" s="354">
        <v>17.894780000000001</v>
      </c>
      <c r="AL4869" s="355">
        <v>0</v>
      </c>
      <c r="AM4869" s="11">
        <f>IF(Verzie!$E$1="CZK",Ceny!AK4869,IF(Verzie!$E$1="SK",Ceny!AL4869,""))</f>
        <v>0</v>
      </c>
    </row>
    <row r="4870" spans="34:39" ht="15">
      <c r="AH4870" s="353" t="s">
        <v>1510</v>
      </c>
      <c r="AI4870" s="352" t="s">
        <v>15760</v>
      </c>
      <c r="AJ4870" s="352" t="s">
        <v>15761</v>
      </c>
      <c r="AK4870" s="354">
        <v>18.497509999999998</v>
      </c>
      <c r="AL4870" s="355">
        <v>0</v>
      </c>
      <c r="AM4870" s="11">
        <f>IF(Verzie!$E$1="CZK",Ceny!AK4870,IF(Verzie!$E$1="SK",Ceny!AL4870,""))</f>
        <v>0</v>
      </c>
    </row>
    <row r="4871" spans="34:39" ht="15">
      <c r="AH4871" s="353" t="s">
        <v>1511</v>
      </c>
      <c r="AI4871" s="352" t="s">
        <v>15762</v>
      </c>
      <c r="AJ4871" s="352" t="s">
        <v>15763</v>
      </c>
      <c r="AK4871" s="354">
        <v>15.801019999999999</v>
      </c>
      <c r="AL4871" s="355">
        <v>0</v>
      </c>
      <c r="AM4871" s="11">
        <f>IF(Verzie!$E$1="CZK",Ceny!AK4871,IF(Verzie!$E$1="SK",Ceny!AL4871,""))</f>
        <v>0</v>
      </c>
    </row>
    <row r="4872" spans="34:39" ht="15">
      <c r="AH4872" s="353" t="s">
        <v>1512</v>
      </c>
      <c r="AI4872" s="352" t="s">
        <v>15764</v>
      </c>
      <c r="AJ4872" s="352" t="s">
        <v>15765</v>
      </c>
      <c r="AK4872" s="354">
        <v>15.975300000000001</v>
      </c>
      <c r="AL4872" s="355">
        <v>0</v>
      </c>
      <c r="AM4872" s="11">
        <f>IF(Verzie!$E$1="CZK",Ceny!AK4872,IF(Verzie!$E$1="SK",Ceny!AL4872,""))</f>
        <v>0</v>
      </c>
    </row>
    <row r="4873" spans="34:39" ht="15">
      <c r="AH4873" s="353" t="s">
        <v>1513</v>
      </c>
      <c r="AI4873" s="352" t="s">
        <v>15766</v>
      </c>
      <c r="AJ4873" s="352" t="s">
        <v>15767</v>
      </c>
      <c r="AK4873" s="354">
        <v>16.27065</v>
      </c>
      <c r="AL4873" s="355">
        <v>0</v>
      </c>
      <c r="AM4873" s="11">
        <f>IF(Verzie!$E$1="CZK",Ceny!AK4873,IF(Verzie!$E$1="SK",Ceny!AL4873,""))</f>
        <v>0</v>
      </c>
    </row>
    <row r="4874" spans="34:39" ht="15">
      <c r="AH4874" s="353" t="s">
        <v>1514</v>
      </c>
      <c r="AI4874" s="352" t="s">
        <v>15768</v>
      </c>
      <c r="AJ4874" s="352" t="s">
        <v>15769</v>
      </c>
      <c r="AK4874" s="354">
        <v>16.563459999999999</v>
      </c>
      <c r="AL4874" s="355">
        <v>0</v>
      </c>
      <c r="AM4874" s="11">
        <f>IF(Verzie!$E$1="CZK",Ceny!AK4874,IF(Verzie!$E$1="SK",Ceny!AL4874,""))</f>
        <v>0</v>
      </c>
    </row>
    <row r="4875" spans="34:39" ht="15">
      <c r="AH4875" s="353" t="s">
        <v>1515</v>
      </c>
      <c r="AI4875" s="352" t="s">
        <v>15770</v>
      </c>
      <c r="AJ4875" s="352" t="s">
        <v>15771</v>
      </c>
      <c r="AK4875" s="354">
        <v>16.858809999999998</v>
      </c>
      <c r="AL4875" s="355">
        <v>0</v>
      </c>
      <c r="AM4875" s="11">
        <f>IF(Verzie!$E$1="CZK",Ceny!AK4875,IF(Verzie!$E$1="SK",Ceny!AL4875,""))</f>
        <v>0</v>
      </c>
    </row>
    <row r="4876" spans="34:39" ht="15">
      <c r="AH4876" s="353" t="s">
        <v>1516</v>
      </c>
      <c r="AI4876" s="352" t="s">
        <v>15772</v>
      </c>
      <c r="AJ4876" s="352" t="s">
        <v>15773</v>
      </c>
      <c r="AK4876" s="354">
        <v>17.151710000000001</v>
      </c>
      <c r="AL4876" s="355">
        <v>0</v>
      </c>
      <c r="AM4876" s="11">
        <f>IF(Verzie!$E$1="CZK",Ceny!AK4876,IF(Verzie!$E$1="SK",Ceny!AL4876,""))</f>
        <v>0</v>
      </c>
    </row>
    <row r="4877" spans="34:39" ht="15">
      <c r="AH4877" s="353" t="s">
        <v>1517</v>
      </c>
      <c r="AI4877" s="352" t="s">
        <v>15774</v>
      </c>
      <c r="AJ4877" s="352" t="s">
        <v>15775</v>
      </c>
      <c r="AK4877" s="354">
        <v>17.444520000000001</v>
      </c>
      <c r="AL4877" s="355">
        <v>0</v>
      </c>
      <c r="AM4877" s="11">
        <f>IF(Verzie!$E$1="CZK",Ceny!AK4877,IF(Verzie!$E$1="SK",Ceny!AL4877,""))</f>
        <v>0</v>
      </c>
    </row>
    <row r="4878" spans="34:39" ht="15">
      <c r="AH4878" s="353" t="s">
        <v>1518</v>
      </c>
      <c r="AI4878" s="352" t="s">
        <v>15776</v>
      </c>
      <c r="AJ4878" s="352" t="s">
        <v>15777</v>
      </c>
      <c r="AK4878" s="354">
        <v>17.894780000000001</v>
      </c>
      <c r="AL4878" s="355">
        <v>0</v>
      </c>
      <c r="AM4878" s="11">
        <f>IF(Verzie!$E$1="CZK",Ceny!AK4878,IF(Verzie!$E$1="SK",Ceny!AL4878,""))</f>
        <v>0</v>
      </c>
    </row>
    <row r="4879" spans="34:39" ht="15">
      <c r="AH4879" s="353" t="s">
        <v>1519</v>
      </c>
      <c r="AI4879" s="352" t="s">
        <v>15778</v>
      </c>
      <c r="AJ4879" s="352" t="s">
        <v>15779</v>
      </c>
      <c r="AK4879" s="354">
        <v>18.497509999999998</v>
      </c>
      <c r="AL4879" s="355">
        <v>0</v>
      </c>
      <c r="AM4879" s="11">
        <f>IF(Verzie!$E$1="CZK",Ceny!AK4879,IF(Verzie!$E$1="SK",Ceny!AL4879,""))</f>
        <v>0</v>
      </c>
    </row>
    <row r="4880" spans="34:39" ht="15">
      <c r="AH4880" s="353" t="s">
        <v>1520</v>
      </c>
      <c r="AI4880" s="352" t="s">
        <v>15780</v>
      </c>
      <c r="AJ4880" s="352" t="s">
        <v>15781</v>
      </c>
      <c r="AK4880" s="354">
        <v>15.801019999999999</v>
      </c>
      <c r="AL4880" s="355">
        <v>0</v>
      </c>
      <c r="AM4880" s="11">
        <f>IF(Verzie!$E$1="CZK",Ceny!AK4880,IF(Verzie!$E$1="SK",Ceny!AL4880,""))</f>
        <v>0</v>
      </c>
    </row>
    <row r="4881" spans="34:39" ht="15">
      <c r="AH4881" s="353" t="s">
        <v>1521</v>
      </c>
      <c r="AI4881" s="352" t="s">
        <v>15782</v>
      </c>
      <c r="AJ4881" s="352" t="s">
        <v>15783</v>
      </c>
      <c r="AK4881" s="354">
        <v>15.975300000000001</v>
      </c>
      <c r="AL4881" s="355">
        <v>0</v>
      </c>
      <c r="AM4881" s="11">
        <f>IF(Verzie!$E$1="CZK",Ceny!AK4881,IF(Verzie!$E$1="SK",Ceny!AL4881,""))</f>
        <v>0</v>
      </c>
    </row>
    <row r="4882" spans="34:39" ht="15">
      <c r="AH4882" s="353" t="s">
        <v>1522</v>
      </c>
      <c r="AI4882" s="352" t="s">
        <v>15784</v>
      </c>
      <c r="AJ4882" s="352" t="s">
        <v>15785</v>
      </c>
      <c r="AK4882" s="354">
        <v>16.27065</v>
      </c>
      <c r="AL4882" s="355">
        <v>0</v>
      </c>
      <c r="AM4882" s="11">
        <f>IF(Verzie!$E$1="CZK",Ceny!AK4882,IF(Verzie!$E$1="SK",Ceny!AL4882,""))</f>
        <v>0</v>
      </c>
    </row>
    <row r="4883" spans="34:39" ht="15">
      <c r="AH4883" s="353" t="s">
        <v>1523</v>
      </c>
      <c r="AI4883" s="352" t="s">
        <v>15786</v>
      </c>
      <c r="AJ4883" s="352" t="s">
        <v>15787</v>
      </c>
      <c r="AK4883" s="354">
        <v>16.563459999999999</v>
      </c>
      <c r="AL4883" s="355">
        <v>0</v>
      </c>
      <c r="AM4883" s="11">
        <f>IF(Verzie!$E$1="CZK",Ceny!AK4883,IF(Verzie!$E$1="SK",Ceny!AL4883,""))</f>
        <v>0</v>
      </c>
    </row>
    <row r="4884" spans="34:39" ht="15">
      <c r="AH4884" s="353" t="s">
        <v>1524</v>
      </c>
      <c r="AI4884" s="352" t="s">
        <v>15788</v>
      </c>
      <c r="AJ4884" s="352" t="s">
        <v>15789</v>
      </c>
      <c r="AK4884" s="354">
        <v>16.858809999999998</v>
      </c>
      <c r="AL4884" s="355">
        <v>0</v>
      </c>
      <c r="AM4884" s="11">
        <f>IF(Verzie!$E$1="CZK",Ceny!AK4884,IF(Verzie!$E$1="SK",Ceny!AL4884,""))</f>
        <v>0</v>
      </c>
    </row>
    <row r="4885" spans="34:39" ht="15">
      <c r="AH4885" s="353" t="s">
        <v>1525</v>
      </c>
      <c r="AI4885" s="352" t="s">
        <v>15790</v>
      </c>
      <c r="AJ4885" s="352" t="s">
        <v>15791</v>
      </c>
      <c r="AK4885" s="354">
        <v>17.151710000000001</v>
      </c>
      <c r="AL4885" s="355">
        <v>0</v>
      </c>
      <c r="AM4885" s="11">
        <f>IF(Verzie!$E$1="CZK",Ceny!AK4885,IF(Verzie!$E$1="SK",Ceny!AL4885,""))</f>
        <v>0</v>
      </c>
    </row>
    <row r="4886" spans="34:39" ht="15">
      <c r="AH4886" s="353" t="s">
        <v>1526</v>
      </c>
      <c r="AI4886" s="352" t="s">
        <v>15792</v>
      </c>
      <c r="AJ4886" s="352" t="s">
        <v>15793</v>
      </c>
      <c r="AK4886" s="354">
        <v>17.444520000000001</v>
      </c>
      <c r="AL4886" s="355">
        <v>0</v>
      </c>
      <c r="AM4886" s="11">
        <f>IF(Verzie!$E$1="CZK",Ceny!AK4886,IF(Verzie!$E$1="SK",Ceny!AL4886,""))</f>
        <v>0</v>
      </c>
    </row>
    <row r="4887" spans="34:39" ht="15">
      <c r="AH4887" s="353" t="s">
        <v>1527</v>
      </c>
      <c r="AI4887" s="352" t="s">
        <v>15794</v>
      </c>
      <c r="AJ4887" s="352" t="s">
        <v>15795</v>
      </c>
      <c r="AK4887" s="354">
        <v>17.894780000000001</v>
      </c>
      <c r="AL4887" s="355">
        <v>0</v>
      </c>
      <c r="AM4887" s="11">
        <f>IF(Verzie!$E$1="CZK",Ceny!AK4887,IF(Verzie!$E$1="SK",Ceny!AL4887,""))</f>
        <v>0</v>
      </c>
    </row>
    <row r="4888" spans="34:39" ht="15">
      <c r="AH4888" s="353" t="s">
        <v>1528</v>
      </c>
      <c r="AI4888" s="352" t="s">
        <v>15796</v>
      </c>
      <c r="AJ4888" s="352" t="s">
        <v>15797</v>
      </c>
      <c r="AK4888" s="354">
        <v>18.497509999999998</v>
      </c>
      <c r="AL4888" s="355">
        <v>0</v>
      </c>
      <c r="AM4888" s="11">
        <f>IF(Verzie!$E$1="CZK",Ceny!AK4888,IF(Verzie!$E$1="SK",Ceny!AL4888,""))</f>
        <v>0</v>
      </c>
    </row>
    <row r="4889" spans="34:39" ht="15">
      <c r="AH4889" s="353" t="s">
        <v>1529</v>
      </c>
      <c r="AI4889" s="352" t="s">
        <v>15798</v>
      </c>
      <c r="AJ4889" s="352" t="s">
        <v>15799</v>
      </c>
      <c r="AK4889" s="354">
        <v>15.801019999999999</v>
      </c>
      <c r="AL4889" s="355">
        <v>0</v>
      </c>
      <c r="AM4889" s="11">
        <f>IF(Verzie!$E$1="CZK",Ceny!AK4889,IF(Verzie!$E$1="SK",Ceny!AL4889,""))</f>
        <v>0</v>
      </c>
    </row>
    <row r="4890" spans="34:39" ht="15">
      <c r="AH4890" s="353" t="s">
        <v>1530</v>
      </c>
      <c r="AI4890" s="352" t="s">
        <v>15800</v>
      </c>
      <c r="AJ4890" s="352" t="s">
        <v>15801</v>
      </c>
      <c r="AK4890" s="354">
        <v>15.975300000000001</v>
      </c>
      <c r="AL4890" s="355">
        <v>0</v>
      </c>
      <c r="AM4890" s="11">
        <f>IF(Verzie!$E$1="CZK",Ceny!AK4890,IF(Verzie!$E$1="SK",Ceny!AL4890,""))</f>
        <v>0</v>
      </c>
    </row>
    <row r="4891" spans="34:39" ht="15">
      <c r="AH4891" s="353" t="s">
        <v>1531</v>
      </c>
      <c r="AI4891" s="352" t="s">
        <v>15802</v>
      </c>
      <c r="AJ4891" s="352" t="s">
        <v>15803</v>
      </c>
      <c r="AK4891" s="354">
        <v>16.27065</v>
      </c>
      <c r="AL4891" s="355">
        <v>0</v>
      </c>
      <c r="AM4891" s="11">
        <f>IF(Verzie!$E$1="CZK",Ceny!AK4891,IF(Verzie!$E$1="SK",Ceny!AL4891,""))</f>
        <v>0</v>
      </c>
    </row>
    <row r="4892" spans="34:39" ht="15">
      <c r="AH4892" s="353" t="s">
        <v>1532</v>
      </c>
      <c r="AI4892" s="352" t="s">
        <v>15804</v>
      </c>
      <c r="AJ4892" s="352" t="s">
        <v>15805</v>
      </c>
      <c r="AK4892" s="354">
        <v>16.563459999999999</v>
      </c>
      <c r="AL4892" s="355">
        <v>0</v>
      </c>
      <c r="AM4892" s="11">
        <f>IF(Verzie!$E$1="CZK",Ceny!AK4892,IF(Verzie!$E$1="SK",Ceny!AL4892,""))</f>
        <v>0</v>
      </c>
    </row>
    <row r="4893" spans="34:39" ht="15">
      <c r="AH4893" s="353" t="s">
        <v>1533</v>
      </c>
      <c r="AI4893" s="352" t="s">
        <v>15806</v>
      </c>
      <c r="AJ4893" s="352" t="s">
        <v>15807</v>
      </c>
      <c r="AK4893" s="354">
        <v>16.858809999999998</v>
      </c>
      <c r="AL4893" s="355">
        <v>0</v>
      </c>
      <c r="AM4893" s="11">
        <f>IF(Verzie!$E$1="CZK",Ceny!AK4893,IF(Verzie!$E$1="SK",Ceny!AL4893,""))</f>
        <v>0</v>
      </c>
    </row>
    <row r="4894" spans="34:39" ht="15">
      <c r="AH4894" s="353" t="s">
        <v>1534</v>
      </c>
      <c r="AI4894" s="352" t="s">
        <v>15808</v>
      </c>
      <c r="AJ4894" s="352" t="s">
        <v>15809</v>
      </c>
      <c r="AK4894" s="354">
        <v>17.151710000000001</v>
      </c>
      <c r="AL4894" s="355">
        <v>0</v>
      </c>
      <c r="AM4894" s="11">
        <f>IF(Verzie!$E$1="CZK",Ceny!AK4894,IF(Verzie!$E$1="SK",Ceny!AL4894,""))</f>
        <v>0</v>
      </c>
    </row>
    <row r="4895" spans="34:39" ht="15">
      <c r="AH4895" s="353" t="s">
        <v>1535</v>
      </c>
      <c r="AI4895" s="352" t="s">
        <v>15810</v>
      </c>
      <c r="AJ4895" s="352" t="s">
        <v>15811</v>
      </c>
      <c r="AK4895" s="354">
        <v>17.444520000000001</v>
      </c>
      <c r="AL4895" s="355">
        <v>0</v>
      </c>
      <c r="AM4895" s="11">
        <f>IF(Verzie!$E$1="CZK",Ceny!AK4895,IF(Verzie!$E$1="SK",Ceny!AL4895,""))</f>
        <v>0</v>
      </c>
    </row>
    <row r="4896" spans="34:39" ht="15">
      <c r="AH4896" s="353" t="s">
        <v>1536</v>
      </c>
      <c r="AI4896" s="352" t="s">
        <v>15812</v>
      </c>
      <c r="AJ4896" s="352" t="s">
        <v>15813</v>
      </c>
      <c r="AK4896" s="354">
        <v>17.894780000000001</v>
      </c>
      <c r="AL4896" s="355">
        <v>0</v>
      </c>
      <c r="AM4896" s="11">
        <f>IF(Verzie!$E$1="CZK",Ceny!AK4896,IF(Verzie!$E$1="SK",Ceny!AL4896,""))</f>
        <v>0</v>
      </c>
    </row>
    <row r="4897" spans="34:39" ht="15">
      <c r="AH4897" s="353" t="s">
        <v>1537</v>
      </c>
      <c r="AI4897" s="352" t="s">
        <v>15814</v>
      </c>
      <c r="AJ4897" s="352" t="s">
        <v>15815</v>
      </c>
      <c r="AK4897" s="354">
        <v>18.497509999999998</v>
      </c>
      <c r="AL4897" s="355">
        <v>0</v>
      </c>
      <c r="AM4897" s="11">
        <f>IF(Verzie!$E$1="CZK",Ceny!AK4897,IF(Verzie!$E$1="SK",Ceny!AL4897,""))</f>
        <v>0</v>
      </c>
    </row>
    <row r="4898" spans="34:39" ht="15">
      <c r="AH4898" s="353" t="s">
        <v>1538</v>
      </c>
      <c r="AI4898" s="352" t="s">
        <v>15816</v>
      </c>
      <c r="AJ4898" s="352" t="s">
        <v>15817</v>
      </c>
      <c r="AK4898" s="354">
        <v>15.801019999999999</v>
      </c>
      <c r="AL4898" s="355">
        <v>0</v>
      </c>
      <c r="AM4898" s="11">
        <f>IF(Verzie!$E$1="CZK",Ceny!AK4898,IF(Verzie!$E$1="SK",Ceny!AL4898,""))</f>
        <v>0</v>
      </c>
    </row>
    <row r="4899" spans="34:39" ht="15">
      <c r="AH4899" s="353" t="s">
        <v>1539</v>
      </c>
      <c r="AI4899" s="352" t="s">
        <v>15818</v>
      </c>
      <c r="AJ4899" s="352" t="s">
        <v>15819</v>
      </c>
      <c r="AK4899" s="354">
        <v>15.975300000000001</v>
      </c>
      <c r="AL4899" s="355">
        <v>0</v>
      </c>
      <c r="AM4899" s="11">
        <f>IF(Verzie!$E$1="CZK",Ceny!AK4899,IF(Verzie!$E$1="SK",Ceny!AL4899,""))</f>
        <v>0</v>
      </c>
    </row>
    <row r="4900" spans="34:39" ht="15">
      <c r="AH4900" s="353" t="s">
        <v>1540</v>
      </c>
      <c r="AI4900" s="352" t="s">
        <v>15820</v>
      </c>
      <c r="AJ4900" s="352" t="s">
        <v>15821</v>
      </c>
      <c r="AK4900" s="354">
        <v>16.563459999999999</v>
      </c>
      <c r="AL4900" s="355">
        <v>0</v>
      </c>
      <c r="AM4900" s="11">
        <f>IF(Verzie!$E$1="CZK",Ceny!AK4900,IF(Verzie!$E$1="SK",Ceny!AL4900,""))</f>
        <v>0</v>
      </c>
    </row>
    <row r="4901" spans="34:39" ht="15">
      <c r="AH4901" s="353" t="s">
        <v>1541</v>
      </c>
      <c r="AI4901" s="352" t="s">
        <v>15822</v>
      </c>
      <c r="AJ4901" s="352" t="s">
        <v>15823</v>
      </c>
      <c r="AK4901" s="354">
        <v>16.858809999999998</v>
      </c>
      <c r="AL4901" s="355">
        <v>0</v>
      </c>
      <c r="AM4901" s="11">
        <f>IF(Verzie!$E$1="CZK",Ceny!AK4901,IF(Verzie!$E$1="SK",Ceny!AL4901,""))</f>
        <v>0</v>
      </c>
    </row>
    <row r="4902" spans="34:39" ht="15">
      <c r="AH4902" s="353" t="s">
        <v>1542</v>
      </c>
      <c r="AI4902" s="352" t="s">
        <v>15824</v>
      </c>
      <c r="AJ4902" s="352" t="s">
        <v>15825</v>
      </c>
      <c r="AK4902" s="354">
        <v>17.151710000000001</v>
      </c>
      <c r="AL4902" s="355">
        <v>0</v>
      </c>
      <c r="AM4902" s="11">
        <f>IF(Verzie!$E$1="CZK",Ceny!AK4902,IF(Verzie!$E$1="SK",Ceny!AL4902,""))</f>
        <v>0</v>
      </c>
    </row>
    <row r="4903" spans="34:39" ht="15">
      <c r="AH4903" s="353" t="s">
        <v>1543</v>
      </c>
      <c r="AI4903" s="352" t="s">
        <v>15826</v>
      </c>
      <c r="AJ4903" s="352" t="s">
        <v>15827</v>
      </c>
      <c r="AK4903" s="354">
        <v>18.497509999999998</v>
      </c>
      <c r="AL4903" s="355">
        <v>0</v>
      </c>
      <c r="AM4903" s="11">
        <f>IF(Verzie!$E$1="CZK",Ceny!AK4903,IF(Verzie!$E$1="SK",Ceny!AL4903,""))</f>
        <v>0</v>
      </c>
    </row>
    <row r="4904" spans="34:39" ht="15">
      <c r="AH4904" s="353" t="s">
        <v>1168</v>
      </c>
      <c r="AI4904" s="352" t="s">
        <v>15828</v>
      </c>
      <c r="AJ4904" s="352" t="s">
        <v>15829</v>
      </c>
      <c r="AK4904" s="354">
        <v>11.304930000000001</v>
      </c>
      <c r="AL4904" s="355">
        <v>0.54381999999999997</v>
      </c>
      <c r="AM4904" s="11">
        <f>IF(Verzie!$E$1="CZK",Ceny!AK4904,IF(Verzie!$E$1="SK",Ceny!AL4904,""))</f>
        <v>0.54381999999999997</v>
      </c>
    </row>
    <row r="4905" spans="34:39" ht="15">
      <c r="AH4905" s="353" t="s">
        <v>1169</v>
      </c>
      <c r="AI4905" s="352" t="s">
        <v>15830</v>
      </c>
      <c r="AJ4905" s="352" t="s">
        <v>15831</v>
      </c>
      <c r="AK4905" s="354">
        <v>11.43294</v>
      </c>
      <c r="AL4905" s="355">
        <v>0.54996999999999996</v>
      </c>
      <c r="AM4905" s="11">
        <f>IF(Verzie!$E$1="CZK",Ceny!AK4905,IF(Verzie!$E$1="SK",Ceny!AL4905,""))</f>
        <v>0.54996999999999996</v>
      </c>
    </row>
    <row r="4906" spans="34:39" ht="15">
      <c r="AH4906" s="353" t="s">
        <v>1170</v>
      </c>
      <c r="AI4906" s="352" t="s">
        <v>15832</v>
      </c>
      <c r="AJ4906" s="352" t="s">
        <v>15833</v>
      </c>
      <c r="AK4906" s="354">
        <v>11.64367</v>
      </c>
      <c r="AL4906" s="355">
        <v>0.56011</v>
      </c>
      <c r="AM4906" s="11">
        <f>IF(Verzie!$E$1="CZK",Ceny!AK4906,IF(Verzie!$E$1="SK",Ceny!AL4906,""))</f>
        <v>0.56011</v>
      </c>
    </row>
    <row r="4907" spans="34:39" ht="15">
      <c r="AH4907" s="353" t="s">
        <v>1171</v>
      </c>
      <c r="AI4907" s="352" t="s">
        <v>15834</v>
      </c>
      <c r="AJ4907" s="352" t="s">
        <v>15835</v>
      </c>
      <c r="AK4907" s="354">
        <v>11.851710000000001</v>
      </c>
      <c r="AL4907" s="355">
        <v>0.57011000000000001</v>
      </c>
      <c r="AM4907" s="11">
        <f>IF(Verzie!$E$1="CZK",Ceny!AK4907,IF(Verzie!$E$1="SK",Ceny!AL4907,""))</f>
        <v>0.57011000000000001</v>
      </c>
    </row>
    <row r="4908" spans="34:39" ht="15">
      <c r="AH4908" s="353" t="s">
        <v>1172</v>
      </c>
      <c r="AI4908" s="352" t="s">
        <v>15836</v>
      </c>
      <c r="AJ4908" s="352" t="s">
        <v>15837</v>
      </c>
      <c r="AK4908" s="354">
        <v>12.06503</v>
      </c>
      <c r="AL4908" s="355">
        <v>0.58038000000000001</v>
      </c>
      <c r="AM4908" s="11">
        <f>IF(Verzie!$E$1="CZK",Ceny!AK4908,IF(Verzie!$E$1="SK",Ceny!AL4908,""))</f>
        <v>0.58038000000000001</v>
      </c>
    </row>
    <row r="4909" spans="34:39" ht="15">
      <c r="AH4909" s="353" t="s">
        <v>1682</v>
      </c>
      <c r="AI4909" s="352" t="s">
        <v>15838</v>
      </c>
      <c r="AJ4909" s="352" t="s">
        <v>15839</v>
      </c>
      <c r="AK4909" s="354">
        <v>11.744149999999999</v>
      </c>
      <c r="AL4909" s="355">
        <v>0.55274000000000001</v>
      </c>
      <c r="AM4909" s="11">
        <f>IF(Verzie!$E$1="CZK",Ceny!AK4909,IF(Verzie!$E$1="SK",Ceny!AL4909,""))</f>
        <v>0.55274000000000001</v>
      </c>
    </row>
    <row r="4910" spans="34:39" ht="15">
      <c r="AH4910" s="353" t="s">
        <v>1173</v>
      </c>
      <c r="AI4910" s="352" t="s">
        <v>15840</v>
      </c>
      <c r="AJ4910" s="352" t="s">
        <v>15841</v>
      </c>
      <c r="AK4910" s="354">
        <v>12.27576</v>
      </c>
      <c r="AL4910" s="355">
        <v>0.59052000000000004</v>
      </c>
      <c r="AM4910" s="11">
        <f>IF(Verzie!$E$1="CZK",Ceny!AK4910,IF(Verzie!$E$1="SK",Ceny!AL4910,""))</f>
        <v>0.59052000000000004</v>
      </c>
    </row>
    <row r="4911" spans="34:39" ht="15">
      <c r="AH4911" s="353" t="s">
        <v>1682</v>
      </c>
      <c r="AI4911" s="352" t="s">
        <v>15842</v>
      </c>
      <c r="AJ4911" s="352" t="s">
        <v>15843</v>
      </c>
      <c r="AK4911" s="354">
        <v>11.94928</v>
      </c>
      <c r="AL4911" s="355">
        <v>0.56240000000000001</v>
      </c>
      <c r="AM4911" s="11">
        <f>IF(Verzie!$E$1="CZK",Ceny!AK4911,IF(Verzie!$E$1="SK",Ceny!AL4911,""))</f>
        <v>0.56240000000000001</v>
      </c>
    </row>
    <row r="4912" spans="34:39" ht="15">
      <c r="AH4912" s="353" t="s">
        <v>1174</v>
      </c>
      <c r="AI4912" s="352" t="s">
        <v>15844</v>
      </c>
      <c r="AJ4912" s="352" t="s">
        <v>15845</v>
      </c>
      <c r="AK4912" s="354">
        <v>12.483689999999999</v>
      </c>
      <c r="AL4912" s="355">
        <v>0.60052000000000005</v>
      </c>
      <c r="AM4912" s="11">
        <f>IF(Verzie!$E$1="CZK",Ceny!AK4912,IF(Verzie!$E$1="SK",Ceny!AL4912,""))</f>
        <v>0.60052000000000005</v>
      </c>
    </row>
    <row r="4913" spans="34:39" ht="15">
      <c r="AH4913" s="353" t="s">
        <v>1175</v>
      </c>
      <c r="AI4913" s="352" t="s">
        <v>15846</v>
      </c>
      <c r="AJ4913" s="352" t="s">
        <v>15847</v>
      </c>
      <c r="AK4913" s="354">
        <v>12.801130000000001</v>
      </c>
      <c r="AL4913" s="355">
        <v>0.61577999999999999</v>
      </c>
      <c r="AM4913" s="11">
        <f>IF(Verzie!$E$1="CZK",Ceny!AK4913,IF(Verzie!$E$1="SK",Ceny!AL4913,""))</f>
        <v>0.61577999999999999</v>
      </c>
    </row>
    <row r="4914" spans="34:39" ht="15">
      <c r="AH4914" s="353" t="s">
        <v>1176</v>
      </c>
      <c r="AI4914" s="352" t="s">
        <v>15848</v>
      </c>
      <c r="AJ4914" s="352" t="s">
        <v>15849</v>
      </c>
      <c r="AK4914" s="354">
        <v>13.233129999999999</v>
      </c>
      <c r="AL4914" s="355">
        <v>0.63656999999999997</v>
      </c>
      <c r="AM4914" s="11">
        <f>IF(Verzie!$E$1="CZK",Ceny!AK4914,IF(Verzie!$E$1="SK",Ceny!AL4914,""))</f>
        <v>0.63656999999999997</v>
      </c>
    </row>
    <row r="4915" spans="34:39" ht="15">
      <c r="AH4915" s="353" t="s">
        <v>1177</v>
      </c>
      <c r="AI4915" s="352" t="s">
        <v>15850</v>
      </c>
      <c r="AJ4915" s="352" t="s">
        <v>15851</v>
      </c>
      <c r="AK4915" s="354">
        <v>11.304930000000001</v>
      </c>
      <c r="AL4915" s="355">
        <v>0.54381999999999997</v>
      </c>
      <c r="AM4915" s="11">
        <f>IF(Verzie!$E$1="CZK",Ceny!AK4915,IF(Verzie!$E$1="SK",Ceny!AL4915,""))</f>
        <v>0.54381999999999997</v>
      </c>
    </row>
    <row r="4916" spans="34:39" ht="15">
      <c r="AH4916" s="353" t="s">
        <v>1178</v>
      </c>
      <c r="AI4916" s="352" t="s">
        <v>15852</v>
      </c>
      <c r="AJ4916" s="352" t="s">
        <v>15853</v>
      </c>
      <c r="AK4916" s="354">
        <v>11.43294</v>
      </c>
      <c r="AL4916" s="355">
        <v>0.54996999999999996</v>
      </c>
      <c r="AM4916" s="11">
        <f>IF(Verzie!$E$1="CZK",Ceny!AK4916,IF(Verzie!$E$1="SK",Ceny!AL4916,""))</f>
        <v>0.54996999999999996</v>
      </c>
    </row>
    <row r="4917" spans="34:39" ht="15">
      <c r="AH4917" s="353" t="s">
        <v>1179</v>
      </c>
      <c r="AI4917" s="352" t="s">
        <v>15854</v>
      </c>
      <c r="AJ4917" s="352" t="s">
        <v>15855</v>
      </c>
      <c r="AK4917" s="354">
        <v>11.64367</v>
      </c>
      <c r="AL4917" s="355">
        <v>0.56011</v>
      </c>
      <c r="AM4917" s="11">
        <f>IF(Verzie!$E$1="CZK",Ceny!AK4917,IF(Verzie!$E$1="SK",Ceny!AL4917,""))</f>
        <v>0.56011</v>
      </c>
    </row>
    <row r="4918" spans="34:39" ht="15">
      <c r="AH4918" s="353" t="s">
        <v>1180</v>
      </c>
      <c r="AI4918" s="352" t="s">
        <v>15856</v>
      </c>
      <c r="AJ4918" s="352" t="s">
        <v>15857</v>
      </c>
      <c r="AK4918" s="354">
        <v>11.851710000000001</v>
      </c>
      <c r="AL4918" s="355">
        <v>0.57011000000000001</v>
      </c>
      <c r="AM4918" s="11">
        <f>IF(Verzie!$E$1="CZK",Ceny!AK4918,IF(Verzie!$E$1="SK",Ceny!AL4918,""))</f>
        <v>0.57011000000000001</v>
      </c>
    </row>
    <row r="4919" spans="34:39" ht="15">
      <c r="AH4919" s="353" t="s">
        <v>1181</v>
      </c>
      <c r="AI4919" s="352" t="s">
        <v>15858</v>
      </c>
      <c r="AJ4919" s="352" t="s">
        <v>15859</v>
      </c>
      <c r="AK4919" s="354">
        <v>12.06503</v>
      </c>
      <c r="AL4919" s="355">
        <v>0.58038000000000001</v>
      </c>
      <c r="AM4919" s="11">
        <f>IF(Verzie!$E$1="CZK",Ceny!AK4919,IF(Verzie!$E$1="SK",Ceny!AL4919,""))</f>
        <v>0.58038000000000001</v>
      </c>
    </row>
    <row r="4920" spans="34:39" ht="15">
      <c r="AH4920" s="353" t="s">
        <v>1182</v>
      </c>
      <c r="AI4920" s="352" t="s">
        <v>15860</v>
      </c>
      <c r="AJ4920" s="352" t="s">
        <v>15861</v>
      </c>
      <c r="AK4920" s="354">
        <v>12.27576</v>
      </c>
      <c r="AL4920" s="355">
        <v>0.59052000000000004</v>
      </c>
      <c r="AM4920" s="11">
        <f>IF(Verzie!$E$1="CZK",Ceny!AK4920,IF(Verzie!$E$1="SK",Ceny!AL4920,""))</f>
        <v>0.59052000000000004</v>
      </c>
    </row>
    <row r="4921" spans="34:39" ht="15">
      <c r="AH4921" s="353" t="s">
        <v>1183</v>
      </c>
      <c r="AI4921" s="352" t="s">
        <v>15862</v>
      </c>
      <c r="AJ4921" s="352" t="s">
        <v>15863</v>
      </c>
      <c r="AK4921" s="354">
        <v>12.801130000000001</v>
      </c>
      <c r="AL4921" s="355">
        <v>0.61577999999999999</v>
      </c>
      <c r="AM4921" s="11">
        <f>IF(Verzie!$E$1="CZK",Ceny!AK4921,IF(Verzie!$E$1="SK",Ceny!AL4921,""))</f>
        <v>0.61577999999999999</v>
      </c>
    </row>
    <row r="4922" spans="34:39" ht="15">
      <c r="AH4922" s="353" t="s">
        <v>1184</v>
      </c>
      <c r="AI4922" s="352" t="s">
        <v>15864</v>
      </c>
      <c r="AJ4922" s="352" t="s">
        <v>15865</v>
      </c>
      <c r="AK4922" s="354">
        <v>13.233129999999999</v>
      </c>
      <c r="AL4922" s="355">
        <v>0.63656999999999997</v>
      </c>
      <c r="AM4922" s="11">
        <f>IF(Verzie!$E$1="CZK",Ceny!AK4922,IF(Verzie!$E$1="SK",Ceny!AL4922,""))</f>
        <v>0.63656999999999997</v>
      </c>
    </row>
    <row r="4923" spans="34:39" ht="15">
      <c r="AH4923" s="353" t="s">
        <v>1185</v>
      </c>
      <c r="AI4923" s="352" t="s">
        <v>15866</v>
      </c>
      <c r="AJ4923" s="352" t="s">
        <v>15867</v>
      </c>
      <c r="AK4923" s="354">
        <v>11.304930000000001</v>
      </c>
      <c r="AL4923" s="355">
        <v>0.54381999999999997</v>
      </c>
      <c r="AM4923" s="11">
        <f>IF(Verzie!$E$1="CZK",Ceny!AK4923,IF(Verzie!$E$1="SK",Ceny!AL4923,""))</f>
        <v>0.54381999999999997</v>
      </c>
    </row>
    <row r="4924" spans="34:39" ht="15">
      <c r="AH4924" s="353" t="s">
        <v>1186</v>
      </c>
      <c r="AI4924" s="352" t="s">
        <v>15868</v>
      </c>
      <c r="AJ4924" s="352" t="s">
        <v>15869</v>
      </c>
      <c r="AK4924" s="354">
        <v>11.43294</v>
      </c>
      <c r="AL4924" s="355">
        <v>0.54996999999999996</v>
      </c>
      <c r="AM4924" s="11">
        <f>IF(Verzie!$E$1="CZK",Ceny!AK4924,IF(Verzie!$E$1="SK",Ceny!AL4924,""))</f>
        <v>0.54996999999999996</v>
      </c>
    </row>
    <row r="4925" spans="34:39" ht="15">
      <c r="AH4925" s="353" t="s">
        <v>1187</v>
      </c>
      <c r="AI4925" s="352" t="s">
        <v>15870</v>
      </c>
      <c r="AJ4925" s="352" t="s">
        <v>15871</v>
      </c>
      <c r="AK4925" s="354">
        <v>11.64367</v>
      </c>
      <c r="AL4925" s="355">
        <v>0.56011</v>
      </c>
      <c r="AM4925" s="11">
        <f>IF(Verzie!$E$1="CZK",Ceny!AK4925,IF(Verzie!$E$1="SK",Ceny!AL4925,""))</f>
        <v>0.56011</v>
      </c>
    </row>
    <row r="4926" spans="34:39" ht="15">
      <c r="AH4926" s="353" t="s">
        <v>1188</v>
      </c>
      <c r="AI4926" s="352" t="s">
        <v>15872</v>
      </c>
      <c r="AJ4926" s="352" t="s">
        <v>15873</v>
      </c>
      <c r="AK4926" s="354">
        <v>11.851710000000001</v>
      </c>
      <c r="AL4926" s="355">
        <v>0.57011000000000001</v>
      </c>
      <c r="AM4926" s="11">
        <f>IF(Verzie!$E$1="CZK",Ceny!AK4926,IF(Verzie!$E$1="SK",Ceny!AL4926,""))</f>
        <v>0.57011000000000001</v>
      </c>
    </row>
    <row r="4927" spans="34:39" ht="15">
      <c r="AH4927" s="353" t="s">
        <v>1189</v>
      </c>
      <c r="AI4927" s="352" t="s">
        <v>15874</v>
      </c>
      <c r="AJ4927" s="352" t="s">
        <v>15875</v>
      </c>
      <c r="AK4927" s="354">
        <v>12.06503</v>
      </c>
      <c r="AL4927" s="355">
        <v>0.58038000000000001</v>
      </c>
      <c r="AM4927" s="11">
        <f>IF(Verzie!$E$1="CZK",Ceny!AK4927,IF(Verzie!$E$1="SK",Ceny!AL4927,""))</f>
        <v>0.58038000000000001</v>
      </c>
    </row>
    <row r="4928" spans="34:39" ht="15">
      <c r="AH4928" s="353" t="s">
        <v>1682</v>
      </c>
      <c r="AI4928" s="352" t="s">
        <v>15876</v>
      </c>
      <c r="AJ4928" s="352" t="s">
        <v>15877</v>
      </c>
      <c r="AK4928" s="354">
        <v>11.744149999999999</v>
      </c>
      <c r="AL4928" s="355">
        <v>0.55274000000000001</v>
      </c>
      <c r="AM4928" s="11">
        <f>IF(Verzie!$E$1="CZK",Ceny!AK4928,IF(Verzie!$E$1="SK",Ceny!AL4928,""))</f>
        <v>0.55274000000000001</v>
      </c>
    </row>
    <row r="4929" spans="34:39" ht="15">
      <c r="AH4929" s="353" t="s">
        <v>1190</v>
      </c>
      <c r="AI4929" s="352" t="s">
        <v>15878</v>
      </c>
      <c r="AJ4929" s="352" t="s">
        <v>15879</v>
      </c>
      <c r="AK4929" s="354">
        <v>12.27576</v>
      </c>
      <c r="AL4929" s="355">
        <v>0.59052000000000004</v>
      </c>
      <c r="AM4929" s="11">
        <f>IF(Verzie!$E$1="CZK",Ceny!AK4929,IF(Verzie!$E$1="SK",Ceny!AL4929,""))</f>
        <v>0.59052000000000004</v>
      </c>
    </row>
    <row r="4930" spans="34:39" ht="15">
      <c r="AH4930" s="353" t="s">
        <v>1191</v>
      </c>
      <c r="AI4930" s="352" t="s">
        <v>15880</v>
      </c>
      <c r="AJ4930" s="352" t="s">
        <v>15881</v>
      </c>
      <c r="AK4930" s="354">
        <v>12.483689999999999</v>
      </c>
      <c r="AL4930" s="355">
        <v>0.60052000000000005</v>
      </c>
      <c r="AM4930" s="11">
        <f>IF(Verzie!$E$1="CZK",Ceny!AK4930,IF(Verzie!$E$1="SK",Ceny!AL4930,""))</f>
        <v>0.60052000000000005</v>
      </c>
    </row>
    <row r="4931" spans="34:39" ht="15">
      <c r="AH4931" s="353" t="s">
        <v>1192</v>
      </c>
      <c r="AI4931" s="352" t="s">
        <v>15882</v>
      </c>
      <c r="AJ4931" s="352" t="s">
        <v>15883</v>
      </c>
      <c r="AK4931" s="354">
        <v>12.801130000000001</v>
      </c>
      <c r="AL4931" s="355">
        <v>0.61577999999999999</v>
      </c>
      <c r="AM4931" s="11">
        <f>IF(Verzie!$E$1="CZK",Ceny!AK4931,IF(Verzie!$E$1="SK",Ceny!AL4931,""))</f>
        <v>0.61577999999999999</v>
      </c>
    </row>
    <row r="4932" spans="34:39" ht="15">
      <c r="AH4932" s="353" t="s">
        <v>1193</v>
      </c>
      <c r="AI4932" s="352" t="s">
        <v>15884</v>
      </c>
      <c r="AJ4932" s="352" t="s">
        <v>15885</v>
      </c>
      <c r="AK4932" s="354">
        <v>13.233129999999999</v>
      </c>
      <c r="AL4932" s="355">
        <v>0.63656999999999997</v>
      </c>
      <c r="AM4932" s="11">
        <f>IF(Verzie!$E$1="CZK",Ceny!AK4932,IF(Verzie!$E$1="SK",Ceny!AL4932,""))</f>
        <v>0.63656999999999997</v>
      </c>
    </row>
    <row r="4933" spans="34:39" ht="15">
      <c r="AH4933" s="353" t="s">
        <v>1544</v>
      </c>
      <c r="AI4933" s="352" t="s">
        <v>15886</v>
      </c>
      <c r="AJ4933" s="352" t="s">
        <v>15887</v>
      </c>
      <c r="AK4933" s="354">
        <v>61.367899999999999</v>
      </c>
      <c r="AL4933" s="355">
        <v>2.9520300000000002</v>
      </c>
      <c r="AM4933" s="11">
        <f>IF(Verzie!$E$1="CZK",Ceny!AK4933,IF(Verzie!$E$1="SK",Ceny!AL4933,""))</f>
        <v>2.9520300000000002</v>
      </c>
    </row>
    <row r="4934" spans="34:39" ht="15">
      <c r="AH4934" s="353" t="s">
        <v>15888</v>
      </c>
      <c r="AI4934" s="352" t="s">
        <v>15889</v>
      </c>
      <c r="AJ4934" s="352" t="s">
        <v>15890</v>
      </c>
      <c r="AK4934" s="354">
        <v>16.912929999999999</v>
      </c>
      <c r="AL4934" s="355">
        <v>0.81357999999999997</v>
      </c>
      <c r="AM4934" s="11">
        <f>IF(Verzie!$E$1="CZK",Ceny!AK4934,IF(Verzie!$E$1="SK",Ceny!AL4934,""))</f>
        <v>0.81357999999999997</v>
      </c>
    </row>
    <row r="4935" spans="34:39" ht="15">
      <c r="AH4935" s="353" t="s">
        <v>15891</v>
      </c>
      <c r="AI4935" s="352" t="s">
        <v>15892</v>
      </c>
      <c r="AJ4935" s="352" t="s">
        <v>15893</v>
      </c>
      <c r="AK4935" s="354">
        <v>17.53717</v>
      </c>
      <c r="AL4935" s="355">
        <v>0.84358999999999995</v>
      </c>
      <c r="AM4935" s="11">
        <f>IF(Verzie!$E$1="CZK",Ceny!AK4935,IF(Verzie!$E$1="SK",Ceny!AL4935,""))</f>
        <v>0.84358999999999995</v>
      </c>
    </row>
    <row r="4936" spans="34:39" ht="15">
      <c r="AH4936" s="353" t="s">
        <v>1194</v>
      </c>
      <c r="AI4936" s="352" t="s">
        <v>15894</v>
      </c>
      <c r="AJ4936" s="352" t="s">
        <v>15895</v>
      </c>
      <c r="AK4936" s="354">
        <v>24.69378</v>
      </c>
      <c r="AL4936" s="355">
        <v>1.1621999999999999</v>
      </c>
      <c r="AM4936" s="11">
        <f>IF(Verzie!$E$1="CZK",Ceny!AK4936,IF(Verzie!$E$1="SK",Ceny!AL4936,""))</f>
        <v>1.1621999999999999</v>
      </c>
    </row>
    <row r="4937" spans="34:39" ht="15">
      <c r="AH4937" s="353" t="s">
        <v>1682</v>
      </c>
      <c r="AI4937" s="352" t="s">
        <v>15896</v>
      </c>
      <c r="AJ4937" s="352" t="s">
        <v>15897</v>
      </c>
      <c r="AK4937" s="354">
        <v>24.69378</v>
      </c>
      <c r="AL4937" s="355">
        <v>1.1621999999999999</v>
      </c>
      <c r="AM4937" s="11">
        <f>IF(Verzie!$E$1="CZK",Ceny!AK4937,IF(Verzie!$E$1="SK",Ceny!AL4937,""))</f>
        <v>1.1621999999999999</v>
      </c>
    </row>
    <row r="4938" spans="34:39" ht="15">
      <c r="AH4938" s="353" t="s">
        <v>1195</v>
      </c>
      <c r="AI4938" s="352" t="s">
        <v>15898</v>
      </c>
      <c r="AJ4938" s="352" t="s">
        <v>15899</v>
      </c>
      <c r="AK4938" s="354">
        <v>25.299289999999999</v>
      </c>
      <c r="AL4938" s="355">
        <v>1.1907000000000001</v>
      </c>
      <c r="AM4938" s="11">
        <f>IF(Verzie!$E$1="CZK",Ceny!AK4938,IF(Verzie!$E$1="SK",Ceny!AL4938,""))</f>
        <v>1.1907000000000001</v>
      </c>
    </row>
    <row r="4939" spans="34:39" ht="15">
      <c r="AH4939" s="353" t="s">
        <v>1332</v>
      </c>
      <c r="AI4939" s="352" t="s">
        <v>15900</v>
      </c>
      <c r="AJ4939" s="352" t="s">
        <v>15901</v>
      </c>
      <c r="AK4939" s="354">
        <v>49.383429999999997</v>
      </c>
      <c r="AL4939" s="355">
        <v>2.32422</v>
      </c>
      <c r="AM4939" s="11">
        <f>IF(Verzie!$E$1="CZK",Ceny!AK4939,IF(Verzie!$E$1="SK",Ceny!AL4939,""))</f>
        <v>2.32422</v>
      </c>
    </row>
    <row r="4940" spans="34:39" ht="15">
      <c r="AH4940" s="353" t="s">
        <v>1682</v>
      </c>
      <c r="AI4940" s="352" t="s">
        <v>15902</v>
      </c>
      <c r="AJ4940" s="352" t="s">
        <v>15903</v>
      </c>
      <c r="AK4940" s="354">
        <v>49.383429999999997</v>
      </c>
      <c r="AL4940" s="355">
        <v>2.32422</v>
      </c>
      <c r="AM4940" s="11">
        <f>IF(Verzie!$E$1="CZK",Ceny!AK4940,IF(Verzie!$E$1="SK",Ceny!AL4940,""))</f>
        <v>2.32422</v>
      </c>
    </row>
    <row r="4941" spans="34:39" ht="15">
      <c r="AH4941" s="353" t="s">
        <v>1333</v>
      </c>
      <c r="AI4941" s="352" t="s">
        <v>15904</v>
      </c>
      <c r="AJ4941" s="352" t="s">
        <v>15905</v>
      </c>
      <c r="AK4941" s="354">
        <v>49.991039999999998</v>
      </c>
      <c r="AL4941" s="355">
        <v>2.3528199999999999</v>
      </c>
      <c r="AM4941" s="11">
        <f>IF(Verzie!$E$1="CZK",Ceny!AK4941,IF(Verzie!$E$1="SK",Ceny!AL4941,""))</f>
        <v>2.3528199999999999</v>
      </c>
    </row>
    <row r="4942" spans="34:39" ht="15">
      <c r="AH4942" s="353" t="s">
        <v>1635</v>
      </c>
      <c r="AI4942" s="352" t="s">
        <v>15906</v>
      </c>
      <c r="AJ4942" s="352" t="s">
        <v>15907</v>
      </c>
      <c r="AK4942" s="354">
        <v>223.77942999999999</v>
      </c>
      <c r="AL4942" s="355">
        <v>10.7646</v>
      </c>
      <c r="AM4942" s="11">
        <f>IF(Verzie!$E$1="CZK",Ceny!AK4942,IF(Verzie!$E$1="SK",Ceny!AL4942,""))</f>
        <v>10.7646</v>
      </c>
    </row>
    <row r="4943" spans="34:39" ht="15">
      <c r="AH4943" s="353" t="s">
        <v>1636</v>
      </c>
      <c r="AI4943" s="352" t="s">
        <v>15908</v>
      </c>
      <c r="AJ4943" s="352" t="s">
        <v>15909</v>
      </c>
      <c r="AK4943" s="354">
        <v>223.77942999999999</v>
      </c>
      <c r="AL4943" s="355">
        <v>10.7646</v>
      </c>
      <c r="AM4943" s="11">
        <f>IF(Verzie!$E$1="CZK",Ceny!AK4943,IF(Verzie!$E$1="SK",Ceny!AL4943,""))</f>
        <v>10.7646</v>
      </c>
    </row>
    <row r="4944" spans="34:39" ht="15">
      <c r="AH4944" s="353" t="s">
        <v>1637</v>
      </c>
      <c r="AI4944" s="352" t="s">
        <v>15910</v>
      </c>
      <c r="AJ4944" s="352" t="s">
        <v>15911</v>
      </c>
      <c r="AK4944" s="354">
        <v>224.26065</v>
      </c>
      <c r="AL4944" s="355">
        <v>10.787739999999999</v>
      </c>
      <c r="AM4944" s="11">
        <f>IF(Verzie!$E$1="CZK",Ceny!AK4944,IF(Verzie!$E$1="SK",Ceny!AL4944,""))</f>
        <v>10.787739999999999</v>
      </c>
    </row>
    <row r="4945" spans="34:39" ht="15">
      <c r="AH4945" s="353" t="s">
        <v>1638</v>
      </c>
      <c r="AI4945" s="352" t="s">
        <v>15912</v>
      </c>
      <c r="AJ4945" s="352" t="s">
        <v>15913</v>
      </c>
      <c r="AK4945" s="354">
        <v>224.26065</v>
      </c>
      <c r="AL4945" s="355">
        <v>10.787739999999999</v>
      </c>
      <c r="AM4945" s="11">
        <f>IF(Verzie!$E$1="CZK",Ceny!AK4945,IF(Verzie!$E$1="SK",Ceny!AL4945,""))</f>
        <v>10.787739999999999</v>
      </c>
    </row>
    <row r="4946" spans="34:39" ht="15">
      <c r="AH4946" s="353" t="s">
        <v>1639</v>
      </c>
      <c r="AI4946" s="352" t="s">
        <v>15914</v>
      </c>
      <c r="AJ4946" s="352" t="s">
        <v>15915</v>
      </c>
      <c r="AK4946" s="354">
        <v>229.11434</v>
      </c>
      <c r="AL4946" s="355">
        <v>11.02122</v>
      </c>
      <c r="AM4946" s="11">
        <f>IF(Verzie!$E$1="CZK",Ceny!AK4946,IF(Verzie!$E$1="SK",Ceny!AL4946,""))</f>
        <v>11.02122</v>
      </c>
    </row>
    <row r="4947" spans="34:39" ht="15">
      <c r="AH4947" s="353" t="s">
        <v>1640</v>
      </c>
      <c r="AI4947" s="352" t="s">
        <v>15916</v>
      </c>
      <c r="AJ4947" s="352" t="s">
        <v>15917</v>
      </c>
      <c r="AK4947" s="354">
        <v>229.11434</v>
      </c>
      <c r="AL4947" s="355">
        <v>11.02122</v>
      </c>
      <c r="AM4947" s="11">
        <f>IF(Verzie!$E$1="CZK",Ceny!AK4947,IF(Verzie!$E$1="SK",Ceny!AL4947,""))</f>
        <v>11.02122</v>
      </c>
    </row>
    <row r="4948" spans="34:39" ht="15">
      <c r="AH4948" s="353" t="s">
        <v>15918</v>
      </c>
      <c r="AI4948" s="352" t="s">
        <v>15919</v>
      </c>
      <c r="AJ4948" s="352" t="s">
        <v>15920</v>
      </c>
      <c r="AK4948" s="354">
        <v>232.02868000000001</v>
      </c>
      <c r="AL4948" s="355">
        <v>11.16142</v>
      </c>
      <c r="AM4948" s="11">
        <f>IF(Verzie!$E$1="CZK",Ceny!AK4948,IF(Verzie!$E$1="SK",Ceny!AL4948,""))</f>
        <v>11.16142</v>
      </c>
    </row>
    <row r="4949" spans="34:39" ht="15">
      <c r="AH4949" s="353" t="s">
        <v>15921</v>
      </c>
      <c r="AI4949" s="352" t="s">
        <v>15922</v>
      </c>
      <c r="AJ4949" s="352" t="s">
        <v>15923</v>
      </c>
      <c r="AK4949" s="354">
        <v>232.02868000000001</v>
      </c>
      <c r="AL4949" s="355">
        <v>11.16142</v>
      </c>
      <c r="AM4949" s="11">
        <f>IF(Verzie!$E$1="CZK",Ceny!AK4949,IF(Verzie!$E$1="SK",Ceny!AL4949,""))</f>
        <v>11.16142</v>
      </c>
    </row>
    <row r="4950" spans="34:39" ht="15">
      <c r="AH4950" s="353" t="s">
        <v>1641</v>
      </c>
      <c r="AI4950" s="352" t="s">
        <v>15924</v>
      </c>
      <c r="AJ4950" s="352" t="s">
        <v>15925</v>
      </c>
      <c r="AK4950" s="354">
        <v>233.96566000000001</v>
      </c>
      <c r="AL4950" s="355">
        <v>11.25459</v>
      </c>
      <c r="AM4950" s="11">
        <f>IF(Verzie!$E$1="CZK",Ceny!AK4950,IF(Verzie!$E$1="SK",Ceny!AL4950,""))</f>
        <v>11.25459</v>
      </c>
    </row>
    <row r="4951" spans="34:39" ht="15">
      <c r="AH4951" s="353" t="s">
        <v>1642</v>
      </c>
      <c r="AI4951" s="352" t="s">
        <v>15926</v>
      </c>
      <c r="AJ4951" s="352" t="s">
        <v>15927</v>
      </c>
      <c r="AK4951" s="354">
        <v>233.96566000000001</v>
      </c>
      <c r="AL4951" s="355">
        <v>11.25459</v>
      </c>
      <c r="AM4951" s="11">
        <f>IF(Verzie!$E$1="CZK",Ceny!AK4951,IF(Verzie!$E$1="SK",Ceny!AL4951,""))</f>
        <v>11.25459</v>
      </c>
    </row>
    <row r="4952" spans="34:39" ht="15">
      <c r="AH4952" s="353" t="s">
        <v>15928</v>
      </c>
      <c r="AI4952" s="352" t="s">
        <v>15929</v>
      </c>
      <c r="AJ4952" s="352" t="s">
        <v>15930</v>
      </c>
      <c r="AK4952" s="354">
        <v>235.90276</v>
      </c>
      <c r="AL4952" s="355">
        <v>11.347770000000001</v>
      </c>
      <c r="AM4952" s="11">
        <f>IF(Verzie!$E$1="CZK",Ceny!AK4952,IF(Verzie!$E$1="SK",Ceny!AL4952,""))</f>
        <v>11.347770000000001</v>
      </c>
    </row>
    <row r="4953" spans="34:39" ht="15">
      <c r="AH4953" s="353" t="s">
        <v>15931</v>
      </c>
      <c r="AI4953" s="352" t="s">
        <v>15932</v>
      </c>
      <c r="AJ4953" s="352" t="s">
        <v>15933</v>
      </c>
      <c r="AK4953" s="354">
        <v>235.90276</v>
      </c>
      <c r="AL4953" s="355">
        <v>11.347770000000001</v>
      </c>
      <c r="AM4953" s="11">
        <f>IF(Verzie!$E$1="CZK",Ceny!AK4953,IF(Verzie!$E$1="SK",Ceny!AL4953,""))</f>
        <v>11.347770000000001</v>
      </c>
    </row>
    <row r="4954" spans="34:39" ht="15">
      <c r="AH4954" s="353" t="s">
        <v>1682</v>
      </c>
      <c r="AI4954" s="352" t="s">
        <v>15934</v>
      </c>
      <c r="AJ4954" s="352" t="s">
        <v>15935</v>
      </c>
      <c r="AK4954" s="354">
        <v>232.46064000000001</v>
      </c>
      <c r="AL4954" s="355">
        <v>10.9407</v>
      </c>
      <c r="AM4954" s="11">
        <f>IF(Verzie!$E$1="CZK",Ceny!AK4954,IF(Verzie!$E$1="SK",Ceny!AL4954,""))</f>
        <v>10.9407</v>
      </c>
    </row>
    <row r="4955" spans="34:39" ht="15">
      <c r="AH4955" s="353" t="s">
        <v>1643</v>
      </c>
      <c r="AI4955" s="352" t="s">
        <v>15936</v>
      </c>
      <c r="AJ4955" s="352" t="s">
        <v>15937</v>
      </c>
      <c r="AK4955" s="354">
        <v>238.81201999999999</v>
      </c>
      <c r="AL4955" s="355">
        <v>11.487740000000001</v>
      </c>
      <c r="AM4955" s="11">
        <f>IF(Verzie!$E$1="CZK",Ceny!AK4955,IF(Verzie!$E$1="SK",Ceny!AL4955,""))</f>
        <v>11.487740000000001</v>
      </c>
    </row>
    <row r="4956" spans="34:39" ht="15">
      <c r="AH4956" s="353" t="s">
        <v>1682</v>
      </c>
      <c r="AI4956" s="352" t="s">
        <v>15938</v>
      </c>
      <c r="AJ4956" s="352" t="s">
        <v>15939</v>
      </c>
      <c r="AK4956" s="354">
        <v>232.46064000000001</v>
      </c>
      <c r="AL4956" s="355">
        <v>10.9407</v>
      </c>
      <c r="AM4956" s="11">
        <f>IF(Verzie!$E$1="CZK",Ceny!AK4956,IF(Verzie!$E$1="SK",Ceny!AL4956,""))</f>
        <v>10.9407</v>
      </c>
    </row>
    <row r="4957" spans="34:39" ht="15">
      <c r="AH4957" s="353" t="s">
        <v>1644</v>
      </c>
      <c r="AI4957" s="352" t="s">
        <v>15940</v>
      </c>
      <c r="AJ4957" s="352" t="s">
        <v>15941</v>
      </c>
      <c r="AK4957" s="354">
        <v>238.81201999999999</v>
      </c>
      <c r="AL4957" s="355">
        <v>11.487740000000001</v>
      </c>
      <c r="AM4957" s="11">
        <f>IF(Verzie!$E$1="CZK",Ceny!AK4957,IF(Verzie!$E$1="SK",Ceny!AL4957,""))</f>
        <v>11.487740000000001</v>
      </c>
    </row>
    <row r="4958" spans="34:39" ht="15">
      <c r="AH4958" s="353" t="s">
        <v>15942</v>
      </c>
      <c r="AI4958" s="352" t="s">
        <v>15943</v>
      </c>
      <c r="AJ4958" s="352" t="s">
        <v>15944</v>
      </c>
      <c r="AK4958" s="354">
        <v>241.72376</v>
      </c>
      <c r="AL4958" s="355">
        <v>11.62778</v>
      </c>
      <c r="AM4958" s="11">
        <f>IF(Verzie!$E$1="CZK",Ceny!AK4958,IF(Verzie!$E$1="SK",Ceny!AL4958,""))</f>
        <v>11.62778</v>
      </c>
    </row>
    <row r="4959" spans="34:39" ht="15">
      <c r="AH4959" s="353" t="s">
        <v>15945</v>
      </c>
      <c r="AI4959" s="352" t="s">
        <v>15946</v>
      </c>
      <c r="AJ4959" s="352" t="s">
        <v>15947</v>
      </c>
      <c r="AK4959" s="354">
        <v>241.72376</v>
      </c>
      <c r="AL4959" s="355">
        <v>11.62778</v>
      </c>
      <c r="AM4959" s="11">
        <f>IF(Verzie!$E$1="CZK",Ceny!AK4959,IF(Verzie!$E$1="SK",Ceny!AL4959,""))</f>
        <v>11.62778</v>
      </c>
    </row>
    <row r="4960" spans="34:39" ht="15">
      <c r="AH4960" s="353" t="s">
        <v>1682</v>
      </c>
      <c r="AI4960" s="352" t="s">
        <v>15948</v>
      </c>
      <c r="AJ4960" s="352" t="s">
        <v>15949</v>
      </c>
      <c r="AK4960" s="354">
        <v>237.18776</v>
      </c>
      <c r="AL4960" s="355">
        <v>11.163180000000001</v>
      </c>
      <c r="AM4960" s="11">
        <f>IF(Verzie!$E$1="CZK",Ceny!AK4960,IF(Verzie!$E$1="SK",Ceny!AL4960,""))</f>
        <v>11.163180000000001</v>
      </c>
    </row>
    <row r="4961" spans="34:39" ht="15">
      <c r="AH4961" s="353" t="s">
        <v>1645</v>
      </c>
      <c r="AI4961" s="352" t="s">
        <v>15950</v>
      </c>
      <c r="AJ4961" s="352" t="s">
        <v>15951</v>
      </c>
      <c r="AK4961" s="354">
        <v>237.18776</v>
      </c>
      <c r="AL4961" s="355">
        <v>11.163180000000001</v>
      </c>
      <c r="AM4961" s="11">
        <f>IF(Verzie!$E$1="CZK",Ceny!AK4961,IF(Verzie!$E$1="SK",Ceny!AL4961,""))</f>
        <v>11.163180000000001</v>
      </c>
    </row>
    <row r="4962" spans="34:39" ht="15">
      <c r="AH4962" s="353" t="s">
        <v>1682</v>
      </c>
      <c r="AI4962" s="352" t="s">
        <v>15952</v>
      </c>
      <c r="AJ4962" s="352" t="s">
        <v>15953</v>
      </c>
      <c r="AK4962" s="354">
        <v>237.18776</v>
      </c>
      <c r="AL4962" s="355">
        <v>11.163180000000001</v>
      </c>
      <c r="AM4962" s="11">
        <f>IF(Verzie!$E$1="CZK",Ceny!AK4962,IF(Verzie!$E$1="SK",Ceny!AL4962,""))</f>
        <v>11.163180000000001</v>
      </c>
    </row>
    <row r="4963" spans="34:39" ht="15">
      <c r="AH4963" s="353" t="s">
        <v>1646</v>
      </c>
      <c r="AI4963" s="352" t="s">
        <v>15954</v>
      </c>
      <c r="AJ4963" s="352" t="s">
        <v>15955</v>
      </c>
      <c r="AK4963" s="354">
        <v>237.18776</v>
      </c>
      <c r="AL4963" s="355">
        <v>11.163180000000001</v>
      </c>
      <c r="AM4963" s="11">
        <f>IF(Verzie!$E$1="CZK",Ceny!AK4963,IF(Verzie!$E$1="SK",Ceny!AL4963,""))</f>
        <v>11.163180000000001</v>
      </c>
    </row>
    <row r="4964" spans="34:39" ht="15">
      <c r="AH4964" s="353" t="s">
        <v>15956</v>
      </c>
      <c r="AI4964" s="352" t="s">
        <v>15957</v>
      </c>
      <c r="AJ4964" s="352" t="s">
        <v>15958</v>
      </c>
      <c r="AK4964" s="354">
        <v>245.61027000000001</v>
      </c>
      <c r="AL4964" s="355">
        <v>11.81475</v>
      </c>
      <c r="AM4964" s="11">
        <f>IF(Verzie!$E$1="CZK",Ceny!AK4964,IF(Verzie!$E$1="SK",Ceny!AL4964,""))</f>
        <v>11.81475</v>
      </c>
    </row>
    <row r="4965" spans="34:39" ht="15">
      <c r="AH4965" s="353" t="s">
        <v>15959</v>
      </c>
      <c r="AI4965" s="352" t="s">
        <v>15960</v>
      </c>
      <c r="AJ4965" s="352" t="s">
        <v>15961</v>
      </c>
      <c r="AK4965" s="354">
        <v>245.61027000000001</v>
      </c>
      <c r="AL4965" s="355">
        <v>11.81475</v>
      </c>
      <c r="AM4965" s="11">
        <f>IF(Verzie!$E$1="CZK",Ceny!AK4965,IF(Verzie!$E$1="SK",Ceny!AL4965,""))</f>
        <v>11.81475</v>
      </c>
    </row>
    <row r="4966" spans="34:39" ht="15">
      <c r="AH4966" s="353" t="s">
        <v>1647</v>
      </c>
      <c r="AI4966" s="352" t="s">
        <v>15962</v>
      </c>
      <c r="AJ4966" s="352" t="s">
        <v>15963</v>
      </c>
      <c r="AK4966" s="354">
        <v>241.90996999999999</v>
      </c>
      <c r="AL4966" s="355">
        <v>11.38542</v>
      </c>
      <c r="AM4966" s="11">
        <f>IF(Verzie!$E$1="CZK",Ceny!AK4966,IF(Verzie!$E$1="SK",Ceny!AL4966,""))</f>
        <v>11.38542</v>
      </c>
    </row>
    <row r="4967" spans="34:39" ht="15">
      <c r="AH4967" s="353" t="s">
        <v>1648</v>
      </c>
      <c r="AI4967" s="352" t="s">
        <v>15964</v>
      </c>
      <c r="AJ4967" s="352" t="s">
        <v>15965</v>
      </c>
      <c r="AK4967" s="354">
        <v>248.51953</v>
      </c>
      <c r="AL4967" s="355">
        <v>11.954689999999999</v>
      </c>
      <c r="AM4967" s="11">
        <f>IF(Verzie!$E$1="CZK",Ceny!AK4967,IF(Verzie!$E$1="SK",Ceny!AL4967,""))</f>
        <v>11.954689999999999</v>
      </c>
    </row>
    <row r="4968" spans="34:39" ht="15">
      <c r="AH4968" s="353" t="s">
        <v>1649</v>
      </c>
      <c r="AI4968" s="352" t="s">
        <v>15966</v>
      </c>
      <c r="AJ4968" s="352" t="s">
        <v>15967</v>
      </c>
      <c r="AK4968" s="354">
        <v>253.36837</v>
      </c>
      <c r="AL4968" s="355">
        <v>12.187939999999999</v>
      </c>
      <c r="AM4968" s="11">
        <f>IF(Verzie!$E$1="CZK",Ceny!AK4968,IF(Verzie!$E$1="SK",Ceny!AL4968,""))</f>
        <v>12.187939999999999</v>
      </c>
    </row>
    <row r="4969" spans="34:39" ht="15">
      <c r="AH4969" s="353" t="s">
        <v>1650</v>
      </c>
      <c r="AI4969" s="352" t="s">
        <v>15968</v>
      </c>
      <c r="AJ4969" s="352" t="s">
        <v>15969</v>
      </c>
      <c r="AK4969" s="354">
        <v>253.36837</v>
      </c>
      <c r="AL4969" s="355">
        <v>12.187939999999999</v>
      </c>
      <c r="AM4969" s="11">
        <f>IF(Verzie!$E$1="CZK",Ceny!AK4969,IF(Verzie!$E$1="SK",Ceny!AL4969,""))</f>
        <v>12.187939999999999</v>
      </c>
    </row>
    <row r="4970" spans="34:39" ht="15">
      <c r="AH4970" s="353" t="s">
        <v>1627</v>
      </c>
      <c r="AI4970" s="352" t="s">
        <v>15970</v>
      </c>
      <c r="AJ4970" s="352" t="s">
        <v>15971</v>
      </c>
      <c r="AK4970" s="354">
        <v>478.60127999999997</v>
      </c>
      <c r="AL4970" s="355">
        <v>23.022449999999999</v>
      </c>
      <c r="AM4970" s="11">
        <f>IF(Verzie!$E$1="CZK",Ceny!AK4970,IF(Verzie!$E$1="SK",Ceny!AL4970,""))</f>
        <v>23.022449999999999</v>
      </c>
    </row>
    <row r="4971" spans="34:39" ht="15">
      <c r="AH4971" s="353" t="s">
        <v>1628</v>
      </c>
      <c r="AI4971" s="352" t="s">
        <v>15972</v>
      </c>
      <c r="AJ4971" s="352" t="s">
        <v>15973</v>
      </c>
      <c r="AK4971" s="354">
        <v>479.57344999999998</v>
      </c>
      <c r="AL4971" s="355">
        <v>23.069210000000002</v>
      </c>
      <c r="AM4971" s="11">
        <f>IF(Verzie!$E$1="CZK",Ceny!AK4971,IF(Verzie!$E$1="SK",Ceny!AL4971,""))</f>
        <v>23.069210000000002</v>
      </c>
    </row>
    <row r="4972" spans="34:39" ht="15">
      <c r="AH4972" s="353" t="s">
        <v>1629</v>
      </c>
      <c r="AI4972" s="352" t="s">
        <v>15974</v>
      </c>
      <c r="AJ4972" s="352" t="s">
        <v>15975</v>
      </c>
      <c r="AK4972" s="354">
        <v>489.27857</v>
      </c>
      <c r="AL4972" s="355">
        <v>23.536069999999999</v>
      </c>
      <c r="AM4972" s="11">
        <f>IF(Verzie!$E$1="CZK",Ceny!AK4972,IF(Verzie!$E$1="SK",Ceny!AL4972,""))</f>
        <v>23.536069999999999</v>
      </c>
    </row>
    <row r="4973" spans="34:39" ht="15">
      <c r="AH4973" s="353" t="s">
        <v>1630</v>
      </c>
      <c r="AI4973" s="352" t="s">
        <v>15976</v>
      </c>
      <c r="AJ4973" s="352" t="s">
        <v>15977</v>
      </c>
      <c r="AK4973" s="354">
        <v>498.97861999999998</v>
      </c>
      <c r="AL4973" s="355">
        <v>24.002659999999999</v>
      </c>
      <c r="AM4973" s="11">
        <f>IF(Verzie!$E$1="CZK",Ceny!AK4973,IF(Verzie!$E$1="SK",Ceny!AL4973,""))</f>
        <v>24.002659999999999</v>
      </c>
    </row>
    <row r="4974" spans="34:39" ht="15">
      <c r="AH4974" s="353" t="s">
        <v>1632</v>
      </c>
      <c r="AI4974" s="352" t="s">
        <v>15978</v>
      </c>
      <c r="AJ4974" s="352" t="s">
        <v>15979</v>
      </c>
      <c r="AK4974" s="354">
        <v>504.59701000000001</v>
      </c>
      <c r="AL4974" s="355">
        <v>23.748699999999999</v>
      </c>
      <c r="AM4974" s="11">
        <f>IF(Verzie!$E$1="CZK",Ceny!AK4974,IF(Verzie!$E$1="SK",Ceny!AL4974,""))</f>
        <v>23.748699999999999</v>
      </c>
    </row>
    <row r="4975" spans="34:39" ht="15">
      <c r="AH4975" s="353" t="s">
        <v>1634</v>
      </c>
      <c r="AI4975" s="352" t="s">
        <v>15980</v>
      </c>
      <c r="AJ4975" s="352" t="s">
        <v>15981</v>
      </c>
      <c r="AK4975" s="354">
        <v>537.79395</v>
      </c>
      <c r="AL4975" s="355">
        <v>25.86984</v>
      </c>
      <c r="AM4975" s="11">
        <f>IF(Verzie!$E$1="CZK",Ceny!AK4975,IF(Verzie!$E$1="SK",Ceny!AL4975,""))</f>
        <v>25.86984</v>
      </c>
    </row>
    <row r="4976" spans="34:39" ht="15">
      <c r="AH4976" s="353" t="s">
        <v>1662</v>
      </c>
      <c r="AI4976" s="352" t="s">
        <v>15982</v>
      </c>
      <c r="AJ4976" s="352" t="s">
        <v>15983</v>
      </c>
      <c r="AK4976" s="354">
        <v>252.8922</v>
      </c>
      <c r="AL4976" s="355">
        <v>12.16503</v>
      </c>
      <c r="AM4976" s="11">
        <f>IF(Verzie!$E$1="CZK",Ceny!AK4976,IF(Verzie!$E$1="SK",Ceny!AL4976,""))</f>
        <v>12.16503</v>
      </c>
    </row>
    <row r="4977" spans="34:39" ht="15">
      <c r="AH4977" s="353" t="s">
        <v>1663</v>
      </c>
      <c r="AI4977" s="352" t="s">
        <v>15984</v>
      </c>
      <c r="AJ4977" s="352" t="s">
        <v>15985</v>
      </c>
      <c r="AK4977" s="354">
        <v>252.8922</v>
      </c>
      <c r="AL4977" s="355">
        <v>12.16503</v>
      </c>
      <c r="AM4977" s="11">
        <f>IF(Verzie!$E$1="CZK",Ceny!AK4977,IF(Verzie!$E$1="SK",Ceny!AL4977,""))</f>
        <v>12.16503</v>
      </c>
    </row>
    <row r="4978" spans="34:39" ht="15">
      <c r="AH4978" s="353" t="s">
        <v>1664</v>
      </c>
      <c r="AI4978" s="352" t="s">
        <v>15986</v>
      </c>
      <c r="AJ4978" s="352" t="s">
        <v>15987</v>
      </c>
      <c r="AK4978" s="354">
        <v>253.36837</v>
      </c>
      <c r="AL4978" s="355">
        <v>12.187939999999999</v>
      </c>
      <c r="AM4978" s="11">
        <f>IF(Verzie!$E$1="CZK",Ceny!AK4978,IF(Verzie!$E$1="SK",Ceny!AL4978,""))</f>
        <v>12.187939999999999</v>
      </c>
    </row>
    <row r="4979" spans="34:39" ht="15">
      <c r="AH4979" s="353" t="s">
        <v>1665</v>
      </c>
      <c r="AI4979" s="352" t="s">
        <v>15988</v>
      </c>
      <c r="AJ4979" s="352" t="s">
        <v>15989</v>
      </c>
      <c r="AK4979" s="354">
        <v>253.36837</v>
      </c>
      <c r="AL4979" s="355">
        <v>12.187939999999999</v>
      </c>
      <c r="AM4979" s="11">
        <f>IF(Verzie!$E$1="CZK",Ceny!AK4979,IF(Verzie!$E$1="SK",Ceny!AL4979,""))</f>
        <v>12.187939999999999</v>
      </c>
    </row>
    <row r="4980" spans="34:39" ht="15">
      <c r="AH4980" s="353" t="s">
        <v>1666</v>
      </c>
      <c r="AI4980" s="352" t="s">
        <v>15990</v>
      </c>
      <c r="AJ4980" s="352" t="s">
        <v>15991</v>
      </c>
      <c r="AK4980" s="354">
        <v>258.22465999999997</v>
      </c>
      <c r="AL4980" s="355">
        <v>12.42154</v>
      </c>
      <c r="AM4980" s="11">
        <f>IF(Verzie!$E$1="CZK",Ceny!AK4980,IF(Verzie!$E$1="SK",Ceny!AL4980,""))</f>
        <v>12.42154</v>
      </c>
    </row>
    <row r="4981" spans="34:39" ht="15">
      <c r="AH4981" s="353" t="s">
        <v>1667</v>
      </c>
      <c r="AI4981" s="352" t="s">
        <v>15992</v>
      </c>
      <c r="AJ4981" s="352" t="s">
        <v>15993</v>
      </c>
      <c r="AK4981" s="354">
        <v>258.22465999999997</v>
      </c>
      <c r="AL4981" s="355">
        <v>12.42154</v>
      </c>
      <c r="AM4981" s="11">
        <f>IF(Verzie!$E$1="CZK",Ceny!AK4981,IF(Verzie!$E$1="SK",Ceny!AL4981,""))</f>
        <v>12.42154</v>
      </c>
    </row>
    <row r="4982" spans="34:39" ht="15">
      <c r="AH4982" s="353" t="s">
        <v>15994</v>
      </c>
      <c r="AI4982" s="352" t="s">
        <v>15995</v>
      </c>
      <c r="AJ4982" s="352" t="s">
        <v>15996</v>
      </c>
      <c r="AK4982" s="354">
        <v>261.13144</v>
      </c>
      <c r="AL4982" s="355">
        <v>12.561360000000001</v>
      </c>
      <c r="AM4982" s="11">
        <f>IF(Verzie!$E$1="CZK",Ceny!AK4982,IF(Verzie!$E$1="SK",Ceny!AL4982,""))</f>
        <v>12.561360000000001</v>
      </c>
    </row>
    <row r="4983" spans="34:39" ht="15">
      <c r="AH4983" s="353" t="s">
        <v>15997</v>
      </c>
      <c r="AI4983" s="352" t="s">
        <v>15998</v>
      </c>
      <c r="AJ4983" s="352" t="s">
        <v>15999</v>
      </c>
      <c r="AK4983" s="354">
        <v>261.13144</v>
      </c>
      <c r="AL4983" s="355">
        <v>12.561360000000001</v>
      </c>
      <c r="AM4983" s="11">
        <f>IF(Verzie!$E$1="CZK",Ceny!AK4983,IF(Verzie!$E$1="SK",Ceny!AL4983,""))</f>
        <v>12.561360000000001</v>
      </c>
    </row>
    <row r="4984" spans="34:39" ht="15">
      <c r="AH4984" s="353" t="s">
        <v>1668</v>
      </c>
      <c r="AI4984" s="352" t="s">
        <v>16000</v>
      </c>
      <c r="AJ4984" s="352" t="s">
        <v>16001</v>
      </c>
      <c r="AK4984" s="354">
        <v>263.07337999999999</v>
      </c>
      <c r="AL4984" s="355">
        <v>12.654769999999999</v>
      </c>
      <c r="AM4984" s="11">
        <f>IF(Verzie!$E$1="CZK",Ceny!AK4984,IF(Verzie!$E$1="SK",Ceny!AL4984,""))</f>
        <v>12.654769999999999</v>
      </c>
    </row>
    <row r="4985" spans="34:39" ht="15">
      <c r="AH4985" s="353" t="s">
        <v>1669</v>
      </c>
      <c r="AI4985" s="352" t="s">
        <v>16002</v>
      </c>
      <c r="AJ4985" s="352" t="s">
        <v>16003</v>
      </c>
      <c r="AK4985" s="354">
        <v>263.07337999999999</v>
      </c>
      <c r="AL4985" s="355">
        <v>12.654769999999999</v>
      </c>
      <c r="AM4985" s="11">
        <f>IF(Verzie!$E$1="CZK",Ceny!AK4985,IF(Verzie!$E$1="SK",Ceny!AL4985,""))</f>
        <v>12.654769999999999</v>
      </c>
    </row>
    <row r="4986" spans="34:39" ht="15">
      <c r="AH4986" s="353" t="s">
        <v>16004</v>
      </c>
      <c r="AI4986" s="352" t="s">
        <v>16005</v>
      </c>
      <c r="AJ4986" s="352" t="s">
        <v>16006</v>
      </c>
      <c r="AK4986" s="354">
        <v>265.01544000000001</v>
      </c>
      <c r="AL4986" s="355">
        <v>12.748200000000001</v>
      </c>
      <c r="AM4986" s="11">
        <f>IF(Verzie!$E$1="CZK",Ceny!AK4986,IF(Verzie!$E$1="SK",Ceny!AL4986,""))</f>
        <v>12.748200000000001</v>
      </c>
    </row>
    <row r="4987" spans="34:39" ht="15">
      <c r="AH4987" s="353" t="s">
        <v>16007</v>
      </c>
      <c r="AI4987" s="352" t="s">
        <v>16008</v>
      </c>
      <c r="AJ4987" s="352" t="s">
        <v>16009</v>
      </c>
      <c r="AK4987" s="354">
        <v>265.01544000000001</v>
      </c>
      <c r="AL4987" s="355">
        <v>12.748200000000001</v>
      </c>
      <c r="AM4987" s="11">
        <f>IF(Verzie!$E$1="CZK",Ceny!AK4987,IF(Verzie!$E$1="SK",Ceny!AL4987,""))</f>
        <v>12.748200000000001</v>
      </c>
    </row>
    <row r="4988" spans="34:39" ht="15">
      <c r="AH4988" s="353" t="s">
        <v>1670</v>
      </c>
      <c r="AI4988" s="352" t="s">
        <v>16010</v>
      </c>
      <c r="AJ4988" s="352" t="s">
        <v>16011</v>
      </c>
      <c r="AK4988" s="354">
        <v>267.92221999999998</v>
      </c>
      <c r="AL4988" s="355">
        <v>12.888019999999999</v>
      </c>
      <c r="AM4988" s="11">
        <f>IF(Verzie!$E$1="CZK",Ceny!AK4988,IF(Verzie!$E$1="SK",Ceny!AL4988,""))</f>
        <v>12.888019999999999</v>
      </c>
    </row>
    <row r="4989" spans="34:39" ht="15">
      <c r="AH4989" s="353" t="s">
        <v>1671</v>
      </c>
      <c r="AI4989" s="352" t="s">
        <v>16012</v>
      </c>
      <c r="AJ4989" s="352" t="s">
        <v>16013</v>
      </c>
      <c r="AK4989" s="354">
        <v>267.92221999999998</v>
      </c>
      <c r="AL4989" s="355">
        <v>12.888019999999999</v>
      </c>
      <c r="AM4989" s="11">
        <f>IF(Verzie!$E$1="CZK",Ceny!AK4989,IF(Verzie!$E$1="SK",Ceny!AL4989,""))</f>
        <v>12.888019999999999</v>
      </c>
    </row>
    <row r="4990" spans="34:39" ht="15">
      <c r="AH4990" s="353" t="s">
        <v>16014</v>
      </c>
      <c r="AI4990" s="352" t="s">
        <v>16015</v>
      </c>
      <c r="AJ4990" s="352" t="s">
        <v>16016</v>
      </c>
      <c r="AK4990" s="354">
        <v>270.83645000000001</v>
      </c>
      <c r="AL4990" s="355">
        <v>13.02821</v>
      </c>
      <c r="AM4990" s="11">
        <f>IF(Verzie!$E$1="CZK",Ceny!AK4990,IF(Verzie!$E$1="SK",Ceny!AL4990,""))</f>
        <v>13.02821</v>
      </c>
    </row>
    <row r="4991" spans="34:39" ht="15">
      <c r="AH4991" s="353" t="s">
        <v>16017</v>
      </c>
      <c r="AI4991" s="352" t="s">
        <v>16018</v>
      </c>
      <c r="AJ4991" s="352" t="s">
        <v>16019</v>
      </c>
      <c r="AK4991" s="354">
        <v>270.83645000000001</v>
      </c>
      <c r="AL4991" s="355">
        <v>13.02821</v>
      </c>
      <c r="AM4991" s="11">
        <f>IF(Verzie!$E$1="CZK",Ceny!AK4991,IF(Verzie!$E$1="SK",Ceny!AL4991,""))</f>
        <v>13.02821</v>
      </c>
    </row>
    <row r="4992" spans="34:39" ht="15">
      <c r="AH4992" s="353" t="s">
        <v>1672</v>
      </c>
      <c r="AI4992" s="352" t="s">
        <v>16020</v>
      </c>
      <c r="AJ4992" s="352" t="s">
        <v>16021</v>
      </c>
      <c r="AK4992" s="354">
        <v>265.52375999999998</v>
      </c>
      <c r="AL4992" s="355">
        <v>12.496779999999999</v>
      </c>
      <c r="AM4992" s="11">
        <f>IF(Verzie!$E$1="CZK",Ceny!AK4992,IF(Verzie!$E$1="SK",Ceny!AL4992,""))</f>
        <v>12.496779999999999</v>
      </c>
    </row>
    <row r="4993" spans="34:39" ht="15">
      <c r="AH4993" s="353" t="s">
        <v>1673</v>
      </c>
      <c r="AI4993" s="352" t="s">
        <v>16022</v>
      </c>
      <c r="AJ4993" s="352" t="s">
        <v>16023</v>
      </c>
      <c r="AK4993" s="354">
        <v>265.52375999999998</v>
      </c>
      <c r="AL4993" s="355">
        <v>12.496779999999999</v>
      </c>
      <c r="AM4993" s="11">
        <f>IF(Verzie!$E$1="CZK",Ceny!AK4993,IF(Verzie!$E$1="SK",Ceny!AL4993,""))</f>
        <v>12.496779999999999</v>
      </c>
    </row>
    <row r="4994" spans="34:39" ht="15">
      <c r="AH4994" s="353" t="s">
        <v>16024</v>
      </c>
      <c r="AI4994" s="352" t="s">
        <v>16025</v>
      </c>
      <c r="AJ4994" s="352" t="s">
        <v>16026</v>
      </c>
      <c r="AK4994" s="354">
        <v>274.72046999999998</v>
      </c>
      <c r="AL4994" s="355">
        <v>13.21505</v>
      </c>
      <c r="AM4994" s="11">
        <f>IF(Verzie!$E$1="CZK",Ceny!AK4994,IF(Verzie!$E$1="SK",Ceny!AL4994,""))</f>
        <v>13.21505</v>
      </c>
    </row>
    <row r="4995" spans="34:39" ht="15">
      <c r="AH4995" s="353" t="s">
        <v>16027</v>
      </c>
      <c r="AI4995" s="352" t="s">
        <v>16028</v>
      </c>
      <c r="AJ4995" s="352" t="s">
        <v>16029</v>
      </c>
      <c r="AK4995" s="354">
        <v>274.72046999999998</v>
      </c>
      <c r="AL4995" s="355">
        <v>13.21505</v>
      </c>
      <c r="AM4995" s="11">
        <f>IF(Verzie!$E$1="CZK",Ceny!AK4995,IF(Verzie!$E$1="SK",Ceny!AL4995,""))</f>
        <v>13.21505</v>
      </c>
    </row>
    <row r="4996" spans="34:39" ht="15">
      <c r="AH4996" s="353" t="s">
        <v>1674</v>
      </c>
      <c r="AI4996" s="352" t="s">
        <v>16030</v>
      </c>
      <c r="AJ4996" s="352" t="s">
        <v>16031</v>
      </c>
      <c r="AK4996" s="354">
        <v>270.22431</v>
      </c>
      <c r="AL4996" s="355">
        <v>12.718019999999999</v>
      </c>
      <c r="AM4996" s="11">
        <f>IF(Verzie!$E$1="CZK",Ceny!AK4996,IF(Verzie!$E$1="SK",Ceny!AL4996,""))</f>
        <v>12.718019999999999</v>
      </c>
    </row>
    <row r="4997" spans="34:39" ht="15">
      <c r="AH4997" s="353" t="s">
        <v>1675</v>
      </c>
      <c r="AI4997" s="352" t="s">
        <v>16032</v>
      </c>
      <c r="AJ4997" s="352" t="s">
        <v>16033</v>
      </c>
      <c r="AK4997" s="354">
        <v>277.60748999999998</v>
      </c>
      <c r="AL4997" s="355">
        <v>13.35392</v>
      </c>
      <c r="AM4997" s="11">
        <f>IF(Verzie!$E$1="CZK",Ceny!AK4997,IF(Verzie!$E$1="SK",Ceny!AL4997,""))</f>
        <v>13.35392</v>
      </c>
    </row>
    <row r="4998" spans="34:39" ht="15">
      <c r="AH4998" s="353" t="s">
        <v>1676</v>
      </c>
      <c r="AI4998" s="352" t="s">
        <v>16034</v>
      </c>
      <c r="AJ4998" s="352" t="s">
        <v>16035</v>
      </c>
      <c r="AK4998" s="354">
        <v>282.45375999999999</v>
      </c>
      <c r="AL4998" s="355">
        <v>13.58704</v>
      </c>
      <c r="AM4998" s="11">
        <f>IF(Verzie!$E$1="CZK",Ceny!AK4998,IF(Verzie!$E$1="SK",Ceny!AL4998,""))</f>
        <v>13.58704</v>
      </c>
    </row>
    <row r="4999" spans="34:39" ht="15">
      <c r="AH4999" s="353" t="s">
        <v>1677</v>
      </c>
      <c r="AI4999" s="352" t="s">
        <v>16036</v>
      </c>
      <c r="AJ4999" s="352" t="s">
        <v>16037</v>
      </c>
      <c r="AK4999" s="354">
        <v>282.45375999999999</v>
      </c>
      <c r="AL4999" s="355">
        <v>13.58704</v>
      </c>
      <c r="AM4999" s="11">
        <f>IF(Verzie!$E$1="CZK",Ceny!AK4999,IF(Verzie!$E$1="SK",Ceny!AL4999,""))</f>
        <v>13.58704</v>
      </c>
    </row>
    <row r="5000" spans="34:39" ht="15">
      <c r="AH5000" s="353" t="s">
        <v>1654</v>
      </c>
      <c r="AI5000" s="352" t="s">
        <v>16038</v>
      </c>
      <c r="AJ5000" s="352" t="s">
        <v>16039</v>
      </c>
      <c r="AK5000" s="354">
        <v>536.84897999999998</v>
      </c>
      <c r="AL5000" s="355">
        <v>25.824369999999998</v>
      </c>
      <c r="AM5000" s="11">
        <f>IF(Verzie!$E$1="CZK",Ceny!AK5000,IF(Verzie!$E$1="SK",Ceny!AL5000,""))</f>
        <v>25.824369999999998</v>
      </c>
    </row>
    <row r="5001" spans="34:39" ht="15">
      <c r="AH5001" s="353" t="s">
        <v>1655</v>
      </c>
      <c r="AI5001" s="352" t="s">
        <v>16040</v>
      </c>
      <c r="AJ5001" s="352" t="s">
        <v>16041</v>
      </c>
      <c r="AK5001" s="354">
        <v>537.79395</v>
      </c>
      <c r="AL5001" s="355">
        <v>25.86984</v>
      </c>
      <c r="AM5001" s="11">
        <f>IF(Verzie!$E$1="CZK",Ceny!AK5001,IF(Verzie!$E$1="SK",Ceny!AL5001,""))</f>
        <v>25.86984</v>
      </c>
    </row>
    <row r="5002" spans="34:39" ht="15">
      <c r="AH5002" s="353" t="s">
        <v>1656</v>
      </c>
      <c r="AI5002" s="352" t="s">
        <v>16042</v>
      </c>
      <c r="AJ5002" s="352" t="s">
        <v>16043</v>
      </c>
      <c r="AK5002" s="354">
        <v>547.49897999999996</v>
      </c>
      <c r="AL5002" s="355">
        <v>26.336690000000001</v>
      </c>
      <c r="AM5002" s="11">
        <f>IF(Verzie!$E$1="CZK",Ceny!AK5002,IF(Verzie!$E$1="SK",Ceny!AL5002,""))</f>
        <v>26.336690000000001</v>
      </c>
    </row>
    <row r="5003" spans="34:39" ht="15">
      <c r="AH5003" s="353" t="s">
        <v>1657</v>
      </c>
      <c r="AI5003" s="352" t="s">
        <v>16044</v>
      </c>
      <c r="AJ5003" s="352" t="s">
        <v>16045</v>
      </c>
      <c r="AK5003" s="354">
        <v>557.20162000000005</v>
      </c>
      <c r="AL5003" s="355">
        <v>26.80339</v>
      </c>
      <c r="AM5003" s="11">
        <f>IF(Verzie!$E$1="CZK",Ceny!AK5003,IF(Verzie!$E$1="SK",Ceny!AL5003,""))</f>
        <v>26.80339</v>
      </c>
    </row>
    <row r="5004" spans="34:39" ht="15">
      <c r="AH5004" s="353" t="s">
        <v>1658</v>
      </c>
      <c r="AI5004" s="352" t="s">
        <v>16046</v>
      </c>
      <c r="AJ5004" s="352" t="s">
        <v>16047</v>
      </c>
      <c r="AK5004" s="354">
        <v>566.90911000000006</v>
      </c>
      <c r="AL5004" s="355">
        <v>27.270389999999999</v>
      </c>
      <c r="AM5004" s="11">
        <f>IF(Verzie!$E$1="CZK",Ceny!AK5004,IF(Verzie!$E$1="SK",Ceny!AL5004,""))</f>
        <v>27.270389999999999</v>
      </c>
    </row>
    <row r="5005" spans="34:39" ht="15">
      <c r="AH5005" s="353" t="s">
        <v>1660</v>
      </c>
      <c r="AI5005" s="352" t="s">
        <v>16048</v>
      </c>
      <c r="AJ5005" s="352" t="s">
        <v>16049</v>
      </c>
      <c r="AK5005" s="354">
        <v>586.3143</v>
      </c>
      <c r="AL5005" s="355">
        <v>28.20382</v>
      </c>
      <c r="AM5005" s="11">
        <f>IF(Verzie!$E$1="CZK",Ceny!AK5005,IF(Verzie!$E$1="SK",Ceny!AL5005,""))</f>
        <v>28.20382</v>
      </c>
    </row>
    <row r="5006" spans="34:39" ht="15">
      <c r="AH5006" s="353" t="s">
        <v>1661</v>
      </c>
      <c r="AI5006" s="352" t="s">
        <v>16050</v>
      </c>
      <c r="AJ5006" s="352" t="s">
        <v>16051</v>
      </c>
      <c r="AK5006" s="354">
        <v>596.01683000000003</v>
      </c>
      <c r="AL5006" s="355">
        <v>28.670570000000001</v>
      </c>
      <c r="AM5006" s="11">
        <f>IF(Verzie!$E$1="CZK",Ceny!AK5006,IF(Verzie!$E$1="SK",Ceny!AL5006,""))</f>
        <v>28.670570000000001</v>
      </c>
    </row>
    <row r="5007" spans="34:39" ht="15">
      <c r="AH5007" s="353" t="s">
        <v>1621</v>
      </c>
      <c r="AI5007" s="352" t="s">
        <v>16052</v>
      </c>
      <c r="AJ5007" s="352" t="s">
        <v>16053</v>
      </c>
      <c r="AK5007" s="354">
        <v>223.77942999999999</v>
      </c>
      <c r="AL5007" s="355">
        <v>10.7646</v>
      </c>
      <c r="AM5007" s="11">
        <f>IF(Verzie!$E$1="CZK",Ceny!AK5007,IF(Verzie!$E$1="SK",Ceny!AL5007,""))</f>
        <v>10.7646</v>
      </c>
    </row>
    <row r="5008" spans="34:39" ht="15">
      <c r="AH5008" s="353" t="s">
        <v>1622</v>
      </c>
      <c r="AI5008" s="352" t="s">
        <v>16054</v>
      </c>
      <c r="AJ5008" s="352" t="s">
        <v>16055</v>
      </c>
      <c r="AK5008" s="354">
        <v>223.77942999999999</v>
      </c>
      <c r="AL5008" s="355">
        <v>10.7646</v>
      </c>
      <c r="AM5008" s="11">
        <f>IF(Verzie!$E$1="CZK",Ceny!AK5008,IF(Verzie!$E$1="SK",Ceny!AL5008,""))</f>
        <v>10.7646</v>
      </c>
    </row>
    <row r="5009" spans="34:39" ht="15">
      <c r="AH5009" s="353" t="s">
        <v>1623</v>
      </c>
      <c r="AI5009" s="352" t="s">
        <v>16056</v>
      </c>
      <c r="AJ5009" s="352" t="s">
        <v>16057</v>
      </c>
      <c r="AK5009" s="354">
        <v>224.26065</v>
      </c>
      <c r="AL5009" s="355">
        <v>10.787739999999999</v>
      </c>
      <c r="AM5009" s="11">
        <f>IF(Verzie!$E$1="CZK",Ceny!AK5009,IF(Verzie!$E$1="SK",Ceny!AL5009,""))</f>
        <v>10.787739999999999</v>
      </c>
    </row>
    <row r="5010" spans="34:39" ht="15">
      <c r="AH5010" s="353" t="s">
        <v>1624</v>
      </c>
      <c r="AI5010" s="352" t="s">
        <v>16058</v>
      </c>
      <c r="AJ5010" s="352" t="s">
        <v>16059</v>
      </c>
      <c r="AK5010" s="354">
        <v>224.26065</v>
      </c>
      <c r="AL5010" s="355">
        <v>10.787739999999999</v>
      </c>
      <c r="AM5010" s="11">
        <f>IF(Verzie!$E$1="CZK",Ceny!AK5010,IF(Verzie!$E$1="SK",Ceny!AL5010,""))</f>
        <v>10.787739999999999</v>
      </c>
    </row>
    <row r="5011" spans="34:39" ht="15">
      <c r="AH5011" s="353" t="s">
        <v>1625</v>
      </c>
      <c r="AI5011" s="352" t="s">
        <v>16060</v>
      </c>
      <c r="AJ5011" s="352" t="s">
        <v>16061</v>
      </c>
      <c r="AK5011" s="354">
        <v>229.11434</v>
      </c>
      <c r="AL5011" s="355">
        <v>11.02122</v>
      </c>
      <c r="AM5011" s="11">
        <f>IF(Verzie!$E$1="CZK",Ceny!AK5011,IF(Verzie!$E$1="SK",Ceny!AL5011,""))</f>
        <v>11.02122</v>
      </c>
    </row>
    <row r="5012" spans="34:39" ht="15">
      <c r="AH5012" s="353" t="s">
        <v>1626</v>
      </c>
      <c r="AI5012" s="352" t="s">
        <v>16062</v>
      </c>
      <c r="AJ5012" s="352" t="s">
        <v>16063</v>
      </c>
      <c r="AK5012" s="354">
        <v>229.11434</v>
      </c>
      <c r="AL5012" s="355">
        <v>11.02122</v>
      </c>
      <c r="AM5012" s="11">
        <f>IF(Verzie!$E$1="CZK",Ceny!AK5012,IF(Verzie!$E$1="SK",Ceny!AL5012,""))</f>
        <v>11.02122</v>
      </c>
    </row>
    <row r="5013" spans="34:39" ht="15">
      <c r="AH5013" s="353" t="s">
        <v>1618</v>
      </c>
      <c r="AI5013" s="352" t="s">
        <v>16064</v>
      </c>
      <c r="AJ5013" s="352" t="s">
        <v>16065</v>
      </c>
      <c r="AK5013" s="354">
        <v>478.60127999999997</v>
      </c>
      <c r="AL5013" s="355">
        <v>23.022449999999999</v>
      </c>
      <c r="AM5013" s="11">
        <f>IF(Verzie!$E$1="CZK",Ceny!AK5013,IF(Verzie!$E$1="SK",Ceny!AL5013,""))</f>
        <v>23.022449999999999</v>
      </c>
    </row>
    <row r="5014" spans="34:39" ht="15">
      <c r="AH5014" s="353" t="s">
        <v>1619</v>
      </c>
      <c r="AI5014" s="352" t="s">
        <v>16066</v>
      </c>
      <c r="AJ5014" s="352" t="s">
        <v>16067</v>
      </c>
      <c r="AK5014" s="354">
        <v>479.57344999999998</v>
      </c>
      <c r="AL5014" s="355">
        <v>23.069210000000002</v>
      </c>
      <c r="AM5014" s="11">
        <f>IF(Verzie!$E$1="CZK",Ceny!AK5014,IF(Verzie!$E$1="SK",Ceny!AL5014,""))</f>
        <v>23.069210000000002</v>
      </c>
    </row>
    <row r="5015" spans="34:39" ht="15">
      <c r="AH5015" s="353" t="s">
        <v>1620</v>
      </c>
      <c r="AI5015" s="352" t="s">
        <v>16068</v>
      </c>
      <c r="AJ5015" s="352" t="s">
        <v>16069</v>
      </c>
      <c r="AK5015" s="354">
        <v>489.27857</v>
      </c>
      <c r="AL5015" s="355">
        <v>23.536069999999999</v>
      </c>
      <c r="AM5015" s="11">
        <f>IF(Verzie!$E$1="CZK",Ceny!AK5015,IF(Verzie!$E$1="SK",Ceny!AL5015,""))</f>
        <v>23.536069999999999</v>
      </c>
    </row>
    <row r="5016" spans="34:39" ht="15">
      <c r="AH5016" s="353" t="s">
        <v>16070</v>
      </c>
      <c r="AI5016" s="352" t="s">
        <v>16071</v>
      </c>
      <c r="AJ5016" s="352" t="s">
        <v>16072</v>
      </c>
      <c r="AK5016" s="354">
        <v>0</v>
      </c>
      <c r="AL5016" s="355">
        <v>0</v>
      </c>
      <c r="AM5016" s="11">
        <f>IF(Verzie!$E$1="CZK",Ceny!AK5016,IF(Verzie!$E$1="SK",Ceny!AL5016,""))</f>
        <v>0</v>
      </c>
    </row>
    <row r="5017" spans="34:39" ht="15">
      <c r="AH5017" s="353" t="s">
        <v>16073</v>
      </c>
      <c r="AI5017" s="352" t="s">
        <v>16074</v>
      </c>
      <c r="AJ5017" s="352" t="s">
        <v>16075</v>
      </c>
      <c r="AK5017" s="354">
        <v>0</v>
      </c>
      <c r="AL5017" s="355">
        <v>0</v>
      </c>
      <c r="AM5017" s="11">
        <f>IF(Verzie!$E$1="CZK",Ceny!AK5017,IF(Verzie!$E$1="SK",Ceny!AL5017,""))</f>
        <v>0</v>
      </c>
    </row>
    <row r="5018" spans="34:39" ht="15">
      <c r="AH5018" s="353" t="s">
        <v>16076</v>
      </c>
      <c r="AI5018" s="352" t="s">
        <v>16077</v>
      </c>
      <c r="AJ5018" s="352" t="s">
        <v>16078</v>
      </c>
      <c r="AK5018" s="354">
        <v>0</v>
      </c>
      <c r="AL5018" s="355">
        <v>0</v>
      </c>
      <c r="AM5018" s="11">
        <f>IF(Verzie!$E$1="CZK",Ceny!AK5018,IF(Verzie!$E$1="SK",Ceny!AL5018,""))</f>
        <v>0</v>
      </c>
    </row>
    <row r="5019" spans="34:39" ht="15">
      <c r="AH5019" s="353" t="s">
        <v>16079</v>
      </c>
      <c r="AI5019" s="352" t="s">
        <v>16080</v>
      </c>
      <c r="AJ5019" s="352" t="s">
        <v>16081</v>
      </c>
      <c r="AK5019" s="354">
        <v>0</v>
      </c>
      <c r="AL5019" s="355">
        <v>0</v>
      </c>
      <c r="AM5019" s="11">
        <f>IF(Verzie!$E$1="CZK",Ceny!AK5019,IF(Verzie!$E$1="SK",Ceny!AL5019,""))</f>
        <v>0</v>
      </c>
    </row>
    <row r="5020" spans="34:39" ht="15">
      <c r="AH5020" s="353" t="s">
        <v>16082</v>
      </c>
      <c r="AI5020" s="352" t="s">
        <v>16083</v>
      </c>
      <c r="AJ5020" s="352" t="s">
        <v>16084</v>
      </c>
      <c r="AK5020" s="354">
        <v>0</v>
      </c>
      <c r="AL5020" s="355">
        <v>0</v>
      </c>
      <c r="AM5020" s="11">
        <f>IF(Verzie!$E$1="CZK",Ceny!AK5020,IF(Verzie!$E$1="SK",Ceny!AL5020,""))</f>
        <v>0</v>
      </c>
    </row>
    <row r="5021" spans="34:39" ht="15">
      <c r="AH5021" s="353" t="s">
        <v>16085</v>
      </c>
      <c r="AI5021" s="352" t="s">
        <v>16086</v>
      </c>
      <c r="AJ5021" s="352" t="s">
        <v>16087</v>
      </c>
      <c r="AK5021" s="354">
        <v>0</v>
      </c>
      <c r="AL5021" s="355">
        <v>0</v>
      </c>
      <c r="AM5021" s="11">
        <f>IF(Verzie!$E$1="CZK",Ceny!AK5021,IF(Verzie!$E$1="SK",Ceny!AL5021,""))</f>
        <v>0</v>
      </c>
    </row>
    <row r="5022" spans="34:39" ht="15">
      <c r="AH5022" s="353" t="s">
        <v>1414</v>
      </c>
      <c r="AI5022" s="352" t="s">
        <v>16088</v>
      </c>
      <c r="AJ5022" s="352" t="s">
        <v>16089</v>
      </c>
      <c r="AK5022" s="354">
        <v>380.11588</v>
      </c>
      <c r="AL5022" s="355">
        <v>18.284949999999998</v>
      </c>
      <c r="AM5022" s="11">
        <f>IF(Verzie!$E$1="CZK",Ceny!AK5022,IF(Verzie!$E$1="SK",Ceny!AL5022,""))</f>
        <v>18.284949999999998</v>
      </c>
    </row>
    <row r="5023" spans="34:39" ht="15">
      <c r="AH5023" s="353" t="s">
        <v>1415</v>
      </c>
      <c r="AI5023" s="352" t="s">
        <v>16090</v>
      </c>
      <c r="AJ5023" s="352" t="s">
        <v>16091</v>
      </c>
      <c r="AK5023" s="354">
        <v>380.11588</v>
      </c>
      <c r="AL5023" s="355">
        <v>18.284949999999998</v>
      </c>
      <c r="AM5023" s="11">
        <f>IF(Verzie!$E$1="CZK",Ceny!AK5023,IF(Verzie!$E$1="SK",Ceny!AL5023,""))</f>
        <v>18.284949999999998</v>
      </c>
    </row>
    <row r="5024" spans="34:39" ht="15">
      <c r="AH5024" s="353" t="s">
        <v>1416</v>
      </c>
      <c r="AI5024" s="352" t="s">
        <v>16092</v>
      </c>
      <c r="AJ5024" s="352" t="s">
        <v>16093</v>
      </c>
      <c r="AK5024" s="354">
        <v>386.98174</v>
      </c>
      <c r="AL5024" s="355">
        <v>18.615220000000001</v>
      </c>
      <c r="AM5024" s="11">
        <f>IF(Verzie!$E$1="CZK",Ceny!AK5024,IF(Verzie!$E$1="SK",Ceny!AL5024,""))</f>
        <v>18.615220000000001</v>
      </c>
    </row>
    <row r="5025" spans="34:39" ht="15">
      <c r="AH5025" s="353" t="s">
        <v>1417</v>
      </c>
      <c r="AI5025" s="352" t="s">
        <v>16094</v>
      </c>
      <c r="AJ5025" s="352" t="s">
        <v>16095</v>
      </c>
      <c r="AK5025" s="354">
        <v>386.98174</v>
      </c>
      <c r="AL5025" s="355">
        <v>18.615220000000001</v>
      </c>
      <c r="AM5025" s="11">
        <f>IF(Verzie!$E$1="CZK",Ceny!AK5025,IF(Verzie!$E$1="SK",Ceny!AL5025,""))</f>
        <v>18.615220000000001</v>
      </c>
    </row>
    <row r="5026" spans="34:39" ht="15">
      <c r="AH5026" s="353" t="s">
        <v>1418</v>
      </c>
      <c r="AI5026" s="352" t="s">
        <v>16096</v>
      </c>
      <c r="AJ5026" s="352" t="s">
        <v>16097</v>
      </c>
      <c r="AK5026" s="354">
        <v>393.85784000000001</v>
      </c>
      <c r="AL5026" s="355">
        <v>18.945989999999998</v>
      </c>
      <c r="AM5026" s="11">
        <f>IF(Verzie!$E$1="CZK",Ceny!AK5026,IF(Verzie!$E$1="SK",Ceny!AL5026,""))</f>
        <v>18.945989999999998</v>
      </c>
    </row>
    <row r="5027" spans="34:39" ht="15">
      <c r="AH5027" s="353" t="s">
        <v>1419</v>
      </c>
      <c r="AI5027" s="352" t="s">
        <v>16098</v>
      </c>
      <c r="AJ5027" s="352" t="s">
        <v>16099</v>
      </c>
      <c r="AK5027" s="354">
        <v>393.85784000000001</v>
      </c>
      <c r="AL5027" s="355">
        <v>18.945989999999998</v>
      </c>
      <c r="AM5027" s="11">
        <f>IF(Verzie!$E$1="CZK",Ceny!AK5027,IF(Verzie!$E$1="SK",Ceny!AL5027,""))</f>
        <v>18.945989999999998</v>
      </c>
    </row>
    <row r="5028" spans="34:39" ht="15">
      <c r="AH5028" s="353" t="s">
        <v>1420</v>
      </c>
      <c r="AI5028" s="352" t="s">
        <v>16100</v>
      </c>
      <c r="AJ5028" s="352" t="s">
        <v>16101</v>
      </c>
      <c r="AK5028" s="354">
        <v>390.06617</v>
      </c>
      <c r="AL5028" s="355">
        <v>18.358360000000001</v>
      </c>
      <c r="AM5028" s="11">
        <f>IF(Verzie!$E$1="CZK",Ceny!AK5028,IF(Verzie!$E$1="SK",Ceny!AL5028,""))</f>
        <v>18.358360000000001</v>
      </c>
    </row>
    <row r="5029" spans="34:39" ht="15">
      <c r="AH5029" s="353" t="s">
        <v>1421</v>
      </c>
      <c r="AI5029" s="352" t="s">
        <v>16102</v>
      </c>
      <c r="AJ5029" s="352" t="s">
        <v>16103</v>
      </c>
      <c r="AK5029" s="354">
        <v>390.06617</v>
      </c>
      <c r="AL5029" s="355">
        <v>18.358360000000001</v>
      </c>
      <c r="AM5029" s="11">
        <f>IF(Verzie!$E$1="CZK",Ceny!AK5029,IF(Verzie!$E$1="SK",Ceny!AL5029,""))</f>
        <v>18.358360000000001</v>
      </c>
    </row>
    <row r="5030" spans="34:39" ht="15">
      <c r="AH5030" s="353" t="s">
        <v>1422</v>
      </c>
      <c r="AI5030" s="352" t="s">
        <v>16104</v>
      </c>
      <c r="AJ5030" s="352" t="s">
        <v>16105</v>
      </c>
      <c r="AK5030" s="354">
        <v>407.58967999999999</v>
      </c>
      <c r="AL5030" s="355">
        <v>19.60652</v>
      </c>
      <c r="AM5030" s="11">
        <f>IF(Verzie!$E$1="CZK",Ceny!AK5030,IF(Verzie!$E$1="SK",Ceny!AL5030,""))</f>
        <v>19.60652</v>
      </c>
    </row>
    <row r="5031" spans="34:39" ht="15">
      <c r="AH5031" s="353" t="s">
        <v>1423</v>
      </c>
      <c r="AI5031" s="352" t="s">
        <v>16106</v>
      </c>
      <c r="AJ5031" s="352" t="s">
        <v>16107</v>
      </c>
      <c r="AK5031" s="354">
        <v>407.58967999999999</v>
      </c>
      <c r="AL5031" s="355">
        <v>19.60652</v>
      </c>
      <c r="AM5031" s="11">
        <f>IF(Verzie!$E$1="CZK",Ceny!AK5031,IF(Verzie!$E$1="SK",Ceny!AL5031,""))</f>
        <v>19.60652</v>
      </c>
    </row>
    <row r="5032" spans="34:39" ht="15">
      <c r="AH5032" s="353" t="s">
        <v>1424</v>
      </c>
      <c r="AI5032" s="352" t="s">
        <v>16108</v>
      </c>
      <c r="AJ5032" s="352" t="s">
        <v>16109</v>
      </c>
      <c r="AK5032" s="354">
        <v>417.95686000000001</v>
      </c>
      <c r="AL5032" s="355">
        <v>20.105229999999999</v>
      </c>
      <c r="AM5032" s="11">
        <f>IF(Verzie!$E$1="CZK",Ceny!AK5032,IF(Verzie!$E$1="SK",Ceny!AL5032,""))</f>
        <v>20.105229999999999</v>
      </c>
    </row>
    <row r="5033" spans="34:39" ht="15">
      <c r="AH5033" s="353" t="s">
        <v>1425</v>
      </c>
      <c r="AI5033" s="352" t="s">
        <v>16110</v>
      </c>
      <c r="AJ5033" s="352" t="s">
        <v>16111</v>
      </c>
      <c r="AK5033" s="354">
        <v>417.95686000000001</v>
      </c>
      <c r="AL5033" s="355">
        <v>20.105229999999999</v>
      </c>
      <c r="AM5033" s="11">
        <f>IF(Verzie!$E$1="CZK",Ceny!AK5033,IF(Verzie!$E$1="SK",Ceny!AL5033,""))</f>
        <v>20.105229999999999</v>
      </c>
    </row>
    <row r="5034" spans="34:39" ht="15">
      <c r="AH5034" s="353" t="s">
        <v>1426</v>
      </c>
      <c r="AI5034" s="352" t="s">
        <v>16112</v>
      </c>
      <c r="AJ5034" s="352" t="s">
        <v>16113</v>
      </c>
      <c r="AK5034" s="354">
        <v>432.04088000000002</v>
      </c>
      <c r="AL5034" s="355">
        <v>20.782730000000001</v>
      </c>
      <c r="AM5034" s="11">
        <f>IF(Verzie!$E$1="CZK",Ceny!AK5034,IF(Verzie!$E$1="SK",Ceny!AL5034,""))</f>
        <v>20.782730000000001</v>
      </c>
    </row>
    <row r="5035" spans="34:39" ht="15">
      <c r="AH5035" s="353" t="s">
        <v>1427</v>
      </c>
      <c r="AI5035" s="352" t="s">
        <v>16114</v>
      </c>
      <c r="AJ5035" s="352" t="s">
        <v>16115</v>
      </c>
      <c r="AK5035" s="354">
        <v>432.04088000000002</v>
      </c>
      <c r="AL5035" s="355">
        <v>20.782730000000001</v>
      </c>
      <c r="AM5035" s="11">
        <f>IF(Verzie!$E$1="CZK",Ceny!AK5035,IF(Verzie!$E$1="SK",Ceny!AL5035,""))</f>
        <v>20.782730000000001</v>
      </c>
    </row>
    <row r="5036" spans="34:39" ht="15">
      <c r="AH5036" s="353" t="s">
        <v>1428</v>
      </c>
      <c r="AI5036" s="352" t="s">
        <v>16116</v>
      </c>
      <c r="AJ5036" s="352" t="s">
        <v>16117</v>
      </c>
      <c r="AK5036" s="354">
        <v>380.11588</v>
      </c>
      <c r="AL5036" s="355">
        <v>18.284949999999998</v>
      </c>
      <c r="AM5036" s="11">
        <f>IF(Verzie!$E$1="CZK",Ceny!AK5036,IF(Verzie!$E$1="SK",Ceny!AL5036,""))</f>
        <v>18.284949999999998</v>
      </c>
    </row>
    <row r="5037" spans="34:39" ht="15">
      <c r="AH5037" s="353" t="s">
        <v>1429</v>
      </c>
      <c r="AI5037" s="352" t="s">
        <v>16118</v>
      </c>
      <c r="AJ5037" s="352" t="s">
        <v>16119</v>
      </c>
      <c r="AK5037" s="354">
        <v>380.11588</v>
      </c>
      <c r="AL5037" s="355">
        <v>18.284949999999998</v>
      </c>
      <c r="AM5037" s="11">
        <f>IF(Verzie!$E$1="CZK",Ceny!AK5037,IF(Verzie!$E$1="SK",Ceny!AL5037,""))</f>
        <v>18.284949999999998</v>
      </c>
    </row>
    <row r="5038" spans="34:39" ht="15">
      <c r="AH5038" s="353" t="s">
        <v>1430</v>
      </c>
      <c r="AI5038" s="352" t="s">
        <v>16120</v>
      </c>
      <c r="AJ5038" s="352" t="s">
        <v>16121</v>
      </c>
      <c r="AK5038" s="354">
        <v>386.98174</v>
      </c>
      <c r="AL5038" s="355">
        <v>18.615220000000001</v>
      </c>
      <c r="AM5038" s="11">
        <f>IF(Verzie!$E$1="CZK",Ceny!AK5038,IF(Verzie!$E$1="SK",Ceny!AL5038,""))</f>
        <v>18.615220000000001</v>
      </c>
    </row>
    <row r="5039" spans="34:39" ht="15">
      <c r="AH5039" s="353" t="s">
        <v>1431</v>
      </c>
      <c r="AI5039" s="352" t="s">
        <v>16122</v>
      </c>
      <c r="AJ5039" s="352" t="s">
        <v>16123</v>
      </c>
      <c r="AK5039" s="354">
        <v>386.98174</v>
      </c>
      <c r="AL5039" s="355">
        <v>18.615220000000001</v>
      </c>
      <c r="AM5039" s="11">
        <f>IF(Verzie!$E$1="CZK",Ceny!AK5039,IF(Verzie!$E$1="SK",Ceny!AL5039,""))</f>
        <v>18.615220000000001</v>
      </c>
    </row>
    <row r="5040" spans="34:39" ht="15">
      <c r="AH5040" s="353" t="s">
        <v>1432</v>
      </c>
      <c r="AI5040" s="352" t="s">
        <v>16124</v>
      </c>
      <c r="AJ5040" s="352" t="s">
        <v>16125</v>
      </c>
      <c r="AK5040" s="354">
        <v>393.85784000000001</v>
      </c>
      <c r="AL5040" s="355">
        <v>18.945989999999998</v>
      </c>
      <c r="AM5040" s="11">
        <f>IF(Verzie!$E$1="CZK",Ceny!AK5040,IF(Verzie!$E$1="SK",Ceny!AL5040,""))</f>
        <v>18.945989999999998</v>
      </c>
    </row>
    <row r="5041" spans="34:39" ht="15">
      <c r="AH5041" s="353" t="s">
        <v>1433</v>
      </c>
      <c r="AI5041" s="352" t="s">
        <v>16126</v>
      </c>
      <c r="AJ5041" s="352" t="s">
        <v>16127</v>
      </c>
      <c r="AK5041" s="354">
        <v>393.85784000000001</v>
      </c>
      <c r="AL5041" s="355">
        <v>18.945989999999998</v>
      </c>
      <c r="AM5041" s="11">
        <f>IF(Verzie!$E$1="CZK",Ceny!AK5041,IF(Verzie!$E$1="SK",Ceny!AL5041,""))</f>
        <v>18.945989999999998</v>
      </c>
    </row>
    <row r="5042" spans="34:39" ht="15">
      <c r="AH5042" s="353" t="s">
        <v>1434</v>
      </c>
      <c r="AI5042" s="352" t="s">
        <v>16128</v>
      </c>
      <c r="AJ5042" s="352" t="s">
        <v>16129</v>
      </c>
      <c r="AK5042" s="354">
        <v>390.06617</v>
      </c>
      <c r="AL5042" s="355">
        <v>18.358360000000001</v>
      </c>
      <c r="AM5042" s="11">
        <f>IF(Verzie!$E$1="CZK",Ceny!AK5042,IF(Verzie!$E$1="SK",Ceny!AL5042,""))</f>
        <v>18.358360000000001</v>
      </c>
    </row>
    <row r="5043" spans="34:39" ht="15">
      <c r="AH5043" s="353" t="s">
        <v>1435</v>
      </c>
      <c r="AI5043" s="352" t="s">
        <v>16130</v>
      </c>
      <c r="AJ5043" s="352" t="s">
        <v>16131</v>
      </c>
      <c r="AK5043" s="354">
        <v>390.06617</v>
      </c>
      <c r="AL5043" s="355">
        <v>18.358360000000001</v>
      </c>
      <c r="AM5043" s="11">
        <f>IF(Verzie!$E$1="CZK",Ceny!AK5043,IF(Verzie!$E$1="SK",Ceny!AL5043,""))</f>
        <v>18.358360000000001</v>
      </c>
    </row>
    <row r="5044" spans="34:39" ht="15">
      <c r="AH5044" s="353" t="s">
        <v>1436</v>
      </c>
      <c r="AI5044" s="352" t="s">
        <v>16132</v>
      </c>
      <c r="AJ5044" s="352" t="s">
        <v>16133</v>
      </c>
      <c r="AK5044" s="354">
        <v>407.58967999999999</v>
      </c>
      <c r="AL5044" s="355">
        <v>19.60652</v>
      </c>
      <c r="AM5044" s="11">
        <f>IF(Verzie!$E$1="CZK",Ceny!AK5044,IF(Verzie!$E$1="SK",Ceny!AL5044,""))</f>
        <v>19.60652</v>
      </c>
    </row>
    <row r="5045" spans="34:39" ht="15">
      <c r="AH5045" s="353" t="s">
        <v>1437</v>
      </c>
      <c r="AI5045" s="352" t="s">
        <v>16134</v>
      </c>
      <c r="AJ5045" s="352" t="s">
        <v>16135</v>
      </c>
      <c r="AK5045" s="354">
        <v>407.58967999999999</v>
      </c>
      <c r="AL5045" s="355">
        <v>19.60652</v>
      </c>
      <c r="AM5045" s="11">
        <f>IF(Verzie!$E$1="CZK",Ceny!AK5045,IF(Verzie!$E$1="SK",Ceny!AL5045,""))</f>
        <v>19.60652</v>
      </c>
    </row>
    <row r="5046" spans="34:39" ht="15">
      <c r="AH5046" s="353" t="s">
        <v>1438</v>
      </c>
      <c r="AI5046" s="352" t="s">
        <v>16136</v>
      </c>
      <c r="AJ5046" s="352" t="s">
        <v>16137</v>
      </c>
      <c r="AK5046" s="354">
        <v>417.95686000000001</v>
      </c>
      <c r="AL5046" s="355">
        <v>20.105229999999999</v>
      </c>
      <c r="AM5046" s="11">
        <f>IF(Verzie!$E$1="CZK",Ceny!AK5046,IF(Verzie!$E$1="SK",Ceny!AL5046,""))</f>
        <v>20.105229999999999</v>
      </c>
    </row>
    <row r="5047" spans="34:39" ht="15">
      <c r="AH5047" s="353" t="s">
        <v>1439</v>
      </c>
      <c r="AI5047" s="352" t="s">
        <v>16138</v>
      </c>
      <c r="AJ5047" s="352" t="s">
        <v>16139</v>
      </c>
      <c r="AK5047" s="354">
        <v>417.95686000000001</v>
      </c>
      <c r="AL5047" s="355">
        <v>20.105229999999999</v>
      </c>
      <c r="AM5047" s="11">
        <f>IF(Verzie!$E$1="CZK",Ceny!AK5047,IF(Verzie!$E$1="SK",Ceny!AL5047,""))</f>
        <v>20.105229999999999</v>
      </c>
    </row>
    <row r="5048" spans="34:39" ht="15">
      <c r="AH5048" s="353" t="s">
        <v>1440</v>
      </c>
      <c r="AI5048" s="352" t="s">
        <v>16140</v>
      </c>
      <c r="AJ5048" s="352" t="s">
        <v>16141</v>
      </c>
      <c r="AK5048" s="354">
        <v>432.04088000000002</v>
      </c>
      <c r="AL5048" s="355">
        <v>20.782730000000001</v>
      </c>
      <c r="AM5048" s="11">
        <f>IF(Verzie!$E$1="CZK",Ceny!AK5048,IF(Verzie!$E$1="SK",Ceny!AL5048,""))</f>
        <v>20.782730000000001</v>
      </c>
    </row>
    <row r="5049" spans="34:39" ht="15">
      <c r="AH5049" s="353" t="s">
        <v>1441</v>
      </c>
      <c r="AI5049" s="352" t="s">
        <v>16142</v>
      </c>
      <c r="AJ5049" s="352" t="s">
        <v>16143</v>
      </c>
      <c r="AK5049" s="354">
        <v>432.04088000000002</v>
      </c>
      <c r="AL5049" s="355">
        <v>20.782730000000001</v>
      </c>
      <c r="AM5049" s="11">
        <f>IF(Verzie!$E$1="CZK",Ceny!AK5049,IF(Verzie!$E$1="SK",Ceny!AL5049,""))</f>
        <v>20.782730000000001</v>
      </c>
    </row>
    <row r="5050" spans="34:39" ht="15">
      <c r="AH5050" s="353" t="s">
        <v>1442</v>
      </c>
      <c r="AI5050" s="352" t="s">
        <v>16144</v>
      </c>
      <c r="AJ5050" s="352" t="s">
        <v>16145</v>
      </c>
      <c r="AK5050" s="354">
        <v>380.11588</v>
      </c>
      <c r="AL5050" s="355">
        <v>18.284949999999998</v>
      </c>
      <c r="AM5050" s="11">
        <f>IF(Verzie!$E$1="CZK",Ceny!AK5050,IF(Verzie!$E$1="SK",Ceny!AL5050,""))</f>
        <v>18.284949999999998</v>
      </c>
    </row>
    <row r="5051" spans="34:39" ht="15">
      <c r="AH5051" s="353" t="s">
        <v>1443</v>
      </c>
      <c r="AI5051" s="352" t="s">
        <v>16146</v>
      </c>
      <c r="AJ5051" s="352" t="s">
        <v>16147</v>
      </c>
      <c r="AK5051" s="354">
        <v>380.11588</v>
      </c>
      <c r="AL5051" s="355">
        <v>18.284949999999998</v>
      </c>
      <c r="AM5051" s="11">
        <f>IF(Verzie!$E$1="CZK",Ceny!AK5051,IF(Verzie!$E$1="SK",Ceny!AL5051,""))</f>
        <v>18.284949999999998</v>
      </c>
    </row>
    <row r="5052" spans="34:39" ht="15">
      <c r="AH5052" s="353" t="s">
        <v>1444</v>
      </c>
      <c r="AI5052" s="352" t="s">
        <v>16148</v>
      </c>
      <c r="AJ5052" s="352" t="s">
        <v>16149</v>
      </c>
      <c r="AK5052" s="354">
        <v>386.98174</v>
      </c>
      <c r="AL5052" s="355">
        <v>18.615220000000001</v>
      </c>
      <c r="AM5052" s="11">
        <f>IF(Verzie!$E$1="CZK",Ceny!AK5052,IF(Verzie!$E$1="SK",Ceny!AL5052,""))</f>
        <v>18.615220000000001</v>
      </c>
    </row>
    <row r="5053" spans="34:39" ht="15">
      <c r="AH5053" s="353" t="s">
        <v>1445</v>
      </c>
      <c r="AI5053" s="352" t="s">
        <v>16150</v>
      </c>
      <c r="AJ5053" s="352" t="s">
        <v>16151</v>
      </c>
      <c r="AK5053" s="354">
        <v>386.98174</v>
      </c>
      <c r="AL5053" s="355">
        <v>18.615220000000001</v>
      </c>
      <c r="AM5053" s="11">
        <f>IF(Verzie!$E$1="CZK",Ceny!AK5053,IF(Verzie!$E$1="SK",Ceny!AL5053,""))</f>
        <v>18.615220000000001</v>
      </c>
    </row>
    <row r="5054" spans="34:39" ht="15">
      <c r="AH5054" s="353" t="s">
        <v>1446</v>
      </c>
      <c r="AI5054" s="352" t="s">
        <v>16152</v>
      </c>
      <c r="AJ5054" s="352" t="s">
        <v>16153</v>
      </c>
      <c r="AK5054" s="354">
        <v>393.85784000000001</v>
      </c>
      <c r="AL5054" s="355">
        <v>18.945989999999998</v>
      </c>
      <c r="AM5054" s="11">
        <f>IF(Verzie!$E$1="CZK",Ceny!AK5054,IF(Verzie!$E$1="SK",Ceny!AL5054,""))</f>
        <v>18.945989999999998</v>
      </c>
    </row>
    <row r="5055" spans="34:39" ht="15">
      <c r="AH5055" s="353" t="s">
        <v>1447</v>
      </c>
      <c r="AI5055" s="352" t="s">
        <v>16154</v>
      </c>
      <c r="AJ5055" s="352" t="s">
        <v>16155</v>
      </c>
      <c r="AK5055" s="354">
        <v>393.85784000000001</v>
      </c>
      <c r="AL5055" s="355">
        <v>18.945989999999998</v>
      </c>
      <c r="AM5055" s="11">
        <f>IF(Verzie!$E$1="CZK",Ceny!AK5055,IF(Verzie!$E$1="SK",Ceny!AL5055,""))</f>
        <v>18.945989999999998</v>
      </c>
    </row>
    <row r="5056" spans="34:39" ht="15">
      <c r="AH5056" s="353" t="s">
        <v>1448</v>
      </c>
      <c r="AI5056" s="352" t="s">
        <v>16156</v>
      </c>
      <c r="AJ5056" s="352" t="s">
        <v>16157</v>
      </c>
      <c r="AK5056" s="354">
        <v>390.06617</v>
      </c>
      <c r="AL5056" s="355">
        <v>18.358360000000001</v>
      </c>
      <c r="AM5056" s="11">
        <f>IF(Verzie!$E$1="CZK",Ceny!AK5056,IF(Verzie!$E$1="SK",Ceny!AL5056,""))</f>
        <v>18.358360000000001</v>
      </c>
    </row>
    <row r="5057" spans="34:39" ht="15">
      <c r="AH5057" s="353" t="s">
        <v>1449</v>
      </c>
      <c r="AI5057" s="352" t="s">
        <v>16158</v>
      </c>
      <c r="AJ5057" s="352" t="s">
        <v>16159</v>
      </c>
      <c r="AK5057" s="354">
        <v>390.06617</v>
      </c>
      <c r="AL5057" s="355">
        <v>18.358360000000001</v>
      </c>
      <c r="AM5057" s="11">
        <f>IF(Verzie!$E$1="CZK",Ceny!AK5057,IF(Verzie!$E$1="SK",Ceny!AL5057,""))</f>
        <v>18.358360000000001</v>
      </c>
    </row>
    <row r="5058" spans="34:39" ht="15">
      <c r="AH5058" s="353" t="s">
        <v>1450</v>
      </c>
      <c r="AI5058" s="352" t="s">
        <v>16160</v>
      </c>
      <c r="AJ5058" s="352" t="s">
        <v>16161</v>
      </c>
      <c r="AK5058" s="354">
        <v>407.58967999999999</v>
      </c>
      <c r="AL5058" s="355">
        <v>19.60652</v>
      </c>
      <c r="AM5058" s="11">
        <f>IF(Verzie!$E$1="CZK",Ceny!AK5058,IF(Verzie!$E$1="SK",Ceny!AL5058,""))</f>
        <v>19.60652</v>
      </c>
    </row>
    <row r="5059" spans="34:39" ht="15">
      <c r="AH5059" s="353" t="s">
        <v>1451</v>
      </c>
      <c r="AI5059" s="352" t="s">
        <v>16162</v>
      </c>
      <c r="AJ5059" s="352" t="s">
        <v>16163</v>
      </c>
      <c r="AK5059" s="354">
        <v>407.58967999999999</v>
      </c>
      <c r="AL5059" s="355">
        <v>19.60652</v>
      </c>
      <c r="AM5059" s="11">
        <f>IF(Verzie!$E$1="CZK",Ceny!AK5059,IF(Verzie!$E$1="SK",Ceny!AL5059,""))</f>
        <v>19.60652</v>
      </c>
    </row>
    <row r="5060" spans="34:39" ht="15">
      <c r="AH5060" s="353" t="s">
        <v>1452</v>
      </c>
      <c r="AI5060" s="352" t="s">
        <v>16164</v>
      </c>
      <c r="AJ5060" s="352" t="s">
        <v>16165</v>
      </c>
      <c r="AK5060" s="354">
        <v>417.95686000000001</v>
      </c>
      <c r="AL5060" s="355">
        <v>20.105229999999999</v>
      </c>
      <c r="AM5060" s="11">
        <f>IF(Verzie!$E$1="CZK",Ceny!AK5060,IF(Verzie!$E$1="SK",Ceny!AL5060,""))</f>
        <v>20.105229999999999</v>
      </c>
    </row>
    <row r="5061" spans="34:39" ht="15">
      <c r="AH5061" s="353" t="s">
        <v>1453</v>
      </c>
      <c r="AI5061" s="352" t="s">
        <v>16166</v>
      </c>
      <c r="AJ5061" s="352" t="s">
        <v>16167</v>
      </c>
      <c r="AK5061" s="354">
        <v>417.95686000000001</v>
      </c>
      <c r="AL5061" s="355">
        <v>20.105229999999999</v>
      </c>
      <c r="AM5061" s="11">
        <f>IF(Verzie!$E$1="CZK",Ceny!AK5061,IF(Verzie!$E$1="SK",Ceny!AL5061,""))</f>
        <v>20.105229999999999</v>
      </c>
    </row>
    <row r="5062" spans="34:39" ht="15">
      <c r="AH5062" s="353" t="s">
        <v>1454</v>
      </c>
      <c r="AI5062" s="352" t="s">
        <v>16168</v>
      </c>
      <c r="AJ5062" s="352" t="s">
        <v>16169</v>
      </c>
      <c r="AK5062" s="354">
        <v>432.04088000000002</v>
      </c>
      <c r="AL5062" s="355">
        <v>20.782730000000001</v>
      </c>
      <c r="AM5062" s="11">
        <f>IF(Verzie!$E$1="CZK",Ceny!AK5062,IF(Verzie!$E$1="SK",Ceny!AL5062,""))</f>
        <v>20.782730000000001</v>
      </c>
    </row>
    <row r="5063" spans="34:39" ht="15">
      <c r="AH5063" s="353" t="s">
        <v>1455</v>
      </c>
      <c r="AI5063" s="352" t="s">
        <v>16170</v>
      </c>
      <c r="AJ5063" s="352" t="s">
        <v>16171</v>
      </c>
      <c r="AK5063" s="354">
        <v>432.04088000000002</v>
      </c>
      <c r="AL5063" s="355">
        <v>20.782730000000001</v>
      </c>
      <c r="AM5063" s="11">
        <f>IF(Verzie!$E$1="CZK",Ceny!AK5063,IF(Verzie!$E$1="SK",Ceny!AL5063,""))</f>
        <v>20.782730000000001</v>
      </c>
    </row>
    <row r="5064" spans="34:39" ht="15">
      <c r="AH5064" s="353" t="s">
        <v>1395</v>
      </c>
      <c r="AI5064" s="352" t="s">
        <v>16172</v>
      </c>
      <c r="AJ5064" s="352" t="s">
        <v>16173</v>
      </c>
      <c r="AK5064" s="354">
        <v>1095.39437</v>
      </c>
      <c r="AL5064" s="355">
        <v>0</v>
      </c>
      <c r="AM5064" s="11">
        <f>IF(Verzie!$E$1="CZK",Ceny!AK5064,IF(Verzie!$E$1="SK",Ceny!AL5064,""))</f>
        <v>0</v>
      </c>
    </row>
    <row r="5065" spans="34:39" ht="15">
      <c r="AH5065" s="353" t="s">
        <v>1396</v>
      </c>
      <c r="AI5065" s="352" t="s">
        <v>16174</v>
      </c>
      <c r="AJ5065" s="352" t="s">
        <v>16175</v>
      </c>
      <c r="AK5065" s="354">
        <v>1109.8333500000001</v>
      </c>
      <c r="AL5065" s="355">
        <v>0</v>
      </c>
      <c r="AM5065" s="11">
        <f>IF(Verzie!$E$1="CZK",Ceny!AK5065,IF(Verzie!$E$1="SK",Ceny!AL5065,""))</f>
        <v>0</v>
      </c>
    </row>
    <row r="5066" spans="34:39" ht="15">
      <c r="AH5066" s="353" t="s">
        <v>1397</v>
      </c>
      <c r="AI5066" s="352" t="s">
        <v>16176</v>
      </c>
      <c r="AJ5066" s="352" t="s">
        <v>16177</v>
      </c>
      <c r="AK5066" s="354">
        <v>1124.2724499999999</v>
      </c>
      <c r="AL5066" s="355">
        <v>0</v>
      </c>
      <c r="AM5066" s="11">
        <f>IF(Verzie!$E$1="CZK",Ceny!AK5066,IF(Verzie!$E$1="SK",Ceny!AL5066,""))</f>
        <v>0</v>
      </c>
    </row>
    <row r="5067" spans="34:39" ht="15">
      <c r="AH5067" s="353" t="s">
        <v>1398</v>
      </c>
      <c r="AI5067" s="352" t="s">
        <v>16178</v>
      </c>
      <c r="AJ5067" s="352" t="s">
        <v>16179</v>
      </c>
      <c r="AK5067" s="354">
        <v>1108.4265499999999</v>
      </c>
      <c r="AL5067" s="355">
        <v>0</v>
      </c>
      <c r="AM5067" s="11">
        <f>IF(Verzie!$E$1="CZK",Ceny!AK5067,IF(Verzie!$E$1="SK",Ceny!AL5067,""))</f>
        <v>0</v>
      </c>
    </row>
    <row r="5068" spans="34:39" ht="15">
      <c r="AH5068" s="353" t="s">
        <v>1399</v>
      </c>
      <c r="AI5068" s="352" t="s">
        <v>16180</v>
      </c>
      <c r="AJ5068" s="352" t="s">
        <v>16181</v>
      </c>
      <c r="AK5068" s="354">
        <v>1174.9300599999999</v>
      </c>
      <c r="AL5068" s="355">
        <v>0</v>
      </c>
      <c r="AM5068" s="11">
        <f>IF(Verzie!$E$1="CZK",Ceny!AK5068,IF(Verzie!$E$1="SK",Ceny!AL5068,""))</f>
        <v>0</v>
      </c>
    </row>
    <row r="5069" spans="34:39" ht="15">
      <c r="AH5069" s="353" t="s">
        <v>1400</v>
      </c>
      <c r="AI5069" s="352" t="s">
        <v>16182</v>
      </c>
      <c r="AJ5069" s="352" t="s">
        <v>16183</v>
      </c>
      <c r="AK5069" s="354">
        <v>1204.5455899999999</v>
      </c>
      <c r="AL5069" s="355">
        <v>0</v>
      </c>
      <c r="AM5069" s="11">
        <f>IF(Verzie!$E$1="CZK",Ceny!AK5069,IF(Verzie!$E$1="SK",Ceny!AL5069,""))</f>
        <v>0</v>
      </c>
    </row>
    <row r="5070" spans="34:39" ht="15">
      <c r="AH5070" s="353" t="s">
        <v>1401</v>
      </c>
      <c r="AI5070" s="352" t="s">
        <v>16184</v>
      </c>
      <c r="AJ5070" s="352" t="s">
        <v>16185</v>
      </c>
      <c r="AK5070" s="354">
        <v>1095.39437</v>
      </c>
      <c r="AL5070" s="355">
        <v>0</v>
      </c>
      <c r="AM5070" s="11">
        <f>IF(Verzie!$E$1="CZK",Ceny!AK5070,IF(Verzie!$E$1="SK",Ceny!AL5070,""))</f>
        <v>0</v>
      </c>
    </row>
    <row r="5071" spans="34:39" ht="15">
      <c r="AH5071" s="353" t="s">
        <v>1402</v>
      </c>
      <c r="AI5071" s="352" t="s">
        <v>16186</v>
      </c>
      <c r="AJ5071" s="352" t="s">
        <v>16187</v>
      </c>
      <c r="AK5071" s="354">
        <v>1109.8333500000001</v>
      </c>
      <c r="AL5071" s="355">
        <v>0</v>
      </c>
      <c r="AM5071" s="11">
        <f>IF(Verzie!$E$1="CZK",Ceny!AK5071,IF(Verzie!$E$1="SK",Ceny!AL5071,""))</f>
        <v>0</v>
      </c>
    </row>
    <row r="5072" spans="34:39" ht="15">
      <c r="AH5072" s="353" t="s">
        <v>1403</v>
      </c>
      <c r="AI5072" s="352" t="s">
        <v>16188</v>
      </c>
      <c r="AJ5072" s="352" t="s">
        <v>16189</v>
      </c>
      <c r="AK5072" s="354">
        <v>1124.2724499999999</v>
      </c>
      <c r="AL5072" s="355">
        <v>0</v>
      </c>
      <c r="AM5072" s="11">
        <f>IF(Verzie!$E$1="CZK",Ceny!AK5072,IF(Verzie!$E$1="SK",Ceny!AL5072,""))</f>
        <v>0</v>
      </c>
    </row>
    <row r="5073" spans="34:39" ht="15">
      <c r="AH5073" s="353" t="s">
        <v>1404</v>
      </c>
      <c r="AI5073" s="352" t="s">
        <v>16190</v>
      </c>
      <c r="AJ5073" s="352" t="s">
        <v>16191</v>
      </c>
      <c r="AK5073" s="354">
        <v>1108.4265499999999</v>
      </c>
      <c r="AL5073" s="355">
        <v>0</v>
      </c>
      <c r="AM5073" s="11">
        <f>IF(Verzie!$E$1="CZK",Ceny!AK5073,IF(Verzie!$E$1="SK",Ceny!AL5073,""))</f>
        <v>0</v>
      </c>
    </row>
    <row r="5074" spans="34:39" ht="15">
      <c r="AH5074" s="353" t="s">
        <v>1405</v>
      </c>
      <c r="AI5074" s="352" t="s">
        <v>16192</v>
      </c>
      <c r="AJ5074" s="352" t="s">
        <v>16193</v>
      </c>
      <c r="AK5074" s="354">
        <v>1153.1531</v>
      </c>
      <c r="AL5074" s="355">
        <v>0</v>
      </c>
      <c r="AM5074" s="11">
        <f>IF(Verzie!$E$1="CZK",Ceny!AK5074,IF(Verzie!$E$1="SK",Ceny!AL5074,""))</f>
        <v>0</v>
      </c>
    </row>
    <row r="5075" spans="34:39" ht="15">
      <c r="AH5075" s="353" t="s">
        <v>1406</v>
      </c>
      <c r="AI5075" s="352" t="s">
        <v>16194</v>
      </c>
      <c r="AJ5075" s="352" t="s">
        <v>16195</v>
      </c>
      <c r="AK5075" s="354">
        <v>1174.9300599999999</v>
      </c>
      <c r="AL5075" s="355">
        <v>0</v>
      </c>
      <c r="AM5075" s="11">
        <f>IF(Verzie!$E$1="CZK",Ceny!AK5075,IF(Verzie!$E$1="SK",Ceny!AL5075,""))</f>
        <v>0</v>
      </c>
    </row>
    <row r="5076" spans="34:39" ht="15">
      <c r="AH5076" s="353" t="s">
        <v>1407</v>
      </c>
      <c r="AI5076" s="352" t="s">
        <v>16196</v>
      </c>
      <c r="AJ5076" s="352" t="s">
        <v>16197</v>
      </c>
      <c r="AK5076" s="354">
        <v>1204.5455899999999</v>
      </c>
      <c r="AL5076" s="355">
        <v>0</v>
      </c>
      <c r="AM5076" s="11">
        <f>IF(Verzie!$E$1="CZK",Ceny!AK5076,IF(Verzie!$E$1="SK",Ceny!AL5076,""))</f>
        <v>0</v>
      </c>
    </row>
    <row r="5077" spans="34:39" ht="15">
      <c r="AH5077" s="353" t="s">
        <v>1408</v>
      </c>
      <c r="AI5077" s="352" t="s">
        <v>16198</v>
      </c>
      <c r="AJ5077" s="352" t="s">
        <v>16199</v>
      </c>
      <c r="AK5077" s="354">
        <v>1095.39437</v>
      </c>
      <c r="AL5077" s="355">
        <v>0</v>
      </c>
      <c r="AM5077" s="11">
        <f>IF(Verzie!$E$1="CZK",Ceny!AK5077,IF(Verzie!$E$1="SK",Ceny!AL5077,""))</f>
        <v>0</v>
      </c>
    </row>
    <row r="5078" spans="34:39" ht="15">
      <c r="AH5078" s="353" t="s">
        <v>1409</v>
      </c>
      <c r="AI5078" s="352" t="s">
        <v>16200</v>
      </c>
      <c r="AJ5078" s="352" t="s">
        <v>16201</v>
      </c>
      <c r="AK5078" s="354">
        <v>1109.8333500000001</v>
      </c>
      <c r="AL5078" s="355">
        <v>0</v>
      </c>
      <c r="AM5078" s="11">
        <f>IF(Verzie!$E$1="CZK",Ceny!AK5078,IF(Verzie!$E$1="SK",Ceny!AL5078,""))</f>
        <v>0</v>
      </c>
    </row>
    <row r="5079" spans="34:39" ht="15">
      <c r="AH5079" s="353" t="s">
        <v>1410</v>
      </c>
      <c r="AI5079" s="352" t="s">
        <v>16202</v>
      </c>
      <c r="AJ5079" s="352" t="s">
        <v>16203</v>
      </c>
      <c r="AK5079" s="354">
        <v>1124.2724499999999</v>
      </c>
      <c r="AL5079" s="355">
        <v>0</v>
      </c>
      <c r="AM5079" s="11">
        <f>IF(Verzie!$E$1="CZK",Ceny!AK5079,IF(Verzie!$E$1="SK",Ceny!AL5079,""))</f>
        <v>0</v>
      </c>
    </row>
    <row r="5080" spans="34:39" ht="15">
      <c r="AH5080" s="353" t="s">
        <v>1411</v>
      </c>
      <c r="AI5080" s="352" t="s">
        <v>16204</v>
      </c>
      <c r="AJ5080" s="352" t="s">
        <v>16205</v>
      </c>
      <c r="AK5080" s="354">
        <v>1108.4265499999999</v>
      </c>
      <c r="AL5080" s="355">
        <v>0</v>
      </c>
      <c r="AM5080" s="11">
        <f>IF(Verzie!$E$1="CZK",Ceny!AK5080,IF(Verzie!$E$1="SK",Ceny!AL5080,""))</f>
        <v>0</v>
      </c>
    </row>
    <row r="5081" spans="34:39" ht="15">
      <c r="AH5081" s="353" t="s">
        <v>1413</v>
      </c>
      <c r="AI5081" s="352" t="s">
        <v>16206</v>
      </c>
      <c r="AJ5081" s="352" t="s">
        <v>16207</v>
      </c>
      <c r="AK5081" s="354">
        <v>1204.5455899999999</v>
      </c>
      <c r="AL5081" s="355">
        <v>0</v>
      </c>
      <c r="AM5081" s="11">
        <f>IF(Verzie!$E$1="CZK",Ceny!AK5081,IF(Verzie!$E$1="SK",Ceny!AL5081,""))</f>
        <v>0</v>
      </c>
    </row>
    <row r="5082" spans="34:39" ht="15">
      <c r="AH5082" s="353" t="s">
        <v>1456</v>
      </c>
      <c r="AI5082" s="352" t="s">
        <v>16208</v>
      </c>
      <c r="AJ5082" s="352" t="s">
        <v>16209</v>
      </c>
      <c r="AK5082" s="354">
        <v>50.732700000000001</v>
      </c>
      <c r="AL5082" s="355">
        <v>2.4404300000000001</v>
      </c>
      <c r="AM5082" s="11">
        <f>IF(Verzie!$E$1="CZK",Ceny!AK5082,IF(Verzie!$E$1="SK",Ceny!AL5082,""))</f>
        <v>2.4404300000000001</v>
      </c>
    </row>
    <row r="5083" spans="34:39" ht="15">
      <c r="AH5083" s="353" t="s">
        <v>1457</v>
      </c>
      <c r="AI5083" s="352" t="s">
        <v>16210</v>
      </c>
      <c r="AJ5083" s="352" t="s">
        <v>16211</v>
      </c>
      <c r="AK5083" s="354">
        <v>51.356920000000002</v>
      </c>
      <c r="AL5083" s="355">
        <v>2.4704600000000001</v>
      </c>
      <c r="AM5083" s="11">
        <f>IF(Verzie!$E$1="CZK",Ceny!AK5083,IF(Verzie!$E$1="SK",Ceny!AL5083,""))</f>
        <v>2.4704600000000001</v>
      </c>
    </row>
    <row r="5084" spans="34:39" ht="15">
      <c r="AH5084" s="353" t="s">
        <v>16212</v>
      </c>
      <c r="AI5084" s="352" t="s">
        <v>16213</v>
      </c>
      <c r="AJ5084" s="352" t="s">
        <v>16214</v>
      </c>
      <c r="AK5084" s="354">
        <v>16.329339999999998</v>
      </c>
      <c r="AL5084" s="355">
        <v>0.78551000000000004</v>
      </c>
      <c r="AM5084" s="11">
        <f>IF(Verzie!$E$1="CZK",Ceny!AK5084,IF(Verzie!$E$1="SK",Ceny!AL5084,""))</f>
        <v>0.78551000000000004</v>
      </c>
    </row>
    <row r="5085" spans="34:39" ht="15">
      <c r="AH5085" s="353" t="s">
        <v>16215</v>
      </c>
      <c r="AI5085" s="352" t="s">
        <v>16216</v>
      </c>
      <c r="AJ5085" s="352" t="s">
        <v>16217</v>
      </c>
      <c r="AK5085" s="354">
        <v>16.329339999999998</v>
      </c>
      <c r="AL5085" s="355">
        <v>0.78551000000000004</v>
      </c>
      <c r="AM5085" s="11">
        <f>IF(Verzie!$E$1="CZK",Ceny!AK5085,IF(Verzie!$E$1="SK",Ceny!AL5085,""))</f>
        <v>0.78551000000000004</v>
      </c>
    </row>
    <row r="5086" spans="34:39" ht="15">
      <c r="AH5086" s="353" t="s">
        <v>16218</v>
      </c>
      <c r="AI5086" s="352" t="s">
        <v>16219</v>
      </c>
      <c r="AJ5086" s="352" t="s">
        <v>16220</v>
      </c>
      <c r="AK5086" s="354">
        <v>34.594949999999997</v>
      </c>
      <c r="AL5086" s="355">
        <v>1.66415</v>
      </c>
      <c r="AM5086" s="11">
        <f>IF(Verzie!$E$1="CZK",Ceny!AK5086,IF(Verzie!$E$1="SK",Ceny!AL5086,""))</f>
        <v>1.66415</v>
      </c>
    </row>
    <row r="5087" spans="34:39" ht="15">
      <c r="AH5087" s="353" t="s">
        <v>16221</v>
      </c>
      <c r="AI5087" s="352" t="s">
        <v>16222</v>
      </c>
      <c r="AJ5087" s="352" t="s">
        <v>16223</v>
      </c>
      <c r="AK5087" s="354">
        <v>140.79085000000001</v>
      </c>
      <c r="AL5087" s="355">
        <v>0</v>
      </c>
      <c r="AM5087" s="11">
        <f>IF(Verzie!$E$1="CZK",Ceny!AK5087,IF(Verzie!$E$1="SK",Ceny!AL5087,""))</f>
        <v>0</v>
      </c>
    </row>
    <row r="5088" spans="34:39" ht="15">
      <c r="AH5088" s="353" t="s">
        <v>16224</v>
      </c>
      <c r="AI5088" s="352" t="s">
        <v>16225</v>
      </c>
      <c r="AJ5088" s="352" t="s">
        <v>16226</v>
      </c>
      <c r="AK5088" s="354">
        <v>82.648240000000001</v>
      </c>
      <c r="AL5088" s="355">
        <v>0</v>
      </c>
      <c r="AM5088" s="11">
        <f>IF(Verzie!$E$1="CZK",Ceny!AK5088,IF(Verzie!$E$1="SK",Ceny!AL5088,""))</f>
        <v>0</v>
      </c>
    </row>
    <row r="5089" spans="34:39" ht="15">
      <c r="AH5089" s="353" t="s">
        <v>1459</v>
      </c>
      <c r="AI5089" s="352" t="s">
        <v>16227</v>
      </c>
      <c r="AJ5089" s="352" t="s">
        <v>16228</v>
      </c>
      <c r="AK5089" s="354">
        <v>1483.13021</v>
      </c>
      <c r="AL5089" s="355">
        <v>71.34393</v>
      </c>
      <c r="AM5089" s="11">
        <f>IF(Verzie!$E$1="CZK",Ceny!AK5089,IF(Verzie!$E$1="SK",Ceny!AL5089,""))</f>
        <v>71.34393</v>
      </c>
    </row>
    <row r="5090" spans="34:39" ht="15">
      <c r="AH5090" s="353" t="s">
        <v>1460</v>
      </c>
      <c r="AI5090" s="352" t="s">
        <v>16229</v>
      </c>
      <c r="AJ5090" s="352" t="s">
        <v>16230</v>
      </c>
      <c r="AK5090" s="354">
        <v>1774.2111399999999</v>
      </c>
      <c r="AL5090" s="355">
        <v>85.345950000000002</v>
      </c>
      <c r="AM5090" s="11">
        <f>IF(Verzie!$E$1="CZK",Ceny!AK5090,IF(Verzie!$E$1="SK",Ceny!AL5090,""))</f>
        <v>85.345950000000002</v>
      </c>
    </row>
    <row r="5091" spans="34:39" ht="15">
      <c r="AH5091" s="353" t="s">
        <v>1461</v>
      </c>
      <c r="AI5091" s="352" t="s">
        <v>16231</v>
      </c>
      <c r="AJ5091" s="352" t="s">
        <v>16232</v>
      </c>
      <c r="AK5091" s="354">
        <v>2217.7650899999999</v>
      </c>
      <c r="AL5091" s="355">
        <v>106.6825</v>
      </c>
      <c r="AM5091" s="11">
        <f>IF(Verzie!$E$1="CZK",Ceny!AK5091,IF(Verzie!$E$1="SK",Ceny!AL5091,""))</f>
        <v>106.6825</v>
      </c>
    </row>
    <row r="5092" spans="34:39" ht="15">
      <c r="AH5092" s="353" t="s">
        <v>1462</v>
      </c>
      <c r="AI5092" s="352" t="s">
        <v>16233</v>
      </c>
      <c r="AJ5092" s="352" t="s">
        <v>16234</v>
      </c>
      <c r="AK5092" s="354">
        <v>1483.13021</v>
      </c>
      <c r="AL5092" s="355">
        <v>71.34393</v>
      </c>
      <c r="AM5092" s="11">
        <f>IF(Verzie!$E$1="CZK",Ceny!AK5092,IF(Verzie!$E$1="SK",Ceny!AL5092,""))</f>
        <v>71.34393</v>
      </c>
    </row>
    <row r="5093" spans="34:39" ht="15">
      <c r="AH5093" s="353" t="s">
        <v>1463</v>
      </c>
      <c r="AI5093" s="352" t="s">
        <v>16235</v>
      </c>
      <c r="AJ5093" s="352" t="s">
        <v>16236</v>
      </c>
      <c r="AK5093" s="354">
        <v>1774.2111399999999</v>
      </c>
      <c r="AL5093" s="355">
        <v>85.345950000000002</v>
      </c>
      <c r="AM5093" s="11">
        <f>IF(Verzie!$E$1="CZK",Ceny!AK5093,IF(Verzie!$E$1="SK",Ceny!AL5093,""))</f>
        <v>85.345950000000002</v>
      </c>
    </row>
    <row r="5094" spans="34:39" ht="15">
      <c r="AH5094" s="353" t="s">
        <v>1464</v>
      </c>
      <c r="AI5094" s="352" t="s">
        <v>16237</v>
      </c>
      <c r="AJ5094" s="352" t="s">
        <v>16238</v>
      </c>
      <c r="AK5094" s="354">
        <v>2217.7650899999999</v>
      </c>
      <c r="AL5094" s="355">
        <v>106.6825</v>
      </c>
      <c r="AM5094" s="11">
        <f>IF(Verzie!$E$1="CZK",Ceny!AK5094,IF(Verzie!$E$1="SK",Ceny!AL5094,""))</f>
        <v>106.6825</v>
      </c>
    </row>
    <row r="5095" spans="34:39" ht="15">
      <c r="AH5095" s="353" t="s">
        <v>1465</v>
      </c>
      <c r="AI5095" s="352" t="s">
        <v>16239</v>
      </c>
      <c r="AJ5095" s="352" t="s">
        <v>16240</v>
      </c>
      <c r="AK5095" s="354">
        <v>1483.13021</v>
      </c>
      <c r="AL5095" s="355">
        <v>71.34393</v>
      </c>
      <c r="AM5095" s="11">
        <f>IF(Verzie!$E$1="CZK",Ceny!AK5095,IF(Verzie!$E$1="SK",Ceny!AL5095,""))</f>
        <v>71.34393</v>
      </c>
    </row>
    <row r="5096" spans="34:39" ht="15">
      <c r="AH5096" s="353" t="s">
        <v>1466</v>
      </c>
      <c r="AI5096" s="352" t="s">
        <v>16241</v>
      </c>
      <c r="AJ5096" s="352" t="s">
        <v>16242</v>
      </c>
      <c r="AK5096" s="354">
        <v>1774.2111399999999</v>
      </c>
      <c r="AL5096" s="355">
        <v>85.345950000000002</v>
      </c>
      <c r="AM5096" s="11">
        <f>IF(Verzie!$E$1="CZK",Ceny!AK5096,IF(Verzie!$E$1="SK",Ceny!AL5096,""))</f>
        <v>85.345950000000002</v>
      </c>
    </row>
    <row r="5097" spans="34:39" ht="15">
      <c r="AH5097" s="353" t="s">
        <v>1467</v>
      </c>
      <c r="AI5097" s="352" t="s">
        <v>16243</v>
      </c>
      <c r="AJ5097" s="352" t="s">
        <v>16244</v>
      </c>
      <c r="AK5097" s="354">
        <v>2217.7650899999999</v>
      </c>
      <c r="AL5097" s="355">
        <v>106.6825</v>
      </c>
      <c r="AM5097" s="11">
        <f>IF(Verzie!$E$1="CZK",Ceny!AK5097,IF(Verzie!$E$1="SK",Ceny!AL5097,""))</f>
        <v>106.6825</v>
      </c>
    </row>
    <row r="5098" spans="34:39" ht="15">
      <c r="AH5098" s="353" t="s">
        <v>16245</v>
      </c>
      <c r="AI5098" s="352" t="s">
        <v>16246</v>
      </c>
      <c r="AJ5098" s="352" t="s">
        <v>16247</v>
      </c>
      <c r="AK5098" s="354">
        <v>1447.9601500000001</v>
      </c>
      <c r="AL5098" s="355">
        <v>69.652109999999993</v>
      </c>
      <c r="AM5098" s="11">
        <f>IF(Verzie!$E$1="CZK",Ceny!AK5098,IF(Verzie!$E$1="SK",Ceny!AL5098,""))</f>
        <v>69.652109999999993</v>
      </c>
    </row>
    <row r="5099" spans="34:39" ht="15">
      <c r="AH5099" s="353" t="s">
        <v>16248</v>
      </c>
      <c r="AI5099" s="352" t="s">
        <v>16249</v>
      </c>
      <c r="AJ5099" s="352" t="s">
        <v>16250</v>
      </c>
      <c r="AK5099" s="354">
        <v>2313.98819</v>
      </c>
      <c r="AL5099" s="355">
        <v>111.31119</v>
      </c>
      <c r="AM5099" s="11">
        <f>IF(Verzie!$E$1="CZK",Ceny!AK5099,IF(Verzie!$E$1="SK",Ceny!AL5099,""))</f>
        <v>111.31119</v>
      </c>
    </row>
    <row r="5100" spans="34:39" ht="15">
      <c r="AH5100" s="353" t="s">
        <v>16251</v>
      </c>
      <c r="AI5100" s="352" t="s">
        <v>16252</v>
      </c>
      <c r="AJ5100" s="352" t="s">
        <v>16253</v>
      </c>
      <c r="AK5100" s="354">
        <v>2789.8338600000002</v>
      </c>
      <c r="AL5100" s="355">
        <v>134.20108999999999</v>
      </c>
      <c r="AM5100" s="11">
        <f>IF(Verzie!$E$1="CZK",Ceny!AK5100,IF(Verzie!$E$1="SK",Ceny!AL5100,""))</f>
        <v>134.20108999999999</v>
      </c>
    </row>
    <row r="5101" spans="34:39" ht="15">
      <c r="AH5101" s="353" t="s">
        <v>16254</v>
      </c>
      <c r="AI5101" s="352" t="s">
        <v>16255</v>
      </c>
      <c r="AJ5101" s="352" t="s">
        <v>16256</v>
      </c>
      <c r="AK5101" s="354">
        <v>1447.9601500000001</v>
      </c>
      <c r="AL5101" s="355">
        <v>69.652109999999993</v>
      </c>
      <c r="AM5101" s="11">
        <f>IF(Verzie!$E$1="CZK",Ceny!AK5101,IF(Verzie!$E$1="SK",Ceny!AL5101,""))</f>
        <v>69.652109999999993</v>
      </c>
    </row>
    <row r="5102" spans="34:39" ht="15">
      <c r="AH5102" s="353" t="s">
        <v>16257</v>
      </c>
      <c r="AI5102" s="352" t="s">
        <v>16258</v>
      </c>
      <c r="AJ5102" s="352" t="s">
        <v>16259</v>
      </c>
      <c r="AK5102" s="354">
        <v>2313.98819</v>
      </c>
      <c r="AL5102" s="355">
        <v>111.31119</v>
      </c>
      <c r="AM5102" s="11">
        <f>IF(Verzie!$E$1="CZK",Ceny!AK5102,IF(Verzie!$E$1="SK",Ceny!AL5102,""))</f>
        <v>111.31119</v>
      </c>
    </row>
    <row r="5103" spans="34:39" ht="15">
      <c r="AH5103" s="353" t="s">
        <v>16260</v>
      </c>
      <c r="AI5103" s="352" t="s">
        <v>16261</v>
      </c>
      <c r="AJ5103" s="352" t="s">
        <v>16262</v>
      </c>
      <c r="AK5103" s="354">
        <v>2789.8338600000002</v>
      </c>
      <c r="AL5103" s="355">
        <v>134.20108999999999</v>
      </c>
      <c r="AM5103" s="11">
        <f>IF(Verzie!$E$1="CZK",Ceny!AK5103,IF(Verzie!$E$1="SK",Ceny!AL5103,""))</f>
        <v>134.20108999999999</v>
      </c>
    </row>
    <row r="5104" spans="34:39" ht="15">
      <c r="AH5104" s="353" t="s">
        <v>16263</v>
      </c>
      <c r="AI5104" s="352" t="s">
        <v>16264</v>
      </c>
      <c r="AJ5104" s="352" t="s">
        <v>16265</v>
      </c>
      <c r="AK5104" s="354">
        <v>3105.9406899999999</v>
      </c>
      <c r="AL5104" s="355">
        <v>149.40696</v>
      </c>
      <c r="AM5104" s="11">
        <f>IF(Verzie!$E$1="CZK",Ceny!AK5104,IF(Verzie!$E$1="SK",Ceny!AL5104,""))</f>
        <v>149.40696</v>
      </c>
    </row>
    <row r="5105" spans="34:39" ht="15">
      <c r="AH5105" s="353" t="s">
        <v>16266</v>
      </c>
      <c r="AI5105" s="352" t="s">
        <v>16267</v>
      </c>
      <c r="AJ5105" s="352" t="s">
        <v>16268</v>
      </c>
      <c r="AK5105" s="354">
        <v>1447.9601500000001</v>
      </c>
      <c r="AL5105" s="355">
        <v>69.652109999999993</v>
      </c>
      <c r="AM5105" s="11">
        <f>IF(Verzie!$E$1="CZK",Ceny!AK5105,IF(Verzie!$E$1="SK",Ceny!AL5105,""))</f>
        <v>69.652109999999993</v>
      </c>
    </row>
    <row r="5106" spans="34:39" ht="15">
      <c r="AH5106" s="353" t="s">
        <v>16269</v>
      </c>
      <c r="AI5106" s="352" t="s">
        <v>16270</v>
      </c>
      <c r="AJ5106" s="352" t="s">
        <v>16271</v>
      </c>
      <c r="AK5106" s="354">
        <v>2313.98819</v>
      </c>
      <c r="AL5106" s="355">
        <v>111.31119</v>
      </c>
      <c r="AM5106" s="11">
        <f>IF(Verzie!$E$1="CZK",Ceny!AK5106,IF(Verzie!$E$1="SK",Ceny!AL5106,""))</f>
        <v>111.31119</v>
      </c>
    </row>
    <row r="5107" spans="34:39" ht="15">
      <c r="AH5107" s="353" t="s">
        <v>16272</v>
      </c>
      <c r="AI5107" s="352" t="s">
        <v>16273</v>
      </c>
      <c r="AJ5107" s="352" t="s">
        <v>16274</v>
      </c>
      <c r="AK5107" s="354">
        <v>2789.8338600000002</v>
      </c>
      <c r="AL5107" s="355">
        <v>134.20108999999999</v>
      </c>
      <c r="AM5107" s="11">
        <f>IF(Verzie!$E$1="CZK",Ceny!AK5107,IF(Verzie!$E$1="SK",Ceny!AL5107,""))</f>
        <v>134.20108999999999</v>
      </c>
    </row>
    <row r="5108" spans="34:39" ht="15">
      <c r="AH5108" s="353" t="s">
        <v>16275</v>
      </c>
      <c r="AI5108" s="352" t="s">
        <v>16276</v>
      </c>
      <c r="AJ5108" s="352" t="s">
        <v>16277</v>
      </c>
      <c r="AK5108" s="354">
        <v>950.74976000000004</v>
      </c>
      <c r="AL5108" s="355">
        <v>38.034709999999997</v>
      </c>
      <c r="AM5108" s="11">
        <f>IF(Verzie!$E$1="CZK",Ceny!AK5108,IF(Verzie!$E$1="SK",Ceny!AL5108,""))</f>
        <v>38.034709999999997</v>
      </c>
    </row>
    <row r="5109" spans="34:39" ht="15">
      <c r="AH5109" s="353" t="s">
        <v>16275</v>
      </c>
      <c r="AI5109" s="352" t="s">
        <v>16278</v>
      </c>
      <c r="AJ5109" s="352" t="s">
        <v>16279</v>
      </c>
      <c r="AK5109" s="354">
        <v>359.45184999999998</v>
      </c>
      <c r="AL5109" s="355">
        <v>14.41915</v>
      </c>
      <c r="AM5109" s="11">
        <f>IF(Verzie!$E$1="CZK",Ceny!AK5109,IF(Verzie!$E$1="SK",Ceny!AL5109,""))</f>
        <v>14.41915</v>
      </c>
    </row>
    <row r="5110" spans="34:39" ht="15">
      <c r="AH5110" s="353" t="s">
        <v>16280</v>
      </c>
      <c r="AI5110" s="352" t="s">
        <v>16281</v>
      </c>
      <c r="AJ5110" s="352" t="s">
        <v>16282</v>
      </c>
      <c r="AK5110" s="354">
        <v>3127.0683899999999</v>
      </c>
      <c r="AL5110" s="355">
        <v>125.09831</v>
      </c>
      <c r="AM5110" s="11">
        <f>IF(Verzie!$E$1="CZK",Ceny!AK5110,IF(Verzie!$E$1="SK",Ceny!AL5110,""))</f>
        <v>125.09831</v>
      </c>
    </row>
    <row r="5111" spans="34:39" ht="15">
      <c r="AH5111" s="353" t="s">
        <v>16280</v>
      </c>
      <c r="AI5111" s="352" t="s">
        <v>16283</v>
      </c>
      <c r="AJ5111" s="352" t="s">
        <v>16284</v>
      </c>
      <c r="AK5111" s="354">
        <v>1182.2581499999999</v>
      </c>
      <c r="AL5111" s="355">
        <v>47.425440000000002</v>
      </c>
      <c r="AM5111" s="11">
        <f>IF(Verzie!$E$1="CZK",Ceny!AK5111,IF(Verzie!$E$1="SK",Ceny!AL5111,""))</f>
        <v>47.425440000000002</v>
      </c>
    </row>
    <row r="5112" spans="34:39" ht="15">
      <c r="AH5112" s="353" t="s">
        <v>16285</v>
      </c>
      <c r="AI5112" s="352" t="s">
        <v>16286</v>
      </c>
      <c r="AJ5112" s="352" t="s">
        <v>16287</v>
      </c>
      <c r="AK5112" s="354">
        <v>904.13865999999996</v>
      </c>
      <c r="AL5112" s="355">
        <v>36.170050000000003</v>
      </c>
      <c r="AM5112" s="11">
        <f>IF(Verzie!$E$1="CZK",Ceny!AK5112,IF(Verzie!$E$1="SK",Ceny!AL5112,""))</f>
        <v>36.170050000000003</v>
      </c>
    </row>
    <row r="5113" spans="34:39" ht="15">
      <c r="AH5113" s="353" t="s">
        <v>16285</v>
      </c>
      <c r="AI5113" s="352" t="s">
        <v>16288</v>
      </c>
      <c r="AJ5113" s="352" t="s">
        <v>16289</v>
      </c>
      <c r="AK5113" s="354">
        <v>341.8297</v>
      </c>
      <c r="AL5113" s="355">
        <v>13.712249999999999</v>
      </c>
      <c r="AM5113" s="11">
        <f>IF(Verzie!$E$1="CZK",Ceny!AK5113,IF(Verzie!$E$1="SK",Ceny!AL5113,""))</f>
        <v>13.712249999999999</v>
      </c>
    </row>
    <row r="5114" spans="34:39" ht="15">
      <c r="AH5114" s="353" t="s">
        <v>16290</v>
      </c>
      <c r="AI5114" s="352" t="s">
        <v>16291</v>
      </c>
      <c r="AJ5114" s="352" t="s">
        <v>16292</v>
      </c>
      <c r="AK5114" s="354">
        <v>904.13865999999996</v>
      </c>
      <c r="AL5114" s="355">
        <v>36.170050000000003</v>
      </c>
      <c r="AM5114" s="11">
        <f>IF(Verzie!$E$1="CZK",Ceny!AK5114,IF(Verzie!$E$1="SK",Ceny!AL5114,""))</f>
        <v>36.170050000000003</v>
      </c>
    </row>
    <row r="5115" spans="34:39" ht="15">
      <c r="AH5115" s="353" t="s">
        <v>16293</v>
      </c>
      <c r="AI5115" s="352" t="s">
        <v>16294</v>
      </c>
      <c r="AJ5115" s="352" t="s">
        <v>16295</v>
      </c>
      <c r="AK5115" s="354">
        <v>759.39449999999999</v>
      </c>
      <c r="AL5115" s="355">
        <v>30.379560000000001</v>
      </c>
      <c r="AM5115" s="11">
        <f>IF(Verzie!$E$1="CZK",Ceny!AK5115,IF(Verzie!$E$1="SK",Ceny!AL5115,""))</f>
        <v>30.379560000000001</v>
      </c>
    </row>
    <row r="5116" spans="34:39" ht="15">
      <c r="AH5116" s="353" t="s">
        <v>16293</v>
      </c>
      <c r="AI5116" s="352" t="s">
        <v>16296</v>
      </c>
      <c r="AJ5116" s="352" t="s">
        <v>16297</v>
      </c>
      <c r="AK5116" s="354">
        <v>287.10565000000003</v>
      </c>
      <c r="AL5116" s="355">
        <v>11.51704</v>
      </c>
      <c r="AM5116" s="11">
        <f>IF(Verzie!$E$1="CZK",Ceny!AK5116,IF(Verzie!$E$1="SK",Ceny!AL5116,""))</f>
        <v>11.51704</v>
      </c>
    </row>
    <row r="5117" spans="34:39" ht="15">
      <c r="AH5117" s="353" t="s">
        <v>16298</v>
      </c>
      <c r="AI5117" s="352" t="s">
        <v>16299</v>
      </c>
      <c r="AJ5117" s="352" t="s">
        <v>16300</v>
      </c>
      <c r="AK5117" s="354">
        <v>759.39449999999999</v>
      </c>
      <c r="AL5117" s="355">
        <v>30.379560000000001</v>
      </c>
      <c r="AM5117" s="11">
        <f>IF(Verzie!$E$1="CZK",Ceny!AK5117,IF(Verzie!$E$1="SK",Ceny!AL5117,""))</f>
        <v>30.379560000000001</v>
      </c>
    </row>
    <row r="5118" spans="34:39" ht="15">
      <c r="AH5118" s="353" t="s">
        <v>16298</v>
      </c>
      <c r="AI5118" s="352" t="s">
        <v>16301</v>
      </c>
      <c r="AJ5118" s="352" t="s">
        <v>16302</v>
      </c>
      <c r="AK5118" s="354">
        <v>287.10565000000003</v>
      </c>
      <c r="AL5118" s="355">
        <v>11.51704</v>
      </c>
      <c r="AM5118" s="11">
        <f>IF(Verzie!$E$1="CZK",Ceny!AK5118,IF(Verzie!$E$1="SK",Ceny!AL5118,""))</f>
        <v>11.51704</v>
      </c>
    </row>
    <row r="5119" spans="34:39" ht="15">
      <c r="AH5119" s="353" t="s">
        <v>16303</v>
      </c>
      <c r="AI5119" s="352" t="s">
        <v>16304</v>
      </c>
      <c r="AJ5119" s="352" t="s">
        <v>16305</v>
      </c>
      <c r="AK5119" s="354">
        <v>569.43814999999995</v>
      </c>
      <c r="AL5119" s="355">
        <v>22.780360000000002</v>
      </c>
      <c r="AM5119" s="11">
        <f>IF(Verzie!$E$1="CZK",Ceny!AK5119,IF(Verzie!$E$1="SK",Ceny!AL5119,""))</f>
        <v>22.780360000000002</v>
      </c>
    </row>
    <row r="5120" spans="34:39" ht="15">
      <c r="AH5120" s="353" t="s">
        <v>16303</v>
      </c>
      <c r="AI5120" s="352" t="s">
        <v>16306</v>
      </c>
      <c r="AJ5120" s="352" t="s">
        <v>16307</v>
      </c>
      <c r="AK5120" s="354">
        <v>215.28885</v>
      </c>
      <c r="AL5120" s="355">
        <v>8.6361600000000003</v>
      </c>
      <c r="AM5120" s="11">
        <f>IF(Verzie!$E$1="CZK",Ceny!AK5120,IF(Verzie!$E$1="SK",Ceny!AL5120,""))</f>
        <v>8.6361600000000003</v>
      </c>
    </row>
    <row r="5121" spans="34:39" ht="15">
      <c r="AH5121" s="353" t="s">
        <v>16308</v>
      </c>
      <c r="AI5121" s="352" t="s">
        <v>16309</v>
      </c>
      <c r="AJ5121" s="352" t="s">
        <v>16310</v>
      </c>
      <c r="AK5121" s="354">
        <v>100.18701</v>
      </c>
      <c r="AL5121" s="355">
        <v>4.0079900000000004</v>
      </c>
      <c r="AM5121" s="11">
        <f>IF(Verzie!$E$1="CZK",Ceny!AK5121,IF(Verzie!$E$1="SK",Ceny!AL5121,""))</f>
        <v>4.0079900000000004</v>
      </c>
    </row>
    <row r="5122" spans="34:39" ht="15">
      <c r="AH5122" s="353" t="s">
        <v>16308</v>
      </c>
      <c r="AI5122" s="352" t="s">
        <v>16311</v>
      </c>
      <c r="AJ5122" s="352" t="s">
        <v>16312</v>
      </c>
      <c r="AK5122" s="354">
        <v>37.878050000000002</v>
      </c>
      <c r="AL5122" s="355">
        <v>1.5382800000000001</v>
      </c>
      <c r="AM5122" s="11">
        <f>IF(Verzie!$E$1="CZK",Ceny!AK5122,IF(Verzie!$E$1="SK",Ceny!AL5122,""))</f>
        <v>1.5382800000000001</v>
      </c>
    </row>
    <row r="5123" spans="34:39" ht="15">
      <c r="AH5123" s="353" t="s">
        <v>16313</v>
      </c>
      <c r="AI5123" s="352" t="s">
        <v>16314</v>
      </c>
      <c r="AJ5123" s="352" t="s">
        <v>16315</v>
      </c>
      <c r="AK5123" s="354">
        <v>1621.46316</v>
      </c>
      <c r="AL5123" s="355">
        <v>64.866590000000002</v>
      </c>
      <c r="AM5123" s="11">
        <f>IF(Verzie!$E$1="CZK",Ceny!AK5123,IF(Verzie!$E$1="SK",Ceny!AL5123,""))</f>
        <v>64.866590000000002</v>
      </c>
    </row>
    <row r="5124" spans="34:39" ht="15">
      <c r="AH5124" s="353" t="s">
        <v>16313</v>
      </c>
      <c r="AI5124" s="352" t="s">
        <v>16316</v>
      </c>
      <c r="AJ5124" s="352" t="s">
        <v>16317</v>
      </c>
      <c r="AK5124" s="354">
        <v>613.03004999999996</v>
      </c>
      <c r="AL5124" s="355">
        <v>24.591259999999998</v>
      </c>
      <c r="AM5124" s="11">
        <f>IF(Verzie!$E$1="CZK",Ceny!AK5124,IF(Verzie!$E$1="SK",Ceny!AL5124,""))</f>
        <v>24.591259999999998</v>
      </c>
    </row>
    <row r="5125" spans="34:39" ht="15">
      <c r="AH5125" s="353" t="s">
        <v>1468</v>
      </c>
      <c r="AI5125" s="352" t="s">
        <v>16318</v>
      </c>
      <c r="AJ5125" s="352" t="s">
        <v>16319</v>
      </c>
      <c r="AK5125" s="354">
        <v>97.260310000000004</v>
      </c>
      <c r="AL5125" s="355">
        <v>4.6785699999999997</v>
      </c>
      <c r="AM5125" s="11">
        <f>IF(Verzie!$E$1="CZK",Ceny!AK5125,IF(Verzie!$E$1="SK",Ceny!AL5125,""))</f>
        <v>4.6785699999999997</v>
      </c>
    </row>
    <row r="5126" spans="34:39" ht="15">
      <c r="AH5126" s="353" t="s">
        <v>1469</v>
      </c>
      <c r="AI5126" s="352" t="s">
        <v>16320</v>
      </c>
      <c r="AJ5126" s="352" t="s">
        <v>16321</v>
      </c>
      <c r="AK5126" s="354">
        <v>123.13359</v>
      </c>
      <c r="AL5126" s="355">
        <v>5.9231600000000002</v>
      </c>
      <c r="AM5126" s="11">
        <f>IF(Verzie!$E$1="CZK",Ceny!AK5126,IF(Verzie!$E$1="SK",Ceny!AL5126,""))</f>
        <v>5.9231600000000002</v>
      </c>
    </row>
    <row r="5127" spans="34:39" ht="15">
      <c r="AH5127" s="353" t="s">
        <v>1470</v>
      </c>
      <c r="AI5127" s="352" t="s">
        <v>16322</v>
      </c>
      <c r="AJ5127" s="352" t="s">
        <v>16323</v>
      </c>
      <c r="AK5127" s="354">
        <v>169.30695</v>
      </c>
      <c r="AL5127" s="355">
        <v>8.1442599999999992</v>
      </c>
      <c r="AM5127" s="11">
        <f>IF(Verzie!$E$1="CZK",Ceny!AK5127,IF(Verzie!$E$1="SK",Ceny!AL5127,""))</f>
        <v>8.1442599999999992</v>
      </c>
    </row>
    <row r="5128" spans="34:39" ht="15">
      <c r="AH5128" s="353" t="s">
        <v>1471</v>
      </c>
      <c r="AI5128" s="352" t="s">
        <v>16324</v>
      </c>
      <c r="AJ5128" s="352" t="s">
        <v>16325</v>
      </c>
      <c r="AK5128" s="354">
        <v>97.260310000000004</v>
      </c>
      <c r="AL5128" s="355">
        <v>4.6785699999999997</v>
      </c>
      <c r="AM5128" s="11">
        <f>IF(Verzie!$E$1="CZK",Ceny!AK5128,IF(Verzie!$E$1="SK",Ceny!AL5128,""))</f>
        <v>4.6785699999999997</v>
      </c>
    </row>
    <row r="5129" spans="34:39" ht="15">
      <c r="AH5129" s="353" t="s">
        <v>1472</v>
      </c>
      <c r="AI5129" s="352" t="s">
        <v>16326</v>
      </c>
      <c r="AJ5129" s="352" t="s">
        <v>16327</v>
      </c>
      <c r="AK5129" s="354">
        <v>123.13359</v>
      </c>
      <c r="AL5129" s="355">
        <v>5.9231600000000002</v>
      </c>
      <c r="AM5129" s="11">
        <f>IF(Verzie!$E$1="CZK",Ceny!AK5129,IF(Verzie!$E$1="SK",Ceny!AL5129,""))</f>
        <v>5.9231600000000002</v>
      </c>
    </row>
    <row r="5130" spans="34:39" ht="15">
      <c r="AH5130" s="353" t="s">
        <v>1473</v>
      </c>
      <c r="AI5130" s="352" t="s">
        <v>16328</v>
      </c>
      <c r="AJ5130" s="352" t="s">
        <v>16329</v>
      </c>
      <c r="AK5130" s="354">
        <v>169.30695</v>
      </c>
      <c r="AL5130" s="355">
        <v>8.1442599999999992</v>
      </c>
      <c r="AM5130" s="11">
        <f>IF(Verzie!$E$1="CZK",Ceny!AK5130,IF(Verzie!$E$1="SK",Ceny!AL5130,""))</f>
        <v>8.1442599999999992</v>
      </c>
    </row>
    <row r="5131" spans="34:39" ht="15">
      <c r="AH5131" s="353" t="s">
        <v>1474</v>
      </c>
      <c r="AI5131" s="352" t="s">
        <v>16330</v>
      </c>
      <c r="AJ5131" s="352" t="s">
        <v>16331</v>
      </c>
      <c r="AK5131" s="354">
        <v>97.260310000000004</v>
      </c>
      <c r="AL5131" s="355">
        <v>4.6785699999999997</v>
      </c>
      <c r="AM5131" s="11">
        <f>IF(Verzie!$E$1="CZK",Ceny!AK5131,IF(Verzie!$E$1="SK",Ceny!AL5131,""))</f>
        <v>4.6785699999999997</v>
      </c>
    </row>
    <row r="5132" spans="34:39" ht="15">
      <c r="AH5132" s="353" t="s">
        <v>1475</v>
      </c>
      <c r="AI5132" s="352" t="s">
        <v>16332</v>
      </c>
      <c r="AJ5132" s="352" t="s">
        <v>16333</v>
      </c>
      <c r="AK5132" s="354">
        <v>123.13359</v>
      </c>
      <c r="AL5132" s="355">
        <v>5.9231600000000002</v>
      </c>
      <c r="AM5132" s="11">
        <f>IF(Verzie!$E$1="CZK",Ceny!AK5132,IF(Verzie!$E$1="SK",Ceny!AL5132,""))</f>
        <v>5.9231600000000002</v>
      </c>
    </row>
    <row r="5133" spans="34:39" ht="15">
      <c r="AH5133" s="353" t="s">
        <v>1476</v>
      </c>
      <c r="AI5133" s="352" t="s">
        <v>16334</v>
      </c>
      <c r="AJ5133" s="352" t="s">
        <v>16335</v>
      </c>
      <c r="AK5133" s="354">
        <v>169.30695</v>
      </c>
      <c r="AL5133" s="355">
        <v>8.1442599999999992</v>
      </c>
      <c r="AM5133" s="11">
        <f>IF(Verzie!$E$1="CZK",Ceny!AK5133,IF(Verzie!$E$1="SK",Ceny!AL5133,""))</f>
        <v>8.1442599999999992</v>
      </c>
    </row>
    <row r="5134" spans="34:39" ht="15">
      <c r="AH5134" s="353" t="s">
        <v>1477</v>
      </c>
      <c r="AI5134" s="352" t="s">
        <v>16336</v>
      </c>
      <c r="AJ5134" s="352" t="s">
        <v>16337</v>
      </c>
      <c r="AK5134" s="354">
        <v>150.04737</v>
      </c>
      <c r="AL5134" s="355">
        <v>7.2178100000000001</v>
      </c>
      <c r="AM5134" s="11">
        <f>IF(Verzie!$E$1="CZK",Ceny!AK5134,IF(Verzie!$E$1="SK",Ceny!AL5134,""))</f>
        <v>7.2178100000000001</v>
      </c>
    </row>
    <row r="5135" spans="34:39" ht="15">
      <c r="AH5135" s="353" t="s">
        <v>1478</v>
      </c>
      <c r="AI5135" s="352" t="s">
        <v>16338</v>
      </c>
      <c r="AJ5135" s="352" t="s">
        <v>16339</v>
      </c>
      <c r="AK5135" s="354">
        <v>150.04737</v>
      </c>
      <c r="AL5135" s="355">
        <v>7.2178100000000001</v>
      </c>
      <c r="AM5135" s="11">
        <f>IF(Verzie!$E$1="CZK",Ceny!AK5135,IF(Verzie!$E$1="SK",Ceny!AL5135,""))</f>
        <v>7.2178100000000001</v>
      </c>
    </row>
    <row r="5136" spans="34:39" ht="15">
      <c r="AH5136" s="353" t="s">
        <v>1479</v>
      </c>
      <c r="AI5136" s="352" t="s">
        <v>16340</v>
      </c>
      <c r="AJ5136" s="352" t="s">
        <v>16341</v>
      </c>
      <c r="AK5136" s="354">
        <v>150.04737</v>
      </c>
      <c r="AL5136" s="355">
        <v>7.2178100000000001</v>
      </c>
      <c r="AM5136" s="11">
        <f>IF(Verzie!$E$1="CZK",Ceny!AK5136,IF(Verzie!$E$1="SK",Ceny!AL5136,""))</f>
        <v>7.2178100000000001</v>
      </c>
    </row>
    <row r="5137" spans="34:39" ht="15">
      <c r="AH5137" s="353" t="s">
        <v>1484</v>
      </c>
      <c r="AI5137" s="352" t="s">
        <v>16342</v>
      </c>
      <c r="AJ5137" s="352" t="s">
        <v>16343</v>
      </c>
      <c r="AK5137" s="354">
        <v>4.4243899999999998</v>
      </c>
      <c r="AL5137" s="355">
        <v>0.21284</v>
      </c>
      <c r="AM5137" s="11">
        <f>IF(Verzie!$E$1="CZK",Ceny!AK5137,IF(Verzie!$E$1="SK",Ceny!AL5137,""))</f>
        <v>0.21284</v>
      </c>
    </row>
    <row r="5138" spans="34:39" ht="15">
      <c r="AH5138" s="353" t="s">
        <v>1485</v>
      </c>
      <c r="AI5138" s="352" t="s">
        <v>16344</v>
      </c>
      <c r="AJ5138" s="352" t="s">
        <v>16345</v>
      </c>
      <c r="AK5138" s="354">
        <v>6.09389</v>
      </c>
      <c r="AL5138" s="355">
        <v>0.29314000000000001</v>
      </c>
      <c r="AM5138" s="11">
        <f>IF(Verzie!$E$1="CZK",Ceny!AK5138,IF(Verzie!$E$1="SK",Ceny!AL5138,""))</f>
        <v>0.29314000000000001</v>
      </c>
    </row>
    <row r="5139" spans="34:39" ht="15">
      <c r="AH5139" s="353" t="s">
        <v>1486</v>
      </c>
      <c r="AI5139" s="352" t="s">
        <v>16346</v>
      </c>
      <c r="AJ5139" s="352" t="s">
        <v>16347</v>
      </c>
      <c r="AK5139" s="354">
        <v>7.9287099999999997</v>
      </c>
      <c r="AL5139" s="355">
        <v>0.38140000000000002</v>
      </c>
      <c r="AM5139" s="11">
        <f>IF(Verzie!$E$1="CZK",Ceny!AK5139,IF(Verzie!$E$1="SK",Ceny!AL5139,""))</f>
        <v>0.38140000000000002</v>
      </c>
    </row>
    <row r="5140" spans="34:39" ht="15">
      <c r="AH5140" s="353" t="s">
        <v>1487</v>
      </c>
      <c r="AI5140" s="352" t="s">
        <v>16348</v>
      </c>
      <c r="AJ5140" s="352" t="s">
        <v>16349</v>
      </c>
      <c r="AK5140" s="354">
        <v>4.4243899999999998</v>
      </c>
      <c r="AL5140" s="355">
        <v>0.21284</v>
      </c>
      <c r="AM5140" s="11">
        <f>IF(Verzie!$E$1="CZK",Ceny!AK5140,IF(Verzie!$E$1="SK",Ceny!AL5140,""))</f>
        <v>0.21284</v>
      </c>
    </row>
    <row r="5141" spans="34:39" ht="15">
      <c r="AH5141" s="353" t="s">
        <v>1488</v>
      </c>
      <c r="AI5141" s="352" t="s">
        <v>16350</v>
      </c>
      <c r="AJ5141" s="352" t="s">
        <v>16351</v>
      </c>
      <c r="AK5141" s="354">
        <v>6.09389</v>
      </c>
      <c r="AL5141" s="355">
        <v>0.29314000000000001</v>
      </c>
      <c r="AM5141" s="11">
        <f>IF(Verzie!$E$1="CZK",Ceny!AK5141,IF(Verzie!$E$1="SK",Ceny!AL5141,""))</f>
        <v>0.29314000000000001</v>
      </c>
    </row>
    <row r="5142" spans="34:39" ht="15">
      <c r="AH5142" s="353" t="s">
        <v>1489</v>
      </c>
      <c r="AI5142" s="352" t="s">
        <v>16352</v>
      </c>
      <c r="AJ5142" s="352" t="s">
        <v>16353</v>
      </c>
      <c r="AK5142" s="354">
        <v>7.9287099999999997</v>
      </c>
      <c r="AL5142" s="355">
        <v>0.38140000000000002</v>
      </c>
      <c r="AM5142" s="11">
        <f>IF(Verzie!$E$1="CZK",Ceny!AK5142,IF(Verzie!$E$1="SK",Ceny!AL5142,""))</f>
        <v>0.38140000000000002</v>
      </c>
    </row>
    <row r="5143" spans="34:39" ht="15">
      <c r="AH5143" s="353" t="s">
        <v>1490</v>
      </c>
      <c r="AI5143" s="352" t="s">
        <v>16354</v>
      </c>
      <c r="AJ5143" s="352" t="s">
        <v>16355</v>
      </c>
      <c r="AK5143" s="354">
        <v>4.4243899999999998</v>
      </c>
      <c r="AL5143" s="355">
        <v>0.21284</v>
      </c>
      <c r="AM5143" s="11">
        <f>IF(Verzie!$E$1="CZK",Ceny!AK5143,IF(Verzie!$E$1="SK",Ceny!AL5143,""))</f>
        <v>0.21284</v>
      </c>
    </row>
    <row r="5144" spans="34:39" ht="15">
      <c r="AH5144" s="353" t="s">
        <v>1491</v>
      </c>
      <c r="AI5144" s="352" t="s">
        <v>16356</v>
      </c>
      <c r="AJ5144" s="352" t="s">
        <v>16357</v>
      </c>
      <c r="AK5144" s="354">
        <v>6.09389</v>
      </c>
      <c r="AL5144" s="355">
        <v>0.29314000000000001</v>
      </c>
      <c r="AM5144" s="11">
        <f>IF(Verzie!$E$1="CZK",Ceny!AK5144,IF(Verzie!$E$1="SK",Ceny!AL5144,""))</f>
        <v>0.29314000000000001</v>
      </c>
    </row>
    <row r="5145" spans="34:39" ht="15">
      <c r="AH5145" s="353" t="s">
        <v>1492</v>
      </c>
      <c r="AI5145" s="352" t="s">
        <v>16358</v>
      </c>
      <c r="AJ5145" s="352" t="s">
        <v>16359</v>
      </c>
      <c r="AK5145" s="354">
        <v>7.9287099999999997</v>
      </c>
      <c r="AL5145" s="355">
        <v>0.38140000000000002</v>
      </c>
      <c r="AM5145" s="11">
        <f>IF(Verzie!$E$1="CZK",Ceny!AK5145,IF(Verzie!$E$1="SK",Ceny!AL5145,""))</f>
        <v>0.38140000000000002</v>
      </c>
    </row>
    <row r="5146" spans="34:39" ht="15">
      <c r="AH5146" s="353" t="s">
        <v>1480</v>
      </c>
      <c r="AI5146" s="352" t="s">
        <v>16360</v>
      </c>
      <c r="AJ5146" s="352" t="s">
        <v>16361</v>
      </c>
      <c r="AK5146" s="354">
        <v>10.840870000000001</v>
      </c>
      <c r="AL5146" s="355">
        <v>0.52149000000000001</v>
      </c>
      <c r="AM5146" s="11">
        <f>IF(Verzie!$E$1="CZK",Ceny!AK5146,IF(Verzie!$E$1="SK",Ceny!AL5146,""))</f>
        <v>0.52149000000000001</v>
      </c>
    </row>
    <row r="5147" spans="34:39" ht="15">
      <c r="AH5147" s="353" t="s">
        <v>1545</v>
      </c>
      <c r="AI5147" s="352" t="s">
        <v>16362</v>
      </c>
      <c r="AJ5147" s="352" t="s">
        <v>16363</v>
      </c>
      <c r="AK5147" s="354">
        <v>1769.17669</v>
      </c>
      <c r="AL5147" s="355">
        <v>85.10378</v>
      </c>
      <c r="AM5147" s="11">
        <f>IF(Verzie!$E$1="CZK",Ceny!AK5147,IF(Verzie!$E$1="SK",Ceny!AL5147,""))</f>
        <v>85.10378</v>
      </c>
    </row>
    <row r="5148" spans="34:39" ht="15">
      <c r="AH5148" s="353" t="s">
        <v>16364</v>
      </c>
      <c r="AI5148" s="352" t="s">
        <v>16365</v>
      </c>
      <c r="AJ5148" s="352" t="s">
        <v>16366</v>
      </c>
      <c r="AK5148" s="354">
        <v>0</v>
      </c>
      <c r="AL5148" s="355">
        <v>0</v>
      </c>
      <c r="AM5148" s="11">
        <f>IF(Verzie!$E$1="CZK",Ceny!AK5148,IF(Verzie!$E$1="SK",Ceny!AL5148,""))</f>
        <v>0</v>
      </c>
    </row>
    <row r="5149" spans="34:39" ht="15">
      <c r="AH5149" s="353" t="s">
        <v>1546</v>
      </c>
      <c r="AI5149" s="352" t="s">
        <v>16367</v>
      </c>
      <c r="AJ5149" s="352" t="s">
        <v>16368</v>
      </c>
      <c r="AK5149" s="354">
        <v>2919.1355600000002</v>
      </c>
      <c r="AL5149" s="355">
        <v>140.42095</v>
      </c>
      <c r="AM5149" s="11">
        <f>IF(Verzie!$E$1="CZK",Ceny!AK5149,IF(Verzie!$E$1="SK",Ceny!AL5149,""))</f>
        <v>140.42095</v>
      </c>
    </row>
    <row r="5150" spans="34:39" ht="15">
      <c r="AH5150" s="353" t="s">
        <v>1547</v>
      </c>
      <c r="AI5150" s="352" t="s">
        <v>16369</v>
      </c>
      <c r="AJ5150" s="352" t="s">
        <v>16370</v>
      </c>
      <c r="AK5150" s="354">
        <v>2515.7653300000002</v>
      </c>
      <c r="AL5150" s="355">
        <v>121.01739000000001</v>
      </c>
      <c r="AM5150" s="11">
        <f>IF(Verzie!$E$1="CZK",Ceny!AK5150,IF(Verzie!$E$1="SK",Ceny!AL5150,""))</f>
        <v>121.01739000000001</v>
      </c>
    </row>
    <row r="5151" spans="34:39" ht="15">
      <c r="AH5151" s="353" t="s">
        <v>16371</v>
      </c>
      <c r="AI5151" s="352" t="s">
        <v>16372</v>
      </c>
      <c r="AJ5151" s="352" t="s">
        <v>16373</v>
      </c>
      <c r="AK5151" s="354">
        <v>0</v>
      </c>
      <c r="AL5151" s="355">
        <v>0</v>
      </c>
      <c r="AM5151" s="11">
        <f>IF(Verzie!$E$1="CZK",Ceny!AK5151,IF(Verzie!$E$1="SK",Ceny!AL5151,""))</f>
        <v>0</v>
      </c>
    </row>
    <row r="5152" spans="34:39" ht="15">
      <c r="AH5152" s="353" t="s">
        <v>1548</v>
      </c>
      <c r="AI5152" s="352" t="s">
        <v>16374</v>
      </c>
      <c r="AJ5152" s="352" t="s">
        <v>16375</v>
      </c>
      <c r="AK5152" s="354">
        <v>3911.6410299999998</v>
      </c>
      <c r="AL5152" s="355">
        <v>188.16405</v>
      </c>
      <c r="AM5152" s="11">
        <f>IF(Verzie!$E$1="CZK",Ceny!AK5152,IF(Verzie!$E$1="SK",Ceny!AL5152,""))</f>
        <v>188.16405</v>
      </c>
    </row>
    <row r="5153" spans="34:39" ht="15">
      <c r="AH5153" s="353" t="s">
        <v>1496</v>
      </c>
      <c r="AI5153" s="352" t="s">
        <v>16376</v>
      </c>
      <c r="AJ5153" s="352" t="s">
        <v>16377</v>
      </c>
      <c r="AK5153" s="354">
        <v>557.04454999999996</v>
      </c>
      <c r="AL5153" s="355">
        <v>26.795850000000002</v>
      </c>
      <c r="AM5153" s="11">
        <f>IF(Verzie!$E$1="CZK",Ceny!AK5153,IF(Verzie!$E$1="SK",Ceny!AL5153,""))</f>
        <v>26.795850000000002</v>
      </c>
    </row>
    <row r="5154" spans="34:39" ht="15">
      <c r="AH5154" s="353" t="s">
        <v>1497</v>
      </c>
      <c r="AI5154" s="352" t="s">
        <v>16378</v>
      </c>
      <c r="AJ5154" s="352" t="s">
        <v>16379</v>
      </c>
      <c r="AK5154" s="354">
        <v>557.04454999999996</v>
      </c>
      <c r="AL5154" s="355">
        <v>26.795850000000002</v>
      </c>
      <c r="AM5154" s="11">
        <f>IF(Verzie!$E$1="CZK",Ceny!AK5154,IF(Verzie!$E$1="SK",Ceny!AL5154,""))</f>
        <v>26.795850000000002</v>
      </c>
    </row>
    <row r="5155" spans="34:39" ht="15">
      <c r="AH5155" s="353" t="s">
        <v>1498</v>
      </c>
      <c r="AI5155" s="352" t="s">
        <v>16380</v>
      </c>
      <c r="AJ5155" s="352" t="s">
        <v>16381</v>
      </c>
      <c r="AK5155" s="354">
        <v>557.04454999999996</v>
      </c>
      <c r="AL5155" s="355">
        <v>26.795850000000002</v>
      </c>
      <c r="AM5155" s="11">
        <f>IF(Verzie!$E$1="CZK",Ceny!AK5155,IF(Verzie!$E$1="SK",Ceny!AL5155,""))</f>
        <v>26.795850000000002</v>
      </c>
    </row>
    <row r="5156" spans="34:39" ht="15">
      <c r="AH5156" s="353" t="s">
        <v>1499</v>
      </c>
      <c r="AI5156" s="352" t="s">
        <v>16382</v>
      </c>
      <c r="AJ5156" s="352" t="s">
        <v>16383</v>
      </c>
      <c r="AK5156" s="354">
        <v>557.04454999999996</v>
      </c>
      <c r="AL5156" s="355">
        <v>26.795850000000002</v>
      </c>
      <c r="AM5156" s="11">
        <f>IF(Verzie!$E$1="CZK",Ceny!AK5156,IF(Verzie!$E$1="SK",Ceny!AL5156,""))</f>
        <v>26.795850000000002</v>
      </c>
    </row>
    <row r="5157" spans="34:39" ht="15">
      <c r="AH5157" s="353" t="s">
        <v>1500</v>
      </c>
      <c r="AI5157" s="352" t="s">
        <v>16384</v>
      </c>
      <c r="AJ5157" s="352" t="s">
        <v>16385</v>
      </c>
      <c r="AK5157" s="354">
        <v>557.04454999999996</v>
      </c>
      <c r="AL5157" s="355">
        <v>26.795850000000002</v>
      </c>
      <c r="AM5157" s="11">
        <f>IF(Verzie!$E$1="CZK",Ceny!AK5157,IF(Verzie!$E$1="SK",Ceny!AL5157,""))</f>
        <v>26.795850000000002</v>
      </c>
    </row>
    <row r="5158" spans="34:39" ht="15">
      <c r="AH5158" s="353" t="s">
        <v>1501</v>
      </c>
      <c r="AI5158" s="352" t="s">
        <v>16386</v>
      </c>
      <c r="AJ5158" s="352" t="s">
        <v>16387</v>
      </c>
      <c r="AK5158" s="354">
        <v>557.04454999999996</v>
      </c>
      <c r="AL5158" s="355">
        <v>26.795850000000002</v>
      </c>
      <c r="AM5158" s="11">
        <f>IF(Verzie!$E$1="CZK",Ceny!AK5158,IF(Verzie!$E$1="SK",Ceny!AL5158,""))</f>
        <v>26.795850000000002</v>
      </c>
    </row>
    <row r="5159" spans="34:39" ht="15">
      <c r="AH5159" s="353" t="s">
        <v>1493</v>
      </c>
      <c r="AI5159" s="352" t="s">
        <v>16388</v>
      </c>
      <c r="AJ5159" s="352" t="s">
        <v>16389</v>
      </c>
      <c r="AK5159" s="354">
        <v>741.56732999999997</v>
      </c>
      <c r="AL5159" s="355">
        <v>35.672049999999999</v>
      </c>
      <c r="AM5159" s="11">
        <f>IF(Verzie!$E$1="CZK",Ceny!AK5159,IF(Verzie!$E$1="SK",Ceny!AL5159,""))</f>
        <v>35.672049999999999</v>
      </c>
    </row>
    <row r="5160" spans="34:39" ht="15">
      <c r="AH5160" s="353" t="s">
        <v>1494</v>
      </c>
      <c r="AI5160" s="352" t="s">
        <v>16390</v>
      </c>
      <c r="AJ5160" s="352" t="s">
        <v>16391</v>
      </c>
      <c r="AK5160" s="354">
        <v>741.56732999999997</v>
      </c>
      <c r="AL5160" s="355">
        <v>35.672049999999999</v>
      </c>
      <c r="AM5160" s="11">
        <f>IF(Verzie!$E$1="CZK",Ceny!AK5160,IF(Verzie!$E$1="SK",Ceny!AL5160,""))</f>
        <v>35.672049999999999</v>
      </c>
    </row>
    <row r="5161" spans="34:39" ht="15">
      <c r="AH5161" s="353" t="s">
        <v>1495</v>
      </c>
      <c r="AI5161" s="352" t="s">
        <v>16392</v>
      </c>
      <c r="AJ5161" s="352" t="s">
        <v>16393</v>
      </c>
      <c r="AK5161" s="354">
        <v>741.56732999999997</v>
      </c>
      <c r="AL5161" s="355">
        <v>35.672049999999999</v>
      </c>
      <c r="AM5161" s="11">
        <f>IF(Verzie!$E$1="CZK",Ceny!AK5161,IF(Verzie!$E$1="SK",Ceny!AL5161,""))</f>
        <v>35.672049999999999</v>
      </c>
    </row>
    <row r="5162" spans="34:39" ht="15">
      <c r="AH5162" s="353" t="s">
        <v>16394</v>
      </c>
      <c r="AI5162" s="352" t="s">
        <v>16395</v>
      </c>
      <c r="AJ5162" s="352" t="s">
        <v>16396</v>
      </c>
      <c r="AK5162" s="354">
        <v>47.835830000000001</v>
      </c>
      <c r="AL5162" s="355">
        <v>2.2513800000000002</v>
      </c>
      <c r="AM5162" s="11">
        <f>IF(Verzie!$E$1="CZK",Ceny!AK5162,IF(Verzie!$E$1="SK",Ceny!AL5162,""))</f>
        <v>2.2513800000000002</v>
      </c>
    </row>
    <row r="5163" spans="34:39" ht="15">
      <c r="AH5163" s="353" t="s">
        <v>16397</v>
      </c>
      <c r="AI5163" s="352" t="s">
        <v>16398</v>
      </c>
      <c r="AJ5163" s="352" t="s">
        <v>16399</v>
      </c>
      <c r="AK5163" s="354">
        <v>47.835830000000001</v>
      </c>
      <c r="AL5163" s="355">
        <v>2.2513800000000002</v>
      </c>
      <c r="AM5163" s="11">
        <f>IF(Verzie!$E$1="CZK",Ceny!AK5163,IF(Verzie!$E$1="SK",Ceny!AL5163,""))</f>
        <v>2.2513800000000002</v>
      </c>
    </row>
    <row r="5164" spans="34:39" ht="15">
      <c r="AH5164" s="353" t="s">
        <v>16400</v>
      </c>
      <c r="AI5164" s="352" t="s">
        <v>16401</v>
      </c>
      <c r="AJ5164" s="352" t="s">
        <v>16402</v>
      </c>
      <c r="AK5164" s="354">
        <v>63.058540000000001</v>
      </c>
      <c r="AL5164" s="355">
        <v>2.9678200000000001</v>
      </c>
      <c r="AM5164" s="11">
        <f>IF(Verzie!$E$1="CZK",Ceny!AK5164,IF(Verzie!$E$1="SK",Ceny!AL5164,""))</f>
        <v>2.9678200000000001</v>
      </c>
    </row>
    <row r="5165" spans="34:39" ht="15">
      <c r="AH5165" s="353" t="s">
        <v>16403</v>
      </c>
      <c r="AI5165" s="352" t="s">
        <v>16404</v>
      </c>
      <c r="AJ5165" s="352" t="s">
        <v>16405</v>
      </c>
      <c r="AK5165" s="354">
        <v>63.058540000000001</v>
      </c>
      <c r="AL5165" s="355">
        <v>2.9678200000000001</v>
      </c>
      <c r="AM5165" s="11">
        <f>IF(Verzie!$E$1="CZK",Ceny!AK5165,IF(Verzie!$E$1="SK",Ceny!AL5165,""))</f>
        <v>2.9678200000000001</v>
      </c>
    </row>
    <row r="5166" spans="34:39" ht="15">
      <c r="AH5166" s="353" t="s">
        <v>16406</v>
      </c>
      <c r="AI5166" s="352" t="s">
        <v>16407</v>
      </c>
      <c r="AJ5166" s="352" t="s">
        <v>16408</v>
      </c>
      <c r="AK5166" s="354">
        <v>82.624390000000005</v>
      </c>
      <c r="AL5166" s="355">
        <v>3.8886799999999999</v>
      </c>
      <c r="AM5166" s="11">
        <f>IF(Verzie!$E$1="CZK",Ceny!AK5166,IF(Verzie!$E$1="SK",Ceny!AL5166,""))</f>
        <v>3.8886799999999999</v>
      </c>
    </row>
    <row r="5167" spans="34:39" ht="15">
      <c r="AH5167" s="353" t="s">
        <v>16409</v>
      </c>
      <c r="AI5167" s="352" t="s">
        <v>16410</v>
      </c>
      <c r="AJ5167" s="352" t="s">
        <v>16411</v>
      </c>
      <c r="AK5167" s="354">
        <v>82.624390000000005</v>
      </c>
      <c r="AL5167" s="355">
        <v>3.8886799999999999</v>
      </c>
      <c r="AM5167" s="11">
        <f>IF(Verzie!$E$1="CZK",Ceny!AK5167,IF(Verzie!$E$1="SK",Ceny!AL5167,""))</f>
        <v>3.8886799999999999</v>
      </c>
    </row>
    <row r="5168" spans="34:39" ht="15">
      <c r="AH5168" s="353" t="s">
        <v>16412</v>
      </c>
      <c r="AI5168" s="352" t="s">
        <v>16413</v>
      </c>
      <c r="AJ5168" s="352" t="s">
        <v>16414</v>
      </c>
      <c r="AK5168" s="354">
        <v>113.93692</v>
      </c>
      <c r="AL5168" s="355">
        <v>5.3624000000000001</v>
      </c>
      <c r="AM5168" s="11">
        <f>IF(Verzie!$E$1="CZK",Ceny!AK5168,IF(Verzie!$E$1="SK",Ceny!AL5168,""))</f>
        <v>5.3624000000000001</v>
      </c>
    </row>
    <row r="5169" spans="34:39" ht="15">
      <c r="AH5169" s="353" t="s">
        <v>16415</v>
      </c>
      <c r="AI5169" s="352" t="s">
        <v>16416</v>
      </c>
      <c r="AJ5169" s="352" t="s">
        <v>16417</v>
      </c>
      <c r="AK5169" s="354">
        <v>113.93692</v>
      </c>
      <c r="AL5169" s="355">
        <v>5.3624000000000001</v>
      </c>
      <c r="AM5169" s="11">
        <f>IF(Verzie!$E$1="CZK",Ceny!AK5169,IF(Verzie!$E$1="SK",Ceny!AL5169,""))</f>
        <v>5.3624000000000001</v>
      </c>
    </row>
    <row r="5170" spans="34:39" ht="15">
      <c r="AH5170" s="353" t="s">
        <v>16418</v>
      </c>
      <c r="AI5170" s="352" t="s">
        <v>16419</v>
      </c>
      <c r="AJ5170" s="352" t="s">
        <v>16420</v>
      </c>
      <c r="AK5170" s="354">
        <v>47.835830000000001</v>
      </c>
      <c r="AL5170" s="355">
        <v>2.2513800000000002</v>
      </c>
      <c r="AM5170" s="11">
        <f>IF(Verzie!$E$1="CZK",Ceny!AK5170,IF(Verzie!$E$1="SK",Ceny!AL5170,""))</f>
        <v>2.2513800000000002</v>
      </c>
    </row>
    <row r="5171" spans="34:39" ht="15">
      <c r="AH5171" s="353" t="s">
        <v>16421</v>
      </c>
      <c r="AI5171" s="352" t="s">
        <v>16422</v>
      </c>
      <c r="AJ5171" s="352" t="s">
        <v>16423</v>
      </c>
      <c r="AK5171" s="354">
        <v>47.835830000000001</v>
      </c>
      <c r="AL5171" s="355">
        <v>2.2513800000000002</v>
      </c>
      <c r="AM5171" s="11">
        <f>IF(Verzie!$E$1="CZK",Ceny!AK5171,IF(Verzie!$E$1="SK",Ceny!AL5171,""))</f>
        <v>2.2513800000000002</v>
      </c>
    </row>
    <row r="5172" spans="34:39" ht="15">
      <c r="AH5172" s="353" t="s">
        <v>16424</v>
      </c>
      <c r="AI5172" s="352" t="s">
        <v>16425</v>
      </c>
      <c r="AJ5172" s="352" t="s">
        <v>16426</v>
      </c>
      <c r="AK5172" s="354">
        <v>63.058540000000001</v>
      </c>
      <c r="AL5172" s="355">
        <v>2.9678200000000001</v>
      </c>
      <c r="AM5172" s="11">
        <f>IF(Verzie!$E$1="CZK",Ceny!AK5172,IF(Verzie!$E$1="SK",Ceny!AL5172,""))</f>
        <v>2.9678200000000001</v>
      </c>
    </row>
    <row r="5173" spans="34:39" ht="15">
      <c r="AH5173" s="353" t="s">
        <v>16427</v>
      </c>
      <c r="AI5173" s="352" t="s">
        <v>16428</v>
      </c>
      <c r="AJ5173" s="352" t="s">
        <v>16429</v>
      </c>
      <c r="AK5173" s="354">
        <v>63.058540000000001</v>
      </c>
      <c r="AL5173" s="355">
        <v>2.9678200000000001</v>
      </c>
      <c r="AM5173" s="11">
        <f>IF(Verzie!$E$1="CZK",Ceny!AK5173,IF(Verzie!$E$1="SK",Ceny!AL5173,""))</f>
        <v>2.9678200000000001</v>
      </c>
    </row>
    <row r="5174" spans="34:39" ht="15">
      <c r="AH5174" s="353" t="s">
        <v>16430</v>
      </c>
      <c r="AI5174" s="352" t="s">
        <v>16431</v>
      </c>
      <c r="AJ5174" s="352" t="s">
        <v>16432</v>
      </c>
      <c r="AK5174" s="354">
        <v>82.624390000000005</v>
      </c>
      <c r="AL5174" s="355">
        <v>3.8886799999999999</v>
      </c>
      <c r="AM5174" s="11">
        <f>IF(Verzie!$E$1="CZK",Ceny!AK5174,IF(Verzie!$E$1="SK",Ceny!AL5174,""))</f>
        <v>3.8886799999999999</v>
      </c>
    </row>
    <row r="5175" spans="34:39" ht="15">
      <c r="AH5175" s="353" t="s">
        <v>16433</v>
      </c>
      <c r="AI5175" s="352" t="s">
        <v>16434</v>
      </c>
      <c r="AJ5175" s="352" t="s">
        <v>16435</v>
      </c>
      <c r="AK5175" s="354">
        <v>82.624390000000005</v>
      </c>
      <c r="AL5175" s="355">
        <v>3.8886799999999999</v>
      </c>
      <c r="AM5175" s="11">
        <f>IF(Verzie!$E$1="CZK",Ceny!AK5175,IF(Verzie!$E$1="SK",Ceny!AL5175,""))</f>
        <v>3.8886799999999999</v>
      </c>
    </row>
    <row r="5176" spans="34:39" ht="15">
      <c r="AH5176" s="353" t="s">
        <v>16436</v>
      </c>
      <c r="AI5176" s="352" t="s">
        <v>16437</v>
      </c>
      <c r="AJ5176" s="352" t="s">
        <v>16438</v>
      </c>
      <c r="AK5176" s="354">
        <v>113.93692</v>
      </c>
      <c r="AL5176" s="355">
        <v>5.3624000000000001</v>
      </c>
      <c r="AM5176" s="11">
        <f>IF(Verzie!$E$1="CZK",Ceny!AK5176,IF(Verzie!$E$1="SK",Ceny!AL5176,""))</f>
        <v>5.3624000000000001</v>
      </c>
    </row>
    <row r="5177" spans="34:39" ht="15">
      <c r="AH5177" s="353" t="s">
        <v>16439</v>
      </c>
      <c r="AI5177" s="352" t="s">
        <v>16440</v>
      </c>
      <c r="AJ5177" s="352" t="s">
        <v>16441</v>
      </c>
      <c r="AK5177" s="354">
        <v>113.93692</v>
      </c>
      <c r="AL5177" s="355">
        <v>5.3624000000000001</v>
      </c>
      <c r="AM5177" s="11">
        <f>IF(Verzie!$E$1="CZK",Ceny!AK5177,IF(Verzie!$E$1="SK",Ceny!AL5177,""))</f>
        <v>5.3624000000000001</v>
      </c>
    </row>
    <row r="5178" spans="34:39" ht="15">
      <c r="AH5178" s="353" t="s">
        <v>16442</v>
      </c>
      <c r="AI5178" s="352" t="s">
        <v>16443</v>
      </c>
      <c r="AJ5178" s="352" t="s">
        <v>16444</v>
      </c>
      <c r="AK5178" s="354">
        <v>47.835830000000001</v>
      </c>
      <c r="AL5178" s="355">
        <v>2.2513800000000002</v>
      </c>
      <c r="AM5178" s="11">
        <f>IF(Verzie!$E$1="CZK",Ceny!AK5178,IF(Verzie!$E$1="SK",Ceny!AL5178,""))</f>
        <v>2.2513800000000002</v>
      </c>
    </row>
    <row r="5179" spans="34:39" ht="15">
      <c r="AH5179" s="353" t="s">
        <v>16445</v>
      </c>
      <c r="AI5179" s="352" t="s">
        <v>16446</v>
      </c>
      <c r="AJ5179" s="352" t="s">
        <v>16447</v>
      </c>
      <c r="AK5179" s="354">
        <v>47.835830000000001</v>
      </c>
      <c r="AL5179" s="355">
        <v>2.2513800000000002</v>
      </c>
      <c r="AM5179" s="11">
        <f>IF(Verzie!$E$1="CZK",Ceny!AK5179,IF(Verzie!$E$1="SK",Ceny!AL5179,""))</f>
        <v>2.2513800000000002</v>
      </c>
    </row>
    <row r="5180" spans="34:39" ht="15">
      <c r="AH5180" s="353" t="s">
        <v>16448</v>
      </c>
      <c r="AI5180" s="352" t="s">
        <v>16449</v>
      </c>
      <c r="AJ5180" s="352" t="s">
        <v>16450</v>
      </c>
      <c r="AK5180" s="354">
        <v>63.058540000000001</v>
      </c>
      <c r="AL5180" s="355">
        <v>2.9678200000000001</v>
      </c>
      <c r="AM5180" s="11">
        <f>IF(Verzie!$E$1="CZK",Ceny!AK5180,IF(Verzie!$E$1="SK",Ceny!AL5180,""))</f>
        <v>2.9678200000000001</v>
      </c>
    </row>
    <row r="5181" spans="34:39" ht="15">
      <c r="AH5181" s="353" t="s">
        <v>16451</v>
      </c>
      <c r="AI5181" s="352" t="s">
        <v>16452</v>
      </c>
      <c r="AJ5181" s="352" t="s">
        <v>16453</v>
      </c>
      <c r="AK5181" s="354">
        <v>63.058540000000001</v>
      </c>
      <c r="AL5181" s="355">
        <v>2.9678200000000001</v>
      </c>
      <c r="AM5181" s="11">
        <f>IF(Verzie!$E$1="CZK",Ceny!AK5181,IF(Verzie!$E$1="SK",Ceny!AL5181,""))</f>
        <v>2.9678200000000001</v>
      </c>
    </row>
    <row r="5182" spans="34:39" ht="15">
      <c r="AH5182" s="353" t="s">
        <v>16454</v>
      </c>
      <c r="AI5182" s="352" t="s">
        <v>16455</v>
      </c>
      <c r="AJ5182" s="352" t="s">
        <v>16456</v>
      </c>
      <c r="AK5182" s="354">
        <v>82.624390000000005</v>
      </c>
      <c r="AL5182" s="355">
        <v>3.8886799999999999</v>
      </c>
      <c r="AM5182" s="11">
        <f>IF(Verzie!$E$1="CZK",Ceny!AK5182,IF(Verzie!$E$1="SK",Ceny!AL5182,""))</f>
        <v>3.8886799999999999</v>
      </c>
    </row>
    <row r="5183" spans="34:39" ht="15">
      <c r="AH5183" s="353" t="s">
        <v>16457</v>
      </c>
      <c r="AI5183" s="352" t="s">
        <v>16458</v>
      </c>
      <c r="AJ5183" s="352" t="s">
        <v>16459</v>
      </c>
      <c r="AK5183" s="354">
        <v>82.624390000000005</v>
      </c>
      <c r="AL5183" s="355">
        <v>3.8886799999999999</v>
      </c>
      <c r="AM5183" s="11">
        <f>IF(Verzie!$E$1="CZK",Ceny!AK5183,IF(Verzie!$E$1="SK",Ceny!AL5183,""))</f>
        <v>3.8886799999999999</v>
      </c>
    </row>
    <row r="5184" spans="34:39" ht="15">
      <c r="AH5184" s="353" t="s">
        <v>16460</v>
      </c>
      <c r="AI5184" s="352" t="s">
        <v>16461</v>
      </c>
      <c r="AJ5184" s="352" t="s">
        <v>16462</v>
      </c>
      <c r="AK5184" s="354">
        <v>113.93692</v>
      </c>
      <c r="AL5184" s="355">
        <v>5.3624000000000001</v>
      </c>
      <c r="AM5184" s="11">
        <f>IF(Verzie!$E$1="CZK",Ceny!AK5184,IF(Verzie!$E$1="SK",Ceny!AL5184,""))</f>
        <v>5.3624000000000001</v>
      </c>
    </row>
    <row r="5185" spans="34:39" ht="15">
      <c r="AH5185" s="353" t="s">
        <v>16463</v>
      </c>
      <c r="AI5185" s="352" t="s">
        <v>16464</v>
      </c>
      <c r="AJ5185" s="352" t="s">
        <v>16465</v>
      </c>
      <c r="AK5185" s="354">
        <v>113.93692</v>
      </c>
      <c r="AL5185" s="355">
        <v>5.3624000000000001</v>
      </c>
      <c r="AM5185" s="11">
        <f>IF(Verzie!$E$1="CZK",Ceny!AK5185,IF(Verzie!$E$1="SK",Ceny!AL5185,""))</f>
        <v>5.3624000000000001</v>
      </c>
    </row>
    <row r="5186" spans="34:39" ht="15">
      <c r="AH5186" s="353" t="s">
        <v>16466</v>
      </c>
      <c r="AI5186" s="352" t="s">
        <v>16467</v>
      </c>
      <c r="AJ5186" s="352" t="s">
        <v>16468</v>
      </c>
      <c r="AK5186" s="354">
        <v>15.54837</v>
      </c>
      <c r="AL5186" s="355">
        <v>0.74794000000000005</v>
      </c>
      <c r="AM5186" s="11">
        <f>IF(Verzie!$E$1="CZK",Ceny!AK5186,IF(Verzie!$E$1="SK",Ceny!AL5186,""))</f>
        <v>0.74794000000000005</v>
      </c>
    </row>
    <row r="5187" spans="34:39" ht="15">
      <c r="AH5187" s="353" t="s">
        <v>1682</v>
      </c>
      <c r="AI5187" s="352" t="s">
        <v>16469</v>
      </c>
      <c r="AJ5187" s="352" t="s">
        <v>16470</v>
      </c>
      <c r="AK5187" s="354">
        <v>15.13485</v>
      </c>
      <c r="AL5187" s="355">
        <v>0.71231999999999995</v>
      </c>
      <c r="AM5187" s="11">
        <f>IF(Verzie!$E$1="CZK",Ceny!AK5187,IF(Verzie!$E$1="SK",Ceny!AL5187,""))</f>
        <v>0.71231999999999995</v>
      </c>
    </row>
    <row r="5188" spans="34:39" ht="15">
      <c r="AH5188" s="353" t="s">
        <v>1549</v>
      </c>
      <c r="AI5188" s="352" t="s">
        <v>16471</v>
      </c>
      <c r="AJ5188" s="352" t="s">
        <v>16472</v>
      </c>
      <c r="AK5188" s="354">
        <v>6.12852</v>
      </c>
      <c r="AL5188" s="355">
        <v>0.29480000000000001</v>
      </c>
      <c r="AM5188" s="11">
        <f>IF(Verzie!$E$1="CZK",Ceny!AK5188,IF(Verzie!$E$1="SK",Ceny!AL5188,""))</f>
        <v>0.29480000000000001</v>
      </c>
    </row>
    <row r="5189" spans="34:39" ht="15">
      <c r="AH5189" s="353" t="s">
        <v>1682</v>
      </c>
      <c r="AI5189" s="352" t="s">
        <v>16473</v>
      </c>
      <c r="AJ5189" s="352" t="s">
        <v>16474</v>
      </c>
      <c r="AK5189" s="354">
        <v>5.9655300000000002</v>
      </c>
      <c r="AL5189" s="355">
        <v>0.28076000000000001</v>
      </c>
      <c r="AM5189" s="11">
        <f>IF(Verzie!$E$1="CZK",Ceny!AK5189,IF(Verzie!$E$1="SK",Ceny!AL5189,""))</f>
        <v>0.28076000000000001</v>
      </c>
    </row>
    <row r="5190" spans="34:39" ht="15">
      <c r="AH5190" s="353" t="s">
        <v>1550</v>
      </c>
      <c r="AI5190" s="352" t="s">
        <v>16475</v>
      </c>
      <c r="AJ5190" s="352" t="s">
        <v>16476</v>
      </c>
      <c r="AK5190" s="354">
        <v>6.12852</v>
      </c>
      <c r="AL5190" s="355">
        <v>0.29480000000000001</v>
      </c>
      <c r="AM5190" s="11">
        <f>IF(Verzie!$E$1="CZK",Ceny!AK5190,IF(Verzie!$E$1="SK",Ceny!AL5190,""))</f>
        <v>0.29480000000000001</v>
      </c>
    </row>
    <row r="5191" spans="34:39" ht="15">
      <c r="AH5191" s="353" t="s">
        <v>1682</v>
      </c>
      <c r="AI5191" s="352" t="s">
        <v>16477</v>
      </c>
      <c r="AJ5191" s="352" t="s">
        <v>16478</v>
      </c>
      <c r="AK5191" s="354">
        <v>5.9655300000000002</v>
      </c>
      <c r="AL5191" s="355">
        <v>0.28076000000000001</v>
      </c>
      <c r="AM5191" s="11">
        <f>IF(Verzie!$E$1="CZK",Ceny!AK5191,IF(Verzie!$E$1="SK",Ceny!AL5191,""))</f>
        <v>0.28076000000000001</v>
      </c>
    </row>
    <row r="5192" spans="34:39" ht="15">
      <c r="AH5192" s="353" t="s">
        <v>1551</v>
      </c>
      <c r="AI5192" s="352" t="s">
        <v>16479</v>
      </c>
      <c r="AJ5192" s="352" t="s">
        <v>16480</v>
      </c>
      <c r="AK5192" s="354">
        <v>6.12852</v>
      </c>
      <c r="AL5192" s="355">
        <v>0.29480000000000001</v>
      </c>
      <c r="AM5192" s="11">
        <f>IF(Verzie!$E$1="CZK",Ceny!AK5192,IF(Verzie!$E$1="SK",Ceny!AL5192,""))</f>
        <v>0.29480000000000001</v>
      </c>
    </row>
    <row r="5193" spans="34:39" ht="15">
      <c r="AH5193" s="353" t="s">
        <v>1682</v>
      </c>
      <c r="AI5193" s="352" t="s">
        <v>16481</v>
      </c>
      <c r="AJ5193" s="352" t="s">
        <v>16482</v>
      </c>
      <c r="AK5193" s="354">
        <v>5.9655300000000002</v>
      </c>
      <c r="AL5193" s="355">
        <v>0.28076000000000001</v>
      </c>
      <c r="AM5193" s="11">
        <f>IF(Verzie!$E$1="CZK",Ceny!AK5193,IF(Verzie!$E$1="SK",Ceny!AL5193,""))</f>
        <v>0.28076000000000001</v>
      </c>
    </row>
    <row r="5194" spans="34:39" ht="15">
      <c r="AH5194" s="353" t="s">
        <v>16483</v>
      </c>
      <c r="AI5194" s="352" t="s">
        <v>16484</v>
      </c>
      <c r="AJ5194" s="352" t="s">
        <v>16485</v>
      </c>
      <c r="AK5194" s="354">
        <v>84.141540000000006</v>
      </c>
      <c r="AL5194" s="355">
        <v>4.0475199999999996</v>
      </c>
      <c r="AM5194" s="11">
        <f>IF(Verzie!$E$1="CZK",Ceny!AK5194,IF(Verzie!$E$1="SK",Ceny!AL5194,""))</f>
        <v>4.0475199999999996</v>
      </c>
    </row>
    <row r="5195" spans="34:39" ht="15">
      <c r="AH5195" s="353" t="s">
        <v>16486</v>
      </c>
      <c r="AI5195" s="352" t="s">
        <v>16487</v>
      </c>
      <c r="AJ5195" s="352" t="s">
        <v>16488</v>
      </c>
      <c r="AK5195" s="354">
        <v>107.39579000000001</v>
      </c>
      <c r="AL5195" s="355">
        <v>5.1661299999999999</v>
      </c>
      <c r="AM5195" s="11">
        <f>IF(Verzie!$E$1="CZK",Ceny!AK5195,IF(Verzie!$E$1="SK",Ceny!AL5195,""))</f>
        <v>5.1661299999999999</v>
      </c>
    </row>
    <row r="5196" spans="34:39" ht="15">
      <c r="AH5196" s="353" t="s">
        <v>16489</v>
      </c>
      <c r="AI5196" s="352" t="s">
        <v>16490</v>
      </c>
      <c r="AJ5196" s="352" t="s">
        <v>16491</v>
      </c>
      <c r="AK5196" s="354">
        <v>107.39579000000001</v>
      </c>
      <c r="AL5196" s="355">
        <v>5.1661299999999999</v>
      </c>
      <c r="AM5196" s="11">
        <f>IF(Verzie!$E$1="CZK",Ceny!AK5196,IF(Verzie!$E$1="SK",Ceny!AL5196,""))</f>
        <v>5.1661299999999999</v>
      </c>
    </row>
    <row r="5197" spans="34:39" ht="15">
      <c r="AH5197" s="353" t="s">
        <v>16492</v>
      </c>
      <c r="AI5197" s="352" t="s">
        <v>16493</v>
      </c>
      <c r="AJ5197" s="352" t="s">
        <v>16494</v>
      </c>
      <c r="AK5197" s="354">
        <v>399.56428</v>
      </c>
      <c r="AL5197" s="355">
        <v>19.220479999999998</v>
      </c>
      <c r="AM5197" s="11">
        <f>IF(Verzie!$E$1="CZK",Ceny!AK5197,IF(Verzie!$E$1="SK",Ceny!AL5197,""))</f>
        <v>19.220479999999998</v>
      </c>
    </row>
    <row r="5198" spans="34:39" ht="15">
      <c r="AH5198" s="353" t="s">
        <v>16495</v>
      </c>
      <c r="AI5198" s="352" t="s">
        <v>16496</v>
      </c>
      <c r="AJ5198" s="352" t="s">
        <v>16497</v>
      </c>
      <c r="AK5198" s="354">
        <v>121.99039999999999</v>
      </c>
      <c r="AL5198" s="355">
        <v>5.8681999999999999</v>
      </c>
      <c r="AM5198" s="11">
        <f>IF(Verzie!$E$1="CZK",Ceny!AK5198,IF(Verzie!$E$1="SK",Ceny!AL5198,""))</f>
        <v>5.8681999999999999</v>
      </c>
    </row>
    <row r="5199" spans="34:39" ht="15">
      <c r="AH5199" s="353" t="s">
        <v>1481</v>
      </c>
      <c r="AI5199" s="352" t="s">
        <v>16498</v>
      </c>
      <c r="AJ5199" s="352" t="s">
        <v>16499</v>
      </c>
      <c r="AK5199" s="354">
        <v>171.83053000000001</v>
      </c>
      <c r="AL5199" s="355">
        <v>8.2656799999999997</v>
      </c>
      <c r="AM5199" s="11">
        <f>IF(Verzie!$E$1="CZK",Ceny!AK5199,IF(Verzie!$E$1="SK",Ceny!AL5199,""))</f>
        <v>8.2656799999999997</v>
      </c>
    </row>
    <row r="5200" spans="34:39" ht="15">
      <c r="AH5200" s="353" t="s">
        <v>1482</v>
      </c>
      <c r="AI5200" s="352" t="s">
        <v>16500</v>
      </c>
      <c r="AJ5200" s="352" t="s">
        <v>16501</v>
      </c>
      <c r="AK5200" s="354">
        <v>171.83053000000001</v>
      </c>
      <c r="AL5200" s="355">
        <v>8.2656799999999997</v>
      </c>
      <c r="AM5200" s="11">
        <f>IF(Verzie!$E$1="CZK",Ceny!AK5200,IF(Verzie!$E$1="SK",Ceny!AL5200,""))</f>
        <v>8.2656799999999997</v>
      </c>
    </row>
    <row r="5201" spans="34:39" ht="15">
      <c r="AH5201" s="353" t="s">
        <v>1483</v>
      </c>
      <c r="AI5201" s="352" t="s">
        <v>16502</v>
      </c>
      <c r="AJ5201" s="352" t="s">
        <v>16503</v>
      </c>
      <c r="AK5201" s="354">
        <v>171.83053000000001</v>
      </c>
      <c r="AL5201" s="355">
        <v>8.2656799999999997</v>
      </c>
      <c r="AM5201" s="11">
        <f>IF(Verzie!$E$1="CZK",Ceny!AK5201,IF(Verzie!$E$1="SK",Ceny!AL5201,""))</f>
        <v>8.2656799999999997</v>
      </c>
    </row>
    <row r="5202" spans="34:39" ht="15">
      <c r="AH5202" s="353" t="s">
        <v>16504</v>
      </c>
      <c r="AI5202" s="352" t="s">
        <v>16505</v>
      </c>
      <c r="AJ5202" s="352" t="s">
        <v>16506</v>
      </c>
      <c r="AK5202" s="354">
        <v>2360.1448700000001</v>
      </c>
      <c r="AL5202" s="355">
        <v>94.417540000000002</v>
      </c>
      <c r="AM5202" s="11">
        <f>IF(Verzie!$E$1="CZK",Ceny!AK5202,IF(Verzie!$E$1="SK",Ceny!AL5202,""))</f>
        <v>94.417540000000002</v>
      </c>
    </row>
    <row r="5203" spans="34:39" ht="15">
      <c r="AH5203" s="353" t="s">
        <v>16504</v>
      </c>
      <c r="AI5203" s="352" t="s">
        <v>16507</v>
      </c>
      <c r="AJ5203" s="352" t="s">
        <v>16508</v>
      </c>
      <c r="AK5203" s="354">
        <v>892.30494999999996</v>
      </c>
      <c r="AL5203" s="355">
        <v>35.94088</v>
      </c>
      <c r="AM5203" s="11">
        <f>IF(Verzie!$E$1="CZK",Ceny!AK5203,IF(Verzie!$E$1="SK",Ceny!AL5203,""))</f>
        <v>35.94088</v>
      </c>
    </row>
    <row r="5204" spans="34:39" ht="15">
      <c r="AH5204" s="353" t="s">
        <v>1254</v>
      </c>
      <c r="AI5204" s="352" t="s">
        <v>16509</v>
      </c>
      <c r="AJ5204" s="352" t="s">
        <v>16510</v>
      </c>
      <c r="AK5204" s="354">
        <v>32.920310000000001</v>
      </c>
      <c r="AL5204" s="355">
        <v>1.5494000000000001</v>
      </c>
      <c r="AM5204" s="11">
        <f>IF(Verzie!$E$1="CZK",Ceny!AK5204,IF(Verzie!$E$1="SK",Ceny!AL5204,""))</f>
        <v>1.5494000000000001</v>
      </c>
    </row>
    <row r="5205" spans="34:39" ht="15">
      <c r="AH5205" s="353" t="s">
        <v>1255</v>
      </c>
      <c r="AI5205" s="352" t="s">
        <v>16511</v>
      </c>
      <c r="AJ5205" s="352" t="s">
        <v>16512</v>
      </c>
      <c r="AK5205" s="354">
        <v>33.53387</v>
      </c>
      <c r="AL5205" s="355">
        <v>1.57826</v>
      </c>
      <c r="AM5205" s="11">
        <f>IF(Verzie!$E$1="CZK",Ceny!AK5205,IF(Verzie!$E$1="SK",Ceny!AL5205,""))</f>
        <v>1.57826</v>
      </c>
    </row>
    <row r="5206" spans="34:39" ht="15">
      <c r="AH5206" s="353" t="s">
        <v>1393</v>
      </c>
      <c r="AI5206" s="352" t="s">
        <v>16513</v>
      </c>
      <c r="AJ5206" s="352" t="s">
        <v>16514</v>
      </c>
      <c r="AK5206" s="354">
        <v>10.61486</v>
      </c>
      <c r="AL5206" s="355">
        <v>0.49959999999999999</v>
      </c>
      <c r="AM5206" s="11">
        <f>IF(Verzie!$E$1="CZK",Ceny!AK5206,IF(Verzie!$E$1="SK",Ceny!AL5206,""))</f>
        <v>0.49959999999999999</v>
      </c>
    </row>
    <row r="5207" spans="34:39" ht="15">
      <c r="AH5207" s="353" t="s">
        <v>1394</v>
      </c>
      <c r="AI5207" s="352" t="s">
        <v>16515</v>
      </c>
      <c r="AJ5207" s="352" t="s">
        <v>16516</v>
      </c>
      <c r="AK5207" s="354">
        <v>11.40666</v>
      </c>
      <c r="AL5207" s="355">
        <v>0.53683999999999998</v>
      </c>
      <c r="AM5207" s="11">
        <f>IF(Verzie!$E$1="CZK",Ceny!AK5207,IF(Verzie!$E$1="SK",Ceny!AL5207,""))</f>
        <v>0.53683999999999998</v>
      </c>
    </row>
    <row r="5208" spans="34:39" ht="15">
      <c r="AH5208" s="353" t="s">
        <v>1609</v>
      </c>
      <c r="AI5208" s="352" t="s">
        <v>16517</v>
      </c>
      <c r="AJ5208" s="352" t="s">
        <v>16518</v>
      </c>
      <c r="AK5208" s="354">
        <v>481.81412999999998</v>
      </c>
      <c r="AL5208" s="355">
        <v>23.177009999999999</v>
      </c>
      <c r="AM5208" s="11">
        <f>IF(Verzie!$E$1="CZK",Ceny!AK5208,IF(Verzie!$E$1="SK",Ceny!AL5208,""))</f>
        <v>23.177009999999999</v>
      </c>
    </row>
    <row r="5209" spans="34:39" ht="15">
      <c r="AH5209" s="353" t="s">
        <v>1610</v>
      </c>
      <c r="AI5209" s="352" t="s">
        <v>16519</v>
      </c>
      <c r="AJ5209" s="352" t="s">
        <v>16520</v>
      </c>
      <c r="AK5209" s="354">
        <v>481.81412999999998</v>
      </c>
      <c r="AL5209" s="355">
        <v>23.177009999999999</v>
      </c>
      <c r="AM5209" s="11">
        <f>IF(Verzie!$E$1="CZK",Ceny!AK5209,IF(Verzie!$E$1="SK",Ceny!AL5209,""))</f>
        <v>23.177009999999999</v>
      </c>
    </row>
    <row r="5210" spans="34:39" ht="15">
      <c r="AH5210" s="353" t="s">
        <v>1611</v>
      </c>
      <c r="AI5210" s="352" t="s">
        <v>16521</v>
      </c>
      <c r="AJ5210" s="352" t="s">
        <v>16522</v>
      </c>
      <c r="AK5210" s="354">
        <v>481.81412999999998</v>
      </c>
      <c r="AL5210" s="355">
        <v>23.177009999999999</v>
      </c>
      <c r="AM5210" s="11">
        <f>IF(Verzie!$E$1="CZK",Ceny!AK5210,IF(Verzie!$E$1="SK",Ceny!AL5210,""))</f>
        <v>23.177009999999999</v>
      </c>
    </row>
    <row r="5211" spans="34:39" ht="15">
      <c r="AH5211" s="353" t="s">
        <v>1612</v>
      </c>
      <c r="AI5211" s="352" t="s">
        <v>16523</v>
      </c>
      <c r="AJ5211" s="352" t="s">
        <v>16524</v>
      </c>
      <c r="AK5211" s="354">
        <v>481.81412999999998</v>
      </c>
      <c r="AL5211" s="355">
        <v>23.177009999999999</v>
      </c>
      <c r="AM5211" s="11">
        <f>IF(Verzie!$E$1="CZK",Ceny!AK5211,IF(Verzie!$E$1="SK",Ceny!AL5211,""))</f>
        <v>23.177009999999999</v>
      </c>
    </row>
    <row r="5212" spans="34:39" ht="15">
      <c r="AH5212" s="353" t="s">
        <v>1651</v>
      </c>
      <c r="AI5212" s="352" t="s">
        <v>16525</v>
      </c>
      <c r="AJ5212" s="352" t="s">
        <v>16526</v>
      </c>
      <c r="AK5212" s="354">
        <v>480.50922000000003</v>
      </c>
      <c r="AL5212" s="355">
        <v>23.114239999999999</v>
      </c>
      <c r="AM5212" s="11">
        <f>IF(Verzie!$E$1="CZK",Ceny!AK5212,IF(Verzie!$E$1="SK",Ceny!AL5212,""))</f>
        <v>23.114239999999999</v>
      </c>
    </row>
    <row r="5213" spans="34:39" ht="15">
      <c r="AH5213" s="353" t="s">
        <v>1652</v>
      </c>
      <c r="AI5213" s="352" t="s">
        <v>16527</v>
      </c>
      <c r="AJ5213" s="352" t="s">
        <v>16528</v>
      </c>
      <c r="AK5213" s="354">
        <v>480.50922000000003</v>
      </c>
      <c r="AL5213" s="355">
        <v>23.114239999999999</v>
      </c>
      <c r="AM5213" s="11">
        <f>IF(Verzie!$E$1="CZK",Ceny!AK5213,IF(Verzie!$E$1="SK",Ceny!AL5213,""))</f>
        <v>23.114239999999999</v>
      </c>
    </row>
    <row r="5214" spans="34:39" ht="15">
      <c r="AH5214" s="353" t="s">
        <v>1653</v>
      </c>
      <c r="AI5214" s="352" t="s">
        <v>16529</v>
      </c>
      <c r="AJ5214" s="352" t="s">
        <v>16530</v>
      </c>
      <c r="AK5214" s="354">
        <v>480.50922000000003</v>
      </c>
      <c r="AL5214" s="355">
        <v>23.114239999999999</v>
      </c>
      <c r="AM5214" s="11">
        <f>IF(Verzie!$E$1="CZK",Ceny!AK5214,IF(Verzie!$E$1="SK",Ceny!AL5214,""))</f>
        <v>23.114239999999999</v>
      </c>
    </row>
    <row r="5215" spans="34:39" ht="15">
      <c r="AH5215" s="353" t="s">
        <v>16531</v>
      </c>
      <c r="AI5215" s="352" t="s">
        <v>16532</v>
      </c>
      <c r="AJ5215" s="352" t="s">
        <v>16533</v>
      </c>
      <c r="AK5215" s="354">
        <v>117.82274</v>
      </c>
      <c r="AL5215" s="355">
        <v>5.6676900000000003</v>
      </c>
      <c r="AM5215" s="11">
        <f>IF(Verzie!$E$1="CZK",Ceny!AK5215,IF(Verzie!$E$1="SK",Ceny!AL5215,""))</f>
        <v>5.6676900000000003</v>
      </c>
    </row>
    <row r="5216" spans="34:39" ht="15">
      <c r="AH5216" s="353" t="s">
        <v>16534</v>
      </c>
      <c r="AI5216" s="352" t="s">
        <v>16535</v>
      </c>
      <c r="AJ5216" s="352" t="s">
        <v>16536</v>
      </c>
      <c r="AK5216" s="354">
        <v>117.82274</v>
      </c>
      <c r="AL5216" s="355">
        <v>5.6676900000000003</v>
      </c>
      <c r="AM5216" s="11">
        <f>IF(Verzie!$E$1="CZK",Ceny!AK5216,IF(Verzie!$E$1="SK",Ceny!AL5216,""))</f>
        <v>5.6676900000000003</v>
      </c>
    </row>
    <row r="5217" spans="34:39" ht="15">
      <c r="AH5217" s="353" t="s">
        <v>16537</v>
      </c>
      <c r="AI5217" s="352" t="s">
        <v>16538</v>
      </c>
      <c r="AJ5217" s="352" t="s">
        <v>16539</v>
      </c>
      <c r="AK5217" s="354">
        <v>120.92368999999999</v>
      </c>
      <c r="AL5217" s="355">
        <v>5.8168699999999998</v>
      </c>
      <c r="AM5217" s="11">
        <f>IF(Verzie!$E$1="CZK",Ceny!AK5217,IF(Verzie!$E$1="SK",Ceny!AL5217,""))</f>
        <v>5.8168699999999998</v>
      </c>
    </row>
    <row r="5218" spans="34:39" ht="15">
      <c r="AH5218" s="353" t="s">
        <v>16540</v>
      </c>
      <c r="AI5218" s="352" t="s">
        <v>16541</v>
      </c>
      <c r="AJ5218" s="352" t="s">
        <v>16542</v>
      </c>
      <c r="AK5218" s="354">
        <v>120.92368999999999</v>
      </c>
      <c r="AL5218" s="355">
        <v>5.8168699999999998</v>
      </c>
      <c r="AM5218" s="11">
        <f>IF(Verzie!$E$1="CZK",Ceny!AK5218,IF(Verzie!$E$1="SK",Ceny!AL5218,""))</f>
        <v>5.8168699999999998</v>
      </c>
    </row>
    <row r="5219" spans="34:39" ht="15">
      <c r="AH5219" s="353" t="s">
        <v>16543</v>
      </c>
      <c r="AI5219" s="352" t="s">
        <v>16544</v>
      </c>
      <c r="AJ5219" s="352" t="s">
        <v>16545</v>
      </c>
      <c r="AK5219" s="354">
        <v>127.21706</v>
      </c>
      <c r="AL5219" s="355">
        <v>6.1195899999999996</v>
      </c>
      <c r="AM5219" s="11">
        <f>IF(Verzie!$E$1="CZK",Ceny!AK5219,IF(Verzie!$E$1="SK",Ceny!AL5219,""))</f>
        <v>6.1195899999999996</v>
      </c>
    </row>
    <row r="5220" spans="34:39" ht="15">
      <c r="AH5220" s="353" t="s">
        <v>16546</v>
      </c>
      <c r="AI5220" s="352" t="s">
        <v>16547</v>
      </c>
      <c r="AJ5220" s="352" t="s">
        <v>16548</v>
      </c>
      <c r="AK5220" s="354">
        <v>127.21706</v>
      </c>
      <c r="AL5220" s="355">
        <v>6.1195899999999996</v>
      </c>
      <c r="AM5220" s="11">
        <f>IF(Verzie!$E$1="CZK",Ceny!AK5220,IF(Verzie!$E$1="SK",Ceny!AL5220,""))</f>
        <v>6.1195899999999996</v>
      </c>
    </row>
    <row r="5221" spans="34:39" ht="15">
      <c r="AH5221" s="353" t="s">
        <v>16549</v>
      </c>
      <c r="AI5221" s="352" t="s">
        <v>16550</v>
      </c>
      <c r="AJ5221" s="352" t="s">
        <v>16551</v>
      </c>
      <c r="AK5221" s="354">
        <v>135.92488</v>
      </c>
      <c r="AL5221" s="355">
        <v>6.5384799999999998</v>
      </c>
      <c r="AM5221" s="11">
        <f>IF(Verzie!$E$1="CZK",Ceny!AK5221,IF(Verzie!$E$1="SK",Ceny!AL5221,""))</f>
        <v>6.5384799999999998</v>
      </c>
    </row>
    <row r="5222" spans="34:39" ht="15">
      <c r="AH5222" s="353" t="s">
        <v>16552</v>
      </c>
      <c r="AI5222" s="352" t="s">
        <v>16553</v>
      </c>
      <c r="AJ5222" s="352" t="s">
        <v>16554</v>
      </c>
      <c r="AK5222" s="354">
        <v>135.92488</v>
      </c>
      <c r="AL5222" s="355">
        <v>6.5384799999999998</v>
      </c>
      <c r="AM5222" s="11">
        <f>IF(Verzie!$E$1="CZK",Ceny!AK5222,IF(Verzie!$E$1="SK",Ceny!AL5222,""))</f>
        <v>6.5384799999999998</v>
      </c>
    </row>
    <row r="5223" spans="34:39" ht="15">
      <c r="AH5223" s="353" t="s">
        <v>1616</v>
      </c>
      <c r="AI5223" s="352" t="s">
        <v>16555</v>
      </c>
      <c r="AJ5223" s="352" t="s">
        <v>16556</v>
      </c>
      <c r="AK5223" s="354">
        <v>100.42456</v>
      </c>
      <c r="AL5223" s="355">
        <v>4.8308</v>
      </c>
      <c r="AM5223" s="11">
        <f>IF(Verzie!$E$1="CZK",Ceny!AK5223,IF(Verzie!$E$1="SK",Ceny!AL5223,""))</f>
        <v>4.8308</v>
      </c>
    </row>
    <row r="5224" spans="34:39" ht="15">
      <c r="AH5224" s="353" t="s">
        <v>16557</v>
      </c>
      <c r="AI5224" s="352" t="s">
        <v>16558</v>
      </c>
      <c r="AJ5224" s="352" t="s">
        <v>16559</v>
      </c>
      <c r="AK5224" s="354">
        <v>759.46401000000003</v>
      </c>
      <c r="AL5224" s="355">
        <v>34.793300000000002</v>
      </c>
      <c r="AM5224" s="11">
        <f>IF(Verzie!$E$1="CZK",Ceny!AK5224,IF(Verzie!$E$1="SK",Ceny!AL5224,""))</f>
        <v>34.793300000000002</v>
      </c>
    </row>
    <row r="5225" spans="34:39" ht="15">
      <c r="AH5225" s="353" t="s">
        <v>16560</v>
      </c>
      <c r="AI5225" s="352" t="s">
        <v>16561</v>
      </c>
      <c r="AJ5225" s="352" t="s">
        <v>16562</v>
      </c>
      <c r="AK5225" s="354">
        <v>410.00324000000001</v>
      </c>
      <c r="AL5225" s="355">
        <v>18.783460000000002</v>
      </c>
      <c r="AM5225" s="11">
        <f>IF(Verzie!$E$1="CZK",Ceny!AK5225,IF(Verzie!$E$1="SK",Ceny!AL5225,""))</f>
        <v>18.783460000000002</v>
      </c>
    </row>
    <row r="5226" spans="34:39" ht="15">
      <c r="AH5226" s="353" t="s">
        <v>16563</v>
      </c>
      <c r="AI5226" s="352" t="s">
        <v>16564</v>
      </c>
      <c r="AJ5226" s="352" t="s">
        <v>16565</v>
      </c>
      <c r="AK5226" s="354">
        <v>364.29246999999998</v>
      </c>
      <c r="AL5226" s="355">
        <v>16.689319999999999</v>
      </c>
      <c r="AM5226" s="11">
        <f>IF(Verzie!$E$1="CZK",Ceny!AK5226,IF(Verzie!$E$1="SK",Ceny!AL5226,""))</f>
        <v>16.689319999999999</v>
      </c>
    </row>
    <row r="5227" spans="34:39" ht="15">
      <c r="AH5227" s="353" t="s">
        <v>16566</v>
      </c>
      <c r="AI5227" s="352" t="s">
        <v>16567</v>
      </c>
      <c r="AJ5227" s="352" t="s">
        <v>16568</v>
      </c>
      <c r="AK5227" s="354">
        <v>475.82808999999997</v>
      </c>
      <c r="AL5227" s="355">
        <v>21.79908</v>
      </c>
      <c r="AM5227" s="11">
        <f>IF(Verzie!$E$1="CZK",Ceny!AK5227,IF(Verzie!$E$1="SK",Ceny!AL5227,""))</f>
        <v>21.79908</v>
      </c>
    </row>
    <row r="5228" spans="34:39" ht="15">
      <c r="AH5228" s="353" t="s">
        <v>16569</v>
      </c>
      <c r="AI5228" s="352" t="s">
        <v>16570</v>
      </c>
      <c r="AJ5228" s="352" t="s">
        <v>16571</v>
      </c>
      <c r="AK5228" s="354">
        <v>230.06085999999999</v>
      </c>
      <c r="AL5228" s="355">
        <v>9.2917199999999998</v>
      </c>
      <c r="AM5228" s="11">
        <f>IF(Verzie!$E$1="CZK",Ceny!AK5228,IF(Verzie!$E$1="SK",Ceny!AL5228,""))</f>
        <v>9.2917199999999998</v>
      </c>
    </row>
    <row r="5229" spans="34:39" ht="15">
      <c r="AH5229" s="353" t="s">
        <v>16572</v>
      </c>
      <c r="AI5229" s="352" t="s">
        <v>16573</v>
      </c>
      <c r="AJ5229" s="352" t="s">
        <v>16574</v>
      </c>
      <c r="AK5229" s="354">
        <v>230.06085999999999</v>
      </c>
      <c r="AL5229" s="355">
        <v>9.2917199999999998</v>
      </c>
      <c r="AM5229" s="11">
        <f>IF(Verzie!$E$1="CZK",Ceny!AK5229,IF(Verzie!$E$1="SK",Ceny!AL5229,""))</f>
        <v>9.2917199999999998</v>
      </c>
    </row>
    <row r="5230" spans="34:39" ht="15">
      <c r="AH5230" s="353" t="s">
        <v>16575</v>
      </c>
      <c r="AI5230" s="352" t="s">
        <v>16576</v>
      </c>
      <c r="AJ5230" s="352" t="s">
        <v>16577</v>
      </c>
      <c r="AK5230" s="354">
        <v>230.06085999999999</v>
      </c>
      <c r="AL5230" s="355">
        <v>9.2917199999999998</v>
      </c>
      <c r="AM5230" s="11">
        <f>IF(Verzie!$E$1="CZK",Ceny!AK5230,IF(Verzie!$E$1="SK",Ceny!AL5230,""))</f>
        <v>9.2917199999999998</v>
      </c>
    </row>
    <row r="5231" spans="34:39" ht="15">
      <c r="AH5231" s="353" t="s">
        <v>16578</v>
      </c>
      <c r="AI5231" s="352" t="s">
        <v>16579</v>
      </c>
      <c r="AJ5231" s="352" t="s">
        <v>16580</v>
      </c>
      <c r="AK5231" s="354">
        <v>84.76567</v>
      </c>
      <c r="AL5231" s="355">
        <v>3.4139599999999999</v>
      </c>
      <c r="AM5231" s="11">
        <f>IF(Verzie!$E$1="CZK",Ceny!AK5231,IF(Verzie!$E$1="SK",Ceny!AL5231,""))</f>
        <v>3.4139599999999999</v>
      </c>
    </row>
    <row r="5232" spans="34:39" ht="15">
      <c r="AH5232" s="353" t="s">
        <v>16581</v>
      </c>
      <c r="AI5232" s="352" t="s">
        <v>16582</v>
      </c>
      <c r="AJ5232" s="352" t="s">
        <v>16583</v>
      </c>
      <c r="AK5232" s="354">
        <v>76.291529999999995</v>
      </c>
      <c r="AL5232" s="355">
        <v>3.0726599999999999</v>
      </c>
      <c r="AM5232" s="11">
        <f>IF(Verzie!$E$1="CZK",Ceny!AK5232,IF(Verzie!$E$1="SK",Ceny!AL5232,""))</f>
        <v>3.0726599999999999</v>
      </c>
    </row>
    <row r="5233" spans="34:39" ht="15">
      <c r="AH5233" s="353" t="s">
        <v>16584</v>
      </c>
      <c r="AI5233" s="352" t="s">
        <v>16585</v>
      </c>
      <c r="AJ5233" s="352" t="s">
        <v>16586</v>
      </c>
      <c r="AK5233" s="354">
        <v>110.26783</v>
      </c>
      <c r="AL5233" s="355">
        <v>5.0517000000000003</v>
      </c>
      <c r="AM5233" s="11">
        <f>IF(Verzie!$E$1="CZK",Ceny!AK5233,IF(Verzie!$E$1="SK",Ceny!AL5233,""))</f>
        <v>5.0517000000000003</v>
      </c>
    </row>
    <row r="5234" spans="34:39" ht="15">
      <c r="AH5234" s="353" t="s">
        <v>16587</v>
      </c>
      <c r="AI5234" s="352" t="s">
        <v>16588</v>
      </c>
      <c r="AJ5234" s="352" t="s">
        <v>16589</v>
      </c>
      <c r="AK5234" s="354">
        <v>535.42525999999998</v>
      </c>
      <c r="AL5234" s="355">
        <v>24.529419999999998</v>
      </c>
      <c r="AM5234" s="11">
        <f>IF(Verzie!$E$1="CZK",Ceny!AK5234,IF(Verzie!$E$1="SK",Ceny!AL5234,""))</f>
        <v>24.529419999999998</v>
      </c>
    </row>
    <row r="5235" spans="34:39" ht="15">
      <c r="AH5235" s="353" t="s">
        <v>16590</v>
      </c>
      <c r="AI5235" s="352" t="s">
        <v>16591</v>
      </c>
      <c r="AJ5235" s="352" t="s">
        <v>16592</v>
      </c>
      <c r="AK5235" s="354">
        <v>409.30259999999998</v>
      </c>
      <c r="AL5235" s="355">
        <v>18.751359999999998</v>
      </c>
      <c r="AM5235" s="11">
        <f>IF(Verzie!$E$1="CZK",Ceny!AK5235,IF(Verzie!$E$1="SK",Ceny!AL5235,""))</f>
        <v>18.751359999999998</v>
      </c>
    </row>
    <row r="5236" spans="34:39" ht="15">
      <c r="AH5236" s="353" t="s">
        <v>16593</v>
      </c>
      <c r="AI5236" s="352" t="s">
        <v>16594</v>
      </c>
      <c r="AJ5236" s="352" t="s">
        <v>16595</v>
      </c>
      <c r="AK5236" s="354">
        <v>566.76777000000004</v>
      </c>
      <c r="AL5236" s="355">
        <v>25.965299999999999</v>
      </c>
      <c r="AM5236" s="11">
        <f>IF(Verzie!$E$1="CZK",Ceny!AK5236,IF(Verzie!$E$1="SK",Ceny!AL5236,""))</f>
        <v>25.965299999999999</v>
      </c>
    </row>
    <row r="5237" spans="34:39" ht="15">
      <c r="AH5237" s="353" t="s">
        <v>16596</v>
      </c>
      <c r="AI5237" s="352" t="s">
        <v>16597</v>
      </c>
      <c r="AJ5237" s="352" t="s">
        <v>16598</v>
      </c>
      <c r="AK5237" s="354">
        <v>629.83040000000005</v>
      </c>
      <c r="AL5237" s="355">
        <v>28.676279999999998</v>
      </c>
      <c r="AM5237" s="11">
        <f>IF(Verzie!$E$1="CZK",Ceny!AK5237,IF(Verzie!$E$1="SK",Ceny!AL5237,""))</f>
        <v>28.676279999999998</v>
      </c>
    </row>
    <row r="5238" spans="34:39" ht="15">
      <c r="AH5238" s="353" t="s">
        <v>16599</v>
      </c>
      <c r="AI5238" s="352" t="s">
        <v>16600</v>
      </c>
      <c r="AJ5238" s="352" t="s">
        <v>16601</v>
      </c>
      <c r="AK5238" s="354">
        <v>92.566990000000004</v>
      </c>
      <c r="AL5238" s="355">
        <v>4.2407599999999999</v>
      </c>
      <c r="AM5238" s="11">
        <f>IF(Verzie!$E$1="CZK",Ceny!AK5238,IF(Verzie!$E$1="SK",Ceny!AL5238,""))</f>
        <v>4.2407599999999999</v>
      </c>
    </row>
    <row r="5239" spans="34:39" ht="15">
      <c r="AH5239" s="353" t="s">
        <v>16602</v>
      </c>
      <c r="AI5239" s="352" t="s">
        <v>16603</v>
      </c>
      <c r="AJ5239" s="352" t="s">
        <v>16604</v>
      </c>
      <c r="AK5239" s="354">
        <v>121.16267000000001</v>
      </c>
      <c r="AL5239" s="355">
        <v>5.5508199999999999</v>
      </c>
      <c r="AM5239" s="11">
        <f>IF(Verzie!$E$1="CZK",Ceny!AK5239,IF(Verzie!$E$1="SK",Ceny!AL5239,""))</f>
        <v>5.5508199999999999</v>
      </c>
    </row>
    <row r="5240" spans="34:39" ht="15">
      <c r="AH5240" s="353" t="s">
        <v>16605</v>
      </c>
      <c r="AI5240" s="352" t="s">
        <v>16606</v>
      </c>
      <c r="AJ5240" s="352" t="s">
        <v>16607</v>
      </c>
      <c r="AK5240" s="354">
        <v>1185.3946699999999</v>
      </c>
      <c r="AL5240" s="355">
        <v>49.638469999999998</v>
      </c>
      <c r="AM5240" s="11">
        <f>IF(Verzie!$E$1="CZK",Ceny!AK5240,IF(Verzie!$E$1="SK",Ceny!AL5240,""))</f>
        <v>49.638469999999998</v>
      </c>
    </row>
    <row r="5241" spans="34:39" ht="15">
      <c r="AH5241" s="353" t="s">
        <v>16608</v>
      </c>
      <c r="AI5241" s="352" t="s">
        <v>16609</v>
      </c>
      <c r="AJ5241" s="352" t="s">
        <v>16610</v>
      </c>
      <c r="AK5241" s="354">
        <v>1185.3946699999999</v>
      </c>
      <c r="AL5241" s="355">
        <v>49.638469999999998</v>
      </c>
      <c r="AM5241" s="11">
        <f>IF(Verzie!$E$1="CZK",Ceny!AK5241,IF(Verzie!$E$1="SK",Ceny!AL5241,""))</f>
        <v>49.638469999999998</v>
      </c>
    </row>
    <row r="5242" spans="34:39" ht="15">
      <c r="AH5242" s="353" t="s">
        <v>16611</v>
      </c>
      <c r="AI5242" s="352" t="s">
        <v>16612</v>
      </c>
      <c r="AJ5242" s="352" t="s">
        <v>16613</v>
      </c>
      <c r="AK5242" s="354">
        <v>189.8938</v>
      </c>
      <c r="AL5242" s="355">
        <v>8.6996000000000002</v>
      </c>
      <c r="AM5242" s="11">
        <f>IF(Verzie!$E$1="CZK",Ceny!AK5242,IF(Verzie!$E$1="SK",Ceny!AL5242,""))</f>
        <v>8.6996000000000002</v>
      </c>
    </row>
    <row r="5243" spans="34:39" ht="15">
      <c r="AH5243" s="353" t="s">
        <v>16614</v>
      </c>
      <c r="AI5243" s="352" t="s">
        <v>16615</v>
      </c>
      <c r="AJ5243" s="352" t="s">
        <v>16616</v>
      </c>
      <c r="AK5243" s="354">
        <v>340.22302000000002</v>
      </c>
      <c r="AL5243" s="355">
        <v>15.58662</v>
      </c>
      <c r="AM5243" s="11">
        <f>IF(Verzie!$E$1="CZK",Ceny!AK5243,IF(Verzie!$E$1="SK",Ceny!AL5243,""))</f>
        <v>15.58662</v>
      </c>
    </row>
    <row r="5244" spans="34:39" ht="15">
      <c r="AH5244" s="353" t="s">
        <v>16617</v>
      </c>
      <c r="AI5244" s="352" t="s">
        <v>16618</v>
      </c>
      <c r="AJ5244" s="352" t="s">
        <v>16619</v>
      </c>
      <c r="AK5244" s="354">
        <v>390.69358999999997</v>
      </c>
      <c r="AL5244" s="355">
        <v>17.89884</v>
      </c>
      <c r="AM5244" s="11">
        <f>IF(Verzie!$E$1="CZK",Ceny!AK5244,IF(Verzie!$E$1="SK",Ceny!AL5244,""))</f>
        <v>17.89884</v>
      </c>
    </row>
    <row r="5245" spans="34:39" ht="15">
      <c r="AH5245" s="353" t="s">
        <v>16620</v>
      </c>
      <c r="AI5245" s="352" t="s">
        <v>16621</v>
      </c>
      <c r="AJ5245" s="352" t="s">
        <v>16622</v>
      </c>
      <c r="AK5245" s="354">
        <v>411.81594000000001</v>
      </c>
      <c r="AL5245" s="355">
        <v>18.866520000000001</v>
      </c>
      <c r="AM5245" s="11">
        <f>IF(Verzie!$E$1="CZK",Ceny!AK5245,IF(Verzie!$E$1="SK",Ceny!AL5245,""))</f>
        <v>18.866520000000001</v>
      </c>
    </row>
    <row r="5246" spans="34:39" ht="15">
      <c r="AH5246" s="353" t="s">
        <v>16623</v>
      </c>
      <c r="AI5246" s="352" t="s">
        <v>16624</v>
      </c>
      <c r="AJ5246" s="352" t="s">
        <v>16625</v>
      </c>
      <c r="AK5246" s="354">
        <v>477.86320999999998</v>
      </c>
      <c r="AL5246" s="355">
        <v>21.892340000000001</v>
      </c>
      <c r="AM5246" s="11">
        <f>IF(Verzie!$E$1="CZK",Ceny!AK5246,IF(Verzie!$E$1="SK",Ceny!AL5246,""))</f>
        <v>21.892340000000001</v>
      </c>
    </row>
    <row r="5247" spans="34:39" ht="15">
      <c r="AH5247" s="353" t="s">
        <v>16626</v>
      </c>
      <c r="AI5247" s="352" t="s">
        <v>16627</v>
      </c>
      <c r="AJ5247" s="352" t="s">
        <v>16628</v>
      </c>
      <c r="AK5247" s="354">
        <v>495.33418</v>
      </c>
      <c r="AL5247" s="355">
        <v>22.692720000000001</v>
      </c>
      <c r="AM5247" s="11">
        <f>IF(Verzie!$E$1="CZK",Ceny!AK5247,IF(Verzie!$E$1="SK",Ceny!AL5247,""))</f>
        <v>22.692720000000001</v>
      </c>
    </row>
    <row r="5248" spans="34:39" ht="15">
      <c r="AH5248" s="353" t="s">
        <v>16629</v>
      </c>
      <c r="AI5248" s="352" t="s">
        <v>16630</v>
      </c>
      <c r="AJ5248" s="352" t="s">
        <v>16631</v>
      </c>
      <c r="AK5248" s="354">
        <v>503.45625000000001</v>
      </c>
      <c r="AL5248" s="355">
        <v>23.064820000000001</v>
      </c>
      <c r="AM5248" s="11">
        <f>IF(Verzie!$E$1="CZK",Ceny!AK5248,IF(Verzie!$E$1="SK",Ceny!AL5248,""))</f>
        <v>23.064820000000001</v>
      </c>
    </row>
    <row r="5249" spans="34:39" ht="15">
      <c r="AH5249" s="353" t="s">
        <v>16632</v>
      </c>
      <c r="AI5249" s="352" t="s">
        <v>16633</v>
      </c>
      <c r="AJ5249" s="352" t="s">
        <v>16634</v>
      </c>
      <c r="AK5249" s="354">
        <v>705.15305000000001</v>
      </c>
      <c r="AL5249" s="355">
        <v>32.305140000000002</v>
      </c>
      <c r="AM5249" s="11">
        <f>IF(Verzie!$E$1="CZK",Ceny!AK5249,IF(Verzie!$E$1="SK",Ceny!AL5249,""))</f>
        <v>32.305140000000002</v>
      </c>
    </row>
    <row r="5250" spans="34:39" ht="15">
      <c r="AH5250" s="353" t="s">
        <v>16635</v>
      </c>
      <c r="AI5250" s="352" t="s">
        <v>16636</v>
      </c>
      <c r="AJ5250" s="352" t="s">
        <v>16637</v>
      </c>
      <c r="AK5250" s="354">
        <v>831.66864999999996</v>
      </c>
      <c r="AL5250" s="355">
        <v>38.101219999999998</v>
      </c>
      <c r="AM5250" s="11">
        <f>IF(Verzie!$E$1="CZK",Ceny!AK5250,IF(Verzie!$E$1="SK",Ceny!AL5250,""))</f>
        <v>38.101219999999998</v>
      </c>
    </row>
    <row r="5251" spans="34:39" ht="15">
      <c r="AH5251" s="353" t="s">
        <v>16638</v>
      </c>
      <c r="AI5251" s="352" t="s">
        <v>16639</v>
      </c>
      <c r="AJ5251" s="352" t="s">
        <v>16640</v>
      </c>
      <c r="AK5251" s="354">
        <v>923.99832000000004</v>
      </c>
      <c r="AL5251" s="355">
        <v>42.331099999999999</v>
      </c>
      <c r="AM5251" s="11">
        <f>IF(Verzie!$E$1="CZK",Ceny!AK5251,IF(Verzie!$E$1="SK",Ceny!AL5251,""))</f>
        <v>42.331099999999999</v>
      </c>
    </row>
    <row r="5252" spans="34:39" ht="15">
      <c r="AH5252" s="353" t="s">
        <v>16641</v>
      </c>
      <c r="AI5252" s="352" t="s">
        <v>16642</v>
      </c>
      <c r="AJ5252" s="352" t="s">
        <v>16643</v>
      </c>
      <c r="AK5252" s="354">
        <v>1108.66535</v>
      </c>
      <c r="AL5252" s="355">
        <v>50.791240000000002</v>
      </c>
      <c r="AM5252" s="11">
        <f>IF(Verzie!$E$1="CZK",Ceny!AK5252,IF(Verzie!$E$1="SK",Ceny!AL5252,""))</f>
        <v>50.791240000000002</v>
      </c>
    </row>
    <row r="5253" spans="34:39" ht="15">
      <c r="AH5253" s="353" t="s">
        <v>16644</v>
      </c>
      <c r="AI5253" s="352" t="s">
        <v>16645</v>
      </c>
      <c r="AJ5253" s="352" t="s">
        <v>16646</v>
      </c>
      <c r="AK5253" s="354">
        <v>352.16323999999997</v>
      </c>
      <c r="AL5253" s="355">
        <v>16.13364</v>
      </c>
      <c r="AM5253" s="11">
        <f>IF(Verzie!$E$1="CZK",Ceny!AK5253,IF(Verzie!$E$1="SK",Ceny!AL5253,""))</f>
        <v>16.13364</v>
      </c>
    </row>
    <row r="5254" spans="34:39" ht="15">
      <c r="AH5254" s="353" t="s">
        <v>16647</v>
      </c>
      <c r="AI5254" s="352" t="s">
        <v>16648</v>
      </c>
      <c r="AJ5254" s="352" t="s">
        <v>16649</v>
      </c>
      <c r="AK5254" s="354">
        <v>540.71883000000003</v>
      </c>
      <c r="AL5254" s="355">
        <v>24.771920000000001</v>
      </c>
      <c r="AM5254" s="11">
        <f>IF(Verzie!$E$1="CZK",Ceny!AK5254,IF(Verzie!$E$1="SK",Ceny!AL5254,""))</f>
        <v>24.771920000000001</v>
      </c>
    </row>
    <row r="5255" spans="34:39" ht="15">
      <c r="AH5255" s="353" t="s">
        <v>16650</v>
      </c>
      <c r="AI5255" s="352" t="s">
        <v>16651</v>
      </c>
      <c r="AJ5255" s="352" t="s">
        <v>16652</v>
      </c>
      <c r="AK5255" s="354">
        <v>623.62174000000005</v>
      </c>
      <c r="AL5255" s="355">
        <v>28.569959999999998</v>
      </c>
      <c r="AM5255" s="11">
        <f>IF(Verzie!$E$1="CZK",Ceny!AK5255,IF(Verzie!$E$1="SK",Ceny!AL5255,""))</f>
        <v>28.569959999999998</v>
      </c>
    </row>
    <row r="5256" spans="34:39" ht="15">
      <c r="AH5256" s="353" t="s">
        <v>16653</v>
      </c>
      <c r="AI5256" s="352" t="s">
        <v>16654</v>
      </c>
      <c r="AJ5256" s="352" t="s">
        <v>16655</v>
      </c>
      <c r="AK5256" s="354">
        <v>822.11201000000005</v>
      </c>
      <c r="AL5256" s="355">
        <v>37.663400000000003</v>
      </c>
      <c r="AM5256" s="11">
        <f>IF(Verzie!$E$1="CZK",Ceny!AK5256,IF(Verzie!$E$1="SK",Ceny!AL5256,""))</f>
        <v>37.663400000000003</v>
      </c>
    </row>
    <row r="5257" spans="34:39" ht="15">
      <c r="AH5257" s="353" t="s">
        <v>16656</v>
      </c>
      <c r="AI5257" s="352" t="s">
        <v>16657</v>
      </c>
      <c r="AJ5257" s="352" t="s">
        <v>16658</v>
      </c>
      <c r="AK5257" s="354">
        <v>911.38351999999998</v>
      </c>
      <c r="AL5257" s="355">
        <v>41.75318</v>
      </c>
      <c r="AM5257" s="11">
        <f>IF(Verzie!$E$1="CZK",Ceny!AK5257,IF(Verzie!$E$1="SK",Ceny!AL5257,""))</f>
        <v>41.75318</v>
      </c>
    </row>
    <row r="5258" spans="34:39" ht="15">
      <c r="AH5258" s="353" t="s">
        <v>16659</v>
      </c>
      <c r="AI5258" s="352" t="s">
        <v>16660</v>
      </c>
      <c r="AJ5258" s="352" t="s">
        <v>16661</v>
      </c>
      <c r="AK5258" s="354">
        <v>143.51580000000001</v>
      </c>
      <c r="AL5258" s="355">
        <v>6.5748800000000003</v>
      </c>
      <c r="AM5258" s="11">
        <f>IF(Verzie!$E$1="CZK",Ceny!AK5258,IF(Verzie!$E$1="SK",Ceny!AL5258,""))</f>
        <v>6.5748800000000003</v>
      </c>
    </row>
    <row r="5259" spans="34:39" ht="15">
      <c r="AH5259" s="353" t="s">
        <v>16662</v>
      </c>
      <c r="AI5259" s="352" t="s">
        <v>16663</v>
      </c>
      <c r="AJ5259" s="352" t="s">
        <v>16664</v>
      </c>
      <c r="AK5259" s="354">
        <v>154.21779000000001</v>
      </c>
      <c r="AL5259" s="355">
        <v>7.0651799999999998</v>
      </c>
      <c r="AM5259" s="11">
        <f>IF(Verzie!$E$1="CZK",Ceny!AK5259,IF(Verzie!$E$1="SK",Ceny!AL5259,""))</f>
        <v>7.0651799999999998</v>
      </c>
    </row>
    <row r="5260" spans="34:39" ht="15">
      <c r="AH5260" s="353" t="s">
        <v>16665</v>
      </c>
      <c r="AI5260" s="352" t="s">
        <v>16666</v>
      </c>
      <c r="AJ5260" s="352" t="s">
        <v>16667</v>
      </c>
      <c r="AK5260" s="354">
        <v>168.63423</v>
      </c>
      <c r="AL5260" s="355">
        <v>7.7256400000000003</v>
      </c>
      <c r="AM5260" s="11">
        <f>IF(Verzie!$E$1="CZK",Ceny!AK5260,IF(Verzie!$E$1="SK",Ceny!AL5260,""))</f>
        <v>7.7256400000000003</v>
      </c>
    </row>
    <row r="5261" spans="34:39" ht="15">
      <c r="AH5261" s="353" t="s">
        <v>16668</v>
      </c>
      <c r="AI5261" s="352" t="s">
        <v>16669</v>
      </c>
      <c r="AJ5261" s="352" t="s">
        <v>16670</v>
      </c>
      <c r="AK5261" s="354">
        <v>190.22373999999999</v>
      </c>
      <c r="AL5261" s="355">
        <v>8.7147199999999998</v>
      </c>
      <c r="AM5261" s="11">
        <f>IF(Verzie!$E$1="CZK",Ceny!AK5261,IF(Verzie!$E$1="SK",Ceny!AL5261,""))</f>
        <v>8.7147199999999998</v>
      </c>
    </row>
    <row r="5262" spans="34:39" ht="15">
      <c r="AH5262" s="353" t="s">
        <v>16671</v>
      </c>
      <c r="AI5262" s="352" t="s">
        <v>16672</v>
      </c>
      <c r="AJ5262" s="352" t="s">
        <v>16673</v>
      </c>
      <c r="AK5262" s="354">
        <v>202.39743000000001</v>
      </c>
      <c r="AL5262" s="355">
        <v>9.2724399999999996</v>
      </c>
      <c r="AM5262" s="11">
        <f>IF(Verzie!$E$1="CZK",Ceny!AK5262,IF(Verzie!$E$1="SK",Ceny!AL5262,""))</f>
        <v>9.2724399999999996</v>
      </c>
    </row>
    <row r="5263" spans="34:39" ht="15">
      <c r="AH5263" s="353" t="s">
        <v>16674</v>
      </c>
      <c r="AI5263" s="352" t="s">
        <v>16675</v>
      </c>
      <c r="AJ5263" s="352" t="s">
        <v>16676</v>
      </c>
      <c r="AK5263" s="354">
        <v>230.57425000000001</v>
      </c>
      <c r="AL5263" s="355">
        <v>10.563280000000001</v>
      </c>
      <c r="AM5263" s="11">
        <f>IF(Verzie!$E$1="CZK",Ceny!AK5263,IF(Verzie!$E$1="SK",Ceny!AL5263,""))</f>
        <v>10.563280000000001</v>
      </c>
    </row>
    <row r="5264" spans="34:39" ht="15">
      <c r="AH5264" s="353" t="s">
        <v>16677</v>
      </c>
      <c r="AI5264" s="352" t="s">
        <v>16678</v>
      </c>
      <c r="AJ5264" s="352" t="s">
        <v>16679</v>
      </c>
      <c r="AK5264" s="354">
        <v>254.8142</v>
      </c>
      <c r="AL5264" s="355">
        <v>11.6738</v>
      </c>
      <c r="AM5264" s="11">
        <f>IF(Verzie!$E$1="CZK",Ceny!AK5264,IF(Verzie!$E$1="SK",Ceny!AL5264,""))</f>
        <v>11.6738</v>
      </c>
    </row>
    <row r="5265" spans="34:39" ht="15">
      <c r="AH5265" s="353" t="s">
        <v>16680</v>
      </c>
      <c r="AI5265" s="352" t="s">
        <v>16681</v>
      </c>
      <c r="AJ5265" s="352" t="s">
        <v>16682</v>
      </c>
      <c r="AK5265" s="354">
        <v>267.02864</v>
      </c>
      <c r="AL5265" s="355">
        <v>12.23338</v>
      </c>
      <c r="AM5265" s="11">
        <f>IF(Verzie!$E$1="CZK",Ceny!AK5265,IF(Verzie!$E$1="SK",Ceny!AL5265,""))</f>
        <v>12.23338</v>
      </c>
    </row>
    <row r="5266" spans="34:39" ht="15">
      <c r="AH5266" s="353" t="s">
        <v>16683</v>
      </c>
      <c r="AI5266" s="352" t="s">
        <v>16684</v>
      </c>
      <c r="AJ5266" s="352" t="s">
        <v>16685</v>
      </c>
      <c r="AK5266" s="354">
        <v>746.85779000000002</v>
      </c>
      <c r="AL5266" s="355">
        <v>32.920740000000002</v>
      </c>
      <c r="AM5266" s="11">
        <f>IF(Verzie!$E$1="CZK",Ceny!AK5266,IF(Verzie!$E$1="SK",Ceny!AL5266,""))</f>
        <v>32.920740000000002</v>
      </c>
    </row>
    <row r="5267" spans="34:39" ht="15">
      <c r="AH5267" s="353" t="s">
        <v>16686</v>
      </c>
      <c r="AI5267" s="352" t="s">
        <v>16687</v>
      </c>
      <c r="AJ5267" s="352" t="s">
        <v>16688</v>
      </c>
      <c r="AK5267" s="354">
        <v>1814.34482</v>
      </c>
      <c r="AL5267" s="355">
        <v>83.120500000000007</v>
      </c>
      <c r="AM5267" s="11">
        <f>IF(Verzie!$E$1="CZK",Ceny!AK5267,IF(Verzie!$E$1="SK",Ceny!AL5267,""))</f>
        <v>83.120500000000007</v>
      </c>
    </row>
    <row r="5268" spans="34:39" ht="15">
      <c r="AH5268" s="353" t="s">
        <v>16689</v>
      </c>
      <c r="AI5268" s="352" t="s">
        <v>16690</v>
      </c>
      <c r="AJ5268" s="352" t="s">
        <v>16691</v>
      </c>
      <c r="AK5268" s="354">
        <v>1037.2203999999999</v>
      </c>
      <c r="AL5268" s="355">
        <v>43.433660000000003</v>
      </c>
      <c r="AM5268" s="11">
        <f>IF(Verzie!$E$1="CZK",Ceny!AK5268,IF(Verzie!$E$1="SK",Ceny!AL5268,""))</f>
        <v>43.433660000000003</v>
      </c>
    </row>
    <row r="5269" spans="34:39" ht="15">
      <c r="AH5269" s="353" t="s">
        <v>16692</v>
      </c>
      <c r="AI5269" s="352" t="s">
        <v>16693</v>
      </c>
      <c r="AJ5269" s="352" t="s">
        <v>16694</v>
      </c>
      <c r="AK5269" s="354">
        <v>1037.2203999999999</v>
      </c>
      <c r="AL5269" s="355">
        <v>43.433660000000003</v>
      </c>
      <c r="AM5269" s="11">
        <f>IF(Verzie!$E$1="CZK",Ceny!AK5269,IF(Verzie!$E$1="SK",Ceny!AL5269,""))</f>
        <v>43.433660000000003</v>
      </c>
    </row>
    <row r="5270" spans="34:39" ht="15">
      <c r="AH5270" s="353" t="s">
        <v>16695</v>
      </c>
      <c r="AI5270" s="352" t="s">
        <v>16696</v>
      </c>
      <c r="AJ5270" s="352" t="s">
        <v>16697</v>
      </c>
      <c r="AK5270" s="354">
        <v>1966.53493</v>
      </c>
      <c r="AL5270" s="355">
        <v>90.092780000000005</v>
      </c>
      <c r="AM5270" s="11">
        <f>IF(Verzie!$E$1="CZK",Ceny!AK5270,IF(Verzie!$E$1="SK",Ceny!AL5270,""))</f>
        <v>90.092780000000005</v>
      </c>
    </row>
    <row r="5271" spans="34:39" ht="15">
      <c r="AH5271" s="353" t="s">
        <v>16698</v>
      </c>
      <c r="AI5271" s="352" t="s">
        <v>16699</v>
      </c>
      <c r="AJ5271" s="352" t="s">
        <v>16700</v>
      </c>
      <c r="AK5271" s="354">
        <v>83.0364</v>
      </c>
      <c r="AL5271" s="355">
        <v>3.80416</v>
      </c>
      <c r="AM5271" s="11">
        <f>IF(Verzie!$E$1="CZK",Ceny!AK5271,IF(Verzie!$E$1="SK",Ceny!AL5271,""))</f>
        <v>3.80416</v>
      </c>
    </row>
    <row r="5272" spans="34:39" ht="15">
      <c r="AH5272" s="353" t="s">
        <v>1156</v>
      </c>
      <c r="AI5272" s="352" t="s">
        <v>16701</v>
      </c>
      <c r="AJ5272" s="352" t="s">
        <v>16702</v>
      </c>
      <c r="AK5272" s="354">
        <v>203.55914000000001</v>
      </c>
      <c r="AL5272" s="355">
        <v>8.2215900000000008</v>
      </c>
      <c r="AM5272" s="11">
        <f>IF(Verzie!$E$1="CZK",Ceny!AK5272,IF(Verzie!$E$1="SK",Ceny!AL5272,""))</f>
        <v>8.2215900000000008</v>
      </c>
    </row>
    <row r="5273" spans="34:39" ht="15">
      <c r="AH5273" s="353" t="s">
        <v>16703</v>
      </c>
      <c r="AI5273" s="352" t="s">
        <v>16704</v>
      </c>
      <c r="AJ5273" s="352" t="s">
        <v>16705</v>
      </c>
      <c r="AK5273" s="354">
        <v>251.12468000000001</v>
      </c>
      <c r="AL5273" s="355">
        <v>10.1425</v>
      </c>
      <c r="AM5273" s="11">
        <f>IF(Verzie!$E$1="CZK",Ceny!AK5273,IF(Verzie!$E$1="SK",Ceny!AL5273,""))</f>
        <v>10.1425</v>
      </c>
    </row>
    <row r="5274" spans="34:39" ht="15">
      <c r="AH5274" s="353" t="s">
        <v>16706</v>
      </c>
      <c r="AI5274" s="352" t="s">
        <v>16707</v>
      </c>
      <c r="AJ5274" s="352" t="s">
        <v>16708</v>
      </c>
      <c r="AK5274" s="354">
        <v>265.89765</v>
      </c>
      <c r="AL5274" s="355">
        <v>10.73912</v>
      </c>
      <c r="AM5274" s="11">
        <f>IF(Verzie!$E$1="CZK",Ceny!AK5274,IF(Verzie!$E$1="SK",Ceny!AL5274,""))</f>
        <v>10.73912</v>
      </c>
    </row>
    <row r="5275" spans="34:39" ht="15">
      <c r="AH5275" s="353" t="s">
        <v>16709</v>
      </c>
      <c r="AI5275" s="352" t="s">
        <v>16710</v>
      </c>
      <c r="AJ5275" s="352" t="s">
        <v>16711</v>
      </c>
      <c r="AK5275" s="354">
        <v>265.89765</v>
      </c>
      <c r="AL5275" s="355">
        <v>10.73912</v>
      </c>
      <c r="AM5275" s="11">
        <f>IF(Verzie!$E$1="CZK",Ceny!AK5275,IF(Verzie!$E$1="SK",Ceny!AL5275,""))</f>
        <v>10.73912</v>
      </c>
    </row>
    <row r="5276" spans="34:39" ht="15">
      <c r="AH5276" s="353" t="s">
        <v>1158</v>
      </c>
      <c r="AI5276" s="352" t="s">
        <v>16712</v>
      </c>
      <c r="AJ5276" s="352" t="s">
        <v>16713</v>
      </c>
      <c r="AK5276" s="354">
        <v>218.33199999999999</v>
      </c>
      <c r="AL5276" s="355">
        <v>8.8712499999999999</v>
      </c>
      <c r="AM5276" s="11">
        <f>IF(Verzie!$E$1="CZK",Ceny!AK5276,IF(Verzie!$E$1="SK",Ceny!AL5276,""))</f>
        <v>8.8712499999999999</v>
      </c>
    </row>
    <row r="5277" spans="34:39" ht="15">
      <c r="AH5277" s="353" t="s">
        <v>1157</v>
      </c>
      <c r="AI5277" s="352" t="s">
        <v>16714</v>
      </c>
      <c r="AJ5277" s="352" t="s">
        <v>16715</v>
      </c>
      <c r="AK5277" s="354">
        <v>218.33199999999999</v>
      </c>
      <c r="AL5277" s="355">
        <v>8.8712499999999999</v>
      </c>
      <c r="AM5277" s="11">
        <f>IF(Verzie!$E$1="CZK",Ceny!AK5277,IF(Verzie!$E$1="SK",Ceny!AL5277,""))</f>
        <v>8.8712499999999999</v>
      </c>
    </row>
    <row r="5278" spans="34:39" ht="15">
      <c r="AH5278" s="353" t="s">
        <v>16716</v>
      </c>
      <c r="AI5278" s="352" t="s">
        <v>16717</v>
      </c>
      <c r="AJ5278" s="352" t="s">
        <v>16718</v>
      </c>
      <c r="AK5278" s="354">
        <v>339.78564</v>
      </c>
      <c r="AL5278" s="355">
        <v>15.566599999999999</v>
      </c>
      <c r="AM5278" s="11">
        <f>IF(Verzie!$E$1="CZK",Ceny!AK5278,IF(Verzie!$E$1="SK",Ceny!AL5278,""))</f>
        <v>15.566599999999999</v>
      </c>
    </row>
    <row r="5279" spans="34:39" ht="15">
      <c r="AH5279" s="353" t="s">
        <v>16719</v>
      </c>
      <c r="AI5279" s="352" t="s">
        <v>16720</v>
      </c>
      <c r="AJ5279" s="352" t="s">
        <v>16721</v>
      </c>
      <c r="AK5279" s="354">
        <v>282.13826999999998</v>
      </c>
      <c r="AL5279" s="355">
        <v>12.925599999999999</v>
      </c>
      <c r="AM5279" s="11">
        <f>IF(Verzie!$E$1="CZK",Ceny!AK5279,IF(Verzie!$E$1="SK",Ceny!AL5279,""))</f>
        <v>12.925599999999999</v>
      </c>
    </row>
    <row r="5280" spans="34:39" ht="15">
      <c r="AH5280" s="353" t="s">
        <v>16722</v>
      </c>
      <c r="AI5280" s="352" t="s">
        <v>16723</v>
      </c>
      <c r="AJ5280" s="352" t="s">
        <v>16724</v>
      </c>
      <c r="AK5280" s="354">
        <v>46.919310000000003</v>
      </c>
      <c r="AL5280" s="355">
        <v>2.1495199999999999</v>
      </c>
      <c r="AM5280" s="11">
        <f>IF(Verzie!$E$1="CZK",Ceny!AK5280,IF(Verzie!$E$1="SK",Ceny!AL5280,""))</f>
        <v>2.1495199999999999</v>
      </c>
    </row>
    <row r="5281" spans="34:39" ht="15">
      <c r="AH5281" s="353" t="s">
        <v>16725</v>
      </c>
      <c r="AI5281" s="352" t="s">
        <v>16726</v>
      </c>
      <c r="AJ5281" s="352" t="s">
        <v>16727</v>
      </c>
      <c r="AK5281" s="354">
        <v>314.01091000000002</v>
      </c>
      <c r="AL5281" s="355">
        <v>14.38578</v>
      </c>
      <c r="AM5281" s="11">
        <f>IF(Verzie!$E$1="CZK",Ceny!AK5281,IF(Verzie!$E$1="SK",Ceny!AL5281,""))</f>
        <v>14.38578</v>
      </c>
    </row>
    <row r="5282" spans="34:39" ht="15">
      <c r="AH5282" s="353" t="s">
        <v>16728</v>
      </c>
      <c r="AI5282" s="352" t="s">
        <v>16729</v>
      </c>
      <c r="AJ5282" s="352" t="s">
        <v>16730</v>
      </c>
      <c r="AK5282" s="354">
        <v>368.42205999999999</v>
      </c>
      <c r="AL5282" s="355">
        <v>16.878520000000002</v>
      </c>
      <c r="AM5282" s="11">
        <f>IF(Verzie!$E$1="CZK",Ceny!AK5282,IF(Verzie!$E$1="SK",Ceny!AL5282,""))</f>
        <v>16.878520000000002</v>
      </c>
    </row>
    <row r="5283" spans="34:39" ht="15">
      <c r="AH5283" s="353" t="s">
        <v>16731</v>
      </c>
      <c r="AI5283" s="352" t="s">
        <v>16732</v>
      </c>
      <c r="AJ5283" s="352" t="s">
        <v>16733</v>
      </c>
      <c r="AK5283" s="354">
        <v>447.52895999999998</v>
      </c>
      <c r="AL5283" s="355">
        <v>20.50262</v>
      </c>
      <c r="AM5283" s="11">
        <f>IF(Verzie!$E$1="CZK",Ceny!AK5283,IF(Verzie!$E$1="SK",Ceny!AL5283,""))</f>
        <v>20.50262</v>
      </c>
    </row>
    <row r="5284" spans="34:39" ht="15">
      <c r="AH5284" s="353" t="s">
        <v>16734</v>
      </c>
      <c r="AI5284" s="352" t="s">
        <v>16735</v>
      </c>
      <c r="AJ5284" s="352" t="s">
        <v>16736</v>
      </c>
      <c r="AK5284" s="354">
        <v>543.77707999999996</v>
      </c>
      <c r="AL5284" s="355">
        <v>24.912040000000001</v>
      </c>
      <c r="AM5284" s="11">
        <f>IF(Verzie!$E$1="CZK",Ceny!AK5284,IF(Verzie!$E$1="SK",Ceny!AL5284,""))</f>
        <v>24.912040000000001</v>
      </c>
    </row>
    <row r="5285" spans="34:39" ht="15">
      <c r="AH5285" s="353" t="s">
        <v>16737</v>
      </c>
      <c r="AI5285" s="352" t="s">
        <v>16738</v>
      </c>
      <c r="AJ5285" s="352" t="s">
        <v>16739</v>
      </c>
      <c r="AK5285" s="354">
        <v>114.45811999999999</v>
      </c>
      <c r="AL5285" s="355">
        <v>5.5058400000000001</v>
      </c>
      <c r="AM5285" s="11">
        <f>IF(Verzie!$E$1="CZK",Ceny!AK5285,IF(Verzie!$E$1="SK",Ceny!AL5285,""))</f>
        <v>5.5058400000000001</v>
      </c>
    </row>
    <row r="5286" spans="34:39" ht="15">
      <c r="AH5286" s="353" t="s">
        <v>16740</v>
      </c>
      <c r="AI5286" s="352" t="s">
        <v>16741</v>
      </c>
      <c r="AJ5286" s="352" t="s">
        <v>16742</v>
      </c>
      <c r="AK5286" s="354">
        <v>114.45811999999999</v>
      </c>
      <c r="AL5286" s="355">
        <v>5.5058400000000001</v>
      </c>
      <c r="AM5286" s="11">
        <f>IF(Verzie!$E$1="CZK",Ceny!AK5286,IF(Verzie!$E$1="SK",Ceny!AL5286,""))</f>
        <v>5.5058400000000001</v>
      </c>
    </row>
    <row r="5287" spans="34:39" ht="15">
      <c r="AH5287" s="353" t="s">
        <v>16743</v>
      </c>
      <c r="AI5287" s="352" t="s">
        <v>16744</v>
      </c>
      <c r="AJ5287" s="352" t="s">
        <v>16745</v>
      </c>
      <c r="AK5287" s="354">
        <v>118.82595000000001</v>
      </c>
      <c r="AL5287" s="355">
        <v>5.7159700000000004</v>
      </c>
      <c r="AM5287" s="11">
        <f>IF(Verzie!$E$1="CZK",Ceny!AK5287,IF(Verzie!$E$1="SK",Ceny!AL5287,""))</f>
        <v>5.7159700000000004</v>
      </c>
    </row>
    <row r="5288" spans="34:39" ht="15">
      <c r="AH5288" s="353" t="s">
        <v>16746</v>
      </c>
      <c r="AI5288" s="352" t="s">
        <v>16747</v>
      </c>
      <c r="AJ5288" s="352" t="s">
        <v>16748</v>
      </c>
      <c r="AK5288" s="354">
        <v>118.82595000000001</v>
      </c>
      <c r="AL5288" s="355">
        <v>5.7159700000000004</v>
      </c>
      <c r="AM5288" s="11">
        <f>IF(Verzie!$E$1="CZK",Ceny!AK5288,IF(Verzie!$E$1="SK",Ceny!AL5288,""))</f>
        <v>5.7159700000000004</v>
      </c>
    </row>
    <row r="5289" spans="34:39" ht="15">
      <c r="AH5289" s="353" t="s">
        <v>16749</v>
      </c>
      <c r="AI5289" s="352" t="s">
        <v>16750</v>
      </c>
      <c r="AJ5289" s="352" t="s">
        <v>16751</v>
      </c>
      <c r="AK5289" s="354">
        <v>123.19377</v>
      </c>
      <c r="AL5289" s="355">
        <v>5.9260700000000002</v>
      </c>
      <c r="AM5289" s="11">
        <f>IF(Verzie!$E$1="CZK",Ceny!AK5289,IF(Verzie!$E$1="SK",Ceny!AL5289,""))</f>
        <v>5.9260700000000002</v>
      </c>
    </row>
    <row r="5290" spans="34:39" ht="15">
      <c r="AH5290" s="353" t="s">
        <v>16752</v>
      </c>
      <c r="AI5290" s="352" t="s">
        <v>16753</v>
      </c>
      <c r="AJ5290" s="352" t="s">
        <v>16754</v>
      </c>
      <c r="AK5290" s="354">
        <v>123.19377</v>
      </c>
      <c r="AL5290" s="355">
        <v>5.9260700000000002</v>
      </c>
      <c r="AM5290" s="11">
        <f>IF(Verzie!$E$1="CZK",Ceny!AK5290,IF(Verzie!$E$1="SK",Ceny!AL5290,""))</f>
        <v>5.9260700000000002</v>
      </c>
    </row>
    <row r="5291" spans="34:39" ht="15">
      <c r="AH5291" s="353" t="s">
        <v>16755</v>
      </c>
      <c r="AI5291" s="352" t="s">
        <v>16756</v>
      </c>
      <c r="AJ5291" s="352" t="s">
        <v>16757</v>
      </c>
      <c r="AK5291" s="354">
        <v>127.55651</v>
      </c>
      <c r="AL5291" s="355">
        <v>6.1359300000000001</v>
      </c>
      <c r="AM5291" s="11">
        <f>IF(Verzie!$E$1="CZK",Ceny!AK5291,IF(Verzie!$E$1="SK",Ceny!AL5291,""))</f>
        <v>6.1359300000000001</v>
      </c>
    </row>
    <row r="5292" spans="34:39" ht="15">
      <c r="AH5292" s="353" t="s">
        <v>16758</v>
      </c>
      <c r="AI5292" s="352" t="s">
        <v>16759</v>
      </c>
      <c r="AJ5292" s="352" t="s">
        <v>16760</v>
      </c>
      <c r="AK5292" s="354">
        <v>127.55651</v>
      </c>
      <c r="AL5292" s="355">
        <v>6.1359300000000001</v>
      </c>
      <c r="AM5292" s="11">
        <f>IF(Verzie!$E$1="CZK",Ceny!AK5292,IF(Verzie!$E$1="SK",Ceny!AL5292,""))</f>
        <v>6.1359300000000001</v>
      </c>
    </row>
    <row r="5293" spans="34:39" ht="15">
      <c r="AH5293" s="353" t="s">
        <v>16761</v>
      </c>
      <c r="AI5293" s="352" t="s">
        <v>16762</v>
      </c>
      <c r="AJ5293" s="352" t="s">
        <v>16763</v>
      </c>
      <c r="AK5293" s="354">
        <v>131.91419999999999</v>
      </c>
      <c r="AL5293" s="355">
        <v>6.3455500000000002</v>
      </c>
      <c r="AM5293" s="11">
        <f>IF(Verzie!$E$1="CZK",Ceny!AK5293,IF(Verzie!$E$1="SK",Ceny!AL5293,""))</f>
        <v>6.3455500000000002</v>
      </c>
    </row>
    <row r="5294" spans="34:39" ht="15">
      <c r="AH5294" s="353" t="s">
        <v>16764</v>
      </c>
      <c r="AI5294" s="352" t="s">
        <v>16765</v>
      </c>
      <c r="AJ5294" s="352" t="s">
        <v>16766</v>
      </c>
      <c r="AK5294" s="354">
        <v>131.91419999999999</v>
      </c>
      <c r="AL5294" s="355">
        <v>6.3455500000000002</v>
      </c>
      <c r="AM5294" s="11">
        <f>IF(Verzie!$E$1="CZK",Ceny!AK5294,IF(Verzie!$E$1="SK",Ceny!AL5294,""))</f>
        <v>6.3455500000000002</v>
      </c>
    </row>
    <row r="5295" spans="34:39" ht="15">
      <c r="AH5295" s="353" t="s">
        <v>16767</v>
      </c>
      <c r="AI5295" s="352" t="s">
        <v>16768</v>
      </c>
      <c r="AJ5295" s="352" t="s">
        <v>16769</v>
      </c>
      <c r="AK5295" s="354">
        <v>106.81729</v>
      </c>
      <c r="AL5295" s="355">
        <v>5.1383000000000001</v>
      </c>
      <c r="AM5295" s="11">
        <f>IF(Verzie!$E$1="CZK",Ceny!AK5295,IF(Verzie!$E$1="SK",Ceny!AL5295,""))</f>
        <v>5.1383000000000001</v>
      </c>
    </row>
    <row r="5296" spans="34:39" ht="15">
      <c r="AH5296" s="353" t="s">
        <v>16770</v>
      </c>
      <c r="AI5296" s="352" t="s">
        <v>16771</v>
      </c>
      <c r="AJ5296" s="352" t="s">
        <v>16772</v>
      </c>
      <c r="AK5296" s="354">
        <v>106.81729</v>
      </c>
      <c r="AL5296" s="355">
        <v>5.1383000000000001</v>
      </c>
      <c r="AM5296" s="11">
        <f>IF(Verzie!$E$1="CZK",Ceny!AK5296,IF(Verzie!$E$1="SK",Ceny!AL5296,""))</f>
        <v>5.1383000000000001</v>
      </c>
    </row>
    <row r="5297" spans="34:39" ht="15">
      <c r="AH5297" s="353" t="s">
        <v>16773</v>
      </c>
      <c r="AI5297" s="352" t="s">
        <v>16774</v>
      </c>
      <c r="AJ5297" s="352" t="s">
        <v>16775</v>
      </c>
      <c r="AK5297" s="354">
        <v>110.48578000000001</v>
      </c>
      <c r="AL5297" s="355">
        <v>5.3147599999999997</v>
      </c>
      <c r="AM5297" s="11">
        <f>IF(Verzie!$E$1="CZK",Ceny!AK5297,IF(Verzie!$E$1="SK",Ceny!AL5297,""))</f>
        <v>5.3147599999999997</v>
      </c>
    </row>
    <row r="5298" spans="34:39" ht="15">
      <c r="AH5298" s="353" t="s">
        <v>16776</v>
      </c>
      <c r="AI5298" s="352" t="s">
        <v>16777</v>
      </c>
      <c r="AJ5298" s="352" t="s">
        <v>16778</v>
      </c>
      <c r="AK5298" s="354">
        <v>110.48578000000001</v>
      </c>
      <c r="AL5298" s="355">
        <v>5.3147599999999997</v>
      </c>
      <c r="AM5298" s="11">
        <f>IF(Verzie!$E$1="CZK",Ceny!AK5298,IF(Verzie!$E$1="SK",Ceny!AL5298,""))</f>
        <v>5.3147599999999997</v>
      </c>
    </row>
    <row r="5299" spans="34:39" ht="15">
      <c r="AH5299" s="353" t="s">
        <v>16779</v>
      </c>
      <c r="AI5299" s="352" t="s">
        <v>16780</v>
      </c>
      <c r="AJ5299" s="352" t="s">
        <v>16781</v>
      </c>
      <c r="AK5299" s="354">
        <v>175.01214999999999</v>
      </c>
      <c r="AL5299" s="355">
        <v>8.4187100000000008</v>
      </c>
      <c r="AM5299" s="11">
        <f>IF(Verzie!$E$1="CZK",Ceny!AK5299,IF(Verzie!$E$1="SK",Ceny!AL5299,""))</f>
        <v>8.4187100000000008</v>
      </c>
    </row>
    <row r="5300" spans="34:39" ht="15">
      <c r="AH5300" s="353" t="s">
        <v>16782</v>
      </c>
      <c r="AI5300" s="352" t="s">
        <v>16783</v>
      </c>
      <c r="AJ5300" s="352" t="s">
        <v>16784</v>
      </c>
      <c r="AK5300" s="354">
        <v>298.74194999999997</v>
      </c>
      <c r="AL5300" s="355">
        <v>13.686260000000001</v>
      </c>
      <c r="AM5300" s="11">
        <f>IF(Verzie!$E$1="CZK",Ceny!AK5300,IF(Verzie!$E$1="SK",Ceny!AL5300,""))</f>
        <v>13.686260000000001</v>
      </c>
    </row>
    <row r="5301" spans="34:39" ht="15">
      <c r="AH5301" s="353" t="s">
        <v>1458</v>
      </c>
      <c r="AI5301" s="352" t="s">
        <v>16785</v>
      </c>
      <c r="AJ5301" s="352" t="s">
        <v>16786</v>
      </c>
      <c r="AK5301" s="354">
        <v>32.733449999999998</v>
      </c>
      <c r="AL5301" s="355">
        <v>1.5746</v>
      </c>
      <c r="AM5301" s="11">
        <f>IF(Verzie!$E$1="CZK",Ceny!AK5301,IF(Verzie!$E$1="SK",Ceny!AL5301,""))</f>
        <v>1.5746</v>
      </c>
    </row>
    <row r="5302" spans="34:39" ht="15">
      <c r="AH5302" s="353" t="s">
        <v>16787</v>
      </c>
      <c r="AI5302" s="352" t="s">
        <v>16788</v>
      </c>
      <c r="AJ5302" s="352" t="s">
        <v>16789</v>
      </c>
      <c r="AK5302" s="354">
        <v>236.77743000000001</v>
      </c>
      <c r="AL5302" s="355">
        <v>11.389849999999999</v>
      </c>
      <c r="AM5302" s="11">
        <f>IF(Verzie!$E$1="CZK",Ceny!AK5302,IF(Verzie!$E$1="SK",Ceny!AL5302,""))</f>
        <v>11.389849999999999</v>
      </c>
    </row>
    <row r="5303" spans="34:39" ht="15">
      <c r="AH5303" s="353" t="s">
        <v>16790</v>
      </c>
      <c r="AI5303" s="352" t="s">
        <v>16791</v>
      </c>
      <c r="AJ5303" s="352" t="s">
        <v>16792</v>
      </c>
      <c r="AK5303" s="354">
        <v>184.62991</v>
      </c>
      <c r="AL5303" s="355">
        <v>8.4584399999999995</v>
      </c>
      <c r="AM5303" s="11">
        <f>IF(Verzie!$E$1="CZK",Ceny!AK5303,IF(Verzie!$E$1="SK",Ceny!AL5303,""))</f>
        <v>8.4584399999999995</v>
      </c>
    </row>
    <row r="5304" spans="34:39" ht="15">
      <c r="AH5304" s="353" t="s">
        <v>16793</v>
      </c>
      <c r="AI5304" s="352" t="s">
        <v>16794</v>
      </c>
      <c r="AJ5304" s="352" t="s">
        <v>16795</v>
      </c>
      <c r="AK5304" s="354">
        <v>254.60284999999999</v>
      </c>
      <c r="AL5304" s="355">
        <v>11.66412</v>
      </c>
      <c r="AM5304" s="11">
        <f>IF(Verzie!$E$1="CZK",Ceny!AK5304,IF(Verzie!$E$1="SK",Ceny!AL5304,""))</f>
        <v>11.66412</v>
      </c>
    </row>
    <row r="5305" spans="34:39" ht="15">
      <c r="AH5305" s="353" t="s">
        <v>16796</v>
      </c>
      <c r="AI5305" s="352" t="s">
        <v>16797</v>
      </c>
      <c r="AJ5305" s="352" t="s">
        <v>16798</v>
      </c>
      <c r="AK5305" s="354">
        <v>132.98419000000001</v>
      </c>
      <c r="AL5305" s="355">
        <v>6.0923999999999996</v>
      </c>
      <c r="AM5305" s="11">
        <f>IF(Verzie!$E$1="CZK",Ceny!AK5305,IF(Verzie!$E$1="SK",Ceny!AL5305,""))</f>
        <v>6.0923999999999996</v>
      </c>
    </row>
    <row r="5306" spans="34:39" ht="15">
      <c r="AH5306" s="353" t="s">
        <v>16799</v>
      </c>
      <c r="AI5306" s="352" t="s">
        <v>16800</v>
      </c>
      <c r="AJ5306" s="352" t="s">
        <v>16801</v>
      </c>
      <c r="AK5306" s="354">
        <v>143.99401</v>
      </c>
      <c r="AL5306" s="355">
        <v>6.5968</v>
      </c>
      <c r="AM5306" s="11">
        <f>IF(Verzie!$E$1="CZK",Ceny!AK5306,IF(Verzie!$E$1="SK",Ceny!AL5306,""))</f>
        <v>6.5968</v>
      </c>
    </row>
    <row r="5307" spans="34:39" ht="15">
      <c r="AH5307" s="353" t="s">
        <v>16802</v>
      </c>
      <c r="AI5307" s="352" t="s">
        <v>16803</v>
      </c>
      <c r="AJ5307" s="352" t="s">
        <v>16804</v>
      </c>
      <c r="AK5307" s="354">
        <v>231.59738999999999</v>
      </c>
      <c r="AL5307" s="355">
        <v>10.61016</v>
      </c>
      <c r="AM5307" s="11">
        <f>IF(Verzie!$E$1="CZK",Ceny!AK5307,IF(Verzie!$E$1="SK",Ceny!AL5307,""))</f>
        <v>10.61016</v>
      </c>
    </row>
    <row r="5308" spans="34:39" ht="15">
      <c r="AH5308" s="353" t="s">
        <v>16805</v>
      </c>
      <c r="AI5308" s="352" t="s">
        <v>16806</v>
      </c>
      <c r="AJ5308" s="352" t="s">
        <v>16807</v>
      </c>
      <c r="AK5308" s="354">
        <v>540.36665000000005</v>
      </c>
      <c r="AL5308" s="355">
        <v>24.755800000000001</v>
      </c>
      <c r="AM5308" s="11">
        <f>IF(Verzie!$E$1="CZK",Ceny!AK5308,IF(Verzie!$E$1="SK",Ceny!AL5308,""))</f>
        <v>24.755800000000001</v>
      </c>
    </row>
    <row r="5309" spans="34:39" ht="15">
      <c r="AH5309" s="353" t="s">
        <v>16808</v>
      </c>
      <c r="AI5309" s="352" t="s">
        <v>16809</v>
      </c>
      <c r="AJ5309" s="352" t="s">
        <v>16810</v>
      </c>
      <c r="AK5309" s="354">
        <v>291.21298000000002</v>
      </c>
      <c r="AL5309" s="355">
        <v>13.34132</v>
      </c>
      <c r="AM5309" s="11">
        <f>IF(Verzie!$E$1="CZK",Ceny!AK5309,IF(Verzie!$E$1="SK",Ceny!AL5309,""))</f>
        <v>13.34132</v>
      </c>
    </row>
    <row r="5310" spans="34:39" ht="15">
      <c r="AH5310" s="353" t="s">
        <v>16811</v>
      </c>
      <c r="AI5310" s="352" t="s">
        <v>16812</v>
      </c>
      <c r="AJ5310" s="352" t="s">
        <v>16813</v>
      </c>
      <c r="AK5310" s="354">
        <v>0</v>
      </c>
      <c r="AL5310" s="355">
        <v>0</v>
      </c>
      <c r="AM5310" s="11">
        <f>IF(Verzie!$E$1="CZK",Ceny!AK5310,IF(Verzie!$E$1="SK",Ceny!AL5310,""))</f>
        <v>0</v>
      </c>
    </row>
    <row r="5311" spans="34:39" ht="15">
      <c r="AH5311" s="353" t="s">
        <v>1552</v>
      </c>
      <c r="AI5311" s="352" t="s">
        <v>16814</v>
      </c>
      <c r="AJ5311" s="352" t="s">
        <v>16815</v>
      </c>
      <c r="AK5311" s="354">
        <v>2.7229399999999999</v>
      </c>
      <c r="AL5311" s="355">
        <v>0.13098000000000001</v>
      </c>
      <c r="AM5311" s="11">
        <f>IF(Verzie!$E$1="CZK",Ceny!AK5311,IF(Verzie!$E$1="SK",Ceny!AL5311,""))</f>
        <v>0.13098000000000001</v>
      </c>
    </row>
    <row r="5312" spans="34:39" ht="15">
      <c r="AH5312" s="353" t="s">
        <v>1553</v>
      </c>
      <c r="AI5312" s="352" t="s">
        <v>16816</v>
      </c>
      <c r="AJ5312" s="352" t="s">
        <v>16817</v>
      </c>
      <c r="AK5312" s="354">
        <v>2.7229399999999999</v>
      </c>
      <c r="AL5312" s="355">
        <v>0.13098000000000001</v>
      </c>
      <c r="AM5312" s="11">
        <f>IF(Verzie!$E$1="CZK",Ceny!AK5312,IF(Verzie!$E$1="SK",Ceny!AL5312,""))</f>
        <v>0.13098000000000001</v>
      </c>
    </row>
    <row r="5313" spans="34:39" ht="15">
      <c r="AH5313" s="353" t="s">
        <v>1554</v>
      </c>
      <c r="AI5313" s="352" t="s">
        <v>16818</v>
      </c>
      <c r="AJ5313" s="352" t="s">
        <v>16819</v>
      </c>
      <c r="AK5313" s="354">
        <v>2.7229399999999999</v>
      </c>
      <c r="AL5313" s="355">
        <v>0.13098000000000001</v>
      </c>
      <c r="AM5313" s="11">
        <f>IF(Verzie!$E$1="CZK",Ceny!AK5313,IF(Verzie!$E$1="SK",Ceny!AL5313,""))</f>
        <v>0.13098000000000001</v>
      </c>
    </row>
    <row r="5314" spans="34:39" ht="15">
      <c r="AH5314" s="353" t="s">
        <v>16820</v>
      </c>
      <c r="AI5314" s="352" t="s">
        <v>16821</v>
      </c>
      <c r="AJ5314" s="352" t="s">
        <v>16822</v>
      </c>
      <c r="AK5314" s="354">
        <v>322.98180000000002</v>
      </c>
      <c r="AL5314" s="355">
        <v>14.79674</v>
      </c>
      <c r="AM5314" s="11">
        <f>IF(Verzie!$E$1="CZK",Ceny!AK5314,IF(Verzie!$E$1="SK",Ceny!AL5314,""))</f>
        <v>14.79674</v>
      </c>
    </row>
    <row r="5315" spans="34:39" ht="15">
      <c r="AH5315" s="353" t="s">
        <v>16823</v>
      </c>
      <c r="AI5315" s="352" t="s">
        <v>16824</v>
      </c>
      <c r="AJ5315" s="352" t="s">
        <v>16825</v>
      </c>
      <c r="AK5315" s="354">
        <v>135.92488</v>
      </c>
      <c r="AL5315" s="355">
        <v>6.5384799999999998</v>
      </c>
      <c r="AM5315" s="11">
        <f>IF(Verzie!$E$1="CZK",Ceny!AK5315,IF(Verzie!$E$1="SK",Ceny!AL5315,""))</f>
        <v>6.5384799999999998</v>
      </c>
    </row>
    <row r="5316" spans="34:39" ht="15">
      <c r="AH5316" s="353" t="s">
        <v>16826</v>
      </c>
      <c r="AI5316" s="352" t="s">
        <v>16827</v>
      </c>
      <c r="AJ5316" s="352" t="s">
        <v>16828</v>
      </c>
      <c r="AK5316" s="354">
        <v>135.92488</v>
      </c>
      <c r="AL5316" s="355">
        <v>6.5384799999999998</v>
      </c>
      <c r="AM5316" s="11">
        <f>IF(Verzie!$E$1="CZK",Ceny!AK5316,IF(Verzie!$E$1="SK",Ceny!AL5316,""))</f>
        <v>6.5384799999999998</v>
      </c>
    </row>
    <row r="5317" spans="34:39" ht="15">
      <c r="AH5317" s="353" t="s">
        <v>16829</v>
      </c>
      <c r="AI5317" s="352" t="s">
        <v>16830</v>
      </c>
      <c r="AJ5317" s="352" t="s">
        <v>16831</v>
      </c>
      <c r="AK5317" s="354">
        <v>1227.1029699999999</v>
      </c>
      <c r="AL5317" s="355">
        <v>49.090240000000001</v>
      </c>
      <c r="AM5317" s="11">
        <f>IF(Verzie!$E$1="CZK",Ceny!AK5317,IF(Verzie!$E$1="SK",Ceny!AL5317,""))</f>
        <v>49.090240000000001</v>
      </c>
    </row>
    <row r="5318" spans="34:39" ht="15">
      <c r="AH5318" s="353" t="s">
        <v>16829</v>
      </c>
      <c r="AI5318" s="352" t="s">
        <v>16832</v>
      </c>
      <c r="AJ5318" s="352" t="s">
        <v>16833</v>
      </c>
      <c r="AK5318" s="354">
        <v>463.9332</v>
      </c>
      <c r="AL5318" s="355">
        <v>18.61035</v>
      </c>
      <c r="AM5318" s="11">
        <f>IF(Verzie!$E$1="CZK",Ceny!AK5318,IF(Verzie!$E$1="SK",Ceny!AL5318,""))</f>
        <v>18.61035</v>
      </c>
    </row>
    <row r="5319" spans="34:39" ht="15">
      <c r="AH5319" s="353" t="s">
        <v>16834</v>
      </c>
      <c r="AI5319" s="352" t="s">
        <v>16835</v>
      </c>
      <c r="AJ5319" s="352" t="s">
        <v>16836</v>
      </c>
      <c r="AK5319" s="354">
        <v>616.20767999999998</v>
      </c>
      <c r="AL5319" s="355">
        <v>24.65138</v>
      </c>
      <c r="AM5319" s="11">
        <f>IF(Verzie!$E$1="CZK",Ceny!AK5319,IF(Verzie!$E$1="SK",Ceny!AL5319,""))</f>
        <v>24.65138</v>
      </c>
    </row>
    <row r="5320" spans="34:39" ht="15">
      <c r="AH5320" s="353" t="s">
        <v>16834</v>
      </c>
      <c r="AI5320" s="352" t="s">
        <v>16837</v>
      </c>
      <c r="AJ5320" s="352" t="s">
        <v>16838</v>
      </c>
      <c r="AK5320" s="354">
        <v>232.97085000000001</v>
      </c>
      <c r="AL5320" s="355">
        <v>9.3454499999999996</v>
      </c>
      <c r="AM5320" s="11">
        <f>IF(Verzie!$E$1="CZK",Ceny!AK5320,IF(Verzie!$E$1="SK",Ceny!AL5320,""))</f>
        <v>9.3454499999999996</v>
      </c>
    </row>
    <row r="5321" spans="34:39" ht="15">
      <c r="AH5321" s="353" t="s">
        <v>16839</v>
      </c>
      <c r="AI5321" s="352" t="s">
        <v>16840</v>
      </c>
      <c r="AJ5321" s="352" t="s">
        <v>16841</v>
      </c>
      <c r="AK5321" s="354">
        <v>3615.8876599999999</v>
      </c>
      <c r="AL5321" s="355">
        <v>156.40036000000001</v>
      </c>
      <c r="AM5321" s="11">
        <f>IF(Verzie!$E$1="CZK",Ceny!AK5321,IF(Verzie!$E$1="SK",Ceny!AL5321,""))</f>
        <v>156.40036000000001</v>
      </c>
    </row>
    <row r="5322" spans="34:39" ht="15">
      <c r="AH5322" s="353" t="s">
        <v>16842</v>
      </c>
      <c r="AI5322" s="352" t="s">
        <v>16843</v>
      </c>
      <c r="AJ5322" s="352" t="s">
        <v>16844</v>
      </c>
      <c r="AK5322" s="354">
        <v>4674.0472799999998</v>
      </c>
      <c r="AL5322" s="355">
        <v>188.19441</v>
      </c>
      <c r="AM5322" s="11">
        <f>IF(Verzie!$E$1="CZK",Ceny!AK5322,IF(Verzie!$E$1="SK",Ceny!AL5322,""))</f>
        <v>188.19441</v>
      </c>
    </row>
    <row r="5323" spans="34:39" ht="15">
      <c r="AH5323" s="353" t="s">
        <v>16845</v>
      </c>
      <c r="AI5323" s="352" t="s">
        <v>16846</v>
      </c>
      <c r="AJ5323" s="352" t="s">
        <v>16847</v>
      </c>
      <c r="AK5323" s="354">
        <v>3674.5353100000002</v>
      </c>
      <c r="AL5323" s="355">
        <v>147.95043999999999</v>
      </c>
      <c r="AM5323" s="11">
        <f>IF(Verzie!$E$1="CZK",Ceny!AK5323,IF(Verzie!$E$1="SK",Ceny!AL5323,""))</f>
        <v>147.95043999999999</v>
      </c>
    </row>
    <row r="5324" spans="34:39" ht="15">
      <c r="AH5324" s="353" t="s">
        <v>16848</v>
      </c>
      <c r="AI5324" s="352" t="s">
        <v>16849</v>
      </c>
      <c r="AJ5324" s="352" t="s">
        <v>16850</v>
      </c>
      <c r="AK5324" s="354">
        <v>4733.0133999999998</v>
      </c>
      <c r="AL5324" s="355">
        <v>191.71412000000001</v>
      </c>
      <c r="AM5324" s="11">
        <f>IF(Verzie!$E$1="CZK",Ceny!AK5324,IF(Verzie!$E$1="SK",Ceny!AL5324,""))</f>
        <v>191.71412000000001</v>
      </c>
    </row>
    <row r="5325" spans="34:39" ht="15">
      <c r="AH5325" s="353" t="s">
        <v>16851</v>
      </c>
      <c r="AI5325" s="352" t="s">
        <v>16852</v>
      </c>
      <c r="AJ5325" s="352" t="s">
        <v>16853</v>
      </c>
      <c r="AK5325" s="354">
        <v>4585.7564000000002</v>
      </c>
      <c r="AL5325" s="355">
        <v>184.63953000000001</v>
      </c>
      <c r="AM5325" s="11">
        <f>IF(Verzie!$E$1="CZK",Ceny!AK5325,IF(Verzie!$E$1="SK",Ceny!AL5325,""))</f>
        <v>184.63953000000001</v>
      </c>
    </row>
    <row r="5326" spans="34:39" ht="15">
      <c r="AH5326" s="353" t="s">
        <v>16854</v>
      </c>
      <c r="AI5326" s="352" t="s">
        <v>16855</v>
      </c>
      <c r="AJ5326" s="352" t="s">
        <v>16856</v>
      </c>
      <c r="AK5326" s="354">
        <v>4968.2252399999998</v>
      </c>
      <c r="AL5326" s="355">
        <v>214.01319000000001</v>
      </c>
      <c r="AM5326" s="11">
        <f>IF(Verzie!$E$1="CZK",Ceny!AK5326,IF(Verzie!$E$1="SK",Ceny!AL5326,""))</f>
        <v>214.01319000000001</v>
      </c>
    </row>
    <row r="5327" spans="34:39" ht="15">
      <c r="AH5327" s="353" t="s">
        <v>16857</v>
      </c>
      <c r="AI5327" s="352" t="s">
        <v>16858</v>
      </c>
      <c r="AJ5327" s="352" t="s">
        <v>16859</v>
      </c>
      <c r="AK5327" s="354">
        <v>4909.2640799999999</v>
      </c>
      <c r="AL5327" s="355">
        <v>197.66508999999999</v>
      </c>
      <c r="AM5327" s="11">
        <f>IF(Verzie!$E$1="CZK",Ceny!AK5327,IF(Verzie!$E$1="SK",Ceny!AL5327,""))</f>
        <v>197.66508999999999</v>
      </c>
    </row>
    <row r="5328" spans="34:39" ht="15">
      <c r="AH5328" s="353" t="s">
        <v>16860</v>
      </c>
      <c r="AI5328" s="352" t="s">
        <v>16861</v>
      </c>
      <c r="AJ5328" s="352" t="s">
        <v>16862</v>
      </c>
      <c r="AK5328" s="354">
        <v>4733.0133999999998</v>
      </c>
      <c r="AL5328" s="355">
        <v>191.71412000000001</v>
      </c>
      <c r="AM5328" s="11">
        <f>IF(Verzie!$E$1="CZK",Ceny!AK5328,IF(Verzie!$E$1="SK",Ceny!AL5328,""))</f>
        <v>191.71412000000001</v>
      </c>
    </row>
    <row r="5329" spans="34:39" ht="15">
      <c r="AH5329" s="353" t="s">
        <v>16863</v>
      </c>
      <c r="AI5329" s="352" t="s">
        <v>16864</v>
      </c>
      <c r="AJ5329" s="352" t="s">
        <v>16865</v>
      </c>
      <c r="AK5329" s="354">
        <v>4674.0472799999998</v>
      </c>
      <c r="AL5329" s="355">
        <v>188.19441</v>
      </c>
      <c r="AM5329" s="11">
        <f>IF(Verzie!$E$1="CZK",Ceny!AK5329,IF(Verzie!$E$1="SK",Ceny!AL5329,""))</f>
        <v>188.19441</v>
      </c>
    </row>
    <row r="5330" spans="34:39" ht="15">
      <c r="AH5330" s="353" t="s">
        <v>16866</v>
      </c>
      <c r="AI5330" s="352" t="s">
        <v>16867</v>
      </c>
      <c r="AJ5330" s="352" t="s">
        <v>16868</v>
      </c>
      <c r="AK5330" s="354">
        <v>4585.7564000000002</v>
      </c>
      <c r="AL5330" s="355">
        <v>184.63953000000001</v>
      </c>
      <c r="AM5330" s="11">
        <f>IF(Verzie!$E$1="CZK",Ceny!AK5330,IF(Verzie!$E$1="SK",Ceny!AL5330,""))</f>
        <v>184.63953000000001</v>
      </c>
    </row>
    <row r="5331" spans="34:39" ht="15">
      <c r="AH5331" s="353" t="s">
        <v>16869</v>
      </c>
      <c r="AI5331" s="352" t="s">
        <v>16870</v>
      </c>
      <c r="AJ5331" s="352" t="s">
        <v>16871</v>
      </c>
      <c r="AK5331" s="354">
        <v>3615.8907599999998</v>
      </c>
      <c r="AL5331" s="355">
        <v>145.58912000000001</v>
      </c>
      <c r="AM5331" s="11">
        <f>IF(Verzie!$E$1="CZK",Ceny!AK5331,IF(Verzie!$E$1="SK",Ceny!AL5331,""))</f>
        <v>145.58912000000001</v>
      </c>
    </row>
    <row r="5332" spans="34:39" ht="15">
      <c r="AH5332" s="353" t="s">
        <v>16872</v>
      </c>
      <c r="AI5332" s="352" t="s">
        <v>16873</v>
      </c>
      <c r="AJ5332" s="352" t="s">
        <v>16874</v>
      </c>
      <c r="AK5332" s="354">
        <v>3321.71477</v>
      </c>
      <c r="AL5332" s="355">
        <v>133.74448000000001</v>
      </c>
      <c r="AM5332" s="11">
        <f>IF(Verzie!$E$1="CZK",Ceny!AK5332,IF(Verzie!$E$1="SK",Ceny!AL5332,""))</f>
        <v>133.74448000000001</v>
      </c>
    </row>
    <row r="5333" spans="34:39" ht="15">
      <c r="AH5333" s="353" t="s">
        <v>16875</v>
      </c>
      <c r="AI5333" s="352" t="s">
        <v>16876</v>
      </c>
      <c r="AJ5333" s="352" t="s">
        <v>16877</v>
      </c>
      <c r="AK5333" s="354">
        <v>3409.9985200000001</v>
      </c>
      <c r="AL5333" s="355">
        <v>137.29917</v>
      </c>
      <c r="AM5333" s="11">
        <f>IF(Verzie!$E$1="CZK",Ceny!AK5333,IF(Verzie!$E$1="SK",Ceny!AL5333,""))</f>
        <v>137.29917</v>
      </c>
    </row>
    <row r="5334" spans="34:39" ht="15">
      <c r="AH5334" s="353" t="s">
        <v>16878</v>
      </c>
      <c r="AI5334" s="352" t="s">
        <v>16879</v>
      </c>
      <c r="AJ5334" s="352" t="s">
        <v>16880</v>
      </c>
      <c r="AK5334" s="354">
        <v>3439.3231700000001</v>
      </c>
      <c r="AL5334" s="355">
        <v>139.31252000000001</v>
      </c>
      <c r="AM5334" s="11">
        <f>IF(Verzie!$E$1="CZK",Ceny!AK5334,IF(Verzie!$E$1="SK",Ceny!AL5334,""))</f>
        <v>139.31252000000001</v>
      </c>
    </row>
    <row r="5335" spans="34:39" ht="15">
      <c r="AH5335" s="353" t="s">
        <v>16881</v>
      </c>
      <c r="AI5335" s="352" t="s">
        <v>16882</v>
      </c>
      <c r="AJ5335" s="352" t="s">
        <v>16883</v>
      </c>
      <c r="AK5335" s="354">
        <v>3439.3231700000001</v>
      </c>
      <c r="AL5335" s="355">
        <v>139.31252000000001</v>
      </c>
      <c r="AM5335" s="11">
        <f>IF(Verzie!$E$1="CZK",Ceny!AK5335,IF(Verzie!$E$1="SK",Ceny!AL5335,""))</f>
        <v>139.31252000000001</v>
      </c>
    </row>
    <row r="5336" spans="34:39" ht="15">
      <c r="AH5336" s="353" t="s">
        <v>16884</v>
      </c>
      <c r="AI5336" s="352" t="s">
        <v>16885</v>
      </c>
      <c r="AJ5336" s="352" t="s">
        <v>16886</v>
      </c>
      <c r="AK5336" s="354">
        <v>3410.0031600000002</v>
      </c>
      <c r="AL5336" s="355">
        <v>137.29938000000001</v>
      </c>
      <c r="AM5336" s="11">
        <f>IF(Verzie!$E$1="CZK",Ceny!AK5336,IF(Verzie!$E$1="SK",Ceny!AL5336,""))</f>
        <v>137.29938000000001</v>
      </c>
    </row>
    <row r="5337" spans="34:39" ht="15">
      <c r="AH5337" s="353" t="s">
        <v>16887</v>
      </c>
      <c r="AI5337" s="352" t="s">
        <v>16888</v>
      </c>
      <c r="AJ5337" s="352" t="s">
        <v>16889</v>
      </c>
      <c r="AK5337" s="354">
        <v>3321.71477</v>
      </c>
      <c r="AL5337" s="355">
        <v>133.74448000000001</v>
      </c>
      <c r="AM5337" s="11">
        <f>IF(Verzie!$E$1="CZK",Ceny!AK5337,IF(Verzie!$E$1="SK",Ceny!AL5337,""))</f>
        <v>133.74448000000001</v>
      </c>
    </row>
    <row r="5338" spans="34:39" ht="15">
      <c r="AH5338" s="353" t="s">
        <v>16890</v>
      </c>
      <c r="AI5338" s="352" t="s">
        <v>16891</v>
      </c>
      <c r="AJ5338" s="352" t="s">
        <v>16892</v>
      </c>
      <c r="AK5338" s="354">
        <v>3073.3820900000001</v>
      </c>
      <c r="AL5338" s="355">
        <v>123.74572999999999</v>
      </c>
      <c r="AM5338" s="11">
        <f>IF(Verzie!$E$1="CZK",Ceny!AK5338,IF(Verzie!$E$1="SK",Ceny!AL5338,""))</f>
        <v>123.74572999999999</v>
      </c>
    </row>
    <row r="5339" spans="34:39" ht="15">
      <c r="AH5339" s="353" t="s">
        <v>16893</v>
      </c>
      <c r="AI5339" s="352" t="s">
        <v>16894</v>
      </c>
      <c r="AJ5339" s="352" t="s">
        <v>16895</v>
      </c>
      <c r="AK5339" s="354">
        <v>3073.3820900000001</v>
      </c>
      <c r="AL5339" s="355">
        <v>123.74572999999999</v>
      </c>
      <c r="AM5339" s="11">
        <f>IF(Verzie!$E$1="CZK",Ceny!AK5339,IF(Verzie!$E$1="SK",Ceny!AL5339,""))</f>
        <v>123.74572999999999</v>
      </c>
    </row>
    <row r="5340" spans="34:39" ht="15">
      <c r="AH5340" s="353" t="s">
        <v>16896</v>
      </c>
      <c r="AI5340" s="352" t="s">
        <v>16897</v>
      </c>
      <c r="AJ5340" s="352" t="s">
        <v>16898</v>
      </c>
      <c r="AK5340" s="354">
        <v>3073.3820900000001</v>
      </c>
      <c r="AL5340" s="355">
        <v>123.74572999999999</v>
      </c>
      <c r="AM5340" s="11">
        <f>IF(Verzie!$E$1="CZK",Ceny!AK5340,IF(Verzie!$E$1="SK",Ceny!AL5340,""))</f>
        <v>123.74572999999999</v>
      </c>
    </row>
    <row r="5341" spans="34:39" ht="15">
      <c r="AH5341" s="353" t="s">
        <v>16899</v>
      </c>
      <c r="AI5341" s="352" t="s">
        <v>16900</v>
      </c>
      <c r="AJ5341" s="352" t="s">
        <v>16901</v>
      </c>
      <c r="AK5341" s="354">
        <v>1785.09006</v>
      </c>
      <c r="AL5341" s="355">
        <v>71.874380000000002</v>
      </c>
      <c r="AM5341" s="11">
        <f>IF(Verzie!$E$1="CZK",Ceny!AK5341,IF(Verzie!$E$1="SK",Ceny!AL5341,""))</f>
        <v>71.874380000000002</v>
      </c>
    </row>
    <row r="5342" spans="34:39" ht="15">
      <c r="AH5342" s="353" t="s">
        <v>16902</v>
      </c>
      <c r="AI5342" s="352" t="s">
        <v>16903</v>
      </c>
      <c r="AJ5342" s="352" t="s">
        <v>16904</v>
      </c>
      <c r="AK5342" s="354">
        <v>2125.1073099999999</v>
      </c>
      <c r="AL5342" s="355">
        <v>85.564660000000003</v>
      </c>
      <c r="AM5342" s="11">
        <f>IF(Verzie!$E$1="CZK",Ceny!AK5342,IF(Verzie!$E$1="SK",Ceny!AL5342,""))</f>
        <v>85.564660000000003</v>
      </c>
    </row>
    <row r="5343" spans="34:39" ht="15">
      <c r="AH5343" s="353" t="s">
        <v>16905</v>
      </c>
      <c r="AI5343" s="352" t="s">
        <v>16906</v>
      </c>
      <c r="AJ5343" s="352" t="s">
        <v>16907</v>
      </c>
      <c r="AK5343" s="354">
        <v>3825.1907700000002</v>
      </c>
      <c r="AL5343" s="355">
        <v>154.01634000000001</v>
      </c>
      <c r="AM5343" s="11">
        <f>IF(Verzie!$E$1="CZK",Ceny!AK5343,IF(Verzie!$E$1="SK",Ceny!AL5343,""))</f>
        <v>154.01634000000001</v>
      </c>
    </row>
    <row r="5344" spans="34:39" ht="15">
      <c r="AH5344" s="353" t="s">
        <v>16908</v>
      </c>
      <c r="AI5344" s="352" t="s">
        <v>16909</v>
      </c>
      <c r="AJ5344" s="352" t="s">
        <v>16910</v>
      </c>
      <c r="AK5344" s="354">
        <v>1528.5598299999999</v>
      </c>
      <c r="AL5344" s="355">
        <v>61.545470000000002</v>
      </c>
      <c r="AM5344" s="11">
        <f>IF(Verzie!$E$1="CZK",Ceny!AK5344,IF(Verzie!$E$1="SK",Ceny!AL5344,""))</f>
        <v>61.545470000000002</v>
      </c>
    </row>
    <row r="5345" spans="34:39" ht="15">
      <c r="AH5345" s="353" t="s">
        <v>16911</v>
      </c>
      <c r="AI5345" s="352" t="s">
        <v>16912</v>
      </c>
      <c r="AJ5345" s="352" t="s">
        <v>16913</v>
      </c>
      <c r="AK5345" s="354">
        <v>1528.5598299999999</v>
      </c>
      <c r="AL5345" s="355">
        <v>61.545470000000002</v>
      </c>
      <c r="AM5345" s="11">
        <f>IF(Verzie!$E$1="CZK",Ceny!AK5345,IF(Verzie!$E$1="SK",Ceny!AL5345,""))</f>
        <v>61.545470000000002</v>
      </c>
    </row>
    <row r="5346" spans="34:39" ht="15">
      <c r="AH5346" s="353" t="s">
        <v>16914</v>
      </c>
      <c r="AI5346" s="352" t="s">
        <v>16915</v>
      </c>
      <c r="AJ5346" s="352" t="s">
        <v>16916</v>
      </c>
      <c r="AK5346" s="354">
        <v>1528.5598299999999</v>
      </c>
      <c r="AL5346" s="355">
        <v>61.545470000000002</v>
      </c>
      <c r="AM5346" s="11">
        <f>IF(Verzie!$E$1="CZK",Ceny!AK5346,IF(Verzie!$E$1="SK",Ceny!AL5346,""))</f>
        <v>61.545470000000002</v>
      </c>
    </row>
    <row r="5347" spans="34:39" ht="15">
      <c r="AH5347" s="353" t="s">
        <v>16917</v>
      </c>
      <c r="AI5347" s="352" t="s">
        <v>16918</v>
      </c>
      <c r="AJ5347" s="352" t="s">
        <v>16919</v>
      </c>
      <c r="AK5347" s="354">
        <v>173.30037999999999</v>
      </c>
      <c r="AL5347" s="355">
        <v>6.9328700000000003</v>
      </c>
      <c r="AM5347" s="11">
        <f>IF(Verzie!$E$1="CZK",Ceny!AK5347,IF(Verzie!$E$1="SK",Ceny!AL5347,""))</f>
        <v>6.9328700000000003</v>
      </c>
    </row>
    <row r="5348" spans="34:39" ht="15">
      <c r="AH5348" s="353" t="s">
        <v>16920</v>
      </c>
      <c r="AI5348" s="352" t="s">
        <v>16921</v>
      </c>
      <c r="AJ5348" s="352" t="s">
        <v>16922</v>
      </c>
      <c r="AK5348" s="354">
        <v>984.71790999999996</v>
      </c>
      <c r="AL5348" s="355">
        <v>39.648350000000001</v>
      </c>
      <c r="AM5348" s="11">
        <f>IF(Verzie!$E$1="CZK",Ceny!AK5348,IF(Verzie!$E$1="SK",Ceny!AL5348,""))</f>
        <v>39.648350000000001</v>
      </c>
    </row>
    <row r="5349" spans="34:39" ht="15">
      <c r="AH5349" s="353" t="s">
        <v>16923</v>
      </c>
      <c r="AI5349" s="352" t="s">
        <v>16924</v>
      </c>
      <c r="AJ5349" s="352" t="s">
        <v>16925</v>
      </c>
      <c r="AK5349" s="354">
        <v>1835.9612099999999</v>
      </c>
      <c r="AL5349" s="355">
        <v>73.922600000000003</v>
      </c>
      <c r="AM5349" s="11">
        <f>IF(Verzie!$E$1="CZK",Ceny!AK5349,IF(Verzie!$E$1="SK",Ceny!AL5349,""))</f>
        <v>73.922600000000003</v>
      </c>
    </row>
    <row r="5350" spans="34:39" ht="15">
      <c r="AH5350" s="353" t="s">
        <v>16926</v>
      </c>
      <c r="AI5350" s="352" t="s">
        <v>16927</v>
      </c>
      <c r="AJ5350" s="352" t="s">
        <v>16928</v>
      </c>
      <c r="AK5350" s="354">
        <v>537.52067</v>
      </c>
      <c r="AL5350" s="355">
        <v>21.642520000000001</v>
      </c>
      <c r="AM5350" s="11">
        <f>IF(Verzie!$E$1="CZK",Ceny!AK5350,IF(Verzie!$E$1="SK",Ceny!AL5350,""))</f>
        <v>21.642520000000001</v>
      </c>
    </row>
    <row r="5351" spans="34:39" ht="15">
      <c r="AH5351" s="353" t="s">
        <v>16929</v>
      </c>
      <c r="AI5351" s="352" t="s">
        <v>16930</v>
      </c>
      <c r="AJ5351" s="352" t="s">
        <v>16931</v>
      </c>
      <c r="AK5351" s="354">
        <v>1071.13942</v>
      </c>
      <c r="AL5351" s="355">
        <v>43.128019999999999</v>
      </c>
      <c r="AM5351" s="11">
        <f>IF(Verzie!$E$1="CZK",Ceny!AK5351,IF(Verzie!$E$1="SK",Ceny!AL5351,""))</f>
        <v>43.128019999999999</v>
      </c>
    </row>
    <row r="5352" spans="34:39" ht="15">
      <c r="AH5352" s="353" t="s">
        <v>16932</v>
      </c>
      <c r="AI5352" s="352" t="s">
        <v>16933</v>
      </c>
      <c r="AJ5352" s="352" t="s">
        <v>16934</v>
      </c>
      <c r="AK5352" s="354">
        <v>104.70480999999999</v>
      </c>
      <c r="AL5352" s="355">
        <v>4.2158300000000004</v>
      </c>
      <c r="AM5352" s="11">
        <f>IF(Verzie!$E$1="CZK",Ceny!AK5352,IF(Verzie!$E$1="SK",Ceny!AL5352,""))</f>
        <v>4.2158300000000004</v>
      </c>
    </row>
    <row r="5353" spans="34:39" ht="15">
      <c r="AH5353" s="353" t="s">
        <v>16935</v>
      </c>
      <c r="AI5353" s="352" t="s">
        <v>16936</v>
      </c>
      <c r="AJ5353" s="352" t="s">
        <v>16937</v>
      </c>
      <c r="AK5353" s="354">
        <v>1326.8799899999999</v>
      </c>
      <c r="AL5353" s="355">
        <v>53.887779999999999</v>
      </c>
      <c r="AM5353" s="11">
        <f>IF(Verzie!$E$1="CZK",Ceny!AK5353,IF(Verzie!$E$1="SK",Ceny!AL5353,""))</f>
        <v>53.887779999999999</v>
      </c>
    </row>
    <row r="5354" spans="34:39" ht="15">
      <c r="AH5354" s="353" t="s">
        <v>16938</v>
      </c>
      <c r="AI5354" s="352" t="s">
        <v>16939</v>
      </c>
      <c r="AJ5354" s="352" t="s">
        <v>16940</v>
      </c>
      <c r="AK5354" s="354">
        <v>2236.3086400000002</v>
      </c>
      <c r="AL5354" s="355">
        <v>90.821809999999999</v>
      </c>
      <c r="AM5354" s="11">
        <f>IF(Verzie!$E$1="CZK",Ceny!AK5354,IF(Verzie!$E$1="SK",Ceny!AL5354,""))</f>
        <v>90.821809999999999</v>
      </c>
    </row>
    <row r="5355" spans="34:39" ht="15">
      <c r="AH5355" s="353" t="s">
        <v>16941</v>
      </c>
      <c r="AI5355" s="352" t="s">
        <v>16942</v>
      </c>
      <c r="AJ5355" s="352" t="s">
        <v>16943</v>
      </c>
      <c r="AK5355" s="354">
        <v>177.45590999999999</v>
      </c>
      <c r="AL5355" s="355">
        <v>3.02054</v>
      </c>
      <c r="AM5355" s="11">
        <f>IF(Verzie!$E$1="CZK",Ceny!AK5355,IF(Verzie!$E$1="SK",Ceny!AL5355,""))</f>
        <v>3.02054</v>
      </c>
    </row>
    <row r="5356" spans="34:39" ht="15">
      <c r="AH5356" s="353" t="s">
        <v>16944</v>
      </c>
      <c r="AI5356" s="352" t="s">
        <v>16945</v>
      </c>
      <c r="AJ5356" s="352" t="s">
        <v>16946</v>
      </c>
      <c r="AK5356" s="354">
        <v>769969.72438000003</v>
      </c>
      <c r="AL5356" s="355">
        <v>30802.621879999999</v>
      </c>
      <c r="AM5356" s="11">
        <f>IF(Verzie!$E$1="CZK",Ceny!AK5356,IF(Verzie!$E$1="SK",Ceny!AL5356,""))</f>
        <v>30802.621879999999</v>
      </c>
    </row>
    <row r="5357" spans="34:39" ht="15">
      <c r="AH5357" s="353" t="s">
        <v>16947</v>
      </c>
      <c r="AI5357" s="352" t="s">
        <v>16948</v>
      </c>
      <c r="AJ5357" s="352" t="s">
        <v>16949</v>
      </c>
      <c r="AK5357" s="354">
        <v>3070.7294700000002</v>
      </c>
      <c r="AL5357" s="355">
        <v>140.67920000000001</v>
      </c>
      <c r="AM5357" s="11">
        <f>IF(Verzie!$E$1="CZK",Ceny!AK5357,IF(Verzie!$E$1="SK",Ceny!AL5357,""))</f>
        <v>140.67920000000001</v>
      </c>
    </row>
    <row r="5358" spans="34:39" ht="15">
      <c r="AH5358" s="353" t="s">
        <v>16950</v>
      </c>
      <c r="AI5358" s="352" t="s">
        <v>16951</v>
      </c>
      <c r="AJ5358" s="352" t="s">
        <v>16952</v>
      </c>
      <c r="AK5358" s="354">
        <v>4259.7685600000004</v>
      </c>
      <c r="AL5358" s="355">
        <v>195.15260000000001</v>
      </c>
      <c r="AM5358" s="11">
        <f>IF(Verzie!$E$1="CZK",Ceny!AK5358,IF(Verzie!$E$1="SK",Ceny!AL5358,""))</f>
        <v>195.15260000000001</v>
      </c>
    </row>
    <row r="5359" spans="34:39" ht="15">
      <c r="AH5359" s="353" t="s">
        <v>16953</v>
      </c>
      <c r="AI5359" s="352" t="s">
        <v>16954</v>
      </c>
      <c r="AJ5359" s="352" t="s">
        <v>16955</v>
      </c>
      <c r="AK5359" s="354">
        <v>194.12347</v>
      </c>
      <c r="AL5359" s="355">
        <v>0</v>
      </c>
      <c r="AM5359" s="11">
        <f>IF(Verzie!$E$1="CZK",Ceny!AK5359,IF(Verzie!$E$1="SK",Ceny!AL5359,""))</f>
        <v>0</v>
      </c>
    </row>
    <row r="5360" spans="34:39" ht="15">
      <c r="AH5360" s="353" t="s">
        <v>16956</v>
      </c>
      <c r="AI5360" s="352" t="s">
        <v>16957</v>
      </c>
      <c r="AJ5360" s="352" t="s">
        <v>16958</v>
      </c>
      <c r="AK5360" s="354">
        <v>114.22274</v>
      </c>
      <c r="AL5360" s="355">
        <v>0</v>
      </c>
      <c r="AM5360" s="11">
        <f>IF(Verzie!$E$1="CZK",Ceny!AK5360,IF(Verzie!$E$1="SK",Ceny!AL5360,""))</f>
        <v>0</v>
      </c>
    </row>
    <row r="5361" spans="34:39" ht="15">
      <c r="AH5361" s="353" t="s">
        <v>16959</v>
      </c>
      <c r="AI5361" s="352" t="s">
        <v>16960</v>
      </c>
      <c r="AJ5361" s="352" t="s">
        <v>16961</v>
      </c>
      <c r="AK5361" s="354">
        <v>180.57061999999999</v>
      </c>
      <c r="AL5361" s="355">
        <v>7.4058400000000004</v>
      </c>
      <c r="AM5361" s="11">
        <f>IF(Verzie!$E$1="CZK",Ceny!AK5361,IF(Verzie!$E$1="SK",Ceny!AL5361,""))</f>
        <v>7.4058400000000004</v>
      </c>
    </row>
    <row r="5362" spans="34:39" ht="15">
      <c r="AH5362" s="353" t="s">
        <v>16962</v>
      </c>
      <c r="AI5362" s="352" t="s">
        <v>16963</v>
      </c>
      <c r="AJ5362" s="352" t="s">
        <v>16964</v>
      </c>
      <c r="AK5362" s="354">
        <v>498.21760999999998</v>
      </c>
      <c r="AL5362" s="355">
        <v>19.931170000000002</v>
      </c>
      <c r="AM5362" s="11">
        <f>IF(Verzie!$E$1="CZK",Ceny!AK5362,IF(Verzie!$E$1="SK",Ceny!AL5362,""))</f>
        <v>19.931170000000002</v>
      </c>
    </row>
    <row r="5363" spans="34:39" ht="15">
      <c r="AH5363" s="353" t="s">
        <v>16965</v>
      </c>
      <c r="AI5363" s="352" t="s">
        <v>16966</v>
      </c>
      <c r="AJ5363" s="352" t="s">
        <v>16967</v>
      </c>
      <c r="AK5363" s="354">
        <v>589.96276</v>
      </c>
      <c r="AL5363" s="355">
        <v>23.754100000000001</v>
      </c>
      <c r="AM5363" s="11">
        <f>IF(Verzie!$E$1="CZK",Ceny!AK5363,IF(Verzie!$E$1="SK",Ceny!AL5363,""))</f>
        <v>23.754100000000001</v>
      </c>
    </row>
    <row r="5364" spans="34:39" ht="15">
      <c r="AH5364" s="353" t="s">
        <v>16968</v>
      </c>
      <c r="AI5364" s="352" t="s">
        <v>16969</v>
      </c>
      <c r="AJ5364" s="352" t="s">
        <v>16970</v>
      </c>
      <c r="AK5364" s="354">
        <v>774.66039000000001</v>
      </c>
      <c r="AL5364" s="355">
        <v>31.19069</v>
      </c>
      <c r="AM5364" s="11">
        <f>IF(Verzie!$E$1="CZK",Ceny!AK5364,IF(Verzie!$E$1="SK",Ceny!AL5364,""))</f>
        <v>31.19069</v>
      </c>
    </row>
    <row r="5365" spans="34:39" ht="15">
      <c r="AH5365" s="353" t="s">
        <v>16971</v>
      </c>
      <c r="AI5365" s="352" t="s">
        <v>16972</v>
      </c>
      <c r="AJ5365" s="352" t="s">
        <v>16973</v>
      </c>
      <c r="AK5365" s="354">
        <v>922.21582000000001</v>
      </c>
      <c r="AL5365" s="355">
        <v>37.131830000000001</v>
      </c>
      <c r="AM5365" s="11">
        <f>IF(Verzie!$E$1="CZK",Ceny!AK5365,IF(Verzie!$E$1="SK",Ceny!AL5365,""))</f>
        <v>37.131830000000001</v>
      </c>
    </row>
    <row r="5366" spans="34:39" ht="15">
      <c r="AH5366" s="353" t="s">
        <v>16974</v>
      </c>
      <c r="AI5366" s="352" t="s">
        <v>16975</v>
      </c>
      <c r="AJ5366" s="352" t="s">
        <v>16976</v>
      </c>
      <c r="AK5366" s="354">
        <v>1475.54438</v>
      </c>
      <c r="AL5366" s="355">
        <v>59.410890000000002</v>
      </c>
      <c r="AM5366" s="11">
        <f>IF(Verzie!$E$1="CZK",Ceny!AK5366,IF(Verzie!$E$1="SK",Ceny!AL5366,""))</f>
        <v>59.410890000000002</v>
      </c>
    </row>
    <row r="5367" spans="34:39" ht="15">
      <c r="AH5367" s="353" t="s">
        <v>1571</v>
      </c>
      <c r="AI5367" s="352" t="s">
        <v>16977</v>
      </c>
      <c r="AJ5367" s="352" t="s">
        <v>16978</v>
      </c>
      <c r="AK5367" s="354">
        <v>0.89337999999999995</v>
      </c>
      <c r="AL5367" s="355">
        <v>4.299E-2</v>
      </c>
      <c r="AM5367" s="11">
        <f>IF(Verzie!$E$1="CZK",Ceny!AK5367,IF(Verzie!$E$1="SK",Ceny!AL5367,""))</f>
        <v>4.299E-2</v>
      </c>
    </row>
    <row r="5368" spans="34:39" ht="15">
      <c r="AH5368" s="353" t="s">
        <v>16979</v>
      </c>
      <c r="AI5368" s="352" t="s">
        <v>16980</v>
      </c>
      <c r="AJ5368" s="352" t="s">
        <v>16981</v>
      </c>
      <c r="AK5368" s="354">
        <v>77.680700000000002</v>
      </c>
      <c r="AL5368" s="355">
        <v>3.73672</v>
      </c>
      <c r="AM5368" s="11">
        <f>IF(Verzie!$E$1="CZK",Ceny!AK5368,IF(Verzie!$E$1="SK",Ceny!AL5368,""))</f>
        <v>3.73672</v>
      </c>
    </row>
    <row r="5369" spans="34:39" ht="15">
      <c r="AH5369" s="353" t="s">
        <v>16979</v>
      </c>
      <c r="AI5369" s="352" t="s">
        <v>16982</v>
      </c>
      <c r="AJ5369" s="352" t="s">
        <v>16983</v>
      </c>
      <c r="AK5369" s="354">
        <v>36.215000000000003</v>
      </c>
      <c r="AL5369" s="355">
        <v>1.4527399999999999</v>
      </c>
      <c r="AM5369" s="11">
        <f>IF(Verzie!$E$1="CZK",Ceny!AK5369,IF(Verzie!$E$1="SK",Ceny!AL5369,""))</f>
        <v>1.4527399999999999</v>
      </c>
    </row>
    <row r="5370" spans="34:39" ht="15">
      <c r="AH5370" s="353" t="s">
        <v>16984</v>
      </c>
      <c r="AI5370" s="352" t="s">
        <v>16985</v>
      </c>
      <c r="AJ5370" s="352" t="s">
        <v>16986</v>
      </c>
      <c r="AK5370" s="354">
        <v>384.25941999999998</v>
      </c>
      <c r="AL5370" s="355">
        <v>16.090890000000002</v>
      </c>
      <c r="AM5370" s="11">
        <f>IF(Verzie!$E$1="CZK",Ceny!AK5370,IF(Verzie!$E$1="SK",Ceny!AL5370,""))</f>
        <v>16.090890000000002</v>
      </c>
    </row>
    <row r="5371" spans="34:39" ht="15">
      <c r="AH5371" s="353" t="s">
        <v>16987</v>
      </c>
      <c r="AI5371" s="352" t="s">
        <v>16988</v>
      </c>
      <c r="AJ5371" s="352" t="s">
        <v>16989</v>
      </c>
      <c r="AK5371" s="354">
        <v>1106.4761599999999</v>
      </c>
      <c r="AL5371" s="355">
        <v>53.22551</v>
      </c>
      <c r="AM5371" s="11">
        <f>IF(Verzie!$E$1="CZK",Ceny!AK5371,IF(Verzie!$E$1="SK",Ceny!AL5371,""))</f>
        <v>53.22551</v>
      </c>
    </row>
    <row r="5372" spans="34:39" ht="15">
      <c r="AH5372" s="353" t="s">
        <v>16990</v>
      </c>
      <c r="AI5372" s="352" t="s">
        <v>16991</v>
      </c>
      <c r="AJ5372" s="352" t="s">
        <v>16992</v>
      </c>
      <c r="AK5372" s="354">
        <v>1238.5367799999999</v>
      </c>
      <c r="AL5372" s="355">
        <v>59.578069999999997</v>
      </c>
      <c r="AM5372" s="11">
        <f>IF(Verzie!$E$1="CZK",Ceny!AK5372,IF(Verzie!$E$1="SK",Ceny!AL5372,""))</f>
        <v>59.578069999999997</v>
      </c>
    </row>
    <row r="5373" spans="34:39" ht="15">
      <c r="AH5373" s="353" t="s">
        <v>16993</v>
      </c>
      <c r="AI5373" s="352" t="s">
        <v>16994</v>
      </c>
      <c r="AJ5373" s="352" t="s">
        <v>16995</v>
      </c>
      <c r="AK5373" s="354">
        <v>642.65975000000003</v>
      </c>
      <c r="AL5373" s="355">
        <v>30.914269999999998</v>
      </c>
      <c r="AM5373" s="11">
        <f>IF(Verzie!$E$1="CZK",Ceny!AK5373,IF(Verzie!$E$1="SK",Ceny!AL5373,""))</f>
        <v>30.914269999999998</v>
      </c>
    </row>
    <row r="5374" spans="34:39" ht="15">
      <c r="AH5374" s="353" t="s">
        <v>16996</v>
      </c>
      <c r="AI5374" s="352" t="s">
        <v>16997</v>
      </c>
      <c r="AJ5374" s="352" t="s">
        <v>16998</v>
      </c>
      <c r="AK5374" s="354">
        <v>739.96762000000001</v>
      </c>
      <c r="AL5374" s="355">
        <v>35.595129999999997</v>
      </c>
      <c r="AM5374" s="11">
        <f>IF(Verzie!$E$1="CZK",Ceny!AK5374,IF(Verzie!$E$1="SK",Ceny!AL5374,""))</f>
        <v>35.595129999999997</v>
      </c>
    </row>
    <row r="5375" spans="34:39" ht="15">
      <c r="AH5375" s="353" t="s">
        <v>16999</v>
      </c>
      <c r="AI5375" s="352" t="s">
        <v>17000</v>
      </c>
      <c r="AJ5375" s="352" t="s">
        <v>17001</v>
      </c>
      <c r="AK5375" s="354">
        <v>532.52003999999999</v>
      </c>
      <c r="AL5375" s="355">
        <v>25.616140000000001</v>
      </c>
      <c r="AM5375" s="11">
        <f>IF(Verzie!$E$1="CZK",Ceny!AK5375,IF(Verzie!$E$1="SK",Ceny!AL5375,""))</f>
        <v>25.616140000000001</v>
      </c>
    </row>
    <row r="5376" spans="34:39" ht="15">
      <c r="AH5376" s="353" t="s">
        <v>17002</v>
      </c>
      <c r="AI5376" s="352" t="s">
        <v>17003</v>
      </c>
      <c r="AJ5376" s="352" t="s">
        <v>17004</v>
      </c>
      <c r="AK5376" s="354">
        <v>485.73741999999999</v>
      </c>
      <c r="AL5376" s="355">
        <v>23.36571</v>
      </c>
      <c r="AM5376" s="11">
        <f>IF(Verzie!$E$1="CZK",Ceny!AK5376,IF(Verzie!$E$1="SK",Ceny!AL5376,""))</f>
        <v>23.36571</v>
      </c>
    </row>
    <row r="5377" spans="34:39" ht="15">
      <c r="AH5377" s="353" t="s">
        <v>17005</v>
      </c>
      <c r="AI5377" s="352" t="s">
        <v>17006</v>
      </c>
      <c r="AJ5377" s="352" t="s">
        <v>17007</v>
      </c>
      <c r="AK5377" s="354">
        <v>1117.43667</v>
      </c>
      <c r="AL5377" s="355">
        <v>53.75273</v>
      </c>
      <c r="AM5377" s="11">
        <f>IF(Verzie!$E$1="CZK",Ceny!AK5377,IF(Verzie!$E$1="SK",Ceny!AL5377,""))</f>
        <v>53.75273</v>
      </c>
    </row>
    <row r="5378" spans="34:39" ht="15">
      <c r="AH5378" s="353" t="s">
        <v>17008</v>
      </c>
      <c r="AI5378" s="352" t="s">
        <v>17009</v>
      </c>
      <c r="AJ5378" s="352" t="s">
        <v>17010</v>
      </c>
      <c r="AK5378" s="354">
        <v>649.34301000000005</v>
      </c>
      <c r="AL5378" s="355">
        <v>31.23574</v>
      </c>
      <c r="AM5378" s="11">
        <f>IF(Verzie!$E$1="CZK",Ceny!AK5378,IF(Verzie!$E$1="SK",Ceny!AL5378,""))</f>
        <v>31.23574</v>
      </c>
    </row>
    <row r="5379" spans="34:39" ht="15">
      <c r="AH5379" s="353" t="s">
        <v>17011</v>
      </c>
      <c r="AI5379" s="352" t="s">
        <v>17012</v>
      </c>
      <c r="AJ5379" s="352" t="s">
        <v>17013</v>
      </c>
      <c r="AK5379" s="354">
        <v>1660.9172100000001</v>
      </c>
      <c r="AL5379" s="355">
        <v>79.896119999999996</v>
      </c>
      <c r="AM5379" s="11">
        <f>IF(Verzie!$E$1="CZK",Ceny!AK5379,IF(Verzie!$E$1="SK",Ceny!AL5379,""))</f>
        <v>79.896119999999996</v>
      </c>
    </row>
    <row r="5380" spans="34:39" ht="15">
      <c r="AH5380" s="353" t="s">
        <v>17014</v>
      </c>
      <c r="AI5380" s="352" t="s">
        <v>17015</v>
      </c>
      <c r="AJ5380" s="352" t="s">
        <v>17016</v>
      </c>
      <c r="AK5380" s="354">
        <v>2340.4683100000002</v>
      </c>
      <c r="AL5380" s="355">
        <v>112.58497</v>
      </c>
      <c r="AM5380" s="11">
        <f>IF(Verzie!$E$1="CZK",Ceny!AK5380,IF(Verzie!$E$1="SK",Ceny!AL5380,""))</f>
        <v>112.58497</v>
      </c>
    </row>
    <row r="5381" spans="34:39" ht="15">
      <c r="AH5381" s="353" t="s">
        <v>17017</v>
      </c>
      <c r="AI5381" s="352" t="s">
        <v>17018</v>
      </c>
      <c r="AJ5381" s="352" t="s">
        <v>17019</v>
      </c>
      <c r="AK5381" s="354">
        <v>130.99136999999999</v>
      </c>
      <c r="AL5381" s="355">
        <v>6.3011799999999996</v>
      </c>
      <c r="AM5381" s="11">
        <f>IF(Verzie!$E$1="CZK",Ceny!AK5381,IF(Verzie!$E$1="SK",Ceny!AL5381,""))</f>
        <v>6.3011799999999996</v>
      </c>
    </row>
    <row r="5382" spans="34:39" ht="15">
      <c r="AH5382" s="353" t="s">
        <v>17020</v>
      </c>
      <c r="AI5382" s="352" t="s">
        <v>17021</v>
      </c>
      <c r="AJ5382" s="352" t="s">
        <v>17022</v>
      </c>
      <c r="AK5382" s="354">
        <v>681.95712000000003</v>
      </c>
      <c r="AL5382" s="355">
        <v>32.804600000000001</v>
      </c>
      <c r="AM5382" s="11">
        <f>IF(Verzie!$E$1="CZK",Ceny!AK5382,IF(Verzie!$E$1="SK",Ceny!AL5382,""))</f>
        <v>32.804600000000001</v>
      </c>
    </row>
    <row r="5383" spans="34:39" ht="15">
      <c r="AH5383" s="353" t="s">
        <v>17023</v>
      </c>
      <c r="AI5383" s="352" t="s">
        <v>17024</v>
      </c>
      <c r="AJ5383" s="352" t="s">
        <v>17025</v>
      </c>
      <c r="AK5383" s="354">
        <v>1019.7492099999999</v>
      </c>
      <c r="AL5383" s="355">
        <v>49.053629999999998</v>
      </c>
      <c r="AM5383" s="11">
        <f>IF(Verzie!$E$1="CZK",Ceny!AK5383,IF(Verzie!$E$1="SK",Ceny!AL5383,""))</f>
        <v>49.053629999999998</v>
      </c>
    </row>
    <row r="5384" spans="34:39" ht="15">
      <c r="AH5384" s="353" t="s">
        <v>17026</v>
      </c>
      <c r="AI5384" s="352" t="s">
        <v>17027</v>
      </c>
      <c r="AJ5384" s="352" t="s">
        <v>17028</v>
      </c>
      <c r="AK5384" s="354">
        <v>1060.7580599999999</v>
      </c>
      <c r="AL5384" s="355">
        <v>51.026299999999999</v>
      </c>
      <c r="AM5384" s="11">
        <f>IF(Verzie!$E$1="CZK",Ceny!AK5384,IF(Verzie!$E$1="SK",Ceny!AL5384,""))</f>
        <v>51.026299999999999</v>
      </c>
    </row>
    <row r="5385" spans="34:39" ht="15">
      <c r="AH5385" s="353" t="s">
        <v>17029</v>
      </c>
      <c r="AI5385" s="352" t="s">
        <v>17030</v>
      </c>
      <c r="AJ5385" s="352" t="s">
        <v>17031</v>
      </c>
      <c r="AK5385" s="354">
        <v>1102.9555</v>
      </c>
      <c r="AL5385" s="355">
        <v>53.05612</v>
      </c>
      <c r="AM5385" s="11">
        <f>IF(Verzie!$E$1="CZK",Ceny!AK5385,IF(Verzie!$E$1="SK",Ceny!AL5385,""))</f>
        <v>53.05612</v>
      </c>
    </row>
    <row r="5386" spans="34:39" ht="15">
      <c r="AH5386" s="353" t="s">
        <v>17032</v>
      </c>
      <c r="AI5386" s="352" t="s">
        <v>17033</v>
      </c>
      <c r="AJ5386" s="352" t="s">
        <v>17034</v>
      </c>
      <c r="AK5386" s="354">
        <v>1019.7492099999999</v>
      </c>
      <c r="AL5386" s="355">
        <v>49.053629999999998</v>
      </c>
      <c r="AM5386" s="11">
        <f>IF(Verzie!$E$1="CZK",Ceny!AK5386,IF(Verzie!$E$1="SK",Ceny!AL5386,""))</f>
        <v>49.053629999999998</v>
      </c>
    </row>
    <row r="5387" spans="34:39" ht="15">
      <c r="AH5387" s="353" t="s">
        <v>17035</v>
      </c>
      <c r="AI5387" s="352" t="s">
        <v>17036</v>
      </c>
      <c r="AJ5387" s="352" t="s">
        <v>17037</v>
      </c>
      <c r="AK5387" s="354">
        <v>1060.7580599999999</v>
      </c>
      <c r="AL5387" s="355">
        <v>51.026299999999999</v>
      </c>
      <c r="AM5387" s="11">
        <f>IF(Verzie!$E$1="CZK",Ceny!AK5387,IF(Verzie!$E$1="SK",Ceny!AL5387,""))</f>
        <v>51.026299999999999</v>
      </c>
    </row>
    <row r="5388" spans="34:39" ht="15">
      <c r="AH5388" s="353" t="s">
        <v>17038</v>
      </c>
      <c r="AI5388" s="352" t="s">
        <v>17039</v>
      </c>
      <c r="AJ5388" s="352" t="s">
        <v>17040</v>
      </c>
      <c r="AK5388" s="354">
        <v>1102.9555</v>
      </c>
      <c r="AL5388" s="355">
        <v>53.05612</v>
      </c>
      <c r="AM5388" s="11">
        <f>IF(Verzie!$E$1="CZK",Ceny!AK5388,IF(Verzie!$E$1="SK",Ceny!AL5388,""))</f>
        <v>53.05612</v>
      </c>
    </row>
    <row r="5389" spans="34:39" ht="15">
      <c r="AH5389" s="353" t="s">
        <v>17041</v>
      </c>
      <c r="AI5389" s="352" t="s">
        <v>17042</v>
      </c>
      <c r="AJ5389" s="352" t="s">
        <v>17043</v>
      </c>
      <c r="AK5389" s="354">
        <v>1019.7492099999999</v>
      </c>
      <c r="AL5389" s="355">
        <v>49.053629999999998</v>
      </c>
      <c r="AM5389" s="11">
        <f>IF(Verzie!$E$1="CZK",Ceny!AK5389,IF(Verzie!$E$1="SK",Ceny!AL5389,""))</f>
        <v>49.053629999999998</v>
      </c>
    </row>
    <row r="5390" spans="34:39" ht="15">
      <c r="AH5390" s="353" t="s">
        <v>17044</v>
      </c>
      <c r="AI5390" s="352" t="s">
        <v>17045</v>
      </c>
      <c r="AJ5390" s="352" t="s">
        <v>17046</v>
      </c>
      <c r="AK5390" s="354">
        <v>1060.7580599999999</v>
      </c>
      <c r="AL5390" s="355">
        <v>51.026299999999999</v>
      </c>
      <c r="AM5390" s="11">
        <f>IF(Verzie!$E$1="CZK",Ceny!AK5390,IF(Verzie!$E$1="SK",Ceny!AL5390,""))</f>
        <v>51.026299999999999</v>
      </c>
    </row>
    <row r="5391" spans="34:39" ht="15">
      <c r="AH5391" s="353" t="s">
        <v>17047</v>
      </c>
      <c r="AI5391" s="352" t="s">
        <v>17048</v>
      </c>
      <c r="AJ5391" s="352" t="s">
        <v>17049</v>
      </c>
      <c r="AK5391" s="354">
        <v>1102.9555</v>
      </c>
      <c r="AL5391" s="355">
        <v>53.05612</v>
      </c>
      <c r="AM5391" s="11">
        <f>IF(Verzie!$E$1="CZK",Ceny!AK5391,IF(Verzie!$E$1="SK",Ceny!AL5391,""))</f>
        <v>53.05612</v>
      </c>
    </row>
    <row r="5392" spans="34:39" ht="15">
      <c r="AH5392" s="353" t="s">
        <v>17050</v>
      </c>
      <c r="AI5392" s="352" t="s">
        <v>17051</v>
      </c>
      <c r="AJ5392" s="352" t="s">
        <v>17052</v>
      </c>
      <c r="AK5392" s="354">
        <v>4045.01503</v>
      </c>
      <c r="AL5392" s="355">
        <v>194.57981000000001</v>
      </c>
      <c r="AM5392" s="11">
        <f>IF(Verzie!$E$1="CZK",Ceny!AK5392,IF(Verzie!$E$1="SK",Ceny!AL5392,""))</f>
        <v>194.57981000000001</v>
      </c>
    </row>
    <row r="5393" spans="34:39" ht="15">
      <c r="AH5393" s="353" t="s">
        <v>17053</v>
      </c>
      <c r="AI5393" s="352" t="s">
        <v>17054</v>
      </c>
      <c r="AJ5393" s="352" t="s">
        <v>17055</v>
      </c>
      <c r="AK5393" s="354">
        <v>4165.9852899999996</v>
      </c>
      <c r="AL5393" s="355">
        <v>200.39893000000001</v>
      </c>
      <c r="AM5393" s="11">
        <f>IF(Verzie!$E$1="CZK",Ceny!AK5393,IF(Verzie!$E$1="SK",Ceny!AL5393,""))</f>
        <v>200.39893000000001</v>
      </c>
    </row>
    <row r="5394" spans="34:39" ht="15">
      <c r="AH5394" s="353" t="s">
        <v>17056</v>
      </c>
      <c r="AI5394" s="352" t="s">
        <v>17057</v>
      </c>
      <c r="AJ5394" s="352" t="s">
        <v>17058</v>
      </c>
      <c r="AK5394" s="354">
        <v>4515.0708100000002</v>
      </c>
      <c r="AL5394" s="355">
        <v>217.19120000000001</v>
      </c>
      <c r="AM5394" s="11">
        <f>IF(Verzie!$E$1="CZK",Ceny!AK5394,IF(Verzie!$E$1="SK",Ceny!AL5394,""))</f>
        <v>217.19120000000001</v>
      </c>
    </row>
    <row r="5395" spans="34:39" ht="15">
      <c r="AH5395" s="353" t="s">
        <v>17059</v>
      </c>
      <c r="AI5395" s="352" t="s">
        <v>17060</v>
      </c>
      <c r="AJ5395" s="352" t="s">
        <v>17061</v>
      </c>
      <c r="AK5395" s="354">
        <v>4515.0708100000002</v>
      </c>
      <c r="AL5395" s="355">
        <v>217.19120000000001</v>
      </c>
      <c r="AM5395" s="11">
        <f>IF(Verzie!$E$1="CZK",Ceny!AK5395,IF(Verzie!$E$1="SK",Ceny!AL5395,""))</f>
        <v>217.19120000000001</v>
      </c>
    </row>
    <row r="5396" spans="34:39" ht="15">
      <c r="AH5396" s="353" t="s">
        <v>17062</v>
      </c>
      <c r="AI5396" s="352" t="s">
        <v>17063</v>
      </c>
      <c r="AJ5396" s="352" t="s">
        <v>17064</v>
      </c>
      <c r="AK5396" s="354">
        <v>4237.4153399999996</v>
      </c>
      <c r="AL5396" s="355">
        <v>203.83497</v>
      </c>
      <c r="AM5396" s="11">
        <f>IF(Verzie!$E$1="CZK",Ceny!AK5396,IF(Verzie!$E$1="SK",Ceny!AL5396,""))</f>
        <v>203.83497</v>
      </c>
    </row>
    <row r="5397" spans="34:39" ht="15">
      <c r="AH5397" s="353" t="s">
        <v>17065</v>
      </c>
      <c r="AI5397" s="352" t="s">
        <v>17066</v>
      </c>
      <c r="AJ5397" s="352" t="s">
        <v>17067</v>
      </c>
      <c r="AK5397" s="354">
        <v>468.71902</v>
      </c>
      <c r="AL5397" s="355">
        <v>22.547070000000001</v>
      </c>
      <c r="AM5397" s="11">
        <f>IF(Verzie!$E$1="CZK",Ceny!AK5397,IF(Verzie!$E$1="SK",Ceny!AL5397,""))</f>
        <v>22.547070000000001</v>
      </c>
    </row>
    <row r="5398" spans="34:39" ht="15">
      <c r="AH5398" s="353" t="s">
        <v>17068</v>
      </c>
      <c r="AI5398" s="352" t="s">
        <v>17069</v>
      </c>
      <c r="AJ5398" s="352" t="s">
        <v>17070</v>
      </c>
      <c r="AK5398" s="354">
        <v>468.71902</v>
      </c>
      <c r="AL5398" s="355">
        <v>22.547070000000001</v>
      </c>
      <c r="AM5398" s="11">
        <f>IF(Verzie!$E$1="CZK",Ceny!AK5398,IF(Verzie!$E$1="SK",Ceny!AL5398,""))</f>
        <v>22.547070000000001</v>
      </c>
    </row>
    <row r="5399" spans="34:39" ht="15">
      <c r="AH5399" s="353" t="s">
        <v>17071</v>
      </c>
      <c r="AI5399" s="352" t="s">
        <v>17072</v>
      </c>
      <c r="AJ5399" s="352" t="s">
        <v>17073</v>
      </c>
      <c r="AK5399" s="354">
        <v>468.71902</v>
      </c>
      <c r="AL5399" s="355">
        <v>22.547070000000001</v>
      </c>
      <c r="AM5399" s="11">
        <f>IF(Verzie!$E$1="CZK",Ceny!AK5399,IF(Verzie!$E$1="SK",Ceny!AL5399,""))</f>
        <v>22.547070000000001</v>
      </c>
    </row>
    <row r="5400" spans="34:39" ht="15">
      <c r="AH5400" s="353" t="s">
        <v>1615</v>
      </c>
      <c r="AI5400" s="352" t="s">
        <v>17074</v>
      </c>
      <c r="AJ5400" s="352" t="s">
        <v>17075</v>
      </c>
      <c r="AK5400" s="354">
        <v>46.620899999999999</v>
      </c>
      <c r="AL5400" s="355">
        <v>2.2426300000000001</v>
      </c>
      <c r="AM5400" s="11">
        <f>IF(Verzie!$E$1="CZK",Ceny!AK5400,IF(Verzie!$E$1="SK",Ceny!AL5400,""))</f>
        <v>2.2426300000000001</v>
      </c>
    </row>
    <row r="5401" spans="34:39" ht="15">
      <c r="AH5401" s="353" t="s">
        <v>1617</v>
      </c>
      <c r="AI5401" s="352" t="s">
        <v>17076</v>
      </c>
      <c r="AJ5401" s="352" t="s">
        <v>17077</v>
      </c>
      <c r="AK5401" s="354">
        <v>1034.4750200000001</v>
      </c>
      <c r="AL5401" s="355">
        <v>49.761980000000001</v>
      </c>
      <c r="AM5401" s="11">
        <f>IF(Verzie!$E$1="CZK",Ceny!AK5401,IF(Verzie!$E$1="SK",Ceny!AL5401,""))</f>
        <v>49.761980000000001</v>
      </c>
    </row>
    <row r="5402" spans="34:39" ht="15">
      <c r="AH5402" s="353" t="s">
        <v>17078</v>
      </c>
      <c r="AI5402" s="352" t="s">
        <v>17079</v>
      </c>
      <c r="AJ5402" s="352" t="s">
        <v>17080</v>
      </c>
      <c r="AK5402" s="354">
        <v>436.26519000000002</v>
      </c>
      <c r="AL5402" s="355">
        <v>18.268630000000002</v>
      </c>
      <c r="AM5402" s="11">
        <f>IF(Verzie!$E$1="CZK",Ceny!AK5402,IF(Verzie!$E$1="SK",Ceny!AL5402,""))</f>
        <v>18.268630000000002</v>
      </c>
    </row>
    <row r="5403" spans="34:39" ht="15">
      <c r="AH5403" s="353" t="s">
        <v>17081</v>
      </c>
      <c r="AI5403" s="352" t="s">
        <v>17082</v>
      </c>
      <c r="AJ5403" s="352" t="s">
        <v>17083</v>
      </c>
      <c r="AK5403" s="354">
        <v>436.26519000000002</v>
      </c>
      <c r="AL5403" s="355">
        <v>18.268630000000002</v>
      </c>
      <c r="AM5403" s="11">
        <f>IF(Verzie!$E$1="CZK",Ceny!AK5403,IF(Verzie!$E$1="SK",Ceny!AL5403,""))</f>
        <v>18.268630000000002</v>
      </c>
    </row>
    <row r="5404" spans="34:39" ht="15">
      <c r="AH5404" s="353" t="s">
        <v>17084</v>
      </c>
      <c r="AI5404" s="352" t="s">
        <v>17085</v>
      </c>
      <c r="AJ5404" s="352" t="s">
        <v>17086</v>
      </c>
      <c r="AK5404" s="354">
        <v>436.26519000000002</v>
      </c>
      <c r="AL5404" s="355">
        <v>18.268630000000002</v>
      </c>
      <c r="AM5404" s="11">
        <f>IF(Verzie!$E$1="CZK",Ceny!AK5404,IF(Verzie!$E$1="SK",Ceny!AL5404,""))</f>
        <v>18.268630000000002</v>
      </c>
    </row>
    <row r="5405" spans="34:39" ht="15">
      <c r="AH5405" s="353" t="s">
        <v>17087</v>
      </c>
      <c r="AI5405" s="352" t="s">
        <v>17088</v>
      </c>
      <c r="AJ5405" s="352" t="s">
        <v>17089</v>
      </c>
      <c r="AK5405" s="354">
        <v>259.18585999999999</v>
      </c>
      <c r="AL5405" s="355">
        <v>10.85341</v>
      </c>
      <c r="AM5405" s="11">
        <f>IF(Verzie!$E$1="CZK",Ceny!AK5405,IF(Verzie!$E$1="SK",Ceny!AL5405,""))</f>
        <v>10.85341</v>
      </c>
    </row>
    <row r="5406" spans="34:39" ht="15">
      <c r="AH5406" s="353" t="s">
        <v>17090</v>
      </c>
      <c r="AI5406" s="352" t="s">
        <v>17091</v>
      </c>
      <c r="AJ5406" s="352" t="s">
        <v>17092</v>
      </c>
      <c r="AK5406" s="354">
        <v>259.18585999999999</v>
      </c>
      <c r="AL5406" s="355">
        <v>10.85341</v>
      </c>
      <c r="AM5406" s="11">
        <f>IF(Verzie!$E$1="CZK",Ceny!AK5406,IF(Verzie!$E$1="SK",Ceny!AL5406,""))</f>
        <v>10.85341</v>
      </c>
    </row>
    <row r="5407" spans="34:39" ht="15">
      <c r="AH5407" s="353" t="s">
        <v>17093</v>
      </c>
      <c r="AI5407" s="352" t="s">
        <v>17094</v>
      </c>
      <c r="AJ5407" s="352" t="s">
        <v>17095</v>
      </c>
      <c r="AK5407" s="354">
        <v>259.18585999999999</v>
      </c>
      <c r="AL5407" s="355">
        <v>10.85341</v>
      </c>
      <c r="AM5407" s="11">
        <f>IF(Verzie!$E$1="CZK",Ceny!AK5407,IF(Verzie!$E$1="SK",Ceny!AL5407,""))</f>
        <v>10.85341</v>
      </c>
    </row>
    <row r="5408" spans="34:39" ht="15">
      <c r="AH5408" s="353" t="s">
        <v>17096</v>
      </c>
      <c r="AI5408" s="352" t="s">
        <v>17097</v>
      </c>
      <c r="AJ5408" s="352" t="s">
        <v>17098</v>
      </c>
      <c r="AK5408" s="354">
        <v>5485.1787100000001</v>
      </c>
      <c r="AL5408" s="355">
        <v>220.85355000000001</v>
      </c>
      <c r="AM5408" s="11">
        <f>IF(Verzie!$E$1="CZK",Ceny!AK5408,IF(Verzie!$E$1="SK",Ceny!AL5408,""))</f>
        <v>220.85355000000001</v>
      </c>
    </row>
    <row r="5409" spans="34:39" ht="15">
      <c r="AH5409" s="353" t="s">
        <v>17099</v>
      </c>
      <c r="AI5409" s="352" t="s">
        <v>17100</v>
      </c>
      <c r="AJ5409" s="352" t="s">
        <v>17101</v>
      </c>
      <c r="AK5409" s="354">
        <v>3153.9741199999999</v>
      </c>
      <c r="AL5409" s="355">
        <v>126.99064</v>
      </c>
      <c r="AM5409" s="11">
        <f>IF(Verzie!$E$1="CZK",Ceny!AK5409,IF(Verzie!$E$1="SK",Ceny!AL5409,""))</f>
        <v>126.99064</v>
      </c>
    </row>
    <row r="5410" spans="34:39" ht="15">
      <c r="AH5410" s="353" t="s">
        <v>1122</v>
      </c>
      <c r="AI5410" s="352" t="s">
        <v>17102</v>
      </c>
      <c r="AJ5410" s="352" t="s">
        <v>17103</v>
      </c>
      <c r="AK5410" s="354">
        <v>357.98692999999997</v>
      </c>
      <c r="AL5410" s="355">
        <v>14.20336</v>
      </c>
      <c r="AM5410" s="11">
        <f>IF(Verzie!$E$1="CZK",Ceny!AK5410,IF(Verzie!$E$1="SK",Ceny!AL5410,""))</f>
        <v>14.20336</v>
      </c>
    </row>
    <row r="5411" spans="34:39" ht="15">
      <c r="AH5411" s="353" t="s">
        <v>1124</v>
      </c>
      <c r="AI5411" s="352" t="s">
        <v>17104</v>
      </c>
      <c r="AJ5411" s="352" t="s">
        <v>17105</v>
      </c>
      <c r="AK5411" s="354">
        <v>536.96447000000001</v>
      </c>
      <c r="AL5411" s="355">
        <v>21.304379999999998</v>
      </c>
      <c r="AM5411" s="11">
        <f>IF(Verzie!$E$1="CZK",Ceny!AK5411,IF(Verzie!$E$1="SK",Ceny!AL5411,""))</f>
        <v>21.304379999999998</v>
      </c>
    </row>
    <row r="5412" spans="34:39" ht="15">
      <c r="AH5412" s="353" t="s">
        <v>17106</v>
      </c>
      <c r="AI5412" s="352" t="s">
        <v>17107</v>
      </c>
      <c r="AJ5412" s="352" t="s">
        <v>17108</v>
      </c>
      <c r="AK5412" s="354">
        <v>6643.4247699999996</v>
      </c>
      <c r="AL5412" s="355">
        <v>267.48883999999998</v>
      </c>
      <c r="AM5412" s="11">
        <f>IF(Verzie!$E$1="CZK",Ceny!AK5412,IF(Verzie!$E$1="SK",Ceny!AL5412,""))</f>
        <v>267.48883999999998</v>
      </c>
    </row>
    <row r="5413" spans="34:39" ht="15">
      <c r="AH5413" s="353" t="s">
        <v>1125</v>
      </c>
      <c r="AI5413" s="352" t="s">
        <v>17109</v>
      </c>
      <c r="AJ5413" s="352" t="s">
        <v>17110</v>
      </c>
      <c r="AK5413" s="354">
        <v>561.53273000000002</v>
      </c>
      <c r="AL5413" s="355">
        <v>22.279060000000001</v>
      </c>
      <c r="AM5413" s="11">
        <f>IF(Verzie!$E$1="CZK",Ceny!AK5413,IF(Verzie!$E$1="SK",Ceny!AL5413,""))</f>
        <v>22.279060000000001</v>
      </c>
    </row>
    <row r="5414" spans="34:39" ht="15">
      <c r="AH5414" s="353" t="s">
        <v>1123</v>
      </c>
      <c r="AI5414" s="352" t="s">
        <v>17111</v>
      </c>
      <c r="AJ5414" s="352" t="s">
        <v>17112</v>
      </c>
      <c r="AK5414" s="354">
        <v>374.36725999999999</v>
      </c>
      <c r="AL5414" s="355">
        <v>14.85317</v>
      </c>
      <c r="AM5414" s="11">
        <f>IF(Verzie!$E$1="CZK",Ceny!AK5414,IF(Verzie!$E$1="SK",Ceny!AL5414,""))</f>
        <v>14.85317</v>
      </c>
    </row>
    <row r="5415" spans="34:39" ht="15">
      <c r="AH5415" s="353" t="s">
        <v>17113</v>
      </c>
      <c r="AI5415" s="352" t="s">
        <v>17114</v>
      </c>
      <c r="AJ5415" s="352" t="s">
        <v>17115</v>
      </c>
      <c r="AK5415" s="354">
        <v>6819.9971299999997</v>
      </c>
      <c r="AL5415" s="355">
        <v>274.59829999999999</v>
      </c>
      <c r="AM5415" s="11">
        <f>IF(Verzie!$E$1="CZK",Ceny!AK5415,IF(Verzie!$E$1="SK",Ceny!AL5415,""))</f>
        <v>274.59829999999999</v>
      </c>
    </row>
    <row r="5416" spans="34:39" ht="15">
      <c r="AH5416" s="353" t="s">
        <v>17116</v>
      </c>
      <c r="AI5416" s="352" t="s">
        <v>17117</v>
      </c>
      <c r="AJ5416" s="352" t="s">
        <v>17118</v>
      </c>
      <c r="AK5416" s="354">
        <v>6878.6439600000003</v>
      </c>
      <c r="AL5416" s="355">
        <v>278.62459000000001</v>
      </c>
      <c r="AM5416" s="11">
        <f>IF(Verzie!$E$1="CZK",Ceny!AK5416,IF(Verzie!$E$1="SK",Ceny!AL5416,""))</f>
        <v>278.62459000000001</v>
      </c>
    </row>
    <row r="5417" spans="34:39" ht="15">
      <c r="AH5417" s="353" t="s">
        <v>17119</v>
      </c>
      <c r="AI5417" s="352" t="s">
        <v>17120</v>
      </c>
      <c r="AJ5417" s="352" t="s">
        <v>17121</v>
      </c>
      <c r="AK5417" s="354">
        <v>7231.7815199999995</v>
      </c>
      <c r="AL5417" s="355">
        <v>291.17831000000001</v>
      </c>
      <c r="AM5417" s="11">
        <f>IF(Verzie!$E$1="CZK",Ceny!AK5417,IF(Verzie!$E$1="SK",Ceny!AL5417,""))</f>
        <v>291.17831000000001</v>
      </c>
    </row>
    <row r="5418" spans="34:39" ht="15">
      <c r="AH5418" s="353" t="s">
        <v>17122</v>
      </c>
      <c r="AI5418" s="352" t="s">
        <v>17123</v>
      </c>
      <c r="AJ5418" s="352" t="s">
        <v>17124</v>
      </c>
      <c r="AK5418" s="354">
        <v>6643.4247699999996</v>
      </c>
      <c r="AL5418" s="355">
        <v>267.48883999999998</v>
      </c>
      <c r="AM5418" s="11">
        <f>IF(Verzie!$E$1="CZK",Ceny!AK5418,IF(Verzie!$E$1="SK",Ceny!AL5418,""))</f>
        <v>267.48883999999998</v>
      </c>
    </row>
    <row r="5419" spans="34:39" ht="15">
      <c r="AH5419" s="353" t="s">
        <v>17125</v>
      </c>
      <c r="AI5419" s="352" t="s">
        <v>17126</v>
      </c>
      <c r="AJ5419" s="352" t="s">
        <v>17127</v>
      </c>
      <c r="AK5419" s="354">
        <v>6819.9971299999997</v>
      </c>
      <c r="AL5419" s="355">
        <v>274.59829999999999</v>
      </c>
      <c r="AM5419" s="11">
        <f>IF(Verzie!$E$1="CZK",Ceny!AK5419,IF(Verzie!$E$1="SK",Ceny!AL5419,""))</f>
        <v>274.59829999999999</v>
      </c>
    </row>
    <row r="5420" spans="34:39" ht="15">
      <c r="AH5420" s="353" t="s">
        <v>17128</v>
      </c>
      <c r="AI5420" s="352" t="s">
        <v>17129</v>
      </c>
      <c r="AJ5420" s="352" t="s">
        <v>17130</v>
      </c>
      <c r="AK5420" s="354">
        <v>6878.6439600000003</v>
      </c>
      <c r="AL5420" s="355">
        <v>278.62459000000001</v>
      </c>
      <c r="AM5420" s="11">
        <f>IF(Verzie!$E$1="CZK",Ceny!AK5420,IF(Verzie!$E$1="SK",Ceny!AL5420,""))</f>
        <v>278.62459000000001</v>
      </c>
    </row>
    <row r="5421" spans="34:39" ht="15">
      <c r="AH5421" s="353" t="s">
        <v>17131</v>
      </c>
      <c r="AI5421" s="352" t="s">
        <v>17132</v>
      </c>
      <c r="AJ5421" s="352" t="s">
        <v>17133</v>
      </c>
      <c r="AK5421" s="354">
        <v>4358.0240000000003</v>
      </c>
      <c r="AL5421" s="355">
        <v>175.47021000000001</v>
      </c>
      <c r="AM5421" s="11">
        <f>IF(Verzie!$E$1="CZK",Ceny!AK5421,IF(Verzie!$E$1="SK",Ceny!AL5421,""))</f>
        <v>175.47021000000001</v>
      </c>
    </row>
    <row r="5422" spans="34:39" ht="15">
      <c r="AH5422" s="353" t="s">
        <v>17134</v>
      </c>
      <c r="AI5422" s="352" t="s">
        <v>17135</v>
      </c>
      <c r="AJ5422" s="352" t="s">
        <v>17136</v>
      </c>
      <c r="AK5422" s="354">
        <v>4358.0240000000003</v>
      </c>
      <c r="AL5422" s="355">
        <v>175.47021000000001</v>
      </c>
      <c r="AM5422" s="11">
        <f>IF(Verzie!$E$1="CZK",Ceny!AK5422,IF(Verzie!$E$1="SK",Ceny!AL5422,""))</f>
        <v>175.47021000000001</v>
      </c>
    </row>
    <row r="5423" spans="34:39" ht="15">
      <c r="AH5423" s="353" t="s">
        <v>17137</v>
      </c>
      <c r="AI5423" s="352" t="s">
        <v>17138</v>
      </c>
      <c r="AJ5423" s="352" t="s">
        <v>17139</v>
      </c>
      <c r="AK5423" s="354">
        <v>390.27296000000001</v>
      </c>
      <c r="AL5423" s="355">
        <v>15.71378</v>
      </c>
      <c r="AM5423" s="11">
        <f>IF(Verzie!$E$1="CZK",Ceny!AK5423,IF(Verzie!$E$1="SK",Ceny!AL5423,""))</f>
        <v>15.71378</v>
      </c>
    </row>
    <row r="5424" spans="34:39" ht="15">
      <c r="AH5424" s="353" t="s">
        <v>17140</v>
      </c>
      <c r="AI5424" s="352" t="s">
        <v>17141</v>
      </c>
      <c r="AJ5424" s="352" t="s">
        <v>17142</v>
      </c>
      <c r="AK5424" s="354">
        <v>3684.1242200000002</v>
      </c>
      <c r="AL5424" s="355">
        <v>168.78064000000001</v>
      </c>
      <c r="AM5424" s="11">
        <f>IF(Verzie!$E$1="CZK",Ceny!AK5424,IF(Verzie!$E$1="SK",Ceny!AL5424,""))</f>
        <v>168.78064000000001</v>
      </c>
    </row>
    <row r="5425" spans="34:39" ht="15">
      <c r="AH5425" s="353" t="s">
        <v>17143</v>
      </c>
      <c r="AI5425" s="352" t="s">
        <v>17144</v>
      </c>
      <c r="AJ5425" s="352" t="s">
        <v>17145</v>
      </c>
      <c r="AK5425" s="354">
        <v>621.62838999999997</v>
      </c>
      <c r="AL5425" s="355">
        <v>28.478639999999999</v>
      </c>
      <c r="AM5425" s="11">
        <f>IF(Verzie!$E$1="CZK",Ceny!AK5425,IF(Verzie!$E$1="SK",Ceny!AL5425,""))</f>
        <v>28.478639999999999</v>
      </c>
    </row>
    <row r="5426" spans="34:39" ht="15">
      <c r="AH5426" s="353" t="s">
        <v>17146</v>
      </c>
      <c r="AI5426" s="352" t="s">
        <v>17147</v>
      </c>
      <c r="AJ5426" s="352" t="s">
        <v>17148</v>
      </c>
      <c r="AK5426" s="354">
        <v>2895.1984600000001</v>
      </c>
      <c r="AL5426" s="355">
        <v>132.63759999999999</v>
      </c>
      <c r="AM5426" s="11">
        <f>IF(Verzie!$E$1="CZK",Ceny!AK5426,IF(Verzie!$E$1="SK",Ceny!AL5426,""))</f>
        <v>132.63759999999999</v>
      </c>
    </row>
    <row r="5427" spans="34:39" ht="15">
      <c r="AH5427" s="353" t="s">
        <v>17149</v>
      </c>
      <c r="AI5427" s="352" t="s">
        <v>17150</v>
      </c>
      <c r="AJ5427" s="352" t="s">
        <v>17151</v>
      </c>
      <c r="AK5427" s="354">
        <v>4848.3982900000001</v>
      </c>
      <c r="AL5427" s="355">
        <v>233.22545</v>
      </c>
      <c r="AM5427" s="11">
        <f>IF(Verzie!$E$1="CZK",Ceny!AK5427,IF(Verzie!$E$1="SK",Ceny!AL5427,""))</f>
        <v>233.22545</v>
      </c>
    </row>
    <row r="5428" spans="34:39" ht="15">
      <c r="AH5428" s="353" t="s">
        <v>17152</v>
      </c>
      <c r="AI5428" s="352" t="s">
        <v>17153</v>
      </c>
      <c r="AJ5428" s="352" t="s">
        <v>17154</v>
      </c>
      <c r="AK5428" s="354">
        <v>328.59899999999999</v>
      </c>
      <c r="AL5428" s="355">
        <v>13.76009</v>
      </c>
      <c r="AM5428" s="11">
        <f>IF(Verzie!$E$1="CZK",Ceny!AK5428,IF(Verzie!$E$1="SK",Ceny!AL5428,""))</f>
        <v>13.76009</v>
      </c>
    </row>
    <row r="5429" spans="34:39" ht="15">
      <c r="AH5429" s="353" t="s">
        <v>17155</v>
      </c>
      <c r="AI5429" s="352" t="s">
        <v>17156</v>
      </c>
      <c r="AJ5429" s="352" t="s">
        <v>17157</v>
      </c>
      <c r="AK5429" s="354">
        <v>1073.52745</v>
      </c>
      <c r="AL5429" s="355">
        <v>44.95402</v>
      </c>
      <c r="AM5429" s="11">
        <f>IF(Verzie!$E$1="CZK",Ceny!AK5429,IF(Verzie!$E$1="SK",Ceny!AL5429,""))</f>
        <v>44.95402</v>
      </c>
    </row>
    <row r="5430" spans="34:39" ht="15">
      <c r="AH5430" s="353" t="s">
        <v>17158</v>
      </c>
      <c r="AI5430" s="352" t="s">
        <v>17159</v>
      </c>
      <c r="AJ5430" s="352" t="s">
        <v>17160</v>
      </c>
      <c r="AK5430" s="354">
        <v>259.95866999999998</v>
      </c>
      <c r="AL5430" s="355">
        <v>10.499320000000001</v>
      </c>
      <c r="AM5430" s="11">
        <f>IF(Verzie!$E$1="CZK",Ceny!AK5430,IF(Verzie!$E$1="SK",Ceny!AL5430,""))</f>
        <v>10.499320000000001</v>
      </c>
    </row>
    <row r="5431" spans="34:39" ht="15">
      <c r="AH5431" s="353" t="s">
        <v>17161</v>
      </c>
      <c r="AI5431" s="352" t="s">
        <v>17162</v>
      </c>
      <c r="AJ5431" s="352" t="s">
        <v>17163</v>
      </c>
      <c r="AK5431" s="354">
        <v>480.34160000000003</v>
      </c>
      <c r="AL5431" s="355">
        <v>19.40014</v>
      </c>
      <c r="AM5431" s="11">
        <f>IF(Verzie!$E$1="CZK",Ceny!AK5431,IF(Verzie!$E$1="SK",Ceny!AL5431,""))</f>
        <v>19.40014</v>
      </c>
    </row>
    <row r="5432" spans="34:39" ht="15">
      <c r="AH5432" s="353" t="s">
        <v>1117</v>
      </c>
      <c r="AI5432" s="352" t="s">
        <v>17164</v>
      </c>
      <c r="AJ5432" s="352" t="s">
        <v>17165</v>
      </c>
      <c r="AK5432" s="354">
        <v>444.41352000000001</v>
      </c>
      <c r="AL5432" s="355">
        <v>17.94905</v>
      </c>
      <c r="AM5432" s="11">
        <f>IF(Verzie!$E$1="CZK",Ceny!AK5432,IF(Verzie!$E$1="SK",Ceny!AL5432,""))</f>
        <v>17.94905</v>
      </c>
    </row>
    <row r="5433" spans="34:39" ht="15">
      <c r="AH5433" s="353" t="s">
        <v>17166</v>
      </c>
      <c r="AI5433" s="352" t="s">
        <v>17167</v>
      </c>
      <c r="AJ5433" s="352" t="s">
        <v>17168</v>
      </c>
      <c r="AK5433" s="354">
        <v>339.10557999999997</v>
      </c>
      <c r="AL5433" s="355">
        <v>13.695880000000001</v>
      </c>
      <c r="AM5433" s="11">
        <f>IF(Verzie!$E$1="CZK",Ceny!AK5433,IF(Verzie!$E$1="SK",Ceny!AL5433,""))</f>
        <v>13.695880000000001</v>
      </c>
    </row>
    <row r="5434" spans="34:39" ht="15">
      <c r="AH5434" s="353" t="s">
        <v>1111</v>
      </c>
      <c r="AI5434" s="352" t="s">
        <v>17169</v>
      </c>
      <c r="AJ5434" s="352" t="s">
        <v>17170</v>
      </c>
      <c r="AK5434" s="354">
        <v>579.71510999999998</v>
      </c>
      <c r="AL5434" s="355">
        <v>23.413699999999999</v>
      </c>
      <c r="AM5434" s="11">
        <f>IF(Verzie!$E$1="CZK",Ceny!AK5434,IF(Verzie!$E$1="SK",Ceny!AL5434,""))</f>
        <v>23.413699999999999</v>
      </c>
    </row>
    <row r="5435" spans="34:39" ht="15">
      <c r="AH5435" s="353" t="s">
        <v>1114</v>
      </c>
      <c r="AI5435" s="352" t="s">
        <v>17171</v>
      </c>
      <c r="AJ5435" s="352" t="s">
        <v>17172</v>
      </c>
      <c r="AK5435" s="354">
        <v>1113.04693</v>
      </c>
      <c r="AL5435" s="355">
        <v>44.95402</v>
      </c>
      <c r="AM5435" s="11">
        <f>IF(Verzie!$E$1="CZK",Ceny!AK5435,IF(Verzie!$E$1="SK",Ceny!AL5435,""))</f>
        <v>44.95402</v>
      </c>
    </row>
    <row r="5436" spans="34:39" ht="15">
      <c r="AH5436" s="353" t="s">
        <v>1120</v>
      </c>
      <c r="AI5436" s="352" t="s">
        <v>17173</v>
      </c>
      <c r="AJ5436" s="352" t="s">
        <v>17174</v>
      </c>
      <c r="AK5436" s="354">
        <v>901.71168999999998</v>
      </c>
      <c r="AL5436" s="355">
        <v>36.41854</v>
      </c>
      <c r="AM5436" s="11">
        <f>IF(Verzie!$E$1="CZK",Ceny!AK5436,IF(Verzie!$E$1="SK",Ceny!AL5436,""))</f>
        <v>36.41854</v>
      </c>
    </row>
    <row r="5437" spans="34:39" ht="15">
      <c r="AH5437" s="353" t="s">
        <v>17175</v>
      </c>
      <c r="AI5437" s="352" t="s">
        <v>17176</v>
      </c>
      <c r="AJ5437" s="352" t="s">
        <v>17177</v>
      </c>
      <c r="AK5437" s="354">
        <v>977.89071999999999</v>
      </c>
      <c r="AL5437" s="355">
        <v>47.040059999999997</v>
      </c>
      <c r="AM5437" s="11">
        <f>IF(Verzie!$E$1="CZK",Ceny!AK5437,IF(Verzie!$E$1="SK",Ceny!AL5437,""))</f>
        <v>47.040059999999997</v>
      </c>
    </row>
    <row r="5438" spans="34:39" ht="15">
      <c r="AH5438" s="353" t="s">
        <v>17178</v>
      </c>
      <c r="AI5438" s="352" t="s">
        <v>17179</v>
      </c>
      <c r="AJ5438" s="352" t="s">
        <v>17180</v>
      </c>
      <c r="AK5438" s="354">
        <v>2584.4342000000001</v>
      </c>
      <c r="AL5438" s="355">
        <v>118.40058000000001</v>
      </c>
      <c r="AM5438" s="11">
        <f>IF(Verzie!$E$1="CZK",Ceny!AK5438,IF(Verzie!$E$1="SK",Ceny!AL5438,""))</f>
        <v>118.40058000000001</v>
      </c>
    </row>
    <row r="5439" spans="34:39" ht="15">
      <c r="AH5439" s="353" t="s">
        <v>17181</v>
      </c>
      <c r="AI5439" s="352" t="s">
        <v>17182</v>
      </c>
      <c r="AJ5439" s="352" t="s">
        <v>17183</v>
      </c>
      <c r="AK5439" s="354">
        <v>310.75918999999999</v>
      </c>
      <c r="AL5439" s="355">
        <v>14.94862</v>
      </c>
      <c r="AM5439" s="11">
        <f>IF(Verzie!$E$1="CZK",Ceny!AK5439,IF(Verzie!$E$1="SK",Ceny!AL5439,""))</f>
        <v>14.94862</v>
      </c>
    </row>
    <row r="5440" spans="34:39" ht="15">
      <c r="AH5440" s="353" t="s">
        <v>17184</v>
      </c>
      <c r="AI5440" s="352" t="s">
        <v>17185</v>
      </c>
      <c r="AJ5440" s="352" t="s">
        <v>17186</v>
      </c>
      <c r="AK5440" s="354">
        <v>328.98788999999999</v>
      </c>
      <c r="AL5440" s="355">
        <v>15.071899999999999</v>
      </c>
      <c r="AM5440" s="11">
        <f>IF(Verzie!$E$1="CZK",Ceny!AK5440,IF(Verzie!$E$1="SK",Ceny!AL5440,""))</f>
        <v>15.071899999999999</v>
      </c>
    </row>
    <row r="5441" spans="34:39" ht="15">
      <c r="AH5441" s="353" t="s">
        <v>17187</v>
      </c>
      <c r="AI5441" s="352" t="s">
        <v>17188</v>
      </c>
      <c r="AJ5441" s="352" t="s">
        <v>17189</v>
      </c>
      <c r="AK5441" s="354">
        <v>341.02096</v>
      </c>
      <c r="AL5441" s="355">
        <v>16.404340000000001</v>
      </c>
      <c r="AM5441" s="11">
        <f>IF(Verzie!$E$1="CZK",Ceny!AK5441,IF(Verzie!$E$1="SK",Ceny!AL5441,""))</f>
        <v>16.404340000000001</v>
      </c>
    </row>
    <row r="5442" spans="34:39" ht="15">
      <c r="AH5442" s="353" t="s">
        <v>17190</v>
      </c>
      <c r="AI5442" s="352" t="s">
        <v>17191</v>
      </c>
      <c r="AJ5442" s="352" t="s">
        <v>17192</v>
      </c>
      <c r="AK5442" s="354">
        <v>691.25856999999996</v>
      </c>
      <c r="AL5442" s="355">
        <v>33.252029999999998</v>
      </c>
      <c r="AM5442" s="11">
        <f>IF(Verzie!$E$1="CZK",Ceny!AK5442,IF(Verzie!$E$1="SK",Ceny!AL5442,""))</f>
        <v>33.252029999999998</v>
      </c>
    </row>
    <row r="5443" spans="34:39" ht="15">
      <c r="AH5443" s="353" t="s">
        <v>17193</v>
      </c>
      <c r="AI5443" s="352" t="s">
        <v>17194</v>
      </c>
      <c r="AJ5443" s="352" t="s">
        <v>17195</v>
      </c>
      <c r="AK5443" s="354">
        <v>1088.6043</v>
      </c>
      <c r="AL5443" s="355">
        <v>52.365789999999997</v>
      </c>
      <c r="AM5443" s="11">
        <f>IF(Verzie!$E$1="CZK",Ceny!AK5443,IF(Verzie!$E$1="SK",Ceny!AL5443,""))</f>
        <v>52.365789999999997</v>
      </c>
    </row>
    <row r="5444" spans="34:39" ht="15">
      <c r="AH5444" s="353" t="s">
        <v>17196</v>
      </c>
      <c r="AI5444" s="352" t="s">
        <v>17197</v>
      </c>
      <c r="AJ5444" s="352" t="s">
        <v>17198</v>
      </c>
      <c r="AK5444" s="354">
        <v>209.80976999999999</v>
      </c>
      <c r="AL5444" s="355">
        <v>9.6120199999999993</v>
      </c>
      <c r="AM5444" s="11">
        <f>IF(Verzie!$E$1="CZK",Ceny!AK5444,IF(Verzie!$E$1="SK",Ceny!AL5444,""))</f>
        <v>9.6120199999999993</v>
      </c>
    </row>
    <row r="5445" spans="34:39" ht="15">
      <c r="AH5445" s="353" t="s">
        <v>17199</v>
      </c>
      <c r="AI5445" s="352" t="s">
        <v>17200</v>
      </c>
      <c r="AJ5445" s="352" t="s">
        <v>17201</v>
      </c>
      <c r="AK5445" s="354">
        <v>245.43520000000001</v>
      </c>
      <c r="AL5445" s="355">
        <v>11.2441</v>
      </c>
      <c r="AM5445" s="11">
        <f>IF(Verzie!$E$1="CZK",Ceny!AK5445,IF(Verzie!$E$1="SK",Ceny!AL5445,""))</f>
        <v>11.2441</v>
      </c>
    </row>
    <row r="5446" spans="34:39" ht="15">
      <c r="AH5446" s="353" t="s">
        <v>17202</v>
      </c>
      <c r="AI5446" s="352" t="s">
        <v>17203</v>
      </c>
      <c r="AJ5446" s="352" t="s">
        <v>17204</v>
      </c>
      <c r="AK5446" s="354">
        <v>292.37684999999999</v>
      </c>
      <c r="AL5446" s="355">
        <v>13.39466</v>
      </c>
      <c r="AM5446" s="11">
        <f>IF(Verzie!$E$1="CZK",Ceny!AK5446,IF(Verzie!$E$1="SK",Ceny!AL5446,""))</f>
        <v>13.39466</v>
      </c>
    </row>
    <row r="5447" spans="34:39" ht="15">
      <c r="AH5447" s="353" t="s">
        <v>17205</v>
      </c>
      <c r="AI5447" s="352" t="s">
        <v>17206</v>
      </c>
      <c r="AJ5447" s="352" t="s">
        <v>17207</v>
      </c>
      <c r="AK5447" s="354">
        <v>4306.6947899999996</v>
      </c>
      <c r="AL5447" s="355">
        <v>207.16756000000001</v>
      </c>
      <c r="AM5447" s="11">
        <f>IF(Verzie!$E$1="CZK",Ceny!AK5447,IF(Verzie!$E$1="SK",Ceny!AL5447,""))</f>
        <v>207.16756000000001</v>
      </c>
    </row>
    <row r="5448" spans="34:39" ht="15">
      <c r="AH5448" s="353" t="s">
        <v>17208</v>
      </c>
      <c r="AI5448" s="352" t="s">
        <v>17209</v>
      </c>
      <c r="AJ5448" s="352" t="s">
        <v>17210</v>
      </c>
      <c r="AK5448" s="354">
        <v>3305.13789</v>
      </c>
      <c r="AL5448" s="355">
        <v>151.41816</v>
      </c>
      <c r="AM5448" s="11">
        <f>IF(Verzie!$E$1="CZK",Ceny!AK5448,IF(Verzie!$E$1="SK",Ceny!AL5448,""))</f>
        <v>151.41816</v>
      </c>
    </row>
    <row r="5449" spans="34:39" ht="15">
      <c r="AH5449" s="353" t="s">
        <v>17211</v>
      </c>
      <c r="AI5449" s="352" t="s">
        <v>17212</v>
      </c>
      <c r="AJ5449" s="352" t="s">
        <v>17213</v>
      </c>
      <c r="AK5449" s="354">
        <v>3689.2728200000001</v>
      </c>
      <c r="AL5449" s="355">
        <v>169.01652000000001</v>
      </c>
      <c r="AM5449" s="11">
        <f>IF(Verzie!$E$1="CZK",Ceny!AK5449,IF(Verzie!$E$1="SK",Ceny!AL5449,""))</f>
        <v>169.01652000000001</v>
      </c>
    </row>
    <row r="5450" spans="34:39" ht="15">
      <c r="AH5450" s="353" t="s">
        <v>17214</v>
      </c>
      <c r="AI5450" s="352" t="s">
        <v>17215</v>
      </c>
      <c r="AJ5450" s="352" t="s">
        <v>17216</v>
      </c>
      <c r="AK5450" s="354">
        <v>3780.5189799999998</v>
      </c>
      <c r="AL5450" s="355">
        <v>173.19677999999999</v>
      </c>
      <c r="AM5450" s="11">
        <f>IF(Verzie!$E$1="CZK",Ceny!AK5450,IF(Verzie!$E$1="SK",Ceny!AL5450,""))</f>
        <v>173.19677999999999</v>
      </c>
    </row>
    <row r="5451" spans="34:39" ht="15">
      <c r="AH5451" s="353" t="s">
        <v>17217</v>
      </c>
      <c r="AI5451" s="352" t="s">
        <v>17218</v>
      </c>
      <c r="AJ5451" s="352" t="s">
        <v>17219</v>
      </c>
      <c r="AK5451" s="354">
        <v>4130.8590599999998</v>
      </c>
      <c r="AL5451" s="355">
        <v>189.24688</v>
      </c>
      <c r="AM5451" s="11">
        <f>IF(Verzie!$E$1="CZK",Ceny!AK5451,IF(Verzie!$E$1="SK",Ceny!AL5451,""))</f>
        <v>189.24688</v>
      </c>
    </row>
    <row r="5452" spans="34:39" ht="15">
      <c r="AH5452" s="353" t="s">
        <v>17220</v>
      </c>
      <c r="AI5452" s="352" t="s">
        <v>17221</v>
      </c>
      <c r="AJ5452" s="352" t="s">
        <v>17222</v>
      </c>
      <c r="AK5452" s="354">
        <v>8784.8472500000007</v>
      </c>
      <c r="AL5452" s="355">
        <v>402.45983999999999</v>
      </c>
      <c r="AM5452" s="11">
        <f>IF(Verzie!$E$1="CZK",Ceny!AK5452,IF(Verzie!$E$1="SK",Ceny!AL5452,""))</f>
        <v>402.45983999999999</v>
      </c>
    </row>
    <row r="5453" spans="34:39" ht="15">
      <c r="AH5453" s="353" t="s">
        <v>17223</v>
      </c>
      <c r="AI5453" s="352" t="s">
        <v>17224</v>
      </c>
      <c r="AJ5453" s="352" t="s">
        <v>17225</v>
      </c>
      <c r="AK5453" s="354">
        <v>9714.8717199999992</v>
      </c>
      <c r="AL5453" s="355">
        <v>445.06702000000001</v>
      </c>
      <c r="AM5453" s="11">
        <f>IF(Verzie!$E$1="CZK",Ceny!AK5453,IF(Verzie!$E$1="SK",Ceny!AL5453,""))</f>
        <v>445.06702000000001</v>
      </c>
    </row>
    <row r="5454" spans="34:39" ht="15">
      <c r="AH5454" s="353" t="s">
        <v>17226</v>
      </c>
      <c r="AI5454" s="352" t="s">
        <v>17227</v>
      </c>
      <c r="AJ5454" s="352" t="s">
        <v>17228</v>
      </c>
      <c r="AK5454" s="354">
        <v>9951.8198599999996</v>
      </c>
      <c r="AL5454" s="355">
        <v>455.92232000000001</v>
      </c>
      <c r="AM5454" s="11">
        <f>IF(Verzie!$E$1="CZK",Ceny!AK5454,IF(Verzie!$E$1="SK",Ceny!AL5454,""))</f>
        <v>455.92232000000001</v>
      </c>
    </row>
    <row r="5455" spans="34:39" ht="15">
      <c r="AH5455" s="353" t="s">
        <v>17229</v>
      </c>
      <c r="AI5455" s="352" t="s">
        <v>17230</v>
      </c>
      <c r="AJ5455" s="352" t="s">
        <v>17231</v>
      </c>
      <c r="AK5455" s="354">
        <v>290.80568</v>
      </c>
      <c r="AL5455" s="355">
        <v>13.988810000000001</v>
      </c>
      <c r="AM5455" s="11">
        <f>IF(Verzie!$E$1="CZK",Ceny!AK5455,IF(Verzie!$E$1="SK",Ceny!AL5455,""))</f>
        <v>13.988810000000001</v>
      </c>
    </row>
    <row r="5456" spans="34:39" ht="15">
      <c r="AH5456" s="353" t="s">
        <v>17232</v>
      </c>
      <c r="AI5456" s="352" t="s">
        <v>17233</v>
      </c>
      <c r="AJ5456" s="352" t="s">
        <v>17234</v>
      </c>
      <c r="AK5456" s="354">
        <v>299.53636</v>
      </c>
      <c r="AL5456" s="355">
        <v>14.40879</v>
      </c>
      <c r="AM5456" s="11">
        <f>IF(Verzie!$E$1="CZK",Ceny!AK5456,IF(Verzie!$E$1="SK",Ceny!AL5456,""))</f>
        <v>14.40879</v>
      </c>
    </row>
    <row r="5457" spans="34:39" ht="15">
      <c r="AH5457" s="353" t="s">
        <v>17235</v>
      </c>
      <c r="AI5457" s="352" t="s">
        <v>17236</v>
      </c>
      <c r="AJ5457" s="352" t="s">
        <v>17237</v>
      </c>
      <c r="AK5457" s="354">
        <v>284.01850999999999</v>
      </c>
      <c r="AL5457" s="355">
        <v>10.565060000000001</v>
      </c>
      <c r="AM5457" s="11">
        <f>IF(Verzie!$E$1="CZK",Ceny!AK5457,IF(Verzie!$E$1="SK",Ceny!AL5457,""))</f>
        <v>10.565060000000001</v>
      </c>
    </row>
    <row r="5458" spans="34:39" ht="15">
      <c r="AH5458" s="353" t="s">
        <v>17238</v>
      </c>
      <c r="AI5458" s="352" t="s">
        <v>17239</v>
      </c>
      <c r="AJ5458" s="352" t="s">
        <v>17240</v>
      </c>
      <c r="AK5458" s="354">
        <v>309.23982999999998</v>
      </c>
      <c r="AL5458" s="355">
        <v>14.87556</v>
      </c>
      <c r="AM5458" s="11">
        <f>IF(Verzie!$E$1="CZK",Ceny!AK5458,IF(Verzie!$E$1="SK",Ceny!AL5458,""))</f>
        <v>14.87556</v>
      </c>
    </row>
    <row r="5459" spans="34:39" ht="15">
      <c r="AH5459" s="353" t="s">
        <v>17241</v>
      </c>
      <c r="AI5459" s="352" t="s">
        <v>17242</v>
      </c>
      <c r="AJ5459" s="352" t="s">
        <v>17243</v>
      </c>
      <c r="AK5459" s="354">
        <v>1889.20352</v>
      </c>
      <c r="AL5459" s="355">
        <v>76.087569999999999</v>
      </c>
      <c r="AM5459" s="11">
        <f>IF(Verzie!$E$1="CZK",Ceny!AK5459,IF(Verzie!$E$1="SK",Ceny!AL5459,""))</f>
        <v>76.087569999999999</v>
      </c>
    </row>
    <row r="5460" spans="34:39" ht="15">
      <c r="AH5460" s="353" t="s">
        <v>17244</v>
      </c>
      <c r="AI5460" s="352" t="s">
        <v>17245</v>
      </c>
      <c r="AJ5460" s="352" t="s">
        <v>17246</v>
      </c>
      <c r="AK5460" s="354">
        <v>520.00170000000003</v>
      </c>
      <c r="AL5460" s="355">
        <v>25.013960000000001</v>
      </c>
      <c r="AM5460" s="11">
        <f>IF(Verzie!$E$1="CZK",Ceny!AK5460,IF(Verzie!$E$1="SK",Ceny!AL5460,""))</f>
        <v>25.013960000000001</v>
      </c>
    </row>
    <row r="5461" spans="34:39" ht="15">
      <c r="AH5461" s="353" t="s">
        <v>17247</v>
      </c>
      <c r="AI5461" s="352" t="s">
        <v>17248</v>
      </c>
      <c r="AJ5461" s="352" t="s">
        <v>17249</v>
      </c>
      <c r="AK5461" s="354">
        <v>612.11674000000005</v>
      </c>
      <c r="AL5461" s="355">
        <v>28.04288</v>
      </c>
      <c r="AM5461" s="11">
        <f>IF(Verzie!$E$1="CZK",Ceny!AK5461,IF(Verzie!$E$1="SK",Ceny!AL5461,""))</f>
        <v>28.04288</v>
      </c>
    </row>
    <row r="5462" spans="34:39" ht="15">
      <c r="AH5462" s="353" t="s">
        <v>1150</v>
      </c>
      <c r="AI5462" s="352" t="s">
        <v>17250</v>
      </c>
      <c r="AJ5462" s="352" t="s">
        <v>17251</v>
      </c>
      <c r="AK5462" s="354">
        <v>237.24252000000001</v>
      </c>
      <c r="AL5462" s="355">
        <v>9.6396300000000004</v>
      </c>
      <c r="AM5462" s="11">
        <f>IF(Verzie!$E$1="CZK",Ceny!AK5462,IF(Verzie!$E$1="SK",Ceny!AL5462,""))</f>
        <v>9.6396300000000004</v>
      </c>
    </row>
    <row r="5463" spans="34:39" ht="15">
      <c r="AH5463" s="353" t="s">
        <v>1151</v>
      </c>
      <c r="AI5463" s="352" t="s">
        <v>17252</v>
      </c>
      <c r="AJ5463" s="352" t="s">
        <v>17253</v>
      </c>
      <c r="AK5463" s="354">
        <v>237.24252000000001</v>
      </c>
      <c r="AL5463" s="355">
        <v>9.58202</v>
      </c>
      <c r="AM5463" s="11">
        <f>IF(Verzie!$E$1="CZK",Ceny!AK5463,IF(Verzie!$E$1="SK",Ceny!AL5463,""))</f>
        <v>9.58202</v>
      </c>
    </row>
    <row r="5464" spans="34:39" ht="15">
      <c r="AH5464" s="353" t="s">
        <v>1152</v>
      </c>
      <c r="AI5464" s="352" t="s">
        <v>17254</v>
      </c>
      <c r="AJ5464" s="352" t="s">
        <v>17255</v>
      </c>
      <c r="AK5464" s="354">
        <v>237.24252000000001</v>
      </c>
      <c r="AL5464" s="355">
        <v>9.6396300000000004</v>
      </c>
      <c r="AM5464" s="11">
        <f>IF(Verzie!$E$1="CZK",Ceny!AK5464,IF(Verzie!$E$1="SK",Ceny!AL5464,""))</f>
        <v>9.6396300000000004</v>
      </c>
    </row>
    <row r="5465" spans="34:39" ht="15">
      <c r="AH5465" s="353" t="s">
        <v>17256</v>
      </c>
      <c r="AI5465" s="352" t="s">
        <v>17257</v>
      </c>
      <c r="AJ5465" s="352" t="s">
        <v>17258</v>
      </c>
      <c r="AK5465" s="354">
        <v>147.95299</v>
      </c>
      <c r="AL5465" s="355">
        <v>6.7781599999999997</v>
      </c>
      <c r="AM5465" s="11">
        <f>IF(Verzie!$E$1="CZK",Ceny!AK5465,IF(Verzie!$E$1="SK",Ceny!AL5465,""))</f>
        <v>6.7781599999999997</v>
      </c>
    </row>
    <row r="5466" spans="34:39" ht="15">
      <c r="AH5466" s="353" t="s">
        <v>1153</v>
      </c>
      <c r="AI5466" s="352" t="s">
        <v>17259</v>
      </c>
      <c r="AJ5466" s="352" t="s">
        <v>17260</v>
      </c>
      <c r="AK5466" s="354">
        <v>269.73680000000002</v>
      </c>
      <c r="AL5466" s="355">
        <v>10.959899999999999</v>
      </c>
      <c r="AM5466" s="11">
        <f>IF(Verzie!$E$1="CZK",Ceny!AK5466,IF(Verzie!$E$1="SK",Ceny!AL5466,""))</f>
        <v>10.959899999999999</v>
      </c>
    </row>
    <row r="5467" spans="34:39" ht="15">
      <c r="AH5467" s="353" t="s">
        <v>1154</v>
      </c>
      <c r="AI5467" s="352" t="s">
        <v>17261</v>
      </c>
      <c r="AJ5467" s="352" t="s">
        <v>17262</v>
      </c>
      <c r="AK5467" s="354">
        <v>284.51191999999998</v>
      </c>
      <c r="AL5467" s="355">
        <v>11.56015</v>
      </c>
      <c r="AM5467" s="11">
        <f>IF(Verzie!$E$1="CZK",Ceny!AK5467,IF(Verzie!$E$1="SK",Ceny!AL5467,""))</f>
        <v>11.56015</v>
      </c>
    </row>
    <row r="5468" spans="34:39" ht="15">
      <c r="AH5468" s="353" t="s">
        <v>1155</v>
      </c>
      <c r="AI5468" s="352" t="s">
        <v>17263</v>
      </c>
      <c r="AJ5468" s="352" t="s">
        <v>17264</v>
      </c>
      <c r="AK5468" s="354">
        <v>284.51191999999998</v>
      </c>
      <c r="AL5468" s="355">
        <v>11.56015</v>
      </c>
      <c r="AM5468" s="11">
        <f>IF(Verzie!$E$1="CZK",Ceny!AK5468,IF(Verzie!$E$1="SK",Ceny!AL5468,""))</f>
        <v>11.56015</v>
      </c>
    </row>
    <row r="5469" spans="34:39" ht="15">
      <c r="AH5469" s="353" t="s">
        <v>17265</v>
      </c>
      <c r="AI5469" s="352" t="s">
        <v>17266</v>
      </c>
      <c r="AJ5469" s="352" t="s">
        <v>17267</v>
      </c>
      <c r="AK5469" s="354">
        <v>143.90624</v>
      </c>
      <c r="AL5469" s="355">
        <v>6.0260999999999996</v>
      </c>
      <c r="AM5469" s="11">
        <f>IF(Verzie!$E$1="CZK",Ceny!AK5469,IF(Verzie!$E$1="SK",Ceny!AL5469,""))</f>
        <v>6.0260999999999996</v>
      </c>
    </row>
    <row r="5470" spans="34:39" ht="15">
      <c r="AH5470" s="353" t="s">
        <v>1555</v>
      </c>
      <c r="AI5470" s="352" t="s">
        <v>17268</v>
      </c>
      <c r="AJ5470" s="352" t="s">
        <v>17269</v>
      </c>
      <c r="AK5470" s="354">
        <v>825.32597999999996</v>
      </c>
      <c r="AL5470" s="355">
        <v>39.701169999999998</v>
      </c>
      <c r="AM5470" s="11">
        <f>IF(Verzie!$E$1="CZK",Ceny!AK5470,IF(Verzie!$E$1="SK",Ceny!AL5470,""))</f>
        <v>39.701169999999998</v>
      </c>
    </row>
    <row r="5471" spans="34:39" ht="15">
      <c r="AH5471" s="353" t="s">
        <v>1556</v>
      </c>
      <c r="AI5471" s="352" t="s">
        <v>17270</v>
      </c>
      <c r="AJ5471" s="352" t="s">
        <v>17271</v>
      </c>
      <c r="AK5471" s="354">
        <v>872.05524000000003</v>
      </c>
      <c r="AL5471" s="355">
        <v>41.949010000000001</v>
      </c>
      <c r="AM5471" s="11">
        <f>IF(Verzie!$E$1="CZK",Ceny!AK5471,IF(Verzie!$E$1="SK",Ceny!AL5471,""))</f>
        <v>41.949010000000001</v>
      </c>
    </row>
    <row r="5472" spans="34:39" ht="15">
      <c r="AH5472" s="353" t="s">
        <v>1557</v>
      </c>
      <c r="AI5472" s="352" t="s">
        <v>17272</v>
      </c>
      <c r="AJ5472" s="352" t="s">
        <v>17273</v>
      </c>
      <c r="AK5472" s="354">
        <v>918.78985999999998</v>
      </c>
      <c r="AL5472" s="355">
        <v>44.197099999999999</v>
      </c>
      <c r="AM5472" s="11">
        <f>IF(Verzie!$E$1="CZK",Ceny!AK5472,IF(Verzie!$E$1="SK",Ceny!AL5472,""))</f>
        <v>44.197099999999999</v>
      </c>
    </row>
    <row r="5473" spans="34:39" ht="15">
      <c r="AH5473" s="353" t="s">
        <v>1558</v>
      </c>
      <c r="AI5473" s="352" t="s">
        <v>17274</v>
      </c>
      <c r="AJ5473" s="352" t="s">
        <v>17275</v>
      </c>
      <c r="AK5473" s="354">
        <v>965.52719000000002</v>
      </c>
      <c r="AL5473" s="355">
        <v>46.445340000000002</v>
      </c>
      <c r="AM5473" s="11">
        <f>IF(Verzie!$E$1="CZK",Ceny!AK5473,IF(Verzie!$E$1="SK",Ceny!AL5473,""))</f>
        <v>46.445340000000002</v>
      </c>
    </row>
    <row r="5474" spans="34:39" ht="15">
      <c r="AH5474" s="353" t="s">
        <v>1559</v>
      </c>
      <c r="AI5474" s="352" t="s">
        <v>17276</v>
      </c>
      <c r="AJ5474" s="352" t="s">
        <v>17277</v>
      </c>
      <c r="AK5474" s="354">
        <v>1058.9617900000001</v>
      </c>
      <c r="AL5474" s="355">
        <v>50.939869999999999</v>
      </c>
      <c r="AM5474" s="11">
        <f>IF(Verzie!$E$1="CZK",Ceny!AK5474,IF(Verzie!$E$1="SK",Ceny!AL5474,""))</f>
        <v>50.939869999999999</v>
      </c>
    </row>
    <row r="5475" spans="34:39" ht="15">
      <c r="AH5475" s="353" t="s">
        <v>1560</v>
      </c>
      <c r="AI5475" s="352" t="s">
        <v>17278</v>
      </c>
      <c r="AJ5475" s="352" t="s">
        <v>17279</v>
      </c>
      <c r="AK5475" s="354">
        <v>1152.39642</v>
      </c>
      <c r="AL5475" s="355">
        <v>55.43441</v>
      </c>
      <c r="AM5475" s="11">
        <f>IF(Verzie!$E$1="CZK",Ceny!AK5475,IF(Verzie!$E$1="SK",Ceny!AL5475,""))</f>
        <v>55.43441</v>
      </c>
    </row>
    <row r="5476" spans="34:39" ht="15">
      <c r="AH5476" s="353" t="s">
        <v>1561</v>
      </c>
      <c r="AI5476" s="352" t="s">
        <v>17280</v>
      </c>
      <c r="AJ5476" s="352" t="s">
        <v>17281</v>
      </c>
      <c r="AK5476" s="354">
        <v>1245.8336200000001</v>
      </c>
      <c r="AL5476" s="355">
        <v>59.929090000000002</v>
      </c>
      <c r="AM5476" s="11">
        <f>IF(Verzie!$E$1="CZK",Ceny!AK5476,IF(Verzie!$E$1="SK",Ceny!AL5476,""))</f>
        <v>59.929090000000002</v>
      </c>
    </row>
    <row r="5477" spans="34:39" ht="15">
      <c r="AH5477" s="353" t="s">
        <v>17282</v>
      </c>
      <c r="AI5477" s="352" t="s">
        <v>17283</v>
      </c>
      <c r="AJ5477" s="352" t="s">
        <v>17284</v>
      </c>
      <c r="AK5477" s="354">
        <v>3335.33079</v>
      </c>
      <c r="AL5477" s="355">
        <v>160.44145</v>
      </c>
      <c r="AM5477" s="11">
        <f>IF(Verzie!$E$1="CZK",Ceny!AK5477,IF(Verzie!$E$1="SK",Ceny!AL5477,""))</f>
        <v>160.44145</v>
      </c>
    </row>
    <row r="5478" spans="34:39" ht="15">
      <c r="AH5478" s="353" t="s">
        <v>17285</v>
      </c>
      <c r="AI5478" s="352" t="s">
        <v>17286</v>
      </c>
      <c r="AJ5478" s="352" t="s">
        <v>17287</v>
      </c>
      <c r="AK5478" s="354">
        <v>2236.2136</v>
      </c>
      <c r="AL5478" s="355">
        <v>107.56995999999999</v>
      </c>
      <c r="AM5478" s="11">
        <f>IF(Verzie!$E$1="CZK",Ceny!AK5478,IF(Verzie!$E$1="SK",Ceny!AL5478,""))</f>
        <v>107.56995999999999</v>
      </c>
    </row>
    <row r="5479" spans="34:39" ht="15">
      <c r="AH5479" s="353" t="s">
        <v>17288</v>
      </c>
      <c r="AI5479" s="352" t="s">
        <v>17289</v>
      </c>
      <c r="AJ5479" s="352" t="s">
        <v>17290</v>
      </c>
      <c r="AK5479" s="354">
        <v>2222.7058400000001</v>
      </c>
      <c r="AL5479" s="355">
        <v>106.92016</v>
      </c>
      <c r="AM5479" s="11">
        <f>IF(Verzie!$E$1="CZK",Ceny!AK5479,IF(Verzie!$E$1="SK",Ceny!AL5479,""))</f>
        <v>106.92016</v>
      </c>
    </row>
    <row r="5480" spans="34:39" ht="15">
      <c r="AH5480" s="353" t="s">
        <v>17291</v>
      </c>
      <c r="AI5480" s="352" t="s">
        <v>17292</v>
      </c>
      <c r="AJ5480" s="352" t="s">
        <v>17293</v>
      </c>
      <c r="AK5480" s="354">
        <v>4788.38472</v>
      </c>
      <c r="AL5480" s="355">
        <v>230.33858000000001</v>
      </c>
      <c r="AM5480" s="11">
        <f>IF(Verzie!$E$1="CZK",Ceny!AK5480,IF(Verzie!$E$1="SK",Ceny!AL5480,""))</f>
        <v>230.33858000000001</v>
      </c>
    </row>
    <row r="5481" spans="34:39" ht="15">
      <c r="AH5481" s="353" t="s">
        <v>17294</v>
      </c>
      <c r="AI5481" s="352" t="s">
        <v>17295</v>
      </c>
      <c r="AJ5481" s="352" t="s">
        <v>17296</v>
      </c>
      <c r="AK5481" s="354">
        <v>3131.3641499999999</v>
      </c>
      <c r="AL5481" s="355">
        <v>150.62991</v>
      </c>
      <c r="AM5481" s="11">
        <f>IF(Verzie!$E$1="CZK",Ceny!AK5481,IF(Verzie!$E$1="SK",Ceny!AL5481,""))</f>
        <v>150.62991</v>
      </c>
    </row>
    <row r="5482" spans="34:39" ht="15">
      <c r="AH5482" s="353" t="s">
        <v>17297</v>
      </c>
      <c r="AI5482" s="352" t="s">
        <v>17298</v>
      </c>
      <c r="AJ5482" s="352" t="s">
        <v>17299</v>
      </c>
      <c r="AK5482" s="354">
        <v>3117.8510099999999</v>
      </c>
      <c r="AL5482" s="355">
        <v>149.97988000000001</v>
      </c>
      <c r="AM5482" s="11">
        <f>IF(Verzie!$E$1="CZK",Ceny!AK5482,IF(Verzie!$E$1="SK",Ceny!AL5482,""))</f>
        <v>149.97988000000001</v>
      </c>
    </row>
    <row r="5483" spans="34:39" ht="15">
      <c r="AH5483" s="353" t="s">
        <v>1562</v>
      </c>
      <c r="AI5483" s="352" t="s">
        <v>17300</v>
      </c>
      <c r="AJ5483" s="352" t="s">
        <v>17301</v>
      </c>
      <c r="AK5483" s="354">
        <v>409.12</v>
      </c>
      <c r="AL5483" s="355">
        <v>19.680150000000001</v>
      </c>
      <c r="AM5483" s="11">
        <f>IF(Verzie!$E$1="CZK",Ceny!AK5483,IF(Verzie!$E$1="SK",Ceny!AL5483,""))</f>
        <v>19.680150000000001</v>
      </c>
    </row>
    <row r="5484" spans="34:39" ht="15">
      <c r="AH5484" s="353" t="s">
        <v>17302</v>
      </c>
      <c r="AI5484" s="352" t="s">
        <v>17303</v>
      </c>
      <c r="AJ5484" s="352" t="s">
        <v>17304</v>
      </c>
      <c r="AK5484" s="354">
        <v>143.90624</v>
      </c>
      <c r="AL5484" s="355">
        <v>6.0260999999999996</v>
      </c>
      <c r="AM5484" s="11">
        <f>IF(Verzie!$E$1="CZK",Ceny!AK5484,IF(Verzie!$E$1="SK",Ceny!AL5484,""))</f>
        <v>6.0260999999999996</v>
      </c>
    </row>
    <row r="5485" spans="34:39" ht="15">
      <c r="AH5485" s="353" t="s">
        <v>1563</v>
      </c>
      <c r="AI5485" s="352" t="s">
        <v>17305</v>
      </c>
      <c r="AJ5485" s="352" t="s">
        <v>17306</v>
      </c>
      <c r="AK5485" s="354">
        <v>722.48258999999996</v>
      </c>
      <c r="AL5485" s="355">
        <v>34.754010000000001</v>
      </c>
      <c r="AM5485" s="11">
        <f>IF(Verzie!$E$1="CZK",Ceny!AK5485,IF(Verzie!$E$1="SK",Ceny!AL5485,""))</f>
        <v>34.754010000000001</v>
      </c>
    </row>
    <row r="5486" spans="34:39" ht="15">
      <c r="AH5486" s="353" t="s">
        <v>1564</v>
      </c>
      <c r="AI5486" s="352" t="s">
        <v>17307</v>
      </c>
      <c r="AJ5486" s="352" t="s">
        <v>17308</v>
      </c>
      <c r="AK5486" s="354">
        <v>931.38562999999999</v>
      </c>
      <c r="AL5486" s="355">
        <v>44.803019999999997</v>
      </c>
      <c r="AM5486" s="11">
        <f>IF(Verzie!$E$1="CZK",Ceny!AK5486,IF(Verzie!$E$1="SK",Ceny!AL5486,""))</f>
        <v>44.803019999999997</v>
      </c>
    </row>
    <row r="5487" spans="34:39" ht="15">
      <c r="AH5487" s="353" t="s">
        <v>1565</v>
      </c>
      <c r="AI5487" s="352" t="s">
        <v>17309</v>
      </c>
      <c r="AJ5487" s="352" t="s">
        <v>17310</v>
      </c>
      <c r="AK5487" s="354">
        <v>564.20789000000002</v>
      </c>
      <c r="AL5487" s="355">
        <v>27.140440000000002</v>
      </c>
      <c r="AM5487" s="11">
        <f>IF(Verzie!$E$1="CZK",Ceny!AK5487,IF(Verzie!$E$1="SK",Ceny!AL5487,""))</f>
        <v>27.140440000000002</v>
      </c>
    </row>
    <row r="5488" spans="34:39" ht="15">
      <c r="AH5488" s="353" t="s">
        <v>1566</v>
      </c>
      <c r="AI5488" s="352" t="s">
        <v>17311</v>
      </c>
      <c r="AJ5488" s="352" t="s">
        <v>17312</v>
      </c>
      <c r="AK5488" s="354">
        <v>641.17699000000005</v>
      </c>
      <c r="AL5488" s="355">
        <v>30.842929999999999</v>
      </c>
      <c r="AM5488" s="11">
        <f>IF(Verzie!$E$1="CZK",Ceny!AK5488,IF(Verzie!$E$1="SK",Ceny!AL5488,""))</f>
        <v>30.842929999999999</v>
      </c>
    </row>
    <row r="5489" spans="34:39" ht="15">
      <c r="AH5489" s="353" t="s">
        <v>1567</v>
      </c>
      <c r="AI5489" s="352" t="s">
        <v>17313</v>
      </c>
      <c r="AJ5489" s="352" t="s">
        <v>17314</v>
      </c>
      <c r="AK5489" s="354">
        <v>1068.6239</v>
      </c>
      <c r="AL5489" s="355">
        <v>51.404679999999999</v>
      </c>
      <c r="AM5489" s="11">
        <f>IF(Verzie!$E$1="CZK",Ceny!AK5489,IF(Verzie!$E$1="SK",Ceny!AL5489,""))</f>
        <v>51.404679999999999</v>
      </c>
    </row>
    <row r="5490" spans="34:39" ht="15">
      <c r="AH5490" s="353" t="s">
        <v>1568</v>
      </c>
      <c r="AI5490" s="352" t="s">
        <v>17315</v>
      </c>
      <c r="AJ5490" s="352" t="s">
        <v>17316</v>
      </c>
      <c r="AK5490" s="354">
        <v>1376.3860500000001</v>
      </c>
      <c r="AL5490" s="355">
        <v>66.209140000000005</v>
      </c>
      <c r="AM5490" s="11">
        <f>IF(Verzie!$E$1="CZK",Ceny!AK5490,IF(Verzie!$E$1="SK",Ceny!AL5490,""))</f>
        <v>66.209140000000005</v>
      </c>
    </row>
    <row r="5491" spans="34:39" ht="15">
      <c r="AH5491" s="353" t="s">
        <v>17317</v>
      </c>
      <c r="AI5491" s="352" t="s">
        <v>17318</v>
      </c>
      <c r="AJ5491" s="352" t="s">
        <v>17319</v>
      </c>
      <c r="AK5491" s="354">
        <v>143.90624</v>
      </c>
      <c r="AL5491" s="355">
        <v>6.0260999999999996</v>
      </c>
      <c r="AM5491" s="11">
        <f>IF(Verzie!$E$1="CZK",Ceny!AK5491,IF(Verzie!$E$1="SK",Ceny!AL5491,""))</f>
        <v>6.0260999999999996</v>
      </c>
    </row>
    <row r="5492" spans="34:39" ht="15">
      <c r="AH5492" s="353" t="s">
        <v>17320</v>
      </c>
      <c r="AI5492" s="352" t="s">
        <v>17321</v>
      </c>
      <c r="AJ5492" s="352" t="s">
        <v>17322</v>
      </c>
      <c r="AK5492" s="354">
        <v>11.815720000000001</v>
      </c>
      <c r="AL5492" s="355">
        <v>0.47726000000000002</v>
      </c>
      <c r="AM5492" s="11">
        <f>IF(Verzie!$E$1="CZK",Ceny!AK5492,IF(Verzie!$E$1="SK",Ceny!AL5492,""))</f>
        <v>0.47726000000000002</v>
      </c>
    </row>
    <row r="5493" spans="34:39" ht="15">
      <c r="AH5493" s="353" t="s">
        <v>17323</v>
      </c>
      <c r="AI5493" s="352" t="s">
        <v>17324</v>
      </c>
      <c r="AJ5493" s="352" t="s">
        <v>17325</v>
      </c>
      <c r="AK5493" s="354">
        <v>13.000389999999999</v>
      </c>
      <c r="AL5493" s="355">
        <v>0.52507000000000004</v>
      </c>
      <c r="AM5493" s="11">
        <f>IF(Verzie!$E$1="CZK",Ceny!AK5493,IF(Verzie!$E$1="SK",Ceny!AL5493,""))</f>
        <v>0.52507000000000004</v>
      </c>
    </row>
    <row r="5494" spans="34:39" ht="15">
      <c r="AH5494" s="353" t="s">
        <v>17326</v>
      </c>
      <c r="AI5494" s="352" t="s">
        <v>17327</v>
      </c>
      <c r="AJ5494" s="352" t="s">
        <v>17328</v>
      </c>
      <c r="AK5494" s="354">
        <v>2319.0819900000001</v>
      </c>
      <c r="AL5494" s="355">
        <v>111.5562</v>
      </c>
      <c r="AM5494" s="11">
        <f>IF(Verzie!$E$1="CZK",Ceny!AK5494,IF(Verzie!$E$1="SK",Ceny!AL5494,""))</f>
        <v>111.5562</v>
      </c>
    </row>
    <row r="5495" spans="34:39" ht="15">
      <c r="AH5495" s="353" t="s">
        <v>17329</v>
      </c>
      <c r="AI5495" s="352" t="s">
        <v>17330</v>
      </c>
      <c r="AJ5495" s="352" t="s">
        <v>17331</v>
      </c>
      <c r="AK5495" s="354">
        <v>1478.59861</v>
      </c>
      <c r="AL5495" s="355">
        <v>71.125929999999997</v>
      </c>
      <c r="AM5495" s="11">
        <f>IF(Verzie!$E$1="CZK",Ceny!AK5495,IF(Verzie!$E$1="SK",Ceny!AL5495,""))</f>
        <v>71.125929999999997</v>
      </c>
    </row>
    <row r="5496" spans="34:39" ht="15">
      <c r="AH5496" s="353" t="s">
        <v>17332</v>
      </c>
      <c r="AI5496" s="352" t="s">
        <v>17333</v>
      </c>
      <c r="AJ5496" s="352" t="s">
        <v>17334</v>
      </c>
      <c r="AK5496" s="354">
        <v>1655.5706</v>
      </c>
      <c r="AL5496" s="355">
        <v>79.638930000000002</v>
      </c>
      <c r="AM5496" s="11">
        <f>IF(Verzie!$E$1="CZK",Ceny!AK5496,IF(Verzie!$E$1="SK",Ceny!AL5496,""))</f>
        <v>79.638930000000002</v>
      </c>
    </row>
    <row r="5497" spans="34:39" ht="15">
      <c r="AH5497" s="353" t="s">
        <v>17335</v>
      </c>
      <c r="AI5497" s="352" t="s">
        <v>17336</v>
      </c>
      <c r="AJ5497" s="352" t="s">
        <v>17337</v>
      </c>
      <c r="AK5497" s="354">
        <v>2053.8912799999998</v>
      </c>
      <c r="AL5497" s="355">
        <v>98.799580000000006</v>
      </c>
      <c r="AM5497" s="11">
        <f>IF(Verzie!$E$1="CZK",Ceny!AK5497,IF(Verzie!$E$1="SK",Ceny!AL5497,""))</f>
        <v>98.799580000000006</v>
      </c>
    </row>
    <row r="5498" spans="34:39" ht="15">
      <c r="AH5498" s="353" t="s">
        <v>17338</v>
      </c>
      <c r="AI5498" s="352" t="s">
        <v>17339</v>
      </c>
      <c r="AJ5498" s="352" t="s">
        <v>17340</v>
      </c>
      <c r="AK5498" s="354">
        <v>1186.67923</v>
      </c>
      <c r="AL5498" s="355">
        <v>58.009219999999999</v>
      </c>
      <c r="AM5498" s="11">
        <f>IF(Verzie!$E$1="CZK",Ceny!AK5498,IF(Verzie!$E$1="SK",Ceny!AL5498,""))</f>
        <v>58.009219999999999</v>
      </c>
    </row>
    <row r="5499" spans="34:39" ht="15">
      <c r="AH5499" s="353" t="s">
        <v>17341</v>
      </c>
      <c r="AI5499" s="352" t="s">
        <v>17342</v>
      </c>
      <c r="AJ5499" s="352" t="s">
        <v>17343</v>
      </c>
      <c r="AK5499" s="354">
        <v>1879.32519</v>
      </c>
      <c r="AL5499" s="355">
        <v>90.402330000000006</v>
      </c>
      <c r="AM5499" s="11">
        <f>IF(Verzie!$E$1="CZK",Ceny!AK5499,IF(Verzie!$E$1="SK",Ceny!AL5499,""))</f>
        <v>90.402330000000006</v>
      </c>
    </row>
    <row r="5500" spans="34:39" ht="15">
      <c r="AH5500" s="353" t="s">
        <v>17344</v>
      </c>
      <c r="AI5500" s="352" t="s">
        <v>17345</v>
      </c>
      <c r="AJ5500" s="352" t="s">
        <v>17346</v>
      </c>
      <c r="AK5500" s="354">
        <v>1049.3106399999999</v>
      </c>
      <c r="AL5500" s="355">
        <v>50.475619999999999</v>
      </c>
      <c r="AM5500" s="11">
        <f>IF(Verzie!$E$1="CZK",Ceny!AK5500,IF(Verzie!$E$1="SK",Ceny!AL5500,""))</f>
        <v>50.475619999999999</v>
      </c>
    </row>
    <row r="5501" spans="34:39" ht="15">
      <c r="AH5501" s="353" t="s">
        <v>17347</v>
      </c>
      <c r="AI5501" s="352" t="s">
        <v>17348</v>
      </c>
      <c r="AJ5501" s="352" t="s">
        <v>17349</v>
      </c>
      <c r="AK5501" s="354">
        <v>120.19423</v>
      </c>
      <c r="AL5501" s="355">
        <v>5.7817600000000002</v>
      </c>
      <c r="AM5501" s="11">
        <f>IF(Verzie!$E$1="CZK",Ceny!AK5501,IF(Verzie!$E$1="SK",Ceny!AL5501,""))</f>
        <v>5.7817600000000002</v>
      </c>
    </row>
    <row r="5502" spans="34:39" ht="15">
      <c r="AH5502" s="353" t="s">
        <v>17350</v>
      </c>
      <c r="AI5502" s="352" t="s">
        <v>17351</v>
      </c>
      <c r="AJ5502" s="352" t="s">
        <v>17352</v>
      </c>
      <c r="AK5502" s="354">
        <v>123.83722</v>
      </c>
      <c r="AL5502" s="355">
        <v>5.9570100000000004</v>
      </c>
      <c r="AM5502" s="11">
        <f>IF(Verzie!$E$1="CZK",Ceny!AK5502,IF(Verzie!$E$1="SK",Ceny!AL5502,""))</f>
        <v>5.9570100000000004</v>
      </c>
    </row>
    <row r="5503" spans="34:39" ht="15">
      <c r="AH5503" s="353" t="s">
        <v>17353</v>
      </c>
      <c r="AI5503" s="352" t="s">
        <v>17354</v>
      </c>
      <c r="AJ5503" s="352" t="s">
        <v>17355</v>
      </c>
      <c r="AK5503" s="354">
        <v>131.12040999999999</v>
      </c>
      <c r="AL5503" s="355">
        <v>6.3073699999999997</v>
      </c>
      <c r="AM5503" s="11">
        <f>IF(Verzie!$E$1="CZK",Ceny!AK5503,IF(Verzie!$E$1="SK",Ceny!AL5503,""))</f>
        <v>6.3073699999999997</v>
      </c>
    </row>
    <row r="5504" spans="34:39" ht="15">
      <c r="AH5504" s="353" t="s">
        <v>17356</v>
      </c>
      <c r="AI5504" s="352" t="s">
        <v>17357</v>
      </c>
      <c r="AJ5504" s="352" t="s">
        <v>17358</v>
      </c>
      <c r="AK5504" s="354">
        <v>14.569269999999999</v>
      </c>
      <c r="AL5504" s="355">
        <v>0.70084999999999997</v>
      </c>
      <c r="AM5504" s="11">
        <f>IF(Verzie!$E$1="CZK",Ceny!AK5504,IF(Verzie!$E$1="SK",Ceny!AL5504,""))</f>
        <v>0.70084999999999997</v>
      </c>
    </row>
    <row r="5505" spans="34:39" ht="15">
      <c r="AH5505" s="353" t="s">
        <v>17359</v>
      </c>
      <c r="AI5505" s="352" t="s">
        <v>17360</v>
      </c>
      <c r="AJ5505" s="352" t="s">
        <v>17361</v>
      </c>
      <c r="AK5505" s="354">
        <v>15.23061</v>
      </c>
      <c r="AL5505" s="355">
        <v>0.73265000000000002</v>
      </c>
      <c r="AM5505" s="11">
        <f>IF(Verzie!$E$1="CZK",Ceny!AK5505,IF(Verzie!$E$1="SK",Ceny!AL5505,""))</f>
        <v>0.73265000000000002</v>
      </c>
    </row>
    <row r="5506" spans="34:39" ht="15">
      <c r="AH5506" s="353" t="s">
        <v>17362</v>
      </c>
      <c r="AI5506" s="352" t="s">
        <v>17363</v>
      </c>
      <c r="AJ5506" s="352" t="s">
        <v>17364</v>
      </c>
      <c r="AK5506" s="354">
        <v>6.6219400000000004</v>
      </c>
      <c r="AL5506" s="355">
        <v>0.31852999999999998</v>
      </c>
      <c r="AM5506" s="11">
        <f>IF(Verzie!$E$1="CZK",Ceny!AK5506,IF(Verzie!$E$1="SK",Ceny!AL5506,""))</f>
        <v>0.31852999999999998</v>
      </c>
    </row>
    <row r="5507" spans="34:39" ht="15">
      <c r="AH5507" s="353" t="s">
        <v>17365</v>
      </c>
      <c r="AI5507" s="352" t="s">
        <v>17366</v>
      </c>
      <c r="AJ5507" s="352" t="s">
        <v>17367</v>
      </c>
      <c r="AK5507" s="354">
        <v>461.29987</v>
      </c>
      <c r="AL5507" s="355">
        <v>22.190180000000002</v>
      </c>
      <c r="AM5507" s="11">
        <f>IF(Verzie!$E$1="CZK",Ceny!AK5507,IF(Verzie!$E$1="SK",Ceny!AL5507,""))</f>
        <v>22.190180000000002</v>
      </c>
    </row>
    <row r="5508" spans="34:39" ht="15">
      <c r="AH5508" s="353" t="s">
        <v>17368</v>
      </c>
      <c r="AI5508" s="352" t="s">
        <v>17369</v>
      </c>
      <c r="AJ5508" s="352" t="s">
        <v>17370</v>
      </c>
      <c r="AK5508" s="354">
        <v>471.67948000000001</v>
      </c>
      <c r="AL5508" s="355">
        <v>22.689489999999999</v>
      </c>
      <c r="AM5508" s="11">
        <f>IF(Verzie!$E$1="CZK",Ceny!AK5508,IF(Verzie!$E$1="SK",Ceny!AL5508,""))</f>
        <v>22.689489999999999</v>
      </c>
    </row>
    <row r="5509" spans="34:39" ht="15">
      <c r="AH5509" s="353" t="s">
        <v>17371</v>
      </c>
      <c r="AI5509" s="352" t="s">
        <v>17372</v>
      </c>
      <c r="AJ5509" s="352" t="s">
        <v>17373</v>
      </c>
      <c r="AK5509" s="354">
        <v>476.00407999999999</v>
      </c>
      <c r="AL5509" s="355">
        <v>22.89752</v>
      </c>
      <c r="AM5509" s="11">
        <f>IF(Verzie!$E$1="CZK",Ceny!AK5509,IF(Verzie!$E$1="SK",Ceny!AL5509,""))</f>
        <v>22.89752</v>
      </c>
    </row>
    <row r="5510" spans="34:39" ht="15">
      <c r="AH5510" s="353" t="s">
        <v>17374</v>
      </c>
      <c r="AI5510" s="352" t="s">
        <v>17375</v>
      </c>
      <c r="AJ5510" s="352" t="s">
        <v>17376</v>
      </c>
      <c r="AK5510" s="354">
        <v>136.28214</v>
      </c>
      <c r="AL5510" s="355">
        <v>6.5556799999999997</v>
      </c>
      <c r="AM5510" s="11">
        <f>IF(Verzie!$E$1="CZK",Ceny!AK5510,IF(Verzie!$E$1="SK",Ceny!AL5510,""))</f>
        <v>6.5556799999999997</v>
      </c>
    </row>
    <row r="5511" spans="34:39" ht="15">
      <c r="AH5511" s="353" t="s">
        <v>17377</v>
      </c>
      <c r="AI5511" s="352" t="s">
        <v>17378</v>
      </c>
      <c r="AJ5511" s="352" t="s">
        <v>17379</v>
      </c>
      <c r="AK5511" s="354">
        <v>136.28214</v>
      </c>
      <c r="AL5511" s="355">
        <v>6.5556799999999997</v>
      </c>
      <c r="AM5511" s="11">
        <f>IF(Verzie!$E$1="CZK",Ceny!AK5511,IF(Verzie!$E$1="SK",Ceny!AL5511,""))</f>
        <v>6.5556799999999997</v>
      </c>
    </row>
    <row r="5512" spans="34:39" ht="15">
      <c r="AH5512" s="353" t="s">
        <v>17380</v>
      </c>
      <c r="AI5512" s="352" t="s">
        <v>17381</v>
      </c>
      <c r="AJ5512" s="352" t="s">
        <v>17382</v>
      </c>
      <c r="AK5512" s="354">
        <v>248.77575999999999</v>
      </c>
      <c r="AL5512" s="355">
        <v>11.96702</v>
      </c>
      <c r="AM5512" s="11">
        <f>IF(Verzie!$E$1="CZK",Ceny!AK5512,IF(Verzie!$E$1="SK",Ceny!AL5512,""))</f>
        <v>11.96702</v>
      </c>
    </row>
    <row r="5513" spans="34:39" ht="15">
      <c r="AH5513" s="353" t="s">
        <v>17383</v>
      </c>
      <c r="AI5513" s="352" t="s">
        <v>17384</v>
      </c>
      <c r="AJ5513" s="352" t="s">
        <v>17385</v>
      </c>
      <c r="AK5513" s="354">
        <v>248.77575999999999</v>
      </c>
      <c r="AL5513" s="355">
        <v>11.96702</v>
      </c>
      <c r="AM5513" s="11">
        <f>IF(Verzie!$E$1="CZK",Ceny!AK5513,IF(Verzie!$E$1="SK",Ceny!AL5513,""))</f>
        <v>11.96702</v>
      </c>
    </row>
    <row r="5514" spans="34:39" ht="15">
      <c r="AH5514" s="353" t="s">
        <v>17386</v>
      </c>
      <c r="AI5514" s="352" t="s">
        <v>17387</v>
      </c>
      <c r="AJ5514" s="352" t="s">
        <v>17388</v>
      </c>
      <c r="AK5514" s="354">
        <v>281.21048000000002</v>
      </c>
      <c r="AL5514" s="355">
        <v>13.527229999999999</v>
      </c>
      <c r="AM5514" s="11">
        <f>IF(Verzie!$E$1="CZK",Ceny!AK5514,IF(Verzie!$E$1="SK",Ceny!AL5514,""))</f>
        <v>13.527229999999999</v>
      </c>
    </row>
    <row r="5515" spans="34:39" ht="15">
      <c r="AH5515" s="353" t="s">
        <v>17389</v>
      </c>
      <c r="AI5515" s="352" t="s">
        <v>17390</v>
      </c>
      <c r="AJ5515" s="352" t="s">
        <v>17391</v>
      </c>
      <c r="AK5515" s="354">
        <v>281.21048000000002</v>
      </c>
      <c r="AL5515" s="355">
        <v>13.527229999999999</v>
      </c>
      <c r="AM5515" s="11">
        <f>IF(Verzie!$E$1="CZK",Ceny!AK5515,IF(Verzie!$E$1="SK",Ceny!AL5515,""))</f>
        <v>13.527229999999999</v>
      </c>
    </row>
    <row r="5516" spans="34:39" ht="15">
      <c r="AH5516" s="353" t="s">
        <v>17392</v>
      </c>
      <c r="AI5516" s="352" t="s">
        <v>17393</v>
      </c>
      <c r="AJ5516" s="352" t="s">
        <v>17394</v>
      </c>
      <c r="AK5516" s="354">
        <v>313.64260000000002</v>
      </c>
      <c r="AL5516" s="355">
        <v>15.08732</v>
      </c>
      <c r="AM5516" s="11">
        <f>IF(Verzie!$E$1="CZK",Ceny!AK5516,IF(Verzie!$E$1="SK",Ceny!AL5516,""))</f>
        <v>15.08732</v>
      </c>
    </row>
    <row r="5517" spans="34:39" ht="15">
      <c r="AH5517" s="353" t="s">
        <v>17395</v>
      </c>
      <c r="AI5517" s="352" t="s">
        <v>17396</v>
      </c>
      <c r="AJ5517" s="352" t="s">
        <v>17397</v>
      </c>
      <c r="AK5517" s="354">
        <v>313.64260000000002</v>
      </c>
      <c r="AL5517" s="355">
        <v>15.08732</v>
      </c>
      <c r="AM5517" s="11">
        <f>IF(Verzie!$E$1="CZK",Ceny!AK5517,IF(Verzie!$E$1="SK",Ceny!AL5517,""))</f>
        <v>15.08732</v>
      </c>
    </row>
    <row r="5518" spans="34:39" ht="15">
      <c r="AH5518" s="353" t="s">
        <v>17398</v>
      </c>
      <c r="AI5518" s="352" t="s">
        <v>17399</v>
      </c>
      <c r="AJ5518" s="352" t="s">
        <v>17400</v>
      </c>
      <c r="AK5518" s="354">
        <v>60.684010000000001</v>
      </c>
      <c r="AL5518" s="355">
        <v>2.4384999999999999</v>
      </c>
      <c r="AM5518" s="11">
        <f>IF(Verzie!$E$1="CZK",Ceny!AK5518,IF(Verzie!$E$1="SK",Ceny!AL5518,""))</f>
        <v>2.4384999999999999</v>
      </c>
    </row>
    <row r="5519" spans="34:39" ht="15">
      <c r="AH5519" s="353" t="s">
        <v>17401</v>
      </c>
      <c r="AI5519" s="352" t="s">
        <v>17402</v>
      </c>
      <c r="AJ5519" s="352" t="s">
        <v>17403</v>
      </c>
      <c r="AK5519" s="354">
        <v>762.58731</v>
      </c>
      <c r="AL5519" s="355">
        <v>36.683199999999999</v>
      </c>
      <c r="AM5519" s="11">
        <f>IF(Verzie!$E$1="CZK",Ceny!AK5519,IF(Verzie!$E$1="SK",Ceny!AL5519,""))</f>
        <v>36.683199999999999</v>
      </c>
    </row>
    <row r="5520" spans="34:39" ht="15">
      <c r="AH5520" s="353" t="s">
        <v>17404</v>
      </c>
      <c r="AI5520" s="352" t="s">
        <v>17405</v>
      </c>
      <c r="AJ5520" s="352" t="s">
        <v>17406</v>
      </c>
      <c r="AK5520" s="354">
        <v>1000.44484</v>
      </c>
      <c r="AL5520" s="355">
        <v>48.125010000000003</v>
      </c>
      <c r="AM5520" s="11">
        <f>IF(Verzie!$E$1="CZK",Ceny!AK5520,IF(Verzie!$E$1="SK",Ceny!AL5520,""))</f>
        <v>48.125010000000003</v>
      </c>
    </row>
    <row r="5521" spans="34:39" ht="15">
      <c r="AH5521" s="353" t="s">
        <v>17407</v>
      </c>
      <c r="AI5521" s="352" t="s">
        <v>17408</v>
      </c>
      <c r="AJ5521" s="352" t="s">
        <v>17409</v>
      </c>
      <c r="AK5521" s="354">
        <v>604.01390000000004</v>
      </c>
      <c r="AL5521" s="355">
        <v>29.055260000000001</v>
      </c>
      <c r="AM5521" s="11">
        <f>IF(Verzie!$E$1="CZK",Ceny!AK5521,IF(Verzie!$E$1="SK",Ceny!AL5521,""))</f>
        <v>29.055260000000001</v>
      </c>
    </row>
    <row r="5522" spans="34:39" ht="15">
      <c r="AH5522" s="353" t="s">
        <v>17410</v>
      </c>
      <c r="AI5522" s="352" t="s">
        <v>17411</v>
      </c>
      <c r="AJ5522" s="352" t="s">
        <v>17412</v>
      </c>
      <c r="AK5522" s="354">
        <v>207.58450999999999</v>
      </c>
      <c r="AL5522" s="355">
        <v>9.9855800000000006</v>
      </c>
      <c r="AM5522" s="11">
        <f>IF(Verzie!$E$1="CZK",Ceny!AK5522,IF(Verzie!$E$1="SK",Ceny!AL5522,""))</f>
        <v>9.9855800000000006</v>
      </c>
    </row>
    <row r="5523" spans="34:39" ht="15">
      <c r="AH5523" s="353" t="s">
        <v>17413</v>
      </c>
      <c r="AI5523" s="352" t="s">
        <v>17414</v>
      </c>
      <c r="AJ5523" s="352" t="s">
        <v>17415</v>
      </c>
      <c r="AK5523" s="354">
        <v>207.58450999999999</v>
      </c>
      <c r="AL5523" s="355">
        <v>9.9855800000000006</v>
      </c>
      <c r="AM5523" s="11">
        <f>IF(Verzie!$E$1="CZK",Ceny!AK5523,IF(Verzie!$E$1="SK",Ceny!AL5523,""))</f>
        <v>9.9855800000000006</v>
      </c>
    </row>
    <row r="5524" spans="34:39" ht="15">
      <c r="AH5524" s="353" t="s">
        <v>17416</v>
      </c>
      <c r="AI5524" s="352" t="s">
        <v>17417</v>
      </c>
      <c r="AJ5524" s="352" t="s">
        <v>17418</v>
      </c>
      <c r="AK5524" s="354">
        <v>207.58450999999999</v>
      </c>
      <c r="AL5524" s="355">
        <v>9.9855800000000006</v>
      </c>
      <c r="AM5524" s="11">
        <f>IF(Verzie!$E$1="CZK",Ceny!AK5524,IF(Verzie!$E$1="SK",Ceny!AL5524,""))</f>
        <v>9.9855800000000006</v>
      </c>
    </row>
    <row r="5525" spans="34:39" ht="15">
      <c r="AH5525" s="353" t="s">
        <v>17419</v>
      </c>
      <c r="AI5525" s="352" t="s">
        <v>17420</v>
      </c>
      <c r="AJ5525" s="352" t="s">
        <v>17421</v>
      </c>
      <c r="AK5525" s="354">
        <v>0</v>
      </c>
      <c r="AL5525" s="355">
        <v>0</v>
      </c>
      <c r="AM5525" s="11">
        <f>IF(Verzie!$E$1="CZK",Ceny!AK5525,IF(Verzie!$E$1="SK",Ceny!AL5525,""))</f>
        <v>0</v>
      </c>
    </row>
    <row r="5526" spans="34:39" ht="15">
      <c r="AH5526" s="353" t="s">
        <v>17422</v>
      </c>
      <c r="AI5526" s="352" t="s">
        <v>17423</v>
      </c>
      <c r="AJ5526" s="352" t="s">
        <v>17424</v>
      </c>
      <c r="AK5526" s="354">
        <v>263.25970999999998</v>
      </c>
      <c r="AL5526" s="355">
        <v>12.66376</v>
      </c>
      <c r="AM5526" s="11">
        <f>IF(Verzie!$E$1="CZK",Ceny!AK5526,IF(Verzie!$E$1="SK",Ceny!AL5526,""))</f>
        <v>12.66376</v>
      </c>
    </row>
    <row r="5527" spans="34:39" ht="15">
      <c r="AH5527" s="353" t="s">
        <v>17425</v>
      </c>
      <c r="AI5527" s="352" t="s">
        <v>17426</v>
      </c>
      <c r="AJ5527" s="352" t="s">
        <v>17427</v>
      </c>
      <c r="AK5527" s="354">
        <v>297.22723000000002</v>
      </c>
      <c r="AL5527" s="355">
        <v>14.297700000000001</v>
      </c>
      <c r="AM5527" s="11">
        <f>IF(Verzie!$E$1="CZK",Ceny!AK5527,IF(Verzie!$E$1="SK",Ceny!AL5527,""))</f>
        <v>14.297700000000001</v>
      </c>
    </row>
    <row r="5528" spans="34:39" ht="15">
      <c r="AH5528" s="353" t="s">
        <v>17428</v>
      </c>
      <c r="AI5528" s="352" t="s">
        <v>17429</v>
      </c>
      <c r="AJ5528" s="352" t="s">
        <v>17430</v>
      </c>
      <c r="AK5528" s="354">
        <v>314.21460999999999</v>
      </c>
      <c r="AL5528" s="355">
        <v>15.11486</v>
      </c>
      <c r="AM5528" s="11">
        <f>IF(Verzie!$E$1="CZK",Ceny!AK5528,IF(Verzie!$E$1="SK",Ceny!AL5528,""))</f>
        <v>15.11486</v>
      </c>
    </row>
    <row r="5529" spans="34:39" ht="15">
      <c r="AH5529" s="353" t="s">
        <v>17431</v>
      </c>
      <c r="AI5529" s="352" t="s">
        <v>17432</v>
      </c>
      <c r="AJ5529" s="352" t="s">
        <v>17433</v>
      </c>
      <c r="AK5529" s="354">
        <v>331.19713999999999</v>
      </c>
      <c r="AL5529" s="355">
        <v>15.93178</v>
      </c>
      <c r="AM5529" s="11">
        <f>IF(Verzie!$E$1="CZK",Ceny!AK5529,IF(Verzie!$E$1="SK",Ceny!AL5529,""))</f>
        <v>15.93178</v>
      </c>
    </row>
    <row r="5530" spans="34:39" ht="15">
      <c r="AH5530" s="353" t="s">
        <v>17434</v>
      </c>
      <c r="AI5530" s="352" t="s">
        <v>17435</v>
      </c>
      <c r="AJ5530" s="352" t="s">
        <v>17436</v>
      </c>
      <c r="AK5530" s="354">
        <v>361.34329000000002</v>
      </c>
      <c r="AL5530" s="355">
        <v>17.381910000000001</v>
      </c>
      <c r="AM5530" s="11">
        <f>IF(Verzie!$E$1="CZK",Ceny!AK5530,IF(Verzie!$E$1="SK",Ceny!AL5530,""))</f>
        <v>17.381910000000001</v>
      </c>
    </row>
    <row r="5531" spans="34:39" ht="15">
      <c r="AH5531" s="353" t="s">
        <v>17437</v>
      </c>
      <c r="AI5531" s="352" t="s">
        <v>17438</v>
      </c>
      <c r="AJ5531" s="352" t="s">
        <v>17439</v>
      </c>
      <c r="AK5531" s="354">
        <v>625.42647999999997</v>
      </c>
      <c r="AL5531" s="355">
        <v>30.085270000000001</v>
      </c>
      <c r="AM5531" s="11">
        <f>IF(Verzie!$E$1="CZK",Ceny!AK5531,IF(Verzie!$E$1="SK",Ceny!AL5531,""))</f>
        <v>30.085270000000001</v>
      </c>
    </row>
    <row r="5532" spans="34:39" ht="15">
      <c r="AH5532" s="353" t="s">
        <v>17440</v>
      </c>
      <c r="AI5532" s="352" t="s">
        <v>17441</v>
      </c>
      <c r="AJ5532" s="352" t="s">
        <v>17442</v>
      </c>
      <c r="AK5532" s="354">
        <v>654.15008</v>
      </c>
      <c r="AL5532" s="355">
        <v>31.466989999999999</v>
      </c>
      <c r="AM5532" s="11">
        <f>IF(Verzie!$E$1="CZK",Ceny!AK5532,IF(Verzie!$E$1="SK",Ceny!AL5532,""))</f>
        <v>31.466989999999999</v>
      </c>
    </row>
    <row r="5533" spans="34:39" ht="15">
      <c r="AH5533" s="353" t="s">
        <v>17443</v>
      </c>
      <c r="AI5533" s="352" t="s">
        <v>17444</v>
      </c>
      <c r="AJ5533" s="352" t="s">
        <v>17445</v>
      </c>
      <c r="AK5533" s="354">
        <v>682.87129000000004</v>
      </c>
      <c r="AL5533" s="355">
        <v>32.848579999999998</v>
      </c>
      <c r="AM5533" s="11">
        <f>IF(Verzie!$E$1="CZK",Ceny!AK5533,IF(Verzie!$E$1="SK",Ceny!AL5533,""))</f>
        <v>32.848579999999998</v>
      </c>
    </row>
    <row r="5534" spans="34:39" ht="15">
      <c r="AH5534" s="353" t="s">
        <v>17446</v>
      </c>
      <c r="AI5534" s="352" t="s">
        <v>17447</v>
      </c>
      <c r="AJ5534" s="352" t="s">
        <v>17448</v>
      </c>
      <c r="AK5534" s="354">
        <v>725.95672000000002</v>
      </c>
      <c r="AL5534" s="355">
        <v>34.921129999999998</v>
      </c>
      <c r="AM5534" s="11">
        <f>IF(Verzie!$E$1="CZK",Ceny!AK5534,IF(Verzie!$E$1="SK",Ceny!AL5534,""))</f>
        <v>34.921129999999998</v>
      </c>
    </row>
    <row r="5535" spans="34:39" ht="15">
      <c r="AH5535" s="353" t="s">
        <v>17449</v>
      </c>
      <c r="AI5535" s="352" t="s">
        <v>17450</v>
      </c>
      <c r="AJ5535" s="352" t="s">
        <v>17451</v>
      </c>
      <c r="AK5535" s="354">
        <v>278.70033999999998</v>
      </c>
      <c r="AL5535" s="355">
        <v>13.40648</v>
      </c>
      <c r="AM5535" s="11">
        <f>IF(Verzie!$E$1="CZK",Ceny!AK5535,IF(Verzie!$E$1="SK",Ceny!AL5535,""))</f>
        <v>13.40648</v>
      </c>
    </row>
    <row r="5536" spans="34:39" ht="15">
      <c r="AH5536" s="353" t="s">
        <v>17452</v>
      </c>
      <c r="AI5536" s="352" t="s">
        <v>17453</v>
      </c>
      <c r="AJ5536" s="352" t="s">
        <v>17454</v>
      </c>
      <c r="AK5536" s="354">
        <v>318.84755000000001</v>
      </c>
      <c r="AL5536" s="355">
        <v>15.33771</v>
      </c>
      <c r="AM5536" s="11">
        <f>IF(Verzie!$E$1="CZK",Ceny!AK5536,IF(Verzie!$E$1="SK",Ceny!AL5536,""))</f>
        <v>15.33771</v>
      </c>
    </row>
    <row r="5537" spans="34:39" ht="15">
      <c r="AH5537" s="353" t="s">
        <v>17455</v>
      </c>
      <c r="AI5537" s="352" t="s">
        <v>17456</v>
      </c>
      <c r="AJ5537" s="352" t="s">
        <v>17457</v>
      </c>
      <c r="AK5537" s="354">
        <v>338.92111999999997</v>
      </c>
      <c r="AL5537" s="355">
        <v>16.303329999999999</v>
      </c>
      <c r="AM5537" s="11">
        <f>IF(Verzie!$E$1="CZK",Ceny!AK5537,IF(Verzie!$E$1="SK",Ceny!AL5537,""))</f>
        <v>16.303329999999999</v>
      </c>
    </row>
    <row r="5538" spans="34:39" ht="15">
      <c r="AH5538" s="353" t="s">
        <v>17458</v>
      </c>
      <c r="AI5538" s="352" t="s">
        <v>17459</v>
      </c>
      <c r="AJ5538" s="352" t="s">
        <v>17460</v>
      </c>
      <c r="AK5538" s="354">
        <v>358.9923</v>
      </c>
      <c r="AL5538" s="355">
        <v>17.268830000000001</v>
      </c>
      <c r="AM5538" s="11">
        <f>IF(Verzie!$E$1="CZK",Ceny!AK5538,IF(Verzie!$E$1="SK",Ceny!AL5538,""))</f>
        <v>17.268830000000001</v>
      </c>
    </row>
    <row r="5539" spans="34:39" ht="15">
      <c r="AH5539" s="353" t="s">
        <v>17461</v>
      </c>
      <c r="AI5539" s="352" t="s">
        <v>17462</v>
      </c>
      <c r="AJ5539" s="352" t="s">
        <v>17463</v>
      </c>
      <c r="AK5539" s="354">
        <v>387.57979999999998</v>
      </c>
      <c r="AL5539" s="355">
        <v>18.643969999999999</v>
      </c>
      <c r="AM5539" s="11">
        <f>IF(Verzie!$E$1="CZK",Ceny!AK5539,IF(Verzie!$E$1="SK",Ceny!AL5539,""))</f>
        <v>18.643969999999999</v>
      </c>
    </row>
    <row r="5540" spans="34:39" ht="15">
      <c r="AH5540" s="353" t="s">
        <v>17464</v>
      </c>
      <c r="AI5540" s="352" t="s">
        <v>17465</v>
      </c>
      <c r="AJ5540" s="352" t="s">
        <v>17466</v>
      </c>
      <c r="AK5540" s="354">
        <v>667.20627999999999</v>
      </c>
      <c r="AL5540" s="355">
        <v>32.095039999999997</v>
      </c>
      <c r="AM5540" s="11">
        <f>IF(Verzie!$E$1="CZK",Ceny!AK5540,IF(Verzie!$E$1="SK",Ceny!AL5540,""))</f>
        <v>32.095039999999997</v>
      </c>
    </row>
    <row r="5541" spans="34:39" ht="15">
      <c r="AH5541" s="353" t="s">
        <v>17467</v>
      </c>
      <c r="AI5541" s="352" t="s">
        <v>17468</v>
      </c>
      <c r="AJ5541" s="352" t="s">
        <v>17469</v>
      </c>
      <c r="AK5541" s="354">
        <v>701.15468999999996</v>
      </c>
      <c r="AL5541" s="355">
        <v>33.728079999999999</v>
      </c>
      <c r="AM5541" s="11">
        <f>IF(Verzie!$E$1="CZK",Ceny!AK5541,IF(Verzie!$E$1="SK",Ceny!AL5541,""))</f>
        <v>33.728079999999999</v>
      </c>
    </row>
    <row r="5542" spans="34:39" ht="15">
      <c r="AH5542" s="353" t="s">
        <v>17470</v>
      </c>
      <c r="AI5542" s="352" t="s">
        <v>17471</v>
      </c>
      <c r="AJ5542" s="352" t="s">
        <v>17472</v>
      </c>
      <c r="AK5542" s="354">
        <v>358.67579999999998</v>
      </c>
      <c r="AL5542" s="355">
        <v>17.253599999999999</v>
      </c>
      <c r="AM5542" s="11">
        <f>IF(Verzie!$E$1="CZK",Ceny!AK5542,IF(Verzie!$E$1="SK",Ceny!AL5542,""))</f>
        <v>17.253599999999999</v>
      </c>
    </row>
    <row r="5543" spans="34:39" ht="15">
      <c r="AH5543" s="353" t="s">
        <v>17473</v>
      </c>
      <c r="AI5543" s="352" t="s">
        <v>17474</v>
      </c>
      <c r="AJ5543" s="352" t="s">
        <v>17475</v>
      </c>
      <c r="AK5543" s="354">
        <v>786.02219000000002</v>
      </c>
      <c r="AL5543" s="355">
        <v>37.810499999999998</v>
      </c>
      <c r="AM5543" s="11">
        <f>IF(Verzie!$E$1="CZK",Ceny!AK5543,IF(Verzie!$E$1="SK",Ceny!AL5543,""))</f>
        <v>37.810499999999998</v>
      </c>
    </row>
    <row r="5544" spans="34:39" ht="15">
      <c r="AH5544" s="353" t="s">
        <v>17476</v>
      </c>
      <c r="AI5544" s="352" t="s">
        <v>17477</v>
      </c>
      <c r="AJ5544" s="352" t="s">
        <v>17478</v>
      </c>
      <c r="AK5544" s="354">
        <v>284.00878</v>
      </c>
      <c r="AL5544" s="355">
        <v>13.66184</v>
      </c>
      <c r="AM5544" s="11">
        <f>IF(Verzie!$E$1="CZK",Ceny!AK5544,IF(Verzie!$E$1="SK",Ceny!AL5544,""))</f>
        <v>13.66184</v>
      </c>
    </row>
    <row r="5545" spans="34:39" ht="15">
      <c r="AH5545" s="353" t="s">
        <v>17479</v>
      </c>
      <c r="AI5545" s="352" t="s">
        <v>17480</v>
      </c>
      <c r="AJ5545" s="352" t="s">
        <v>17481</v>
      </c>
      <c r="AK5545" s="354">
        <v>324.91734000000002</v>
      </c>
      <c r="AL5545" s="355">
        <v>15.62969</v>
      </c>
      <c r="AM5545" s="11">
        <f>IF(Verzie!$E$1="CZK",Ceny!AK5545,IF(Verzie!$E$1="SK",Ceny!AL5545,""))</f>
        <v>15.62969</v>
      </c>
    </row>
    <row r="5546" spans="34:39" ht="15">
      <c r="AH5546" s="353" t="s">
        <v>17482</v>
      </c>
      <c r="AI5546" s="352" t="s">
        <v>17483</v>
      </c>
      <c r="AJ5546" s="352" t="s">
        <v>17484</v>
      </c>
      <c r="AK5546" s="354">
        <v>345.37038000000001</v>
      </c>
      <c r="AL5546" s="355">
        <v>16.61356</v>
      </c>
      <c r="AM5546" s="11">
        <f>IF(Verzie!$E$1="CZK",Ceny!AK5546,IF(Verzie!$E$1="SK",Ceny!AL5546,""))</f>
        <v>16.61356</v>
      </c>
    </row>
    <row r="5547" spans="34:39" ht="15">
      <c r="AH5547" s="353" t="s">
        <v>17485</v>
      </c>
      <c r="AI5547" s="352" t="s">
        <v>17486</v>
      </c>
      <c r="AJ5547" s="352" t="s">
        <v>17487</v>
      </c>
      <c r="AK5547" s="354">
        <v>365.83064999999999</v>
      </c>
      <c r="AL5547" s="355">
        <v>17.597770000000001</v>
      </c>
      <c r="AM5547" s="11">
        <f>IF(Verzie!$E$1="CZK",Ceny!AK5547,IF(Verzie!$E$1="SK",Ceny!AL5547,""))</f>
        <v>17.597770000000001</v>
      </c>
    </row>
    <row r="5548" spans="34:39" ht="15">
      <c r="AH5548" s="353" t="s">
        <v>17488</v>
      </c>
      <c r="AI5548" s="352" t="s">
        <v>17489</v>
      </c>
      <c r="AJ5548" s="352" t="s">
        <v>17490</v>
      </c>
      <c r="AK5548" s="354">
        <v>406.03505000000001</v>
      </c>
      <c r="AL5548" s="355">
        <v>19.531739999999999</v>
      </c>
      <c r="AM5548" s="11">
        <f>IF(Verzie!$E$1="CZK",Ceny!AK5548,IF(Verzie!$E$1="SK",Ceny!AL5548,""))</f>
        <v>19.531739999999999</v>
      </c>
    </row>
    <row r="5549" spans="34:39" ht="15">
      <c r="AH5549" s="353" t="s">
        <v>17491</v>
      </c>
      <c r="AI5549" s="352" t="s">
        <v>17492</v>
      </c>
      <c r="AJ5549" s="352" t="s">
        <v>17493</v>
      </c>
      <c r="AK5549" s="354">
        <v>746.05416000000002</v>
      </c>
      <c r="AL5549" s="355">
        <v>35.887909999999998</v>
      </c>
      <c r="AM5549" s="11">
        <f>IF(Verzie!$E$1="CZK",Ceny!AK5549,IF(Verzie!$E$1="SK",Ceny!AL5549,""))</f>
        <v>35.887909999999998</v>
      </c>
    </row>
    <row r="5550" spans="34:39" ht="15">
      <c r="AH5550" s="353" t="s">
        <v>17494</v>
      </c>
      <c r="AI5550" s="352" t="s">
        <v>17495</v>
      </c>
      <c r="AJ5550" s="352" t="s">
        <v>17496</v>
      </c>
      <c r="AK5550" s="354">
        <v>782.17695000000003</v>
      </c>
      <c r="AL5550" s="355">
        <v>37.625529999999998</v>
      </c>
      <c r="AM5550" s="11">
        <f>IF(Verzie!$E$1="CZK",Ceny!AK5550,IF(Verzie!$E$1="SK",Ceny!AL5550,""))</f>
        <v>37.625529999999998</v>
      </c>
    </row>
    <row r="5551" spans="34:39" ht="15">
      <c r="AH5551" s="353" t="s">
        <v>17497</v>
      </c>
      <c r="AI5551" s="352" t="s">
        <v>17498</v>
      </c>
      <c r="AJ5551" s="352" t="s">
        <v>17499</v>
      </c>
      <c r="AK5551" s="354">
        <v>836.36135000000002</v>
      </c>
      <c r="AL5551" s="355">
        <v>40.232010000000002</v>
      </c>
      <c r="AM5551" s="11">
        <f>IF(Verzie!$E$1="CZK",Ceny!AK5551,IF(Verzie!$E$1="SK",Ceny!AL5551,""))</f>
        <v>40.232010000000002</v>
      </c>
    </row>
    <row r="5552" spans="34:39" ht="15">
      <c r="AH5552" s="353" t="s">
        <v>17500</v>
      </c>
      <c r="AI5552" s="352" t="s">
        <v>17501</v>
      </c>
      <c r="AJ5552" s="352" t="s">
        <v>17502</v>
      </c>
      <c r="AK5552" s="354">
        <v>263.25970999999998</v>
      </c>
      <c r="AL5552" s="355">
        <v>12.66376</v>
      </c>
      <c r="AM5552" s="11">
        <f>IF(Verzie!$E$1="CZK",Ceny!AK5552,IF(Verzie!$E$1="SK",Ceny!AL5552,""))</f>
        <v>12.66376</v>
      </c>
    </row>
    <row r="5553" spans="34:39" ht="15">
      <c r="AH5553" s="353" t="s">
        <v>17503</v>
      </c>
      <c r="AI5553" s="352" t="s">
        <v>17504</v>
      </c>
      <c r="AJ5553" s="352" t="s">
        <v>17505</v>
      </c>
      <c r="AK5553" s="354">
        <v>297.22723000000002</v>
      </c>
      <c r="AL5553" s="355">
        <v>14.297700000000001</v>
      </c>
      <c r="AM5553" s="11">
        <f>IF(Verzie!$E$1="CZK",Ceny!AK5553,IF(Verzie!$E$1="SK",Ceny!AL5553,""))</f>
        <v>14.297700000000001</v>
      </c>
    </row>
    <row r="5554" spans="34:39" ht="15">
      <c r="AH5554" s="353" t="s">
        <v>17506</v>
      </c>
      <c r="AI5554" s="352" t="s">
        <v>17507</v>
      </c>
      <c r="AJ5554" s="352" t="s">
        <v>17508</v>
      </c>
      <c r="AK5554" s="354">
        <v>314.21460999999999</v>
      </c>
      <c r="AL5554" s="355">
        <v>15.11486</v>
      </c>
      <c r="AM5554" s="11">
        <f>IF(Verzie!$E$1="CZK",Ceny!AK5554,IF(Verzie!$E$1="SK",Ceny!AL5554,""))</f>
        <v>15.11486</v>
      </c>
    </row>
    <row r="5555" spans="34:39" ht="15">
      <c r="AH5555" s="353" t="s">
        <v>17509</v>
      </c>
      <c r="AI5555" s="352" t="s">
        <v>17510</v>
      </c>
      <c r="AJ5555" s="352" t="s">
        <v>17511</v>
      </c>
      <c r="AK5555" s="354">
        <v>331.19713999999999</v>
      </c>
      <c r="AL5555" s="355">
        <v>15.93178</v>
      </c>
      <c r="AM5555" s="11">
        <f>IF(Verzie!$E$1="CZK",Ceny!AK5555,IF(Verzie!$E$1="SK",Ceny!AL5555,""))</f>
        <v>15.93178</v>
      </c>
    </row>
    <row r="5556" spans="34:39" ht="15">
      <c r="AH5556" s="353" t="s">
        <v>17512</v>
      </c>
      <c r="AI5556" s="352" t="s">
        <v>17513</v>
      </c>
      <c r="AJ5556" s="352" t="s">
        <v>17514</v>
      </c>
      <c r="AK5556" s="354">
        <v>361.34329000000002</v>
      </c>
      <c r="AL5556" s="355">
        <v>17.381910000000001</v>
      </c>
      <c r="AM5556" s="11">
        <f>IF(Verzie!$E$1="CZK",Ceny!AK5556,IF(Verzie!$E$1="SK",Ceny!AL5556,""))</f>
        <v>17.381910000000001</v>
      </c>
    </row>
    <row r="5557" spans="34:39" ht="15">
      <c r="AH5557" s="353" t="s">
        <v>17515</v>
      </c>
      <c r="AI5557" s="352" t="s">
        <v>17516</v>
      </c>
      <c r="AJ5557" s="352" t="s">
        <v>17517</v>
      </c>
      <c r="AK5557" s="354">
        <v>625.42647999999997</v>
      </c>
      <c r="AL5557" s="355">
        <v>30.085270000000001</v>
      </c>
      <c r="AM5557" s="11">
        <f>IF(Verzie!$E$1="CZK",Ceny!AK5557,IF(Verzie!$E$1="SK",Ceny!AL5557,""))</f>
        <v>30.085270000000001</v>
      </c>
    </row>
    <row r="5558" spans="34:39" ht="15">
      <c r="AH5558" s="353" t="s">
        <v>17518</v>
      </c>
      <c r="AI5558" s="352" t="s">
        <v>17519</v>
      </c>
      <c r="AJ5558" s="352" t="s">
        <v>17520</v>
      </c>
      <c r="AK5558" s="354">
        <v>654.15008</v>
      </c>
      <c r="AL5558" s="355">
        <v>31.466989999999999</v>
      </c>
      <c r="AM5558" s="11">
        <f>IF(Verzie!$E$1="CZK",Ceny!AK5558,IF(Verzie!$E$1="SK",Ceny!AL5558,""))</f>
        <v>31.466989999999999</v>
      </c>
    </row>
    <row r="5559" spans="34:39" ht="15">
      <c r="AH5559" s="353" t="s">
        <v>17521</v>
      </c>
      <c r="AI5559" s="352" t="s">
        <v>17522</v>
      </c>
      <c r="AJ5559" s="352" t="s">
        <v>17523</v>
      </c>
      <c r="AK5559" s="354">
        <v>682.87129000000004</v>
      </c>
      <c r="AL5559" s="355">
        <v>32.848579999999998</v>
      </c>
      <c r="AM5559" s="11">
        <f>IF(Verzie!$E$1="CZK",Ceny!AK5559,IF(Verzie!$E$1="SK",Ceny!AL5559,""))</f>
        <v>32.848579999999998</v>
      </c>
    </row>
    <row r="5560" spans="34:39" ht="15">
      <c r="AH5560" s="353" t="s">
        <v>17524</v>
      </c>
      <c r="AI5560" s="352" t="s">
        <v>17525</v>
      </c>
      <c r="AJ5560" s="352" t="s">
        <v>17526</v>
      </c>
      <c r="AK5560" s="354">
        <v>725.95672000000002</v>
      </c>
      <c r="AL5560" s="355">
        <v>34.921129999999998</v>
      </c>
      <c r="AM5560" s="11">
        <f>IF(Verzie!$E$1="CZK",Ceny!AK5560,IF(Verzie!$E$1="SK",Ceny!AL5560,""))</f>
        <v>34.921129999999998</v>
      </c>
    </row>
    <row r="5561" spans="34:39" ht="15">
      <c r="AH5561" s="353" t="s">
        <v>17527</v>
      </c>
      <c r="AI5561" s="352" t="s">
        <v>17528</v>
      </c>
      <c r="AJ5561" s="352" t="s">
        <v>17529</v>
      </c>
      <c r="AK5561" s="354">
        <v>278.70033999999998</v>
      </c>
      <c r="AL5561" s="355">
        <v>13.40648</v>
      </c>
      <c r="AM5561" s="11">
        <f>IF(Verzie!$E$1="CZK",Ceny!AK5561,IF(Verzie!$E$1="SK",Ceny!AL5561,""))</f>
        <v>13.40648</v>
      </c>
    </row>
    <row r="5562" spans="34:39" ht="15">
      <c r="AH5562" s="353" t="s">
        <v>17530</v>
      </c>
      <c r="AI5562" s="352" t="s">
        <v>17531</v>
      </c>
      <c r="AJ5562" s="352" t="s">
        <v>17532</v>
      </c>
      <c r="AK5562" s="354">
        <v>318.84755000000001</v>
      </c>
      <c r="AL5562" s="355">
        <v>15.33771</v>
      </c>
      <c r="AM5562" s="11">
        <f>IF(Verzie!$E$1="CZK",Ceny!AK5562,IF(Verzie!$E$1="SK",Ceny!AL5562,""))</f>
        <v>15.33771</v>
      </c>
    </row>
    <row r="5563" spans="34:39" ht="15">
      <c r="AH5563" s="353" t="s">
        <v>17533</v>
      </c>
      <c r="AI5563" s="352" t="s">
        <v>17534</v>
      </c>
      <c r="AJ5563" s="352" t="s">
        <v>17535</v>
      </c>
      <c r="AK5563" s="354">
        <v>338.92111999999997</v>
      </c>
      <c r="AL5563" s="355">
        <v>16.303329999999999</v>
      </c>
      <c r="AM5563" s="11">
        <f>IF(Verzie!$E$1="CZK",Ceny!AK5563,IF(Verzie!$E$1="SK",Ceny!AL5563,""))</f>
        <v>16.303329999999999</v>
      </c>
    </row>
    <row r="5564" spans="34:39" ht="15">
      <c r="AH5564" s="353" t="s">
        <v>17536</v>
      </c>
      <c r="AI5564" s="352" t="s">
        <v>17537</v>
      </c>
      <c r="AJ5564" s="352" t="s">
        <v>17538</v>
      </c>
      <c r="AK5564" s="354">
        <v>358.9923</v>
      </c>
      <c r="AL5564" s="355">
        <v>17.268830000000001</v>
      </c>
      <c r="AM5564" s="11">
        <f>IF(Verzie!$E$1="CZK",Ceny!AK5564,IF(Verzie!$E$1="SK",Ceny!AL5564,""))</f>
        <v>17.268830000000001</v>
      </c>
    </row>
    <row r="5565" spans="34:39" ht="15">
      <c r="AH5565" s="353" t="s">
        <v>17539</v>
      </c>
      <c r="AI5565" s="352" t="s">
        <v>17540</v>
      </c>
      <c r="AJ5565" s="352" t="s">
        <v>17541</v>
      </c>
      <c r="AK5565" s="354">
        <v>387.57979999999998</v>
      </c>
      <c r="AL5565" s="355">
        <v>18.643969999999999</v>
      </c>
      <c r="AM5565" s="11">
        <f>IF(Verzie!$E$1="CZK",Ceny!AK5565,IF(Verzie!$E$1="SK",Ceny!AL5565,""))</f>
        <v>18.643969999999999</v>
      </c>
    </row>
    <row r="5566" spans="34:39" ht="15">
      <c r="AH5566" s="353" t="s">
        <v>17542</v>
      </c>
      <c r="AI5566" s="352" t="s">
        <v>17543</v>
      </c>
      <c r="AJ5566" s="352" t="s">
        <v>17544</v>
      </c>
      <c r="AK5566" s="354">
        <v>667.20627999999999</v>
      </c>
      <c r="AL5566" s="355">
        <v>32.095039999999997</v>
      </c>
      <c r="AM5566" s="11">
        <f>IF(Verzie!$E$1="CZK",Ceny!AK5566,IF(Verzie!$E$1="SK",Ceny!AL5566,""))</f>
        <v>32.095039999999997</v>
      </c>
    </row>
    <row r="5567" spans="34:39" ht="15">
      <c r="AH5567" s="353" t="s">
        <v>17545</v>
      </c>
      <c r="AI5567" s="352" t="s">
        <v>17546</v>
      </c>
      <c r="AJ5567" s="352" t="s">
        <v>17547</v>
      </c>
      <c r="AK5567" s="354">
        <v>701.15468999999996</v>
      </c>
      <c r="AL5567" s="355">
        <v>33.728079999999999</v>
      </c>
      <c r="AM5567" s="11">
        <f>IF(Verzie!$E$1="CZK",Ceny!AK5567,IF(Verzie!$E$1="SK",Ceny!AL5567,""))</f>
        <v>33.728079999999999</v>
      </c>
    </row>
    <row r="5568" spans="34:39" ht="15">
      <c r="AH5568" s="353" t="s">
        <v>17548</v>
      </c>
      <c r="AI5568" s="352" t="s">
        <v>17549</v>
      </c>
      <c r="AJ5568" s="352" t="s">
        <v>17550</v>
      </c>
      <c r="AK5568" s="354">
        <v>358.67579999999998</v>
      </c>
      <c r="AL5568" s="355">
        <v>17.253599999999999</v>
      </c>
      <c r="AM5568" s="11">
        <f>IF(Verzie!$E$1="CZK",Ceny!AK5568,IF(Verzie!$E$1="SK",Ceny!AL5568,""))</f>
        <v>17.253599999999999</v>
      </c>
    </row>
    <row r="5569" spans="34:39" ht="15">
      <c r="AH5569" s="353" t="s">
        <v>17551</v>
      </c>
      <c r="AI5569" s="352" t="s">
        <v>17552</v>
      </c>
      <c r="AJ5569" s="352" t="s">
        <v>17553</v>
      </c>
      <c r="AK5569" s="354">
        <v>786.02219000000002</v>
      </c>
      <c r="AL5569" s="355">
        <v>37.810499999999998</v>
      </c>
      <c r="AM5569" s="11">
        <f>IF(Verzie!$E$1="CZK",Ceny!AK5569,IF(Verzie!$E$1="SK",Ceny!AL5569,""))</f>
        <v>37.810499999999998</v>
      </c>
    </row>
    <row r="5570" spans="34:39" ht="15">
      <c r="AH5570" s="353" t="s">
        <v>17554</v>
      </c>
      <c r="AI5570" s="352" t="s">
        <v>17555</v>
      </c>
      <c r="AJ5570" s="352" t="s">
        <v>17556</v>
      </c>
      <c r="AK5570" s="354">
        <v>284.00878</v>
      </c>
      <c r="AL5570" s="355">
        <v>13.66184</v>
      </c>
      <c r="AM5570" s="11">
        <f>IF(Verzie!$E$1="CZK",Ceny!AK5570,IF(Verzie!$E$1="SK",Ceny!AL5570,""))</f>
        <v>13.66184</v>
      </c>
    </row>
    <row r="5571" spans="34:39" ht="15">
      <c r="AH5571" s="353" t="s">
        <v>17557</v>
      </c>
      <c r="AI5571" s="352" t="s">
        <v>17558</v>
      </c>
      <c r="AJ5571" s="352" t="s">
        <v>17559</v>
      </c>
      <c r="AK5571" s="354">
        <v>324.91734000000002</v>
      </c>
      <c r="AL5571" s="355">
        <v>15.62969</v>
      </c>
      <c r="AM5571" s="11">
        <f>IF(Verzie!$E$1="CZK",Ceny!AK5571,IF(Verzie!$E$1="SK",Ceny!AL5571,""))</f>
        <v>15.62969</v>
      </c>
    </row>
    <row r="5572" spans="34:39" ht="15">
      <c r="AH5572" s="353" t="s">
        <v>17560</v>
      </c>
      <c r="AI5572" s="352" t="s">
        <v>17561</v>
      </c>
      <c r="AJ5572" s="352" t="s">
        <v>17562</v>
      </c>
      <c r="AK5572" s="354">
        <v>345.37038000000001</v>
      </c>
      <c r="AL5572" s="355">
        <v>16.61356</v>
      </c>
      <c r="AM5572" s="11">
        <f>IF(Verzie!$E$1="CZK",Ceny!AK5572,IF(Verzie!$E$1="SK",Ceny!AL5572,""))</f>
        <v>16.61356</v>
      </c>
    </row>
    <row r="5573" spans="34:39" ht="15">
      <c r="AH5573" s="353" t="s">
        <v>17563</v>
      </c>
      <c r="AI5573" s="352" t="s">
        <v>17564</v>
      </c>
      <c r="AJ5573" s="352" t="s">
        <v>17565</v>
      </c>
      <c r="AK5573" s="354">
        <v>365.83064999999999</v>
      </c>
      <c r="AL5573" s="355">
        <v>17.597770000000001</v>
      </c>
      <c r="AM5573" s="11">
        <f>IF(Verzie!$E$1="CZK",Ceny!AK5573,IF(Verzie!$E$1="SK",Ceny!AL5573,""))</f>
        <v>17.597770000000001</v>
      </c>
    </row>
    <row r="5574" spans="34:39" ht="15">
      <c r="AH5574" s="353" t="s">
        <v>17566</v>
      </c>
      <c r="AI5574" s="352" t="s">
        <v>17567</v>
      </c>
      <c r="AJ5574" s="352" t="s">
        <v>17568</v>
      </c>
      <c r="AK5574" s="354">
        <v>406.03505000000001</v>
      </c>
      <c r="AL5574" s="355">
        <v>19.531739999999999</v>
      </c>
      <c r="AM5574" s="11">
        <f>IF(Verzie!$E$1="CZK",Ceny!AK5574,IF(Verzie!$E$1="SK",Ceny!AL5574,""))</f>
        <v>19.531739999999999</v>
      </c>
    </row>
    <row r="5575" spans="34:39" ht="15">
      <c r="AH5575" s="353" t="s">
        <v>17569</v>
      </c>
      <c r="AI5575" s="352" t="s">
        <v>17570</v>
      </c>
      <c r="AJ5575" s="352" t="s">
        <v>17571</v>
      </c>
      <c r="AK5575" s="354">
        <v>709.93364999999994</v>
      </c>
      <c r="AL5575" s="355">
        <v>34.150370000000002</v>
      </c>
      <c r="AM5575" s="11">
        <f>IF(Verzie!$E$1="CZK",Ceny!AK5575,IF(Verzie!$E$1="SK",Ceny!AL5575,""))</f>
        <v>34.150370000000002</v>
      </c>
    </row>
    <row r="5576" spans="34:39" ht="15">
      <c r="AH5576" s="353" t="s">
        <v>17572</v>
      </c>
      <c r="AI5576" s="352" t="s">
        <v>17573</v>
      </c>
      <c r="AJ5576" s="352" t="s">
        <v>17574</v>
      </c>
      <c r="AK5576" s="354">
        <v>746.05416000000002</v>
      </c>
      <c r="AL5576" s="355">
        <v>35.887909999999998</v>
      </c>
      <c r="AM5576" s="11">
        <f>IF(Verzie!$E$1="CZK",Ceny!AK5576,IF(Verzie!$E$1="SK",Ceny!AL5576,""))</f>
        <v>35.887909999999998</v>
      </c>
    </row>
    <row r="5577" spans="34:39" ht="15">
      <c r="AH5577" s="353" t="s">
        <v>17575</v>
      </c>
      <c r="AI5577" s="352" t="s">
        <v>17576</v>
      </c>
      <c r="AJ5577" s="352" t="s">
        <v>17577</v>
      </c>
      <c r="AK5577" s="354">
        <v>782.17695000000003</v>
      </c>
      <c r="AL5577" s="355">
        <v>37.625529999999998</v>
      </c>
      <c r="AM5577" s="11">
        <f>IF(Verzie!$E$1="CZK",Ceny!AK5577,IF(Verzie!$E$1="SK",Ceny!AL5577,""))</f>
        <v>37.625529999999998</v>
      </c>
    </row>
    <row r="5578" spans="34:39" ht="15">
      <c r="AH5578" s="353" t="s">
        <v>17578</v>
      </c>
      <c r="AI5578" s="352" t="s">
        <v>17579</v>
      </c>
      <c r="AJ5578" s="352" t="s">
        <v>17580</v>
      </c>
      <c r="AK5578" s="354">
        <v>836.36135000000002</v>
      </c>
      <c r="AL5578" s="355">
        <v>40.232010000000002</v>
      </c>
      <c r="AM5578" s="11">
        <f>IF(Verzie!$E$1="CZK",Ceny!AK5578,IF(Verzie!$E$1="SK",Ceny!AL5578,""))</f>
        <v>40.232010000000002</v>
      </c>
    </row>
    <row r="5579" spans="34:39" ht="15">
      <c r="AH5579" s="353" t="s">
        <v>17581</v>
      </c>
      <c r="AI5579" s="352" t="s">
        <v>17582</v>
      </c>
      <c r="AJ5579" s="352" t="s">
        <v>17583</v>
      </c>
      <c r="AK5579" s="354">
        <v>263.25970999999998</v>
      </c>
      <c r="AL5579" s="355">
        <v>12.66376</v>
      </c>
      <c r="AM5579" s="11">
        <f>IF(Verzie!$E$1="CZK",Ceny!AK5579,IF(Verzie!$E$1="SK",Ceny!AL5579,""))</f>
        <v>12.66376</v>
      </c>
    </row>
    <row r="5580" spans="34:39" ht="15">
      <c r="AH5580" s="353" t="s">
        <v>17584</v>
      </c>
      <c r="AI5580" s="352" t="s">
        <v>17585</v>
      </c>
      <c r="AJ5580" s="352" t="s">
        <v>17586</v>
      </c>
      <c r="AK5580" s="354">
        <v>297.22723000000002</v>
      </c>
      <c r="AL5580" s="355">
        <v>14.297700000000001</v>
      </c>
      <c r="AM5580" s="11">
        <f>IF(Verzie!$E$1="CZK",Ceny!AK5580,IF(Verzie!$E$1="SK",Ceny!AL5580,""))</f>
        <v>14.297700000000001</v>
      </c>
    </row>
    <row r="5581" spans="34:39" ht="15">
      <c r="AH5581" s="353" t="s">
        <v>17587</v>
      </c>
      <c r="AI5581" s="352" t="s">
        <v>17588</v>
      </c>
      <c r="AJ5581" s="352" t="s">
        <v>17589</v>
      </c>
      <c r="AK5581" s="354">
        <v>314.21460999999999</v>
      </c>
      <c r="AL5581" s="355">
        <v>15.11486</v>
      </c>
      <c r="AM5581" s="11">
        <f>IF(Verzie!$E$1="CZK",Ceny!AK5581,IF(Verzie!$E$1="SK",Ceny!AL5581,""))</f>
        <v>15.11486</v>
      </c>
    </row>
    <row r="5582" spans="34:39" ht="15">
      <c r="AH5582" s="353" t="s">
        <v>17590</v>
      </c>
      <c r="AI5582" s="352" t="s">
        <v>17591</v>
      </c>
      <c r="AJ5582" s="352" t="s">
        <v>17592</v>
      </c>
      <c r="AK5582" s="354">
        <v>331.19713999999999</v>
      </c>
      <c r="AL5582" s="355">
        <v>15.93178</v>
      </c>
      <c r="AM5582" s="11">
        <f>IF(Verzie!$E$1="CZK",Ceny!AK5582,IF(Verzie!$E$1="SK",Ceny!AL5582,""))</f>
        <v>15.93178</v>
      </c>
    </row>
    <row r="5583" spans="34:39" ht="15">
      <c r="AH5583" s="353" t="s">
        <v>17593</v>
      </c>
      <c r="AI5583" s="352" t="s">
        <v>17594</v>
      </c>
      <c r="AJ5583" s="352" t="s">
        <v>17595</v>
      </c>
      <c r="AK5583" s="354">
        <v>361.34329000000002</v>
      </c>
      <c r="AL5583" s="355">
        <v>17.381910000000001</v>
      </c>
      <c r="AM5583" s="11">
        <f>IF(Verzie!$E$1="CZK",Ceny!AK5583,IF(Verzie!$E$1="SK",Ceny!AL5583,""))</f>
        <v>17.381910000000001</v>
      </c>
    </row>
    <row r="5584" spans="34:39" ht="15">
      <c r="AH5584" s="353" t="s">
        <v>17596</v>
      </c>
      <c r="AI5584" s="352" t="s">
        <v>17597</v>
      </c>
      <c r="AJ5584" s="352" t="s">
        <v>17598</v>
      </c>
      <c r="AK5584" s="354">
        <v>625.42647999999997</v>
      </c>
      <c r="AL5584" s="355">
        <v>30.085270000000001</v>
      </c>
      <c r="AM5584" s="11">
        <f>IF(Verzie!$E$1="CZK",Ceny!AK5584,IF(Verzie!$E$1="SK",Ceny!AL5584,""))</f>
        <v>30.085270000000001</v>
      </c>
    </row>
    <row r="5585" spans="34:39" ht="15">
      <c r="AH5585" s="353" t="s">
        <v>17599</v>
      </c>
      <c r="AI5585" s="352" t="s">
        <v>17600</v>
      </c>
      <c r="AJ5585" s="352" t="s">
        <v>17601</v>
      </c>
      <c r="AK5585" s="354">
        <v>654.15008</v>
      </c>
      <c r="AL5585" s="355">
        <v>31.466989999999999</v>
      </c>
      <c r="AM5585" s="11">
        <f>IF(Verzie!$E$1="CZK",Ceny!AK5585,IF(Verzie!$E$1="SK",Ceny!AL5585,""))</f>
        <v>31.466989999999999</v>
      </c>
    </row>
    <row r="5586" spans="34:39" ht="15">
      <c r="AH5586" s="353" t="s">
        <v>17602</v>
      </c>
      <c r="AI5586" s="352" t="s">
        <v>17603</v>
      </c>
      <c r="AJ5586" s="352" t="s">
        <v>17604</v>
      </c>
      <c r="AK5586" s="354">
        <v>682.87129000000004</v>
      </c>
      <c r="AL5586" s="355">
        <v>32.848579999999998</v>
      </c>
      <c r="AM5586" s="11">
        <f>IF(Verzie!$E$1="CZK",Ceny!AK5586,IF(Verzie!$E$1="SK",Ceny!AL5586,""))</f>
        <v>32.848579999999998</v>
      </c>
    </row>
    <row r="5587" spans="34:39" ht="15">
      <c r="AH5587" s="353" t="s">
        <v>17605</v>
      </c>
      <c r="AI5587" s="352" t="s">
        <v>17606</v>
      </c>
      <c r="AJ5587" s="352" t="s">
        <v>17607</v>
      </c>
      <c r="AK5587" s="354">
        <v>725.95672000000002</v>
      </c>
      <c r="AL5587" s="355">
        <v>34.921129999999998</v>
      </c>
      <c r="AM5587" s="11">
        <f>IF(Verzie!$E$1="CZK",Ceny!AK5587,IF(Verzie!$E$1="SK",Ceny!AL5587,""))</f>
        <v>34.921129999999998</v>
      </c>
    </row>
    <row r="5588" spans="34:39" ht="15">
      <c r="AH5588" s="353" t="s">
        <v>17608</v>
      </c>
      <c r="AI5588" s="352" t="s">
        <v>17609</v>
      </c>
      <c r="AJ5588" s="352" t="s">
        <v>17610</v>
      </c>
      <c r="AK5588" s="354">
        <v>278.70033999999998</v>
      </c>
      <c r="AL5588" s="355">
        <v>13.40648</v>
      </c>
      <c r="AM5588" s="11">
        <f>IF(Verzie!$E$1="CZK",Ceny!AK5588,IF(Verzie!$E$1="SK",Ceny!AL5588,""))</f>
        <v>13.40648</v>
      </c>
    </row>
    <row r="5589" spans="34:39" ht="15">
      <c r="AH5589" s="353" t="s">
        <v>17611</v>
      </c>
      <c r="AI5589" s="352" t="s">
        <v>17612</v>
      </c>
      <c r="AJ5589" s="352" t="s">
        <v>17613</v>
      </c>
      <c r="AK5589" s="354">
        <v>318.84755000000001</v>
      </c>
      <c r="AL5589" s="355">
        <v>15.33771</v>
      </c>
      <c r="AM5589" s="11">
        <f>IF(Verzie!$E$1="CZK",Ceny!AK5589,IF(Verzie!$E$1="SK",Ceny!AL5589,""))</f>
        <v>15.33771</v>
      </c>
    </row>
    <row r="5590" spans="34:39" ht="15">
      <c r="AH5590" s="353" t="s">
        <v>17614</v>
      </c>
      <c r="AI5590" s="352" t="s">
        <v>17615</v>
      </c>
      <c r="AJ5590" s="352" t="s">
        <v>17616</v>
      </c>
      <c r="AK5590" s="354">
        <v>338.92111999999997</v>
      </c>
      <c r="AL5590" s="355">
        <v>16.303329999999999</v>
      </c>
      <c r="AM5590" s="11">
        <f>IF(Verzie!$E$1="CZK",Ceny!AK5590,IF(Verzie!$E$1="SK",Ceny!AL5590,""))</f>
        <v>16.303329999999999</v>
      </c>
    </row>
    <row r="5591" spans="34:39" ht="15">
      <c r="AH5591" s="353" t="s">
        <v>17617</v>
      </c>
      <c r="AI5591" s="352" t="s">
        <v>17618</v>
      </c>
      <c r="AJ5591" s="352" t="s">
        <v>17619</v>
      </c>
      <c r="AK5591" s="354">
        <v>358.9923</v>
      </c>
      <c r="AL5591" s="355">
        <v>17.268830000000001</v>
      </c>
      <c r="AM5591" s="11">
        <f>IF(Verzie!$E$1="CZK",Ceny!AK5591,IF(Verzie!$E$1="SK",Ceny!AL5591,""))</f>
        <v>17.268830000000001</v>
      </c>
    </row>
    <row r="5592" spans="34:39" ht="15">
      <c r="AH5592" s="353" t="s">
        <v>17620</v>
      </c>
      <c r="AI5592" s="352" t="s">
        <v>17621</v>
      </c>
      <c r="AJ5592" s="352" t="s">
        <v>17622</v>
      </c>
      <c r="AK5592" s="354">
        <v>387.57979999999998</v>
      </c>
      <c r="AL5592" s="355">
        <v>18.643969999999999</v>
      </c>
      <c r="AM5592" s="11">
        <f>IF(Verzie!$E$1="CZK",Ceny!AK5592,IF(Verzie!$E$1="SK",Ceny!AL5592,""))</f>
        <v>18.643969999999999</v>
      </c>
    </row>
    <row r="5593" spans="34:39" ht="15">
      <c r="AH5593" s="353" t="s">
        <v>17623</v>
      </c>
      <c r="AI5593" s="352" t="s">
        <v>17624</v>
      </c>
      <c r="AJ5593" s="352" t="s">
        <v>17625</v>
      </c>
      <c r="AK5593" s="354">
        <v>667.20627999999999</v>
      </c>
      <c r="AL5593" s="355">
        <v>32.095039999999997</v>
      </c>
      <c r="AM5593" s="11">
        <f>IF(Verzie!$E$1="CZK",Ceny!AK5593,IF(Verzie!$E$1="SK",Ceny!AL5593,""))</f>
        <v>32.095039999999997</v>
      </c>
    </row>
    <row r="5594" spans="34:39" ht="15">
      <c r="AH5594" s="353" t="s">
        <v>17626</v>
      </c>
      <c r="AI5594" s="352" t="s">
        <v>17627</v>
      </c>
      <c r="AJ5594" s="352" t="s">
        <v>17628</v>
      </c>
      <c r="AK5594" s="354">
        <v>701.15468999999996</v>
      </c>
      <c r="AL5594" s="355">
        <v>33.728079999999999</v>
      </c>
      <c r="AM5594" s="11">
        <f>IF(Verzie!$E$1="CZK",Ceny!AK5594,IF(Verzie!$E$1="SK",Ceny!AL5594,""))</f>
        <v>33.728079999999999</v>
      </c>
    </row>
    <row r="5595" spans="34:39" ht="15">
      <c r="AH5595" s="353" t="s">
        <v>17629</v>
      </c>
      <c r="AI5595" s="352" t="s">
        <v>17630</v>
      </c>
      <c r="AJ5595" s="352" t="s">
        <v>17631</v>
      </c>
      <c r="AK5595" s="354">
        <v>358.67579999999998</v>
      </c>
      <c r="AL5595" s="355">
        <v>17.253599999999999</v>
      </c>
      <c r="AM5595" s="11">
        <f>IF(Verzie!$E$1="CZK",Ceny!AK5595,IF(Verzie!$E$1="SK",Ceny!AL5595,""))</f>
        <v>17.253599999999999</v>
      </c>
    </row>
    <row r="5596" spans="34:39" ht="15">
      <c r="AH5596" s="353" t="s">
        <v>17632</v>
      </c>
      <c r="AI5596" s="352" t="s">
        <v>17633</v>
      </c>
      <c r="AJ5596" s="352" t="s">
        <v>17634</v>
      </c>
      <c r="AK5596" s="354">
        <v>786.02219000000002</v>
      </c>
      <c r="AL5596" s="355">
        <v>37.810499999999998</v>
      </c>
      <c r="AM5596" s="11">
        <f>IF(Verzie!$E$1="CZK",Ceny!AK5596,IF(Verzie!$E$1="SK",Ceny!AL5596,""))</f>
        <v>37.810499999999998</v>
      </c>
    </row>
    <row r="5597" spans="34:39" ht="15">
      <c r="AH5597" s="353" t="s">
        <v>17635</v>
      </c>
      <c r="AI5597" s="352" t="s">
        <v>17636</v>
      </c>
      <c r="AJ5597" s="352" t="s">
        <v>17637</v>
      </c>
      <c r="AK5597" s="354">
        <v>284.00878</v>
      </c>
      <c r="AL5597" s="355">
        <v>13.66184</v>
      </c>
      <c r="AM5597" s="11">
        <f>IF(Verzie!$E$1="CZK",Ceny!AK5597,IF(Verzie!$E$1="SK",Ceny!AL5597,""))</f>
        <v>13.66184</v>
      </c>
    </row>
    <row r="5598" spans="34:39" ht="15">
      <c r="AH5598" s="353" t="s">
        <v>17638</v>
      </c>
      <c r="AI5598" s="352" t="s">
        <v>17639</v>
      </c>
      <c r="AJ5598" s="352" t="s">
        <v>17640</v>
      </c>
      <c r="AK5598" s="354">
        <v>324.91734000000002</v>
      </c>
      <c r="AL5598" s="355">
        <v>15.62969</v>
      </c>
      <c r="AM5598" s="11">
        <f>IF(Verzie!$E$1="CZK",Ceny!AK5598,IF(Verzie!$E$1="SK",Ceny!AL5598,""))</f>
        <v>15.62969</v>
      </c>
    </row>
    <row r="5599" spans="34:39" ht="15">
      <c r="AH5599" s="353" t="s">
        <v>17641</v>
      </c>
      <c r="AI5599" s="352" t="s">
        <v>17642</v>
      </c>
      <c r="AJ5599" s="352" t="s">
        <v>17643</v>
      </c>
      <c r="AK5599" s="354">
        <v>345.37038000000001</v>
      </c>
      <c r="AL5599" s="355">
        <v>16.61356</v>
      </c>
      <c r="AM5599" s="11">
        <f>IF(Verzie!$E$1="CZK",Ceny!AK5599,IF(Verzie!$E$1="SK",Ceny!AL5599,""))</f>
        <v>16.61356</v>
      </c>
    </row>
    <row r="5600" spans="34:39" ht="15">
      <c r="AH5600" s="353" t="s">
        <v>17644</v>
      </c>
      <c r="AI5600" s="352" t="s">
        <v>17645</v>
      </c>
      <c r="AJ5600" s="352" t="s">
        <v>17646</v>
      </c>
      <c r="AK5600" s="354">
        <v>365.83064999999999</v>
      </c>
      <c r="AL5600" s="355">
        <v>17.597770000000001</v>
      </c>
      <c r="AM5600" s="11">
        <f>IF(Verzie!$E$1="CZK",Ceny!AK5600,IF(Verzie!$E$1="SK",Ceny!AL5600,""))</f>
        <v>17.597770000000001</v>
      </c>
    </row>
    <row r="5601" spans="34:39" ht="15">
      <c r="AH5601" s="353" t="s">
        <v>17647</v>
      </c>
      <c r="AI5601" s="352" t="s">
        <v>17648</v>
      </c>
      <c r="AJ5601" s="352" t="s">
        <v>17649</v>
      </c>
      <c r="AK5601" s="354">
        <v>406.03505000000001</v>
      </c>
      <c r="AL5601" s="355">
        <v>19.531739999999999</v>
      </c>
      <c r="AM5601" s="11">
        <f>IF(Verzie!$E$1="CZK",Ceny!AK5601,IF(Verzie!$E$1="SK",Ceny!AL5601,""))</f>
        <v>19.531739999999999</v>
      </c>
    </row>
    <row r="5602" spans="34:39" ht="15">
      <c r="AH5602" s="353" t="s">
        <v>17650</v>
      </c>
      <c r="AI5602" s="352" t="s">
        <v>17651</v>
      </c>
      <c r="AJ5602" s="352" t="s">
        <v>17652</v>
      </c>
      <c r="AK5602" s="354">
        <v>709.93364999999994</v>
      </c>
      <c r="AL5602" s="355">
        <v>34.150370000000002</v>
      </c>
      <c r="AM5602" s="11">
        <f>IF(Verzie!$E$1="CZK",Ceny!AK5602,IF(Verzie!$E$1="SK",Ceny!AL5602,""))</f>
        <v>34.150370000000002</v>
      </c>
    </row>
    <row r="5603" spans="34:39" ht="15">
      <c r="AH5603" s="353" t="s">
        <v>17653</v>
      </c>
      <c r="AI5603" s="352" t="s">
        <v>17654</v>
      </c>
      <c r="AJ5603" s="352" t="s">
        <v>17655</v>
      </c>
      <c r="AK5603" s="354">
        <v>746.05416000000002</v>
      </c>
      <c r="AL5603" s="355">
        <v>35.887909999999998</v>
      </c>
      <c r="AM5603" s="11">
        <f>IF(Verzie!$E$1="CZK",Ceny!AK5603,IF(Verzie!$E$1="SK",Ceny!AL5603,""))</f>
        <v>35.887909999999998</v>
      </c>
    </row>
    <row r="5604" spans="34:39" ht="15">
      <c r="AH5604" s="353" t="s">
        <v>17656</v>
      </c>
      <c r="AI5604" s="352" t="s">
        <v>17657</v>
      </c>
      <c r="AJ5604" s="352" t="s">
        <v>17658</v>
      </c>
      <c r="AK5604" s="354">
        <v>782.17695000000003</v>
      </c>
      <c r="AL5604" s="355">
        <v>37.625529999999998</v>
      </c>
      <c r="AM5604" s="11">
        <f>IF(Verzie!$E$1="CZK",Ceny!AK5604,IF(Verzie!$E$1="SK",Ceny!AL5604,""))</f>
        <v>37.625529999999998</v>
      </c>
    </row>
    <row r="5605" spans="34:39" ht="15">
      <c r="AH5605" s="353" t="s">
        <v>17659</v>
      </c>
      <c r="AI5605" s="352" t="s">
        <v>17660</v>
      </c>
      <c r="AJ5605" s="352" t="s">
        <v>17661</v>
      </c>
      <c r="AK5605" s="354">
        <v>836.36135000000002</v>
      </c>
      <c r="AL5605" s="355">
        <v>40.232010000000002</v>
      </c>
      <c r="AM5605" s="11">
        <f>IF(Verzie!$E$1="CZK",Ceny!AK5605,IF(Verzie!$E$1="SK",Ceny!AL5605,""))</f>
        <v>40.232010000000002</v>
      </c>
    </row>
    <row r="5606" spans="34:39" ht="15">
      <c r="AH5606" s="353" t="s">
        <v>17662</v>
      </c>
      <c r="AI5606" s="352" t="s">
        <v>17663</v>
      </c>
      <c r="AJ5606" s="352" t="s">
        <v>17664</v>
      </c>
      <c r="AK5606" s="354">
        <v>149.39501000000001</v>
      </c>
      <c r="AL5606" s="355">
        <v>6.84422</v>
      </c>
      <c r="AM5606" s="11">
        <f>IF(Verzie!$E$1="CZK",Ceny!AK5606,IF(Verzie!$E$1="SK",Ceny!AL5606,""))</f>
        <v>6.84422</v>
      </c>
    </row>
    <row r="5607" spans="34:39" ht="15">
      <c r="AH5607" s="353" t="s">
        <v>1682</v>
      </c>
      <c r="AI5607" s="352" t="s">
        <v>17665</v>
      </c>
      <c r="AJ5607" s="352" t="s">
        <v>17666</v>
      </c>
      <c r="AK5607" s="354">
        <v>879.32393999999999</v>
      </c>
      <c r="AL5607" s="355">
        <v>0</v>
      </c>
      <c r="AM5607" s="11">
        <f>IF(Verzie!$E$1="CZK",Ceny!AK5607,IF(Verzie!$E$1="SK",Ceny!AL5607,""))</f>
        <v>0</v>
      </c>
    </row>
    <row r="5608" spans="34:39" ht="15">
      <c r="AH5608" s="353" t="s">
        <v>1682</v>
      </c>
      <c r="AI5608" s="352" t="s">
        <v>17667</v>
      </c>
      <c r="AJ5608" s="352" t="s">
        <v>17668</v>
      </c>
      <c r="AK5608" s="354">
        <v>1358.63354</v>
      </c>
      <c r="AL5608" s="355">
        <v>0</v>
      </c>
      <c r="AM5608" s="11">
        <f>IF(Verzie!$E$1="CZK",Ceny!AK5608,IF(Verzie!$E$1="SK",Ceny!AL5608,""))</f>
        <v>0</v>
      </c>
    </row>
    <row r="5609" spans="34:39" ht="15">
      <c r="AH5609" s="353" t="s">
        <v>17669</v>
      </c>
      <c r="AI5609" s="352" t="s">
        <v>17670</v>
      </c>
      <c r="AJ5609" s="352" t="s">
        <v>17671</v>
      </c>
      <c r="AK5609" s="354">
        <v>2081.8018299999999</v>
      </c>
      <c r="AL5609" s="355">
        <v>0</v>
      </c>
      <c r="AM5609" s="11">
        <f>IF(Verzie!$E$1="CZK",Ceny!AK5609,IF(Verzie!$E$1="SK",Ceny!AL5609,""))</f>
        <v>0</v>
      </c>
    </row>
    <row r="5610" spans="34:39" ht="15">
      <c r="AH5610" s="353" t="s">
        <v>17672</v>
      </c>
      <c r="AI5610" s="352" t="s">
        <v>17673</v>
      </c>
      <c r="AJ5610" s="352" t="s">
        <v>17674</v>
      </c>
      <c r="AK5610" s="354">
        <v>2238.6769300000001</v>
      </c>
      <c r="AL5610" s="355">
        <v>0</v>
      </c>
      <c r="AM5610" s="11">
        <f>IF(Verzie!$E$1="CZK",Ceny!AK5610,IF(Verzie!$E$1="SK",Ceny!AL5610,""))</f>
        <v>0</v>
      </c>
    </row>
    <row r="5611" spans="34:39" ht="15">
      <c r="AH5611" s="353" t="s">
        <v>17675</v>
      </c>
      <c r="AI5611" s="352" t="s">
        <v>17676</v>
      </c>
      <c r="AJ5611" s="352" t="s">
        <v>17677</v>
      </c>
      <c r="AK5611" s="354">
        <v>2356.3349400000002</v>
      </c>
      <c r="AL5611" s="355">
        <v>0</v>
      </c>
      <c r="AM5611" s="11">
        <f>IF(Verzie!$E$1="CZK",Ceny!AK5611,IF(Verzie!$E$1="SK",Ceny!AL5611,""))</f>
        <v>0</v>
      </c>
    </row>
    <row r="5612" spans="34:39" ht="15">
      <c r="AH5612" s="353" t="s">
        <v>17678</v>
      </c>
      <c r="AI5612" s="352" t="s">
        <v>17679</v>
      </c>
      <c r="AJ5612" s="352" t="s">
        <v>17680</v>
      </c>
      <c r="AK5612" s="354">
        <v>2518.5114699999999</v>
      </c>
      <c r="AL5612" s="355">
        <v>0</v>
      </c>
      <c r="AM5612" s="11">
        <f>IF(Verzie!$E$1="CZK",Ceny!AK5612,IF(Verzie!$E$1="SK",Ceny!AL5612,""))</f>
        <v>0</v>
      </c>
    </row>
    <row r="5613" spans="34:39" ht="15">
      <c r="AH5613" s="353" t="s">
        <v>17681</v>
      </c>
      <c r="AI5613" s="352" t="s">
        <v>17682</v>
      </c>
      <c r="AJ5613" s="352" t="s">
        <v>17683</v>
      </c>
      <c r="AK5613" s="354">
        <v>2405.0934900000002</v>
      </c>
      <c r="AL5613" s="355">
        <v>0</v>
      </c>
      <c r="AM5613" s="11">
        <f>IF(Verzie!$E$1="CZK",Ceny!AK5613,IF(Verzie!$E$1="SK",Ceny!AL5613,""))</f>
        <v>0</v>
      </c>
    </row>
    <row r="5614" spans="34:39" ht="15">
      <c r="AH5614" s="353" t="s">
        <v>17684</v>
      </c>
      <c r="AI5614" s="352" t="s">
        <v>17685</v>
      </c>
      <c r="AJ5614" s="352" t="s">
        <v>17686</v>
      </c>
      <c r="AK5614" s="354">
        <v>2002.9138399999999</v>
      </c>
      <c r="AL5614" s="355">
        <v>96.347369999999998</v>
      </c>
      <c r="AM5614" s="11">
        <f>IF(Verzie!$E$1="CZK",Ceny!AK5614,IF(Verzie!$E$1="SK",Ceny!AL5614,""))</f>
        <v>96.347369999999998</v>
      </c>
    </row>
    <row r="5615" spans="34:39" ht="15">
      <c r="AH5615" s="353" t="s">
        <v>17687</v>
      </c>
      <c r="AI5615" s="352" t="s">
        <v>17688</v>
      </c>
      <c r="AJ5615" s="352" t="s">
        <v>17689</v>
      </c>
      <c r="AK5615" s="354">
        <v>14.36992</v>
      </c>
      <c r="AL5615" s="355">
        <v>0.58935999999999999</v>
      </c>
      <c r="AM5615" s="11">
        <f>IF(Verzie!$E$1="CZK",Ceny!AK5615,IF(Verzie!$E$1="SK",Ceny!AL5615,""))</f>
        <v>0.58935999999999999</v>
      </c>
    </row>
    <row r="5616" spans="34:39" ht="15">
      <c r="AH5616" s="353" t="s">
        <v>17690</v>
      </c>
      <c r="AI5616" s="352" t="s">
        <v>17691</v>
      </c>
      <c r="AJ5616" s="352" t="s">
        <v>17692</v>
      </c>
      <c r="AK5616" s="354">
        <v>17.029910000000001</v>
      </c>
      <c r="AL5616" s="355">
        <v>0.69845999999999997</v>
      </c>
      <c r="AM5616" s="11">
        <f>IF(Verzie!$E$1="CZK",Ceny!AK5616,IF(Verzie!$E$1="SK",Ceny!AL5616,""))</f>
        <v>0.69845999999999997</v>
      </c>
    </row>
    <row r="5617" spans="34:39" ht="15">
      <c r="AH5617" s="353" t="s">
        <v>17693</v>
      </c>
      <c r="AI5617" s="352" t="s">
        <v>17694</v>
      </c>
      <c r="AJ5617" s="352" t="s">
        <v>17695</v>
      </c>
      <c r="AK5617" s="354">
        <v>15.928610000000001</v>
      </c>
      <c r="AL5617" s="355">
        <v>0.65327999999999997</v>
      </c>
      <c r="AM5617" s="11">
        <f>IF(Verzie!$E$1="CZK",Ceny!AK5617,IF(Verzie!$E$1="SK",Ceny!AL5617,""))</f>
        <v>0.65327999999999997</v>
      </c>
    </row>
    <row r="5618" spans="34:39" ht="15">
      <c r="AH5618" s="353" t="s">
        <v>17693</v>
      </c>
      <c r="AI5618" s="352" t="s">
        <v>17696</v>
      </c>
      <c r="AJ5618" s="352" t="s">
        <v>17697</v>
      </c>
      <c r="AK5618" s="354">
        <v>15.61004</v>
      </c>
      <c r="AL5618" s="355">
        <v>0.64022000000000001</v>
      </c>
      <c r="AM5618" s="11">
        <f>IF(Verzie!$E$1="CZK",Ceny!AK5618,IF(Verzie!$E$1="SK",Ceny!AL5618,""))</f>
        <v>0.64022000000000001</v>
      </c>
    </row>
    <row r="5619" spans="34:39" ht="15">
      <c r="AH5619" s="353" t="s">
        <v>17698</v>
      </c>
      <c r="AI5619" s="352" t="s">
        <v>17699</v>
      </c>
      <c r="AJ5619" s="352" t="s">
        <v>17700</v>
      </c>
      <c r="AK5619" s="354">
        <v>99.639960000000002</v>
      </c>
      <c r="AL5619" s="355">
        <v>4.5648</v>
      </c>
      <c r="AM5619" s="11">
        <f>IF(Verzie!$E$1="CZK",Ceny!AK5619,IF(Verzie!$E$1="SK",Ceny!AL5619,""))</f>
        <v>4.5648</v>
      </c>
    </row>
    <row r="5620" spans="34:39" ht="15">
      <c r="AH5620" s="353" t="s">
        <v>17701</v>
      </c>
      <c r="AI5620" s="352" t="s">
        <v>17702</v>
      </c>
      <c r="AJ5620" s="352" t="s">
        <v>17703</v>
      </c>
      <c r="AK5620" s="354">
        <v>7.6112700000000002</v>
      </c>
      <c r="AL5620" s="355">
        <v>0.36614000000000002</v>
      </c>
      <c r="AM5620" s="11">
        <f>IF(Verzie!$E$1="CZK",Ceny!AK5620,IF(Verzie!$E$1="SK",Ceny!AL5620,""))</f>
        <v>0.36614000000000002</v>
      </c>
    </row>
    <row r="5621" spans="34:39" ht="15">
      <c r="AH5621" s="353" t="s">
        <v>17704</v>
      </c>
      <c r="AI5621" s="352" t="s">
        <v>17705</v>
      </c>
      <c r="AJ5621" s="352" t="s">
        <v>17706</v>
      </c>
      <c r="AK5621" s="354">
        <v>71.385289999999998</v>
      </c>
      <c r="AL5621" s="355">
        <v>3.2703600000000002</v>
      </c>
      <c r="AM5621" s="11">
        <f>IF(Verzie!$E$1="CZK",Ceny!AK5621,IF(Verzie!$E$1="SK",Ceny!AL5621,""))</f>
        <v>3.2703600000000002</v>
      </c>
    </row>
    <row r="5622" spans="34:39" ht="15">
      <c r="AH5622" s="353" t="s">
        <v>17707</v>
      </c>
      <c r="AI5622" s="352" t="s">
        <v>17708</v>
      </c>
      <c r="AJ5622" s="352" t="s">
        <v>17709</v>
      </c>
      <c r="AK5622" s="354">
        <v>95.28425</v>
      </c>
      <c r="AL5622" s="355">
        <v>4.3652600000000001</v>
      </c>
      <c r="AM5622" s="11">
        <f>IF(Verzie!$E$1="CZK",Ceny!AK5622,IF(Verzie!$E$1="SK",Ceny!AL5622,""))</f>
        <v>4.3652600000000001</v>
      </c>
    </row>
    <row r="5623" spans="34:39" ht="15">
      <c r="AH5623" s="353" t="s">
        <v>17710</v>
      </c>
      <c r="AI5623" s="352" t="s">
        <v>17711</v>
      </c>
      <c r="AJ5623" s="352" t="s">
        <v>17712</v>
      </c>
      <c r="AK5623" s="354">
        <v>78.558359999999993</v>
      </c>
      <c r="AL5623" s="355">
        <v>3.5989800000000001</v>
      </c>
      <c r="AM5623" s="11">
        <f>IF(Verzie!$E$1="CZK",Ceny!AK5623,IF(Verzie!$E$1="SK",Ceny!AL5623,""))</f>
        <v>3.5989800000000001</v>
      </c>
    </row>
    <row r="5624" spans="34:39" ht="15">
      <c r="AH5624" s="353" t="s">
        <v>17713</v>
      </c>
      <c r="AI5624" s="352" t="s">
        <v>17714</v>
      </c>
      <c r="AJ5624" s="352" t="s">
        <v>17715</v>
      </c>
      <c r="AK5624" s="354">
        <v>86.417169999999999</v>
      </c>
      <c r="AL5624" s="355">
        <v>3.9590399999999999</v>
      </c>
      <c r="AM5624" s="11">
        <f>IF(Verzie!$E$1="CZK",Ceny!AK5624,IF(Verzie!$E$1="SK",Ceny!AL5624,""))</f>
        <v>3.9590399999999999</v>
      </c>
    </row>
    <row r="5625" spans="34:39" ht="15">
      <c r="AH5625" s="353" t="s">
        <v>17716</v>
      </c>
      <c r="AI5625" s="352" t="s">
        <v>17717</v>
      </c>
      <c r="AJ5625" s="352" t="s">
        <v>17718</v>
      </c>
      <c r="AK5625" s="354">
        <v>97.845770000000002</v>
      </c>
      <c r="AL5625" s="355">
        <v>4.4825999999999997</v>
      </c>
      <c r="AM5625" s="11">
        <f>IF(Verzie!$E$1="CZK",Ceny!AK5625,IF(Verzie!$E$1="SK",Ceny!AL5625,""))</f>
        <v>4.4825999999999997</v>
      </c>
    </row>
    <row r="5626" spans="34:39" ht="15">
      <c r="AH5626" s="353" t="s">
        <v>17719</v>
      </c>
      <c r="AI5626" s="352" t="s">
        <v>17720</v>
      </c>
      <c r="AJ5626" s="352" t="s">
        <v>17721</v>
      </c>
      <c r="AK5626" s="354">
        <v>850.83217999999999</v>
      </c>
      <c r="AL5626" s="355">
        <v>40.928100000000001</v>
      </c>
      <c r="AM5626" s="11">
        <f>IF(Verzie!$E$1="CZK",Ceny!AK5626,IF(Verzie!$E$1="SK",Ceny!AL5626,""))</f>
        <v>40.928100000000001</v>
      </c>
    </row>
    <row r="5627" spans="34:39" ht="15">
      <c r="AH5627" s="353" t="s">
        <v>17722</v>
      </c>
      <c r="AI5627" s="352" t="s">
        <v>17723</v>
      </c>
      <c r="AJ5627" s="352" t="s">
        <v>17724</v>
      </c>
      <c r="AK5627" s="354">
        <v>850.83217999999999</v>
      </c>
      <c r="AL5627" s="355">
        <v>40.928100000000001</v>
      </c>
      <c r="AM5627" s="11">
        <f>IF(Verzie!$E$1="CZK",Ceny!AK5627,IF(Verzie!$E$1="SK",Ceny!AL5627,""))</f>
        <v>40.928100000000001</v>
      </c>
    </row>
    <row r="5628" spans="34:39" ht="15">
      <c r="AH5628" s="353" t="s">
        <v>17725</v>
      </c>
      <c r="AI5628" s="352" t="s">
        <v>17726</v>
      </c>
      <c r="AJ5628" s="352" t="s">
        <v>17727</v>
      </c>
      <c r="AK5628" s="354">
        <v>850.83217999999999</v>
      </c>
      <c r="AL5628" s="355">
        <v>40.928100000000001</v>
      </c>
      <c r="AM5628" s="11">
        <f>IF(Verzie!$E$1="CZK",Ceny!AK5628,IF(Verzie!$E$1="SK",Ceny!AL5628,""))</f>
        <v>40.928100000000001</v>
      </c>
    </row>
    <row r="5629" spans="34:39" ht="15">
      <c r="AH5629" s="353" t="s">
        <v>17728</v>
      </c>
      <c r="AI5629" s="352" t="s">
        <v>17729</v>
      </c>
      <c r="AJ5629" s="352" t="s">
        <v>17730</v>
      </c>
      <c r="AK5629" s="354">
        <v>367.09730000000002</v>
      </c>
      <c r="AL5629" s="355">
        <v>17.658709999999999</v>
      </c>
      <c r="AM5629" s="11">
        <f>IF(Verzie!$E$1="CZK",Ceny!AK5629,IF(Verzie!$E$1="SK",Ceny!AL5629,""))</f>
        <v>17.658709999999999</v>
      </c>
    </row>
    <row r="5630" spans="34:39" ht="15">
      <c r="AH5630" s="353" t="s">
        <v>17731</v>
      </c>
      <c r="AI5630" s="352" t="s">
        <v>17732</v>
      </c>
      <c r="AJ5630" s="352" t="s">
        <v>17733</v>
      </c>
      <c r="AK5630" s="354">
        <v>367.09730000000002</v>
      </c>
      <c r="AL5630" s="355">
        <v>17.658709999999999</v>
      </c>
      <c r="AM5630" s="11">
        <f>IF(Verzie!$E$1="CZK",Ceny!AK5630,IF(Verzie!$E$1="SK",Ceny!AL5630,""))</f>
        <v>17.658709999999999</v>
      </c>
    </row>
    <row r="5631" spans="34:39" ht="15">
      <c r="AH5631" s="353" t="s">
        <v>17734</v>
      </c>
      <c r="AI5631" s="352" t="s">
        <v>17735</v>
      </c>
      <c r="AJ5631" s="352" t="s">
        <v>17736</v>
      </c>
      <c r="AK5631" s="354">
        <v>367.09730000000002</v>
      </c>
      <c r="AL5631" s="355">
        <v>17.658709999999999</v>
      </c>
      <c r="AM5631" s="11">
        <f>IF(Verzie!$E$1="CZK",Ceny!AK5631,IF(Verzie!$E$1="SK",Ceny!AL5631,""))</f>
        <v>17.658709999999999</v>
      </c>
    </row>
    <row r="5632" spans="34:39" ht="15">
      <c r="AH5632" s="353" t="s">
        <v>17737</v>
      </c>
      <c r="AI5632" s="352" t="s">
        <v>17738</v>
      </c>
      <c r="AJ5632" s="352" t="s">
        <v>17739</v>
      </c>
      <c r="AK5632" s="354">
        <v>372.06545999999997</v>
      </c>
      <c r="AL5632" s="355">
        <v>17.897690000000001</v>
      </c>
      <c r="AM5632" s="11">
        <f>IF(Verzie!$E$1="CZK",Ceny!AK5632,IF(Verzie!$E$1="SK",Ceny!AL5632,""))</f>
        <v>17.897690000000001</v>
      </c>
    </row>
    <row r="5633" spans="34:39" ht="15">
      <c r="AH5633" s="353" t="s">
        <v>17740</v>
      </c>
      <c r="AI5633" s="352" t="s">
        <v>17741</v>
      </c>
      <c r="AJ5633" s="352" t="s">
        <v>17742</v>
      </c>
      <c r="AK5633" s="354">
        <v>375.61477000000002</v>
      </c>
      <c r="AL5633" s="355">
        <v>18.06842</v>
      </c>
      <c r="AM5633" s="11">
        <f>IF(Verzie!$E$1="CZK",Ceny!AK5633,IF(Verzie!$E$1="SK",Ceny!AL5633,""))</f>
        <v>18.06842</v>
      </c>
    </row>
    <row r="5634" spans="34:39" ht="15">
      <c r="AH5634" s="353" t="s">
        <v>17743</v>
      </c>
      <c r="AI5634" s="352" t="s">
        <v>17744</v>
      </c>
      <c r="AJ5634" s="352" t="s">
        <v>17745</v>
      </c>
      <c r="AK5634" s="354">
        <v>391.83524</v>
      </c>
      <c r="AL5634" s="355">
        <v>18.848680000000002</v>
      </c>
      <c r="AM5634" s="11">
        <f>IF(Verzie!$E$1="CZK",Ceny!AK5634,IF(Verzie!$E$1="SK",Ceny!AL5634,""))</f>
        <v>18.848680000000002</v>
      </c>
    </row>
    <row r="5635" spans="34:39" ht="15">
      <c r="AH5635" s="353" t="s">
        <v>17746</v>
      </c>
      <c r="AI5635" s="352" t="s">
        <v>17747</v>
      </c>
      <c r="AJ5635" s="352" t="s">
        <v>17748</v>
      </c>
      <c r="AK5635" s="354">
        <v>424.27645999999999</v>
      </c>
      <c r="AL5635" s="355">
        <v>20.40925</v>
      </c>
      <c r="AM5635" s="11">
        <f>IF(Verzie!$E$1="CZK",Ceny!AK5635,IF(Verzie!$E$1="SK",Ceny!AL5635,""))</f>
        <v>20.40925</v>
      </c>
    </row>
    <row r="5636" spans="34:39" ht="15">
      <c r="AH5636" s="353" t="s">
        <v>17749</v>
      </c>
      <c r="AI5636" s="352" t="s">
        <v>17750</v>
      </c>
      <c r="AJ5636" s="352" t="s">
        <v>17751</v>
      </c>
      <c r="AK5636" s="354">
        <v>367.09730000000002</v>
      </c>
      <c r="AL5636" s="355">
        <v>17.658709999999999</v>
      </c>
      <c r="AM5636" s="11">
        <f>IF(Verzie!$E$1="CZK",Ceny!AK5636,IF(Verzie!$E$1="SK",Ceny!AL5636,""))</f>
        <v>17.658709999999999</v>
      </c>
    </row>
    <row r="5637" spans="34:39" ht="15">
      <c r="AH5637" s="353" t="s">
        <v>17752</v>
      </c>
      <c r="AI5637" s="352" t="s">
        <v>17753</v>
      </c>
      <c r="AJ5637" s="352" t="s">
        <v>17754</v>
      </c>
      <c r="AK5637" s="354">
        <v>367.09730000000002</v>
      </c>
      <c r="AL5637" s="355">
        <v>17.658709999999999</v>
      </c>
      <c r="AM5637" s="11">
        <f>IF(Verzie!$E$1="CZK",Ceny!AK5637,IF(Verzie!$E$1="SK",Ceny!AL5637,""))</f>
        <v>17.658709999999999</v>
      </c>
    </row>
    <row r="5638" spans="34:39" ht="15">
      <c r="AH5638" s="353" t="s">
        <v>17755</v>
      </c>
      <c r="AI5638" s="352" t="s">
        <v>17756</v>
      </c>
      <c r="AJ5638" s="352" t="s">
        <v>17757</v>
      </c>
      <c r="AK5638" s="354">
        <v>367.09730000000002</v>
      </c>
      <c r="AL5638" s="355">
        <v>17.658709999999999</v>
      </c>
      <c r="AM5638" s="11">
        <f>IF(Verzie!$E$1="CZK",Ceny!AK5638,IF(Verzie!$E$1="SK",Ceny!AL5638,""))</f>
        <v>17.658709999999999</v>
      </c>
    </row>
    <row r="5639" spans="34:39" ht="15">
      <c r="AH5639" s="353" t="s">
        <v>17758</v>
      </c>
      <c r="AI5639" s="352" t="s">
        <v>17759</v>
      </c>
      <c r="AJ5639" s="352" t="s">
        <v>17760</v>
      </c>
      <c r="AK5639" s="354">
        <v>372.06545999999997</v>
      </c>
      <c r="AL5639" s="355">
        <v>17.897690000000001</v>
      </c>
      <c r="AM5639" s="11">
        <f>IF(Verzie!$E$1="CZK",Ceny!AK5639,IF(Verzie!$E$1="SK",Ceny!AL5639,""))</f>
        <v>17.897690000000001</v>
      </c>
    </row>
    <row r="5640" spans="34:39" ht="15">
      <c r="AH5640" s="353" t="s">
        <v>17761</v>
      </c>
      <c r="AI5640" s="352" t="s">
        <v>17762</v>
      </c>
      <c r="AJ5640" s="352" t="s">
        <v>17763</v>
      </c>
      <c r="AK5640" s="354">
        <v>375.61477000000002</v>
      </c>
      <c r="AL5640" s="355">
        <v>18.06842</v>
      </c>
      <c r="AM5640" s="11">
        <f>IF(Verzie!$E$1="CZK",Ceny!AK5640,IF(Verzie!$E$1="SK",Ceny!AL5640,""))</f>
        <v>18.06842</v>
      </c>
    </row>
    <row r="5641" spans="34:39" ht="15">
      <c r="AH5641" s="353" t="s">
        <v>17764</v>
      </c>
      <c r="AI5641" s="352" t="s">
        <v>17765</v>
      </c>
      <c r="AJ5641" s="352" t="s">
        <v>17766</v>
      </c>
      <c r="AK5641" s="354">
        <v>391.83524</v>
      </c>
      <c r="AL5641" s="355">
        <v>18.848680000000002</v>
      </c>
      <c r="AM5641" s="11">
        <f>IF(Verzie!$E$1="CZK",Ceny!AK5641,IF(Verzie!$E$1="SK",Ceny!AL5641,""))</f>
        <v>18.848680000000002</v>
      </c>
    </row>
    <row r="5642" spans="34:39" ht="15">
      <c r="AH5642" s="353" t="s">
        <v>17767</v>
      </c>
      <c r="AI5642" s="352" t="s">
        <v>17768</v>
      </c>
      <c r="AJ5642" s="352" t="s">
        <v>17769</v>
      </c>
      <c r="AK5642" s="354">
        <v>424.27645999999999</v>
      </c>
      <c r="AL5642" s="355">
        <v>20.40925</v>
      </c>
      <c r="AM5642" s="11">
        <f>IF(Verzie!$E$1="CZK",Ceny!AK5642,IF(Verzie!$E$1="SK",Ceny!AL5642,""))</f>
        <v>20.40925</v>
      </c>
    </row>
    <row r="5643" spans="34:39" ht="15">
      <c r="AH5643" s="353" t="s">
        <v>17770</v>
      </c>
      <c r="AI5643" s="352" t="s">
        <v>17771</v>
      </c>
      <c r="AJ5643" s="352" t="s">
        <v>17772</v>
      </c>
      <c r="AK5643" s="354">
        <v>367.09730000000002</v>
      </c>
      <c r="AL5643" s="355">
        <v>17.658709999999999</v>
      </c>
      <c r="AM5643" s="11">
        <f>IF(Verzie!$E$1="CZK",Ceny!AK5643,IF(Verzie!$E$1="SK",Ceny!AL5643,""))</f>
        <v>17.658709999999999</v>
      </c>
    </row>
    <row r="5644" spans="34:39" ht="15">
      <c r="AH5644" s="353" t="s">
        <v>17773</v>
      </c>
      <c r="AI5644" s="352" t="s">
        <v>17774</v>
      </c>
      <c r="AJ5644" s="352" t="s">
        <v>17775</v>
      </c>
      <c r="AK5644" s="354">
        <v>367.09730000000002</v>
      </c>
      <c r="AL5644" s="355">
        <v>17.658709999999999</v>
      </c>
      <c r="AM5644" s="11">
        <f>IF(Verzie!$E$1="CZK",Ceny!AK5644,IF(Verzie!$E$1="SK",Ceny!AL5644,""))</f>
        <v>17.658709999999999</v>
      </c>
    </row>
    <row r="5645" spans="34:39" ht="15">
      <c r="AH5645" s="353" t="s">
        <v>17776</v>
      </c>
      <c r="AI5645" s="352" t="s">
        <v>17777</v>
      </c>
      <c r="AJ5645" s="352" t="s">
        <v>17778</v>
      </c>
      <c r="AK5645" s="354">
        <v>367.09730000000002</v>
      </c>
      <c r="AL5645" s="355">
        <v>17.658709999999999</v>
      </c>
      <c r="AM5645" s="11">
        <f>IF(Verzie!$E$1="CZK",Ceny!AK5645,IF(Verzie!$E$1="SK",Ceny!AL5645,""))</f>
        <v>17.658709999999999</v>
      </c>
    </row>
    <row r="5646" spans="34:39" ht="15">
      <c r="AH5646" s="353" t="s">
        <v>17779</v>
      </c>
      <c r="AI5646" s="352" t="s">
        <v>17780</v>
      </c>
      <c r="AJ5646" s="352" t="s">
        <v>17781</v>
      </c>
      <c r="AK5646" s="354">
        <v>372.06545999999997</v>
      </c>
      <c r="AL5646" s="355">
        <v>17.897690000000001</v>
      </c>
      <c r="AM5646" s="11">
        <f>IF(Verzie!$E$1="CZK",Ceny!AK5646,IF(Verzie!$E$1="SK",Ceny!AL5646,""))</f>
        <v>17.897690000000001</v>
      </c>
    </row>
    <row r="5647" spans="34:39" ht="15">
      <c r="AH5647" s="353" t="s">
        <v>17782</v>
      </c>
      <c r="AI5647" s="352" t="s">
        <v>17783</v>
      </c>
      <c r="AJ5647" s="352" t="s">
        <v>17784</v>
      </c>
      <c r="AK5647" s="354">
        <v>375.61477000000002</v>
      </c>
      <c r="AL5647" s="355">
        <v>18.06842</v>
      </c>
      <c r="AM5647" s="11">
        <f>IF(Verzie!$E$1="CZK",Ceny!AK5647,IF(Verzie!$E$1="SK",Ceny!AL5647,""))</f>
        <v>18.06842</v>
      </c>
    </row>
    <row r="5648" spans="34:39" ht="15">
      <c r="AH5648" s="353" t="s">
        <v>17785</v>
      </c>
      <c r="AI5648" s="352" t="s">
        <v>17786</v>
      </c>
      <c r="AJ5648" s="352" t="s">
        <v>17787</v>
      </c>
      <c r="AK5648" s="354">
        <v>391.83524</v>
      </c>
      <c r="AL5648" s="355">
        <v>18.848680000000002</v>
      </c>
      <c r="AM5648" s="11">
        <f>IF(Verzie!$E$1="CZK",Ceny!AK5648,IF(Verzie!$E$1="SK",Ceny!AL5648,""))</f>
        <v>18.848680000000002</v>
      </c>
    </row>
    <row r="5649" spans="34:39" ht="15">
      <c r="AH5649" s="353" t="s">
        <v>17788</v>
      </c>
      <c r="AI5649" s="352" t="s">
        <v>17789</v>
      </c>
      <c r="AJ5649" s="352" t="s">
        <v>17790</v>
      </c>
      <c r="AK5649" s="354">
        <v>424.27645999999999</v>
      </c>
      <c r="AL5649" s="355">
        <v>20.40925</v>
      </c>
      <c r="AM5649" s="11">
        <f>IF(Verzie!$E$1="CZK",Ceny!AK5649,IF(Verzie!$E$1="SK",Ceny!AL5649,""))</f>
        <v>20.40925</v>
      </c>
    </row>
    <row r="5650" spans="34:39" ht="15">
      <c r="AH5650" s="353" t="s">
        <v>17791</v>
      </c>
      <c r="AI5650" s="352" t="s">
        <v>17792</v>
      </c>
      <c r="AJ5650" s="352" t="s">
        <v>17793</v>
      </c>
      <c r="AK5650" s="354">
        <v>636.16157999999996</v>
      </c>
      <c r="AL5650" s="355">
        <v>30.601659999999999</v>
      </c>
      <c r="AM5650" s="11">
        <f>IF(Verzie!$E$1="CZK",Ceny!AK5650,IF(Verzie!$E$1="SK",Ceny!AL5650,""))</f>
        <v>30.601659999999999</v>
      </c>
    </row>
    <row r="5651" spans="34:39" ht="15">
      <c r="AH5651" s="353" t="s">
        <v>17794</v>
      </c>
      <c r="AI5651" s="352" t="s">
        <v>17795</v>
      </c>
      <c r="AJ5651" s="352" t="s">
        <v>17796</v>
      </c>
      <c r="AK5651" s="354">
        <v>636.16157999999996</v>
      </c>
      <c r="AL5651" s="355">
        <v>30.601659999999999</v>
      </c>
      <c r="AM5651" s="11">
        <f>IF(Verzie!$E$1="CZK",Ceny!AK5651,IF(Verzie!$E$1="SK",Ceny!AL5651,""))</f>
        <v>30.601659999999999</v>
      </c>
    </row>
    <row r="5652" spans="34:39" ht="15">
      <c r="AH5652" s="353" t="s">
        <v>17797</v>
      </c>
      <c r="AI5652" s="352" t="s">
        <v>17798</v>
      </c>
      <c r="AJ5652" s="352" t="s">
        <v>17799</v>
      </c>
      <c r="AK5652" s="354">
        <v>636.16157999999996</v>
      </c>
      <c r="AL5652" s="355">
        <v>30.601659999999999</v>
      </c>
      <c r="AM5652" s="11">
        <f>IF(Verzie!$E$1="CZK",Ceny!AK5652,IF(Verzie!$E$1="SK",Ceny!AL5652,""))</f>
        <v>30.601659999999999</v>
      </c>
    </row>
    <row r="5653" spans="34:39" ht="15">
      <c r="AH5653" s="353" t="s">
        <v>17800</v>
      </c>
      <c r="AI5653" s="352" t="s">
        <v>17801</v>
      </c>
      <c r="AJ5653" s="352" t="s">
        <v>17802</v>
      </c>
      <c r="AK5653" s="354">
        <v>646.80723</v>
      </c>
      <c r="AL5653" s="355">
        <v>31.113769999999999</v>
      </c>
      <c r="AM5653" s="11">
        <f>IF(Verzie!$E$1="CZK",Ceny!AK5653,IF(Verzie!$E$1="SK",Ceny!AL5653,""))</f>
        <v>31.113769999999999</v>
      </c>
    </row>
    <row r="5654" spans="34:39" ht="15">
      <c r="AH5654" s="353" t="s">
        <v>17803</v>
      </c>
      <c r="AI5654" s="352" t="s">
        <v>17804</v>
      </c>
      <c r="AJ5654" s="352" t="s">
        <v>17805</v>
      </c>
      <c r="AK5654" s="354">
        <v>654.41003000000001</v>
      </c>
      <c r="AL5654" s="355">
        <v>31.479479999999999</v>
      </c>
      <c r="AM5654" s="11">
        <f>IF(Verzie!$E$1="CZK",Ceny!AK5654,IF(Verzie!$E$1="SK",Ceny!AL5654,""))</f>
        <v>31.479479999999999</v>
      </c>
    </row>
    <row r="5655" spans="34:39" ht="15">
      <c r="AH5655" s="353" t="s">
        <v>17806</v>
      </c>
      <c r="AI5655" s="352" t="s">
        <v>17807</v>
      </c>
      <c r="AJ5655" s="352" t="s">
        <v>17808</v>
      </c>
      <c r="AK5655" s="354">
        <v>674.68634999999995</v>
      </c>
      <c r="AL5655" s="355">
        <v>32.45485</v>
      </c>
      <c r="AM5655" s="11">
        <f>IF(Verzie!$E$1="CZK",Ceny!AK5655,IF(Verzie!$E$1="SK",Ceny!AL5655,""))</f>
        <v>32.45485</v>
      </c>
    </row>
    <row r="5656" spans="34:39" ht="15">
      <c r="AH5656" s="353" t="s">
        <v>17809</v>
      </c>
      <c r="AI5656" s="352" t="s">
        <v>17810</v>
      </c>
      <c r="AJ5656" s="352" t="s">
        <v>17811</v>
      </c>
      <c r="AK5656" s="354">
        <v>715.23888999999997</v>
      </c>
      <c r="AL5656" s="355">
        <v>34.40558</v>
      </c>
      <c r="AM5656" s="11">
        <f>IF(Verzie!$E$1="CZK",Ceny!AK5656,IF(Verzie!$E$1="SK",Ceny!AL5656,""))</f>
        <v>34.40558</v>
      </c>
    </row>
    <row r="5657" spans="34:39" ht="15">
      <c r="AH5657" s="353" t="s">
        <v>17812</v>
      </c>
      <c r="AI5657" s="352" t="s">
        <v>17813</v>
      </c>
      <c r="AJ5657" s="352" t="s">
        <v>17814</v>
      </c>
      <c r="AK5657" s="354">
        <v>636.16157999999996</v>
      </c>
      <c r="AL5657" s="355">
        <v>30.601659999999999</v>
      </c>
      <c r="AM5657" s="11">
        <f>IF(Verzie!$E$1="CZK",Ceny!AK5657,IF(Verzie!$E$1="SK",Ceny!AL5657,""))</f>
        <v>30.601659999999999</v>
      </c>
    </row>
    <row r="5658" spans="34:39" ht="15">
      <c r="AH5658" s="353" t="s">
        <v>17815</v>
      </c>
      <c r="AI5658" s="352" t="s">
        <v>17816</v>
      </c>
      <c r="AJ5658" s="352" t="s">
        <v>17817</v>
      </c>
      <c r="AK5658" s="354">
        <v>636.16157999999996</v>
      </c>
      <c r="AL5658" s="355">
        <v>30.601659999999999</v>
      </c>
      <c r="AM5658" s="11">
        <f>IF(Verzie!$E$1="CZK",Ceny!AK5658,IF(Verzie!$E$1="SK",Ceny!AL5658,""))</f>
        <v>30.601659999999999</v>
      </c>
    </row>
    <row r="5659" spans="34:39" ht="15">
      <c r="AH5659" s="353" t="s">
        <v>17818</v>
      </c>
      <c r="AI5659" s="352" t="s">
        <v>17819</v>
      </c>
      <c r="AJ5659" s="352" t="s">
        <v>17820</v>
      </c>
      <c r="AK5659" s="354">
        <v>636.16157999999996</v>
      </c>
      <c r="AL5659" s="355">
        <v>30.601659999999999</v>
      </c>
      <c r="AM5659" s="11">
        <f>IF(Verzie!$E$1="CZK",Ceny!AK5659,IF(Verzie!$E$1="SK",Ceny!AL5659,""))</f>
        <v>30.601659999999999</v>
      </c>
    </row>
    <row r="5660" spans="34:39" ht="15">
      <c r="AH5660" s="353" t="s">
        <v>17821</v>
      </c>
      <c r="AI5660" s="352" t="s">
        <v>17822</v>
      </c>
      <c r="AJ5660" s="352" t="s">
        <v>17823</v>
      </c>
      <c r="AK5660" s="354">
        <v>646.80723</v>
      </c>
      <c r="AL5660" s="355">
        <v>31.113769999999999</v>
      </c>
      <c r="AM5660" s="11">
        <f>IF(Verzie!$E$1="CZK",Ceny!AK5660,IF(Verzie!$E$1="SK",Ceny!AL5660,""))</f>
        <v>31.113769999999999</v>
      </c>
    </row>
    <row r="5661" spans="34:39" ht="15">
      <c r="AH5661" s="353" t="s">
        <v>17824</v>
      </c>
      <c r="AI5661" s="352" t="s">
        <v>17825</v>
      </c>
      <c r="AJ5661" s="352" t="s">
        <v>17826</v>
      </c>
      <c r="AK5661" s="354">
        <v>654.41003000000001</v>
      </c>
      <c r="AL5661" s="355">
        <v>31.479479999999999</v>
      </c>
      <c r="AM5661" s="11">
        <f>IF(Verzie!$E$1="CZK",Ceny!AK5661,IF(Verzie!$E$1="SK",Ceny!AL5661,""))</f>
        <v>31.479479999999999</v>
      </c>
    </row>
    <row r="5662" spans="34:39" ht="15">
      <c r="AH5662" s="353" t="s">
        <v>17827</v>
      </c>
      <c r="AI5662" s="352" t="s">
        <v>17828</v>
      </c>
      <c r="AJ5662" s="352" t="s">
        <v>17829</v>
      </c>
      <c r="AK5662" s="354">
        <v>674.68634999999995</v>
      </c>
      <c r="AL5662" s="355">
        <v>32.45485</v>
      </c>
      <c r="AM5662" s="11">
        <f>IF(Verzie!$E$1="CZK",Ceny!AK5662,IF(Verzie!$E$1="SK",Ceny!AL5662,""))</f>
        <v>32.45485</v>
      </c>
    </row>
    <row r="5663" spans="34:39" ht="15">
      <c r="AH5663" s="353" t="s">
        <v>17830</v>
      </c>
      <c r="AI5663" s="352" t="s">
        <v>17831</v>
      </c>
      <c r="AJ5663" s="352" t="s">
        <v>17832</v>
      </c>
      <c r="AK5663" s="354">
        <v>715.23888999999997</v>
      </c>
      <c r="AL5663" s="355">
        <v>34.40558</v>
      </c>
      <c r="AM5663" s="11">
        <f>IF(Verzie!$E$1="CZK",Ceny!AK5663,IF(Verzie!$E$1="SK",Ceny!AL5663,""))</f>
        <v>34.40558</v>
      </c>
    </row>
    <row r="5664" spans="34:39" ht="15">
      <c r="AH5664" s="353" t="s">
        <v>17833</v>
      </c>
      <c r="AI5664" s="352" t="s">
        <v>17834</v>
      </c>
      <c r="AJ5664" s="352" t="s">
        <v>17835</v>
      </c>
      <c r="AK5664" s="354">
        <v>636.16157999999996</v>
      </c>
      <c r="AL5664" s="355">
        <v>30.601659999999999</v>
      </c>
      <c r="AM5664" s="11">
        <f>IF(Verzie!$E$1="CZK",Ceny!AK5664,IF(Verzie!$E$1="SK",Ceny!AL5664,""))</f>
        <v>30.601659999999999</v>
      </c>
    </row>
    <row r="5665" spans="34:39" ht="15">
      <c r="AH5665" s="353" t="s">
        <v>17836</v>
      </c>
      <c r="AI5665" s="352" t="s">
        <v>17837</v>
      </c>
      <c r="AJ5665" s="352" t="s">
        <v>17838</v>
      </c>
      <c r="AK5665" s="354">
        <v>636.16157999999996</v>
      </c>
      <c r="AL5665" s="355">
        <v>30.601659999999999</v>
      </c>
      <c r="AM5665" s="11">
        <f>IF(Verzie!$E$1="CZK",Ceny!AK5665,IF(Verzie!$E$1="SK",Ceny!AL5665,""))</f>
        <v>30.601659999999999</v>
      </c>
    </row>
    <row r="5666" spans="34:39" ht="15">
      <c r="AH5666" s="353" t="s">
        <v>17839</v>
      </c>
      <c r="AI5666" s="352" t="s">
        <v>17840</v>
      </c>
      <c r="AJ5666" s="352" t="s">
        <v>17841</v>
      </c>
      <c r="AK5666" s="354">
        <v>636.16157999999996</v>
      </c>
      <c r="AL5666" s="355">
        <v>30.601659999999999</v>
      </c>
      <c r="AM5666" s="11">
        <f>IF(Verzie!$E$1="CZK",Ceny!AK5666,IF(Verzie!$E$1="SK",Ceny!AL5666,""))</f>
        <v>30.601659999999999</v>
      </c>
    </row>
    <row r="5667" spans="34:39" ht="15">
      <c r="AH5667" s="353" t="s">
        <v>17842</v>
      </c>
      <c r="AI5667" s="352" t="s">
        <v>17843</v>
      </c>
      <c r="AJ5667" s="352" t="s">
        <v>17844</v>
      </c>
      <c r="AK5667" s="354">
        <v>646.80723</v>
      </c>
      <c r="AL5667" s="355">
        <v>31.113769999999999</v>
      </c>
      <c r="AM5667" s="11">
        <f>IF(Verzie!$E$1="CZK",Ceny!AK5667,IF(Verzie!$E$1="SK",Ceny!AL5667,""))</f>
        <v>31.113769999999999</v>
      </c>
    </row>
    <row r="5668" spans="34:39" ht="15">
      <c r="AH5668" s="353" t="s">
        <v>17845</v>
      </c>
      <c r="AI5668" s="352" t="s">
        <v>17846</v>
      </c>
      <c r="AJ5668" s="352" t="s">
        <v>17847</v>
      </c>
      <c r="AK5668" s="354">
        <v>654.41003000000001</v>
      </c>
      <c r="AL5668" s="355">
        <v>31.479479999999999</v>
      </c>
      <c r="AM5668" s="11">
        <f>IF(Verzie!$E$1="CZK",Ceny!AK5668,IF(Verzie!$E$1="SK",Ceny!AL5668,""))</f>
        <v>31.479479999999999</v>
      </c>
    </row>
    <row r="5669" spans="34:39" ht="15">
      <c r="AH5669" s="353" t="s">
        <v>17848</v>
      </c>
      <c r="AI5669" s="352" t="s">
        <v>17849</v>
      </c>
      <c r="AJ5669" s="352" t="s">
        <v>17850</v>
      </c>
      <c r="AK5669" s="354">
        <v>674.68634999999995</v>
      </c>
      <c r="AL5669" s="355">
        <v>32.45485</v>
      </c>
      <c r="AM5669" s="11">
        <f>IF(Verzie!$E$1="CZK",Ceny!AK5669,IF(Verzie!$E$1="SK",Ceny!AL5669,""))</f>
        <v>32.45485</v>
      </c>
    </row>
    <row r="5670" spans="34:39" ht="15">
      <c r="AH5670" s="353" t="s">
        <v>17851</v>
      </c>
      <c r="AI5670" s="352" t="s">
        <v>17852</v>
      </c>
      <c r="AJ5670" s="352" t="s">
        <v>17853</v>
      </c>
      <c r="AK5670" s="354">
        <v>715.23888999999997</v>
      </c>
      <c r="AL5670" s="355">
        <v>34.40558</v>
      </c>
      <c r="AM5670" s="11">
        <f>IF(Verzie!$E$1="CZK",Ceny!AK5670,IF(Verzie!$E$1="SK",Ceny!AL5670,""))</f>
        <v>34.40558</v>
      </c>
    </row>
    <row r="5671" spans="34:39" ht="15">
      <c r="AH5671" s="353" t="s">
        <v>17854</v>
      </c>
      <c r="AI5671" s="352" t="s">
        <v>17855</v>
      </c>
      <c r="AJ5671" s="352" t="s">
        <v>17856</v>
      </c>
      <c r="AK5671" s="354">
        <v>679.36054000000001</v>
      </c>
      <c r="AL5671" s="355">
        <v>32.679699999999997</v>
      </c>
      <c r="AM5671" s="11">
        <f>IF(Verzie!$E$1="CZK",Ceny!AK5671,IF(Verzie!$E$1="SK",Ceny!AL5671,""))</f>
        <v>32.679699999999997</v>
      </c>
    </row>
    <row r="5672" spans="34:39" ht="15">
      <c r="AH5672" s="353" t="s">
        <v>17857</v>
      </c>
      <c r="AI5672" s="352" t="s">
        <v>17858</v>
      </c>
      <c r="AJ5672" s="352" t="s">
        <v>17859</v>
      </c>
      <c r="AK5672" s="354">
        <v>692.42897000000005</v>
      </c>
      <c r="AL5672" s="355">
        <v>33.308329999999998</v>
      </c>
      <c r="AM5672" s="11">
        <f>IF(Verzie!$E$1="CZK",Ceny!AK5672,IF(Verzie!$E$1="SK",Ceny!AL5672,""))</f>
        <v>33.308329999999998</v>
      </c>
    </row>
    <row r="5673" spans="34:39" ht="15">
      <c r="AH5673" s="353" t="s">
        <v>17860</v>
      </c>
      <c r="AI5673" s="352" t="s">
        <v>17861</v>
      </c>
      <c r="AJ5673" s="352" t="s">
        <v>17862</v>
      </c>
      <c r="AK5673" s="354">
        <v>692.42897000000005</v>
      </c>
      <c r="AL5673" s="355">
        <v>33.308329999999998</v>
      </c>
      <c r="AM5673" s="11">
        <f>IF(Verzie!$E$1="CZK",Ceny!AK5673,IF(Verzie!$E$1="SK",Ceny!AL5673,""))</f>
        <v>33.308329999999998</v>
      </c>
    </row>
    <row r="5674" spans="34:39" ht="15">
      <c r="AH5674" s="353" t="s">
        <v>17863</v>
      </c>
      <c r="AI5674" s="352" t="s">
        <v>17864</v>
      </c>
      <c r="AJ5674" s="352" t="s">
        <v>17865</v>
      </c>
      <c r="AK5674" s="354">
        <v>703.14977999999996</v>
      </c>
      <c r="AL5674" s="355">
        <v>33.82405</v>
      </c>
      <c r="AM5674" s="11">
        <f>IF(Verzie!$E$1="CZK",Ceny!AK5674,IF(Verzie!$E$1="SK",Ceny!AL5674,""))</f>
        <v>33.82405</v>
      </c>
    </row>
    <row r="5675" spans="34:39" ht="15">
      <c r="AH5675" s="353" t="s">
        <v>17866</v>
      </c>
      <c r="AI5675" s="352" t="s">
        <v>17867</v>
      </c>
      <c r="AJ5675" s="352" t="s">
        <v>17868</v>
      </c>
      <c r="AK5675" s="354">
        <v>710.80604000000005</v>
      </c>
      <c r="AL5675" s="355">
        <v>34.192329999999998</v>
      </c>
      <c r="AM5675" s="11">
        <f>IF(Verzie!$E$1="CZK",Ceny!AK5675,IF(Verzie!$E$1="SK",Ceny!AL5675,""))</f>
        <v>34.192329999999998</v>
      </c>
    </row>
    <row r="5676" spans="34:39" ht="15">
      <c r="AH5676" s="353" t="s">
        <v>17869</v>
      </c>
      <c r="AI5676" s="352" t="s">
        <v>17870</v>
      </c>
      <c r="AJ5676" s="352" t="s">
        <v>17871</v>
      </c>
      <c r="AK5676" s="354">
        <v>731.22536000000002</v>
      </c>
      <c r="AL5676" s="355">
        <v>35.174579999999999</v>
      </c>
      <c r="AM5676" s="11">
        <f>IF(Verzie!$E$1="CZK",Ceny!AK5676,IF(Verzie!$E$1="SK",Ceny!AL5676,""))</f>
        <v>35.174579999999999</v>
      </c>
    </row>
    <row r="5677" spans="34:39" ht="15">
      <c r="AH5677" s="353" t="s">
        <v>17872</v>
      </c>
      <c r="AI5677" s="352" t="s">
        <v>17873</v>
      </c>
      <c r="AJ5677" s="352" t="s">
        <v>17874</v>
      </c>
      <c r="AK5677" s="354">
        <v>772.06380999999999</v>
      </c>
      <c r="AL5677" s="355">
        <v>37.139049999999997</v>
      </c>
      <c r="AM5677" s="11">
        <f>IF(Verzie!$E$1="CZK",Ceny!AK5677,IF(Verzie!$E$1="SK",Ceny!AL5677,""))</f>
        <v>37.139049999999997</v>
      </c>
    </row>
    <row r="5678" spans="34:39" ht="15">
      <c r="AH5678" s="353" t="s">
        <v>17875</v>
      </c>
      <c r="AI5678" s="352" t="s">
        <v>17876</v>
      </c>
      <c r="AJ5678" s="352" t="s">
        <v>17877</v>
      </c>
      <c r="AK5678" s="354">
        <v>679.36054000000001</v>
      </c>
      <c r="AL5678" s="355">
        <v>32.679699999999997</v>
      </c>
      <c r="AM5678" s="11">
        <f>IF(Verzie!$E$1="CZK",Ceny!AK5678,IF(Verzie!$E$1="SK",Ceny!AL5678,""))</f>
        <v>32.679699999999997</v>
      </c>
    </row>
    <row r="5679" spans="34:39" ht="15">
      <c r="AH5679" s="353" t="s">
        <v>17878</v>
      </c>
      <c r="AI5679" s="352" t="s">
        <v>17879</v>
      </c>
      <c r="AJ5679" s="352" t="s">
        <v>17880</v>
      </c>
      <c r="AK5679" s="354">
        <v>692.42897000000005</v>
      </c>
      <c r="AL5679" s="355">
        <v>33.308329999999998</v>
      </c>
      <c r="AM5679" s="11">
        <f>IF(Verzie!$E$1="CZK",Ceny!AK5679,IF(Verzie!$E$1="SK",Ceny!AL5679,""))</f>
        <v>33.308329999999998</v>
      </c>
    </row>
    <row r="5680" spans="34:39" ht="15">
      <c r="AH5680" s="353" t="s">
        <v>17881</v>
      </c>
      <c r="AI5680" s="352" t="s">
        <v>17882</v>
      </c>
      <c r="AJ5680" s="352" t="s">
        <v>17883</v>
      </c>
      <c r="AK5680" s="354">
        <v>692.42897000000005</v>
      </c>
      <c r="AL5680" s="355">
        <v>33.308329999999998</v>
      </c>
      <c r="AM5680" s="11">
        <f>IF(Verzie!$E$1="CZK",Ceny!AK5680,IF(Verzie!$E$1="SK",Ceny!AL5680,""))</f>
        <v>33.308329999999998</v>
      </c>
    </row>
    <row r="5681" spans="34:39" ht="15">
      <c r="AH5681" s="353" t="s">
        <v>17884</v>
      </c>
      <c r="AI5681" s="352" t="s">
        <v>17885</v>
      </c>
      <c r="AJ5681" s="352" t="s">
        <v>17886</v>
      </c>
      <c r="AK5681" s="354">
        <v>703.14977999999996</v>
      </c>
      <c r="AL5681" s="355">
        <v>33.82405</v>
      </c>
      <c r="AM5681" s="11">
        <f>IF(Verzie!$E$1="CZK",Ceny!AK5681,IF(Verzie!$E$1="SK",Ceny!AL5681,""))</f>
        <v>33.82405</v>
      </c>
    </row>
    <row r="5682" spans="34:39" ht="15">
      <c r="AH5682" s="353" t="s">
        <v>17887</v>
      </c>
      <c r="AI5682" s="352" t="s">
        <v>17888</v>
      </c>
      <c r="AJ5682" s="352" t="s">
        <v>17889</v>
      </c>
      <c r="AK5682" s="354">
        <v>710.80604000000005</v>
      </c>
      <c r="AL5682" s="355">
        <v>34.192329999999998</v>
      </c>
      <c r="AM5682" s="11">
        <f>IF(Verzie!$E$1="CZK",Ceny!AK5682,IF(Verzie!$E$1="SK",Ceny!AL5682,""))</f>
        <v>34.192329999999998</v>
      </c>
    </row>
    <row r="5683" spans="34:39" ht="15">
      <c r="AH5683" s="353" t="s">
        <v>17890</v>
      </c>
      <c r="AI5683" s="352" t="s">
        <v>17891</v>
      </c>
      <c r="AJ5683" s="352" t="s">
        <v>17892</v>
      </c>
      <c r="AK5683" s="354">
        <v>731.22536000000002</v>
      </c>
      <c r="AL5683" s="355">
        <v>35.174579999999999</v>
      </c>
      <c r="AM5683" s="11">
        <f>IF(Verzie!$E$1="CZK",Ceny!AK5683,IF(Verzie!$E$1="SK",Ceny!AL5683,""))</f>
        <v>35.174579999999999</v>
      </c>
    </row>
    <row r="5684" spans="34:39" ht="15">
      <c r="AH5684" s="353" t="s">
        <v>17893</v>
      </c>
      <c r="AI5684" s="352" t="s">
        <v>17894</v>
      </c>
      <c r="AJ5684" s="352" t="s">
        <v>17895</v>
      </c>
      <c r="AK5684" s="354">
        <v>772.06380999999999</v>
      </c>
      <c r="AL5684" s="355">
        <v>37.139049999999997</v>
      </c>
      <c r="AM5684" s="11">
        <f>IF(Verzie!$E$1="CZK",Ceny!AK5684,IF(Verzie!$E$1="SK",Ceny!AL5684,""))</f>
        <v>37.139049999999997</v>
      </c>
    </row>
    <row r="5685" spans="34:39" ht="15">
      <c r="AH5685" s="353" t="s">
        <v>17896</v>
      </c>
      <c r="AI5685" s="352" t="s">
        <v>17897</v>
      </c>
      <c r="AJ5685" s="352" t="s">
        <v>17898</v>
      </c>
      <c r="AK5685" s="354">
        <v>679.36054000000001</v>
      </c>
      <c r="AL5685" s="355">
        <v>32.679699999999997</v>
      </c>
      <c r="AM5685" s="11">
        <f>IF(Verzie!$E$1="CZK",Ceny!AK5685,IF(Verzie!$E$1="SK",Ceny!AL5685,""))</f>
        <v>32.679699999999997</v>
      </c>
    </row>
    <row r="5686" spans="34:39" ht="15">
      <c r="AH5686" s="353" t="s">
        <v>17899</v>
      </c>
      <c r="AI5686" s="352" t="s">
        <v>17900</v>
      </c>
      <c r="AJ5686" s="352" t="s">
        <v>17901</v>
      </c>
      <c r="AK5686" s="354">
        <v>692.42897000000005</v>
      </c>
      <c r="AL5686" s="355">
        <v>33.308329999999998</v>
      </c>
      <c r="AM5686" s="11">
        <f>IF(Verzie!$E$1="CZK",Ceny!AK5686,IF(Verzie!$E$1="SK",Ceny!AL5686,""))</f>
        <v>33.308329999999998</v>
      </c>
    </row>
    <row r="5687" spans="34:39" ht="15">
      <c r="AH5687" s="353" t="s">
        <v>17902</v>
      </c>
      <c r="AI5687" s="352" t="s">
        <v>17903</v>
      </c>
      <c r="AJ5687" s="352" t="s">
        <v>17904</v>
      </c>
      <c r="AK5687" s="354">
        <v>692.42897000000005</v>
      </c>
      <c r="AL5687" s="355">
        <v>33.308329999999998</v>
      </c>
      <c r="AM5687" s="11">
        <f>IF(Verzie!$E$1="CZK",Ceny!AK5687,IF(Verzie!$E$1="SK",Ceny!AL5687,""))</f>
        <v>33.308329999999998</v>
      </c>
    </row>
    <row r="5688" spans="34:39" ht="15">
      <c r="AH5688" s="353" t="s">
        <v>17905</v>
      </c>
      <c r="AI5688" s="352" t="s">
        <v>17906</v>
      </c>
      <c r="AJ5688" s="352" t="s">
        <v>17907</v>
      </c>
      <c r="AK5688" s="354">
        <v>703.14977999999996</v>
      </c>
      <c r="AL5688" s="355">
        <v>33.82405</v>
      </c>
      <c r="AM5688" s="11">
        <f>IF(Verzie!$E$1="CZK",Ceny!AK5688,IF(Verzie!$E$1="SK",Ceny!AL5688,""))</f>
        <v>33.82405</v>
      </c>
    </row>
    <row r="5689" spans="34:39" ht="15">
      <c r="AH5689" s="353" t="s">
        <v>17908</v>
      </c>
      <c r="AI5689" s="352" t="s">
        <v>17909</v>
      </c>
      <c r="AJ5689" s="352" t="s">
        <v>17910</v>
      </c>
      <c r="AK5689" s="354">
        <v>696.58991000000003</v>
      </c>
      <c r="AL5689" s="355">
        <v>33.508479999999999</v>
      </c>
      <c r="AM5689" s="11">
        <f>IF(Verzie!$E$1="CZK",Ceny!AK5689,IF(Verzie!$E$1="SK",Ceny!AL5689,""))</f>
        <v>33.508479999999999</v>
      </c>
    </row>
    <row r="5690" spans="34:39" ht="15">
      <c r="AH5690" s="353" t="s">
        <v>17911</v>
      </c>
      <c r="AI5690" s="352" t="s">
        <v>17912</v>
      </c>
      <c r="AJ5690" s="352" t="s">
        <v>17913</v>
      </c>
      <c r="AK5690" s="354">
        <v>731.22536000000002</v>
      </c>
      <c r="AL5690" s="355">
        <v>35.174579999999999</v>
      </c>
      <c r="AM5690" s="11">
        <f>IF(Verzie!$E$1="CZK",Ceny!AK5690,IF(Verzie!$E$1="SK",Ceny!AL5690,""))</f>
        <v>35.174579999999999</v>
      </c>
    </row>
    <row r="5691" spans="34:39" ht="15">
      <c r="AH5691" s="353" t="s">
        <v>17914</v>
      </c>
      <c r="AI5691" s="352" t="s">
        <v>17915</v>
      </c>
      <c r="AJ5691" s="352" t="s">
        <v>17916</v>
      </c>
      <c r="AK5691" s="354">
        <v>772.06380999999999</v>
      </c>
      <c r="AL5691" s="355">
        <v>37.139049999999997</v>
      </c>
      <c r="AM5691" s="11">
        <f>IF(Verzie!$E$1="CZK",Ceny!AK5691,IF(Verzie!$E$1="SK",Ceny!AL5691,""))</f>
        <v>37.139049999999997</v>
      </c>
    </row>
    <row r="5692" spans="34:39" ht="15">
      <c r="AH5692" s="353" t="s">
        <v>17917</v>
      </c>
      <c r="AI5692" s="352" t="s">
        <v>17918</v>
      </c>
      <c r="AJ5692" s="352" t="s">
        <v>17919</v>
      </c>
      <c r="AK5692" s="354">
        <v>622.72041000000002</v>
      </c>
      <c r="AL5692" s="355">
        <v>29.955089999999998</v>
      </c>
      <c r="AM5692" s="11">
        <f>IF(Verzie!$E$1="CZK",Ceny!AK5692,IF(Verzie!$E$1="SK",Ceny!AL5692,""))</f>
        <v>29.955089999999998</v>
      </c>
    </row>
    <row r="5693" spans="34:39" ht="15">
      <c r="AH5693" s="353" t="s">
        <v>17920</v>
      </c>
      <c r="AI5693" s="352" t="s">
        <v>17921</v>
      </c>
      <c r="AJ5693" s="352" t="s">
        <v>17922</v>
      </c>
      <c r="AK5693" s="354">
        <v>610.71753000000001</v>
      </c>
      <c r="AL5693" s="355">
        <v>29.37772</v>
      </c>
      <c r="AM5693" s="11">
        <f>IF(Verzie!$E$1="CZK",Ceny!AK5693,IF(Verzie!$E$1="SK",Ceny!AL5693,""))</f>
        <v>29.37772</v>
      </c>
    </row>
    <row r="5694" spans="34:39" ht="15">
      <c r="AH5694" s="353" t="s">
        <v>17923</v>
      </c>
      <c r="AI5694" s="352" t="s">
        <v>17924</v>
      </c>
      <c r="AJ5694" s="352" t="s">
        <v>17925</v>
      </c>
      <c r="AK5694" s="354">
        <v>606.71727999999996</v>
      </c>
      <c r="AL5694" s="355">
        <v>29.185300000000002</v>
      </c>
      <c r="AM5694" s="11">
        <f>IF(Verzie!$E$1="CZK",Ceny!AK5694,IF(Verzie!$E$1="SK",Ceny!AL5694,""))</f>
        <v>29.185300000000002</v>
      </c>
    </row>
    <row r="5695" spans="34:39" ht="15">
      <c r="AH5695" s="353" t="s">
        <v>17926</v>
      </c>
      <c r="AI5695" s="352" t="s">
        <v>17927</v>
      </c>
      <c r="AJ5695" s="352" t="s">
        <v>17928</v>
      </c>
      <c r="AK5695" s="354">
        <v>601.11848999999995</v>
      </c>
      <c r="AL5695" s="355">
        <v>28.915970000000002</v>
      </c>
      <c r="AM5695" s="11">
        <f>IF(Verzie!$E$1="CZK",Ceny!AK5695,IF(Verzie!$E$1="SK",Ceny!AL5695,""))</f>
        <v>28.915970000000002</v>
      </c>
    </row>
    <row r="5696" spans="34:39" ht="15">
      <c r="AH5696" s="353" t="s">
        <v>17929</v>
      </c>
      <c r="AI5696" s="352" t="s">
        <v>17930</v>
      </c>
      <c r="AJ5696" s="352" t="s">
        <v>17931</v>
      </c>
      <c r="AK5696" s="354">
        <v>601.11848999999995</v>
      </c>
      <c r="AL5696" s="355">
        <v>28.915970000000002</v>
      </c>
      <c r="AM5696" s="11">
        <f>IF(Verzie!$E$1="CZK",Ceny!AK5696,IF(Verzie!$E$1="SK",Ceny!AL5696,""))</f>
        <v>28.915970000000002</v>
      </c>
    </row>
    <row r="5697" spans="34:39" ht="15">
      <c r="AH5697" s="353" t="s">
        <v>17932</v>
      </c>
      <c r="AI5697" s="352" t="s">
        <v>17933</v>
      </c>
      <c r="AJ5697" s="352" t="s">
        <v>17934</v>
      </c>
      <c r="AK5697" s="354">
        <v>610.71753000000001</v>
      </c>
      <c r="AL5697" s="355">
        <v>29.37772</v>
      </c>
      <c r="AM5697" s="11">
        <f>IF(Verzie!$E$1="CZK",Ceny!AK5697,IF(Verzie!$E$1="SK",Ceny!AL5697,""))</f>
        <v>29.37772</v>
      </c>
    </row>
    <row r="5698" spans="34:39" ht="15">
      <c r="AH5698" s="353" t="s">
        <v>17935</v>
      </c>
      <c r="AI5698" s="352" t="s">
        <v>17936</v>
      </c>
      <c r="AJ5698" s="352" t="s">
        <v>17937</v>
      </c>
      <c r="AK5698" s="354">
        <v>606.71727999999996</v>
      </c>
      <c r="AL5698" s="355">
        <v>29.185300000000002</v>
      </c>
      <c r="AM5698" s="11">
        <f>IF(Verzie!$E$1="CZK",Ceny!AK5698,IF(Verzie!$E$1="SK",Ceny!AL5698,""))</f>
        <v>29.185300000000002</v>
      </c>
    </row>
    <row r="5699" spans="34:39" ht="15">
      <c r="AH5699" s="353" t="s">
        <v>17938</v>
      </c>
      <c r="AI5699" s="352" t="s">
        <v>17939</v>
      </c>
      <c r="AJ5699" s="352" t="s">
        <v>17940</v>
      </c>
      <c r="AK5699" s="354">
        <v>476.00407999999999</v>
      </c>
      <c r="AL5699" s="355">
        <v>22.89752</v>
      </c>
      <c r="AM5699" s="11">
        <f>IF(Verzie!$E$1="CZK",Ceny!AK5699,IF(Verzie!$E$1="SK",Ceny!AL5699,""))</f>
        <v>22.89752</v>
      </c>
    </row>
    <row r="5700" spans="34:39" ht="15">
      <c r="AH5700" s="353" t="s">
        <v>17941</v>
      </c>
      <c r="AI5700" s="352" t="s">
        <v>17942</v>
      </c>
      <c r="AJ5700" s="352" t="s">
        <v>17943</v>
      </c>
      <c r="AK5700" s="354">
        <v>471.67948000000001</v>
      </c>
      <c r="AL5700" s="355">
        <v>22.689489999999999</v>
      </c>
      <c r="AM5700" s="11">
        <f>IF(Verzie!$E$1="CZK",Ceny!AK5700,IF(Verzie!$E$1="SK",Ceny!AL5700,""))</f>
        <v>22.689489999999999</v>
      </c>
    </row>
    <row r="5701" spans="34:39" ht="15">
      <c r="AH5701" s="353" t="s">
        <v>17944</v>
      </c>
      <c r="AI5701" s="352" t="s">
        <v>17945</v>
      </c>
      <c r="AJ5701" s="352" t="s">
        <v>17946</v>
      </c>
      <c r="AK5701" s="354">
        <v>467.35487999999998</v>
      </c>
      <c r="AL5701" s="355">
        <v>22.481470000000002</v>
      </c>
      <c r="AM5701" s="11">
        <f>IF(Verzie!$E$1="CZK",Ceny!AK5701,IF(Verzie!$E$1="SK",Ceny!AL5701,""))</f>
        <v>22.481470000000002</v>
      </c>
    </row>
    <row r="5702" spans="34:39" ht="15">
      <c r="AH5702" s="353" t="s">
        <v>17947</v>
      </c>
      <c r="AI5702" s="352" t="s">
        <v>17948</v>
      </c>
      <c r="AJ5702" s="352" t="s">
        <v>17949</v>
      </c>
      <c r="AK5702" s="354">
        <v>461.29987</v>
      </c>
      <c r="AL5702" s="355">
        <v>22.190180000000002</v>
      </c>
      <c r="AM5702" s="11">
        <f>IF(Verzie!$E$1="CZK",Ceny!AK5702,IF(Verzie!$E$1="SK",Ceny!AL5702,""))</f>
        <v>22.190180000000002</v>
      </c>
    </row>
    <row r="5703" spans="34:39" ht="15">
      <c r="AH5703" s="353" t="s">
        <v>17950</v>
      </c>
      <c r="AI5703" s="352" t="s">
        <v>17951</v>
      </c>
      <c r="AJ5703" s="352" t="s">
        <v>17952</v>
      </c>
      <c r="AK5703" s="354">
        <v>463.34440000000001</v>
      </c>
      <c r="AL5703" s="355">
        <v>21.80716</v>
      </c>
      <c r="AM5703" s="11">
        <f>IF(Verzie!$E$1="CZK",Ceny!AK5703,IF(Verzie!$E$1="SK",Ceny!AL5703,""))</f>
        <v>21.80716</v>
      </c>
    </row>
    <row r="5704" spans="34:39" ht="15">
      <c r="AH5704" s="353" t="s">
        <v>17953</v>
      </c>
      <c r="AI5704" s="352" t="s">
        <v>17954</v>
      </c>
      <c r="AJ5704" s="352" t="s">
        <v>17955</v>
      </c>
      <c r="AK5704" s="354">
        <v>467.35487999999998</v>
      </c>
      <c r="AL5704" s="355">
        <v>22.481470000000002</v>
      </c>
      <c r="AM5704" s="11">
        <f>IF(Verzie!$E$1="CZK",Ceny!AK5704,IF(Verzie!$E$1="SK",Ceny!AL5704,""))</f>
        <v>22.481470000000002</v>
      </c>
    </row>
    <row r="5705" spans="34:39" ht="15">
      <c r="AH5705" s="353" t="s">
        <v>17956</v>
      </c>
      <c r="AI5705" s="352" t="s">
        <v>17957</v>
      </c>
      <c r="AJ5705" s="352" t="s">
        <v>17958</v>
      </c>
      <c r="AK5705" s="354">
        <v>461.29987</v>
      </c>
      <c r="AL5705" s="355">
        <v>22.190180000000002</v>
      </c>
      <c r="AM5705" s="11">
        <f>IF(Verzie!$E$1="CZK",Ceny!AK5705,IF(Verzie!$E$1="SK",Ceny!AL5705,""))</f>
        <v>22.190180000000002</v>
      </c>
    </row>
    <row r="5706" spans="34:39" ht="15">
      <c r="AH5706" s="353" t="s">
        <v>17959</v>
      </c>
      <c r="AI5706" s="352" t="s">
        <v>17960</v>
      </c>
      <c r="AJ5706" s="352" t="s">
        <v>17961</v>
      </c>
      <c r="AK5706" s="354">
        <v>10.03952</v>
      </c>
      <c r="AL5706" s="355">
        <v>0.48296</v>
      </c>
      <c r="AM5706" s="11">
        <f>IF(Verzie!$E$1="CZK",Ceny!AK5706,IF(Verzie!$E$1="SK",Ceny!AL5706,""))</f>
        <v>0.48296</v>
      </c>
    </row>
    <row r="5707" spans="34:39" ht="15">
      <c r="AH5707" s="353" t="s">
        <v>17962</v>
      </c>
      <c r="AI5707" s="352" t="s">
        <v>17963</v>
      </c>
      <c r="AJ5707" s="352" t="s">
        <v>17964</v>
      </c>
      <c r="AK5707" s="354">
        <v>19.827269999999999</v>
      </c>
      <c r="AL5707" s="355">
        <v>0.95377999999999996</v>
      </c>
      <c r="AM5707" s="11">
        <f>IF(Verzie!$E$1="CZK",Ceny!AK5707,IF(Verzie!$E$1="SK",Ceny!AL5707,""))</f>
        <v>0.95377999999999996</v>
      </c>
    </row>
    <row r="5708" spans="34:39" ht="15">
      <c r="AH5708" s="353" t="s">
        <v>17965</v>
      </c>
      <c r="AI5708" s="352" t="s">
        <v>17966</v>
      </c>
      <c r="AJ5708" s="352" t="s">
        <v>17967</v>
      </c>
      <c r="AK5708" s="354">
        <v>19.827269999999999</v>
      </c>
      <c r="AL5708" s="355">
        <v>0.95377999999999996</v>
      </c>
      <c r="AM5708" s="11">
        <f>IF(Verzie!$E$1="CZK",Ceny!AK5708,IF(Verzie!$E$1="SK",Ceny!AL5708,""))</f>
        <v>0.95377999999999996</v>
      </c>
    </row>
    <row r="5709" spans="34:39" ht="15">
      <c r="AH5709" s="353" t="s">
        <v>17968</v>
      </c>
      <c r="AI5709" s="352" t="s">
        <v>17969</v>
      </c>
      <c r="AJ5709" s="352" t="s">
        <v>17970</v>
      </c>
      <c r="AK5709" s="354">
        <v>20.074400000000001</v>
      </c>
      <c r="AL5709" s="355">
        <v>0.96565999999999996</v>
      </c>
      <c r="AM5709" s="11">
        <f>IF(Verzie!$E$1="CZK",Ceny!AK5709,IF(Verzie!$E$1="SK",Ceny!AL5709,""))</f>
        <v>0.96565999999999996</v>
      </c>
    </row>
    <row r="5710" spans="34:39" ht="15">
      <c r="AH5710" s="353" t="s">
        <v>17971</v>
      </c>
      <c r="AI5710" s="352" t="s">
        <v>17972</v>
      </c>
      <c r="AJ5710" s="352" t="s">
        <v>17973</v>
      </c>
      <c r="AK5710" s="354">
        <v>33.125540000000001</v>
      </c>
      <c r="AL5710" s="355">
        <v>1.5934600000000001</v>
      </c>
      <c r="AM5710" s="11">
        <f>IF(Verzie!$E$1="CZK",Ceny!AK5710,IF(Verzie!$E$1="SK",Ceny!AL5710,""))</f>
        <v>1.5934600000000001</v>
      </c>
    </row>
    <row r="5711" spans="34:39" ht="15">
      <c r="AH5711" s="353" t="s">
        <v>17974</v>
      </c>
      <c r="AI5711" s="352" t="s">
        <v>17975</v>
      </c>
      <c r="AJ5711" s="352" t="s">
        <v>17976</v>
      </c>
      <c r="AK5711" s="354">
        <v>27.605840000000001</v>
      </c>
      <c r="AL5711" s="355">
        <v>1.3279399999999999</v>
      </c>
      <c r="AM5711" s="11">
        <f>IF(Verzie!$E$1="CZK",Ceny!AK5711,IF(Verzie!$E$1="SK",Ceny!AL5711,""))</f>
        <v>1.3279399999999999</v>
      </c>
    </row>
    <row r="5712" spans="34:39" ht="15">
      <c r="AH5712" s="353" t="s">
        <v>17977</v>
      </c>
      <c r="AI5712" s="352" t="s">
        <v>17978</v>
      </c>
      <c r="AJ5712" s="352" t="s">
        <v>17979</v>
      </c>
      <c r="AK5712" s="354">
        <v>3.9029400000000001</v>
      </c>
      <c r="AL5712" s="355">
        <v>0.18773999999999999</v>
      </c>
      <c r="AM5712" s="11">
        <f>IF(Verzie!$E$1="CZK",Ceny!AK5712,IF(Verzie!$E$1="SK",Ceny!AL5712,""))</f>
        <v>0.18773999999999999</v>
      </c>
    </row>
    <row r="5713" spans="34:39" ht="15">
      <c r="AH5713" s="353" t="s">
        <v>17980</v>
      </c>
      <c r="AI5713" s="352" t="s">
        <v>17981</v>
      </c>
      <c r="AJ5713" s="352" t="s">
        <v>17982</v>
      </c>
      <c r="AK5713" s="354">
        <v>3.9029400000000001</v>
      </c>
      <c r="AL5713" s="355">
        <v>0.18773999999999999</v>
      </c>
      <c r="AM5713" s="11">
        <f>IF(Verzie!$E$1="CZK",Ceny!AK5713,IF(Verzie!$E$1="SK",Ceny!AL5713,""))</f>
        <v>0.18773999999999999</v>
      </c>
    </row>
    <row r="5714" spans="34:39" ht="15">
      <c r="AH5714" s="353" t="s">
        <v>17983</v>
      </c>
      <c r="AI5714" s="352" t="s">
        <v>17984</v>
      </c>
      <c r="AJ5714" s="352" t="s">
        <v>17985</v>
      </c>
      <c r="AK5714" s="354">
        <v>4.7636399999999997</v>
      </c>
      <c r="AL5714" s="355">
        <v>0.22914999999999999</v>
      </c>
      <c r="AM5714" s="11">
        <f>IF(Verzie!$E$1="CZK",Ceny!AK5714,IF(Verzie!$E$1="SK",Ceny!AL5714,""))</f>
        <v>0.22914999999999999</v>
      </c>
    </row>
    <row r="5715" spans="34:39" ht="15">
      <c r="AH5715" s="353" t="s">
        <v>17986</v>
      </c>
      <c r="AI5715" s="352" t="s">
        <v>17987</v>
      </c>
      <c r="AJ5715" s="352" t="s">
        <v>17988</v>
      </c>
      <c r="AK5715" s="354">
        <v>2044.8021200000001</v>
      </c>
      <c r="AL5715" s="355">
        <v>98.362359999999995</v>
      </c>
      <c r="AM5715" s="11">
        <f>IF(Verzie!$E$1="CZK",Ceny!AK5715,IF(Verzie!$E$1="SK",Ceny!AL5715,""))</f>
        <v>98.362359999999995</v>
      </c>
    </row>
    <row r="5716" spans="34:39" ht="15">
      <c r="AH5716" s="353" t="s">
        <v>17989</v>
      </c>
      <c r="AI5716" s="352" t="s">
        <v>17990</v>
      </c>
      <c r="AJ5716" s="352" t="s">
        <v>17991</v>
      </c>
      <c r="AK5716" s="354">
        <v>1648.88733</v>
      </c>
      <c r="AL5716" s="355">
        <v>79.317419999999998</v>
      </c>
      <c r="AM5716" s="11">
        <f>IF(Verzie!$E$1="CZK",Ceny!AK5716,IF(Verzie!$E$1="SK",Ceny!AL5716,""))</f>
        <v>79.317419999999998</v>
      </c>
    </row>
    <row r="5717" spans="34:39" ht="15">
      <c r="AH5717" s="353" t="s">
        <v>17992</v>
      </c>
      <c r="AI5717" s="352" t="s">
        <v>17993</v>
      </c>
      <c r="AJ5717" s="352" t="s">
        <v>17994</v>
      </c>
      <c r="AK5717" s="354">
        <v>17888.913919999999</v>
      </c>
      <c r="AL5717" s="355">
        <v>679.80154000000005</v>
      </c>
      <c r="AM5717" s="11">
        <f>IF(Verzie!$E$1="CZK",Ceny!AK5717,IF(Verzie!$E$1="SK",Ceny!AL5717,""))</f>
        <v>679.80154000000005</v>
      </c>
    </row>
    <row r="5718" spans="34:39" ht="15">
      <c r="AH5718" s="353" t="s">
        <v>17995</v>
      </c>
      <c r="AI5718" s="352" t="s">
        <v>17996</v>
      </c>
      <c r="AJ5718" s="352" t="s">
        <v>17997</v>
      </c>
      <c r="AK5718" s="354">
        <v>1260.1302599999999</v>
      </c>
      <c r="AL5718" s="355">
        <v>50.411479999999997</v>
      </c>
      <c r="AM5718" s="11">
        <f>IF(Verzie!$E$1="CZK",Ceny!AK5718,IF(Verzie!$E$1="SK",Ceny!AL5718,""))</f>
        <v>50.411479999999997</v>
      </c>
    </row>
    <row r="5719" spans="34:39" ht="15">
      <c r="AH5719" s="353" t="s">
        <v>17998</v>
      </c>
      <c r="AI5719" s="352" t="s">
        <v>17999</v>
      </c>
      <c r="AJ5719" s="352" t="s">
        <v>18000</v>
      </c>
      <c r="AK5719" s="354">
        <v>2033.26487</v>
      </c>
      <c r="AL5719" s="355">
        <v>81.340720000000005</v>
      </c>
      <c r="AM5719" s="11">
        <f>IF(Verzie!$E$1="CZK",Ceny!AK5719,IF(Verzie!$E$1="SK",Ceny!AL5719,""))</f>
        <v>81.340720000000005</v>
      </c>
    </row>
    <row r="5720" spans="34:39" ht="15">
      <c r="AH5720" s="353" t="s">
        <v>18001</v>
      </c>
      <c r="AI5720" s="352" t="s">
        <v>18002</v>
      </c>
      <c r="AJ5720" s="352" t="s">
        <v>18003</v>
      </c>
      <c r="AK5720" s="354">
        <v>790.36006999999995</v>
      </c>
      <c r="AL5720" s="355">
        <v>31.61835</v>
      </c>
      <c r="AM5720" s="11">
        <f>IF(Verzie!$E$1="CZK",Ceny!AK5720,IF(Verzie!$E$1="SK",Ceny!AL5720,""))</f>
        <v>31.61835</v>
      </c>
    </row>
    <row r="5721" spans="34:39" ht="15">
      <c r="AH5721" s="353" t="s">
        <v>18004</v>
      </c>
      <c r="AI5721" s="352" t="s">
        <v>18005</v>
      </c>
      <c r="AJ5721" s="352" t="s">
        <v>18006</v>
      </c>
      <c r="AK5721" s="354">
        <v>790.36006999999995</v>
      </c>
      <c r="AL5721" s="355">
        <v>31.61835</v>
      </c>
      <c r="AM5721" s="11">
        <f>IF(Verzie!$E$1="CZK",Ceny!AK5721,IF(Verzie!$E$1="SK",Ceny!AL5721,""))</f>
        <v>31.61835</v>
      </c>
    </row>
    <row r="5722" spans="34:39" ht="15">
      <c r="AH5722" s="353" t="s">
        <v>18007</v>
      </c>
      <c r="AI5722" s="352" t="s">
        <v>18008</v>
      </c>
      <c r="AJ5722" s="352" t="s">
        <v>18009</v>
      </c>
      <c r="AK5722" s="354">
        <v>790.36006999999995</v>
      </c>
      <c r="AL5722" s="355">
        <v>31.61835</v>
      </c>
      <c r="AM5722" s="11">
        <f>IF(Verzie!$E$1="CZK",Ceny!AK5722,IF(Verzie!$E$1="SK",Ceny!AL5722,""))</f>
        <v>31.61835</v>
      </c>
    </row>
    <row r="5723" spans="34:39" ht="15">
      <c r="AH5723" s="353" t="s">
        <v>18010</v>
      </c>
      <c r="AI5723" s="352" t="s">
        <v>18011</v>
      </c>
      <c r="AJ5723" s="352" t="s">
        <v>18012</v>
      </c>
      <c r="AK5723" s="354">
        <v>509.26981999999998</v>
      </c>
      <c r="AL5723" s="355">
        <v>24.497720000000001</v>
      </c>
      <c r="AM5723" s="11">
        <f>IF(Verzie!$E$1="CZK",Ceny!AK5723,IF(Verzie!$E$1="SK",Ceny!AL5723,""))</f>
        <v>24.497720000000001</v>
      </c>
    </row>
    <row r="5724" spans="34:39" ht="15">
      <c r="AH5724" s="353" t="s">
        <v>18013</v>
      </c>
      <c r="AI5724" s="352" t="s">
        <v>18014</v>
      </c>
      <c r="AJ5724" s="352" t="s">
        <v>18015</v>
      </c>
      <c r="AK5724" s="354">
        <v>509.26981999999998</v>
      </c>
      <c r="AL5724" s="355">
        <v>24.497720000000001</v>
      </c>
      <c r="AM5724" s="11">
        <f>IF(Verzie!$E$1="CZK",Ceny!AK5724,IF(Verzie!$E$1="SK",Ceny!AL5724,""))</f>
        <v>24.497720000000001</v>
      </c>
    </row>
    <row r="5725" spans="34:39" ht="15">
      <c r="AH5725" s="353" t="s">
        <v>18016</v>
      </c>
      <c r="AI5725" s="352" t="s">
        <v>18017</v>
      </c>
      <c r="AJ5725" s="352" t="s">
        <v>18018</v>
      </c>
      <c r="AK5725" s="354">
        <v>532.41849999999999</v>
      </c>
      <c r="AL5725" s="355">
        <v>25.611239999999999</v>
      </c>
      <c r="AM5725" s="11">
        <f>IF(Verzie!$E$1="CZK",Ceny!AK5725,IF(Verzie!$E$1="SK",Ceny!AL5725,""))</f>
        <v>25.611239999999999</v>
      </c>
    </row>
    <row r="5726" spans="34:39" ht="15">
      <c r="AH5726" s="353" t="s">
        <v>18019</v>
      </c>
      <c r="AI5726" s="352" t="s">
        <v>18020</v>
      </c>
      <c r="AJ5726" s="352" t="s">
        <v>18021</v>
      </c>
      <c r="AK5726" s="354">
        <v>532.41849999999999</v>
      </c>
      <c r="AL5726" s="355">
        <v>25.611239999999999</v>
      </c>
      <c r="AM5726" s="11">
        <f>IF(Verzie!$E$1="CZK",Ceny!AK5726,IF(Verzie!$E$1="SK",Ceny!AL5726,""))</f>
        <v>25.611239999999999</v>
      </c>
    </row>
    <row r="5727" spans="34:39" ht="15">
      <c r="AH5727" s="353" t="s">
        <v>18022</v>
      </c>
      <c r="AI5727" s="352" t="s">
        <v>18023</v>
      </c>
      <c r="AJ5727" s="352" t="s">
        <v>18024</v>
      </c>
      <c r="AK5727" s="354">
        <v>3.2477</v>
      </c>
      <c r="AL5727" s="355">
        <v>0.15622</v>
      </c>
      <c r="AM5727" s="11">
        <f>IF(Verzie!$E$1="CZK",Ceny!AK5727,IF(Verzie!$E$1="SK",Ceny!AL5727,""))</f>
        <v>0.15622</v>
      </c>
    </row>
    <row r="5728" spans="34:39" ht="15">
      <c r="AH5728" s="353" t="s">
        <v>18025</v>
      </c>
      <c r="AI5728" s="352" t="s">
        <v>18026</v>
      </c>
      <c r="AJ5728" s="352" t="s">
        <v>18027</v>
      </c>
      <c r="AK5728" s="354">
        <v>2.87778</v>
      </c>
      <c r="AL5728" s="355">
        <v>0.13544</v>
      </c>
      <c r="AM5728" s="11">
        <f>IF(Verzie!$E$1="CZK",Ceny!AK5728,IF(Verzie!$E$1="SK",Ceny!AL5728,""))</f>
        <v>0.13544</v>
      </c>
    </row>
    <row r="5729" spans="34:39" ht="15">
      <c r="AH5729" s="353" t="s">
        <v>18028</v>
      </c>
      <c r="AI5729" s="352" t="s">
        <v>18029</v>
      </c>
      <c r="AJ5729" s="352" t="s">
        <v>18030</v>
      </c>
      <c r="AK5729" s="354">
        <v>51.671700000000001</v>
      </c>
      <c r="AL5729" s="355">
        <v>2.4319199999999999</v>
      </c>
      <c r="AM5729" s="11">
        <f>IF(Verzie!$E$1="CZK",Ceny!AK5729,IF(Verzie!$E$1="SK",Ceny!AL5729,""))</f>
        <v>2.4319199999999999</v>
      </c>
    </row>
    <row r="5730" spans="34:39" ht="15">
      <c r="AH5730" s="353" t="s">
        <v>18031</v>
      </c>
      <c r="AI5730" s="352" t="s">
        <v>18032</v>
      </c>
      <c r="AJ5730" s="352" t="s">
        <v>18033</v>
      </c>
      <c r="AK5730" s="354">
        <v>55.683399999999999</v>
      </c>
      <c r="AL5730" s="355">
        <v>2.6207199999999999</v>
      </c>
      <c r="AM5730" s="11">
        <f>IF(Verzie!$E$1="CZK",Ceny!AK5730,IF(Verzie!$E$1="SK",Ceny!AL5730,""))</f>
        <v>2.6207199999999999</v>
      </c>
    </row>
    <row r="5731" spans="34:39" ht="15">
      <c r="AH5731" s="353" t="s">
        <v>18034</v>
      </c>
      <c r="AI5731" s="352" t="s">
        <v>18035</v>
      </c>
      <c r="AJ5731" s="352" t="s">
        <v>18036</v>
      </c>
      <c r="AK5731" s="354">
        <v>57.204810000000002</v>
      </c>
      <c r="AL5731" s="355">
        <v>2.75176</v>
      </c>
      <c r="AM5731" s="11">
        <f>IF(Verzie!$E$1="CZK",Ceny!AK5731,IF(Verzie!$E$1="SK",Ceny!AL5731,""))</f>
        <v>2.75176</v>
      </c>
    </row>
    <row r="5732" spans="34:39" ht="15">
      <c r="AH5732" s="353" t="s">
        <v>18037</v>
      </c>
      <c r="AI5732" s="352" t="s">
        <v>18038</v>
      </c>
      <c r="AJ5732" s="352" t="s">
        <v>18039</v>
      </c>
      <c r="AK5732" s="354">
        <v>58.85342</v>
      </c>
      <c r="AL5732" s="355">
        <v>2.8310499999999998</v>
      </c>
      <c r="AM5732" s="11">
        <f>IF(Verzie!$E$1="CZK",Ceny!AK5732,IF(Verzie!$E$1="SK",Ceny!AL5732,""))</f>
        <v>2.8310499999999998</v>
      </c>
    </row>
    <row r="5733" spans="34:39" ht="15">
      <c r="AH5733" s="353" t="s">
        <v>18040</v>
      </c>
      <c r="AI5733" s="352" t="s">
        <v>18041</v>
      </c>
      <c r="AJ5733" s="352" t="s">
        <v>18042</v>
      </c>
      <c r="AK5733" s="354">
        <v>55.546720000000001</v>
      </c>
      <c r="AL5733" s="355">
        <v>2.6142799999999999</v>
      </c>
      <c r="AM5733" s="11">
        <f>IF(Verzie!$E$1="CZK",Ceny!AK5733,IF(Verzie!$E$1="SK",Ceny!AL5733,""))</f>
        <v>2.6142799999999999</v>
      </c>
    </row>
    <row r="5734" spans="34:39" ht="15">
      <c r="AH5734" s="353" t="s">
        <v>18043</v>
      </c>
      <c r="AI5734" s="352" t="s">
        <v>18044</v>
      </c>
      <c r="AJ5734" s="352" t="s">
        <v>18045</v>
      </c>
      <c r="AK5734" s="354">
        <v>59.558540000000001</v>
      </c>
      <c r="AL5734" s="355">
        <v>2.8031199999999998</v>
      </c>
      <c r="AM5734" s="11">
        <f>IF(Verzie!$E$1="CZK",Ceny!AK5734,IF(Verzie!$E$1="SK",Ceny!AL5734,""))</f>
        <v>2.8031199999999998</v>
      </c>
    </row>
    <row r="5735" spans="34:39" ht="15">
      <c r="AH5735" s="353" t="s">
        <v>18046</v>
      </c>
      <c r="AI5735" s="352" t="s">
        <v>18047</v>
      </c>
      <c r="AJ5735" s="352" t="s">
        <v>18048</v>
      </c>
      <c r="AK5735" s="354">
        <v>61.18582</v>
      </c>
      <c r="AL5735" s="355">
        <v>2.9432800000000001</v>
      </c>
      <c r="AM5735" s="11">
        <f>IF(Verzie!$E$1="CZK",Ceny!AK5735,IF(Verzie!$E$1="SK",Ceny!AL5735,""))</f>
        <v>2.9432800000000001</v>
      </c>
    </row>
    <row r="5736" spans="34:39" ht="15">
      <c r="AH5736" s="353" t="s">
        <v>18049</v>
      </c>
      <c r="AI5736" s="352" t="s">
        <v>18050</v>
      </c>
      <c r="AJ5736" s="352" t="s">
        <v>18051</v>
      </c>
      <c r="AK5736" s="354">
        <v>62.834319999999998</v>
      </c>
      <c r="AL5736" s="355">
        <v>3.02257</v>
      </c>
      <c r="AM5736" s="11">
        <f>IF(Verzie!$E$1="CZK",Ceny!AK5736,IF(Verzie!$E$1="SK",Ceny!AL5736,""))</f>
        <v>3.02257</v>
      </c>
    </row>
    <row r="5737" spans="34:39" ht="15">
      <c r="AH5737" s="353" t="s">
        <v>18052</v>
      </c>
      <c r="AI5737" s="352" t="s">
        <v>18053</v>
      </c>
      <c r="AJ5737" s="352" t="s">
        <v>18054</v>
      </c>
      <c r="AK5737" s="354">
        <v>58.315710000000003</v>
      </c>
      <c r="AL5737" s="355">
        <v>2.7446000000000002</v>
      </c>
      <c r="AM5737" s="11">
        <f>IF(Verzie!$E$1="CZK",Ceny!AK5737,IF(Verzie!$E$1="SK",Ceny!AL5737,""))</f>
        <v>2.7446000000000002</v>
      </c>
    </row>
    <row r="5738" spans="34:39" ht="15">
      <c r="AH5738" s="353" t="s">
        <v>18055</v>
      </c>
      <c r="AI5738" s="352" t="s">
        <v>18056</v>
      </c>
      <c r="AJ5738" s="352" t="s">
        <v>18057</v>
      </c>
      <c r="AK5738" s="354">
        <v>62.327509999999997</v>
      </c>
      <c r="AL5738" s="355">
        <v>2.9334199999999999</v>
      </c>
      <c r="AM5738" s="11">
        <f>IF(Verzie!$E$1="CZK",Ceny!AK5738,IF(Verzie!$E$1="SK",Ceny!AL5738,""))</f>
        <v>2.9334199999999999</v>
      </c>
    </row>
    <row r="5739" spans="34:39" ht="15">
      <c r="AH5739" s="353" t="s">
        <v>18058</v>
      </c>
      <c r="AI5739" s="352" t="s">
        <v>18059</v>
      </c>
      <c r="AJ5739" s="352" t="s">
        <v>18060</v>
      </c>
      <c r="AK5739" s="354">
        <v>64.030450000000002</v>
      </c>
      <c r="AL5739" s="355">
        <v>3.0800900000000002</v>
      </c>
      <c r="AM5739" s="11">
        <f>IF(Verzie!$E$1="CZK",Ceny!AK5739,IF(Verzie!$E$1="SK",Ceny!AL5739,""))</f>
        <v>3.0800900000000002</v>
      </c>
    </row>
    <row r="5740" spans="34:39" ht="15">
      <c r="AH5740" s="353" t="s">
        <v>18061</v>
      </c>
      <c r="AI5740" s="352" t="s">
        <v>18062</v>
      </c>
      <c r="AJ5740" s="352" t="s">
        <v>18063</v>
      </c>
      <c r="AK5740" s="354">
        <v>65.678970000000007</v>
      </c>
      <c r="AL5740" s="355">
        <v>3.1593900000000001</v>
      </c>
      <c r="AM5740" s="11">
        <f>IF(Verzie!$E$1="CZK",Ceny!AK5740,IF(Verzie!$E$1="SK",Ceny!AL5740,""))</f>
        <v>3.1593900000000001</v>
      </c>
    </row>
    <row r="5741" spans="34:39" ht="15">
      <c r="AH5741" s="353" t="s">
        <v>18064</v>
      </c>
      <c r="AI5741" s="352" t="s">
        <v>18065</v>
      </c>
      <c r="AJ5741" s="352" t="s">
        <v>18066</v>
      </c>
      <c r="AK5741" s="354">
        <v>36.90795</v>
      </c>
      <c r="AL5741" s="355">
        <v>1.73708</v>
      </c>
      <c r="AM5741" s="11">
        <f>IF(Verzie!$E$1="CZK",Ceny!AK5741,IF(Verzie!$E$1="SK",Ceny!AL5741,""))</f>
        <v>1.73708</v>
      </c>
    </row>
    <row r="5742" spans="34:39" ht="15">
      <c r="AH5742" s="353" t="s">
        <v>18067</v>
      </c>
      <c r="AI5742" s="352" t="s">
        <v>18068</v>
      </c>
      <c r="AJ5742" s="352" t="s">
        <v>18069</v>
      </c>
      <c r="AK5742" s="354">
        <v>40.91724</v>
      </c>
      <c r="AL5742" s="355">
        <v>1.9257599999999999</v>
      </c>
      <c r="AM5742" s="11">
        <f>IF(Verzie!$E$1="CZK",Ceny!AK5742,IF(Verzie!$E$1="SK",Ceny!AL5742,""))</f>
        <v>1.9257599999999999</v>
      </c>
    </row>
    <row r="5743" spans="34:39" ht="15">
      <c r="AH5743" s="353" t="s">
        <v>18070</v>
      </c>
      <c r="AI5743" s="352" t="s">
        <v>18071</v>
      </c>
      <c r="AJ5743" s="352" t="s">
        <v>18072</v>
      </c>
      <c r="AK5743" s="354">
        <v>42.035200000000003</v>
      </c>
      <c r="AL5743" s="355">
        <v>2.0220500000000001</v>
      </c>
      <c r="AM5743" s="11">
        <f>IF(Verzie!$E$1="CZK",Ceny!AK5743,IF(Verzie!$E$1="SK",Ceny!AL5743,""))</f>
        <v>2.0220500000000001</v>
      </c>
    </row>
    <row r="5744" spans="34:39" ht="15">
      <c r="AH5744" s="353" t="s">
        <v>18073</v>
      </c>
      <c r="AI5744" s="352" t="s">
        <v>18074</v>
      </c>
      <c r="AJ5744" s="352" t="s">
        <v>18075</v>
      </c>
      <c r="AK5744" s="354">
        <v>43.683720000000001</v>
      </c>
      <c r="AL5744" s="355">
        <v>2.10134</v>
      </c>
      <c r="AM5744" s="11">
        <f>IF(Verzie!$E$1="CZK",Ceny!AK5744,IF(Verzie!$E$1="SK",Ceny!AL5744,""))</f>
        <v>2.10134</v>
      </c>
    </row>
    <row r="5745" spans="34:39" ht="15">
      <c r="AH5745" s="353" t="s">
        <v>18076</v>
      </c>
      <c r="AI5745" s="352" t="s">
        <v>18077</v>
      </c>
      <c r="AJ5745" s="352" t="s">
        <v>18078</v>
      </c>
      <c r="AK5745" s="354">
        <v>40.783090000000001</v>
      </c>
      <c r="AL5745" s="355">
        <v>1.91944</v>
      </c>
      <c r="AM5745" s="11">
        <f>IF(Verzie!$E$1="CZK",Ceny!AK5745,IF(Verzie!$E$1="SK",Ceny!AL5745,""))</f>
        <v>1.91944</v>
      </c>
    </row>
    <row r="5746" spans="34:39" ht="15">
      <c r="AH5746" s="353" t="s">
        <v>18079</v>
      </c>
      <c r="AI5746" s="352" t="s">
        <v>18080</v>
      </c>
      <c r="AJ5746" s="352" t="s">
        <v>18081</v>
      </c>
      <c r="AK5746" s="354">
        <v>44.792270000000002</v>
      </c>
      <c r="AL5746" s="355">
        <v>2.1081400000000001</v>
      </c>
      <c r="AM5746" s="11">
        <f>IF(Verzie!$E$1="CZK",Ceny!AK5746,IF(Verzie!$E$1="SK",Ceny!AL5746,""))</f>
        <v>2.1081400000000001</v>
      </c>
    </row>
    <row r="5747" spans="34:39" ht="15">
      <c r="AH5747" s="353" t="s">
        <v>18082</v>
      </c>
      <c r="AI5747" s="352" t="s">
        <v>18083</v>
      </c>
      <c r="AJ5747" s="352" t="s">
        <v>18084</v>
      </c>
      <c r="AK5747" s="354">
        <v>43.549550000000004</v>
      </c>
      <c r="AL5747" s="355">
        <v>2.0496599999999998</v>
      </c>
      <c r="AM5747" s="11">
        <f>IF(Verzie!$E$1="CZK",Ceny!AK5747,IF(Verzie!$E$1="SK",Ceny!AL5747,""))</f>
        <v>2.0496599999999998</v>
      </c>
    </row>
    <row r="5748" spans="34:39" ht="15">
      <c r="AH5748" s="353" t="s">
        <v>18085</v>
      </c>
      <c r="AI5748" s="352" t="s">
        <v>18086</v>
      </c>
      <c r="AJ5748" s="352" t="s">
        <v>18087</v>
      </c>
      <c r="AK5748" s="354">
        <v>47.561259999999997</v>
      </c>
      <c r="AL5748" s="355">
        <v>2.2384599999999999</v>
      </c>
      <c r="AM5748" s="11">
        <f>IF(Verzie!$E$1="CZK",Ceny!AK5748,IF(Verzie!$E$1="SK",Ceny!AL5748,""))</f>
        <v>2.2384599999999999</v>
      </c>
    </row>
    <row r="5749" spans="34:39" ht="15">
      <c r="AH5749" s="353" t="s">
        <v>18088</v>
      </c>
      <c r="AI5749" s="352" t="s">
        <v>18089</v>
      </c>
      <c r="AJ5749" s="352" t="s">
        <v>18090</v>
      </c>
      <c r="AK5749" s="354">
        <v>40.598289999999999</v>
      </c>
      <c r="AL5749" s="355">
        <v>1.91076</v>
      </c>
      <c r="AM5749" s="11">
        <f>IF(Verzie!$E$1="CZK",Ceny!AK5749,IF(Verzie!$E$1="SK",Ceny!AL5749,""))</f>
        <v>1.91076</v>
      </c>
    </row>
    <row r="5750" spans="34:39" ht="15">
      <c r="AH5750" s="353" t="s">
        <v>18091</v>
      </c>
      <c r="AI5750" s="352" t="s">
        <v>18092</v>
      </c>
      <c r="AJ5750" s="352" t="s">
        <v>18093</v>
      </c>
      <c r="AK5750" s="354">
        <v>44.61</v>
      </c>
      <c r="AL5750" s="355">
        <v>2.0995599999999999</v>
      </c>
      <c r="AM5750" s="11">
        <f>IF(Verzie!$E$1="CZK",Ceny!AK5750,IF(Verzie!$E$1="SK",Ceny!AL5750,""))</f>
        <v>2.0995599999999999</v>
      </c>
    </row>
    <row r="5751" spans="34:39" ht="15">
      <c r="AH5751" s="353" t="s">
        <v>18094</v>
      </c>
      <c r="AI5751" s="352" t="s">
        <v>18095</v>
      </c>
      <c r="AJ5751" s="352" t="s">
        <v>18096</v>
      </c>
      <c r="AK5751" s="354">
        <v>44.473320000000001</v>
      </c>
      <c r="AL5751" s="355">
        <v>2.0931199999999999</v>
      </c>
      <c r="AM5751" s="11">
        <f>IF(Verzie!$E$1="CZK",Ceny!AK5751,IF(Verzie!$E$1="SK",Ceny!AL5751,""))</f>
        <v>2.0931199999999999</v>
      </c>
    </row>
    <row r="5752" spans="34:39" ht="15">
      <c r="AH5752" s="353" t="s">
        <v>18097</v>
      </c>
      <c r="AI5752" s="352" t="s">
        <v>18098</v>
      </c>
      <c r="AJ5752" s="352" t="s">
        <v>18099</v>
      </c>
      <c r="AK5752" s="354">
        <v>48.485120000000002</v>
      </c>
      <c r="AL5752" s="355">
        <v>2.2819400000000001</v>
      </c>
      <c r="AM5752" s="11">
        <f>IF(Verzie!$E$1="CZK",Ceny!AK5752,IF(Verzie!$E$1="SK",Ceny!AL5752,""))</f>
        <v>2.2819400000000001</v>
      </c>
    </row>
    <row r="5753" spans="34:39" ht="15">
      <c r="AH5753" s="353" t="s">
        <v>18100</v>
      </c>
      <c r="AI5753" s="352" t="s">
        <v>18101</v>
      </c>
      <c r="AJ5753" s="352" t="s">
        <v>18102</v>
      </c>
      <c r="AK5753" s="354">
        <v>47.242289999999997</v>
      </c>
      <c r="AL5753" s="355">
        <v>2.2234400000000001</v>
      </c>
      <c r="AM5753" s="11">
        <f>IF(Verzie!$E$1="CZK",Ceny!AK5753,IF(Verzie!$E$1="SK",Ceny!AL5753,""))</f>
        <v>2.2234400000000001</v>
      </c>
    </row>
    <row r="5754" spans="34:39" ht="15">
      <c r="AH5754" s="353" t="s">
        <v>18103</v>
      </c>
      <c r="AI5754" s="352" t="s">
        <v>18104</v>
      </c>
      <c r="AJ5754" s="352" t="s">
        <v>18105</v>
      </c>
      <c r="AK5754" s="354">
        <v>51.254109999999997</v>
      </c>
      <c r="AL5754" s="355">
        <v>2.4122599999999998</v>
      </c>
      <c r="AM5754" s="11">
        <f>IF(Verzie!$E$1="CZK",Ceny!AK5754,IF(Verzie!$E$1="SK",Ceny!AL5754,""))</f>
        <v>2.4122599999999998</v>
      </c>
    </row>
    <row r="5755" spans="34:39" ht="15">
      <c r="AH5755" s="353" t="s">
        <v>18106</v>
      </c>
      <c r="AI5755" s="352" t="s">
        <v>18107</v>
      </c>
      <c r="AJ5755" s="352" t="s">
        <v>18108</v>
      </c>
      <c r="AK5755" s="354">
        <v>53.514310000000002</v>
      </c>
      <c r="AL5755" s="355">
        <v>2.51864</v>
      </c>
      <c r="AM5755" s="11">
        <f>IF(Verzie!$E$1="CZK",Ceny!AK5755,IF(Verzie!$E$1="SK",Ceny!AL5755,""))</f>
        <v>2.51864</v>
      </c>
    </row>
    <row r="5756" spans="34:39" ht="15">
      <c r="AH5756" s="353" t="s">
        <v>18109</v>
      </c>
      <c r="AI5756" s="352" t="s">
        <v>18110</v>
      </c>
      <c r="AJ5756" s="352" t="s">
        <v>18111</v>
      </c>
      <c r="AK5756" s="354">
        <v>57.52863</v>
      </c>
      <c r="AL5756" s="355">
        <v>2.7075800000000001</v>
      </c>
      <c r="AM5756" s="11">
        <f>IF(Verzie!$E$1="CZK",Ceny!AK5756,IF(Verzie!$E$1="SK",Ceny!AL5756,""))</f>
        <v>2.7075800000000001</v>
      </c>
    </row>
    <row r="5757" spans="34:39" ht="15">
      <c r="AH5757" s="353" t="s">
        <v>18112</v>
      </c>
      <c r="AI5757" s="352" t="s">
        <v>18113</v>
      </c>
      <c r="AJ5757" s="352" t="s">
        <v>18114</v>
      </c>
      <c r="AK5757" s="354">
        <v>57.52863</v>
      </c>
      <c r="AL5757" s="355">
        <v>2.7075800000000001</v>
      </c>
      <c r="AM5757" s="11">
        <f>IF(Verzie!$E$1="CZK",Ceny!AK5757,IF(Verzie!$E$1="SK",Ceny!AL5757,""))</f>
        <v>2.7075800000000001</v>
      </c>
    </row>
    <row r="5758" spans="34:39" ht="15">
      <c r="AH5758" s="353" t="s">
        <v>1682</v>
      </c>
      <c r="AI5758" s="352" t="s">
        <v>18115</v>
      </c>
      <c r="AJ5758" s="352" t="s">
        <v>18116</v>
      </c>
      <c r="AK5758" s="354">
        <v>57.52863</v>
      </c>
      <c r="AL5758" s="355">
        <v>2.7075800000000001</v>
      </c>
      <c r="AM5758" s="11">
        <f>IF(Verzie!$E$1="CZK",Ceny!AK5758,IF(Verzie!$E$1="SK",Ceny!AL5758,""))</f>
        <v>2.7075800000000001</v>
      </c>
    </row>
    <row r="5759" spans="34:39" ht="15">
      <c r="AH5759" s="353" t="s">
        <v>18117</v>
      </c>
      <c r="AI5759" s="352" t="s">
        <v>18118</v>
      </c>
      <c r="AJ5759" s="352" t="s">
        <v>18119</v>
      </c>
      <c r="AK5759" s="354">
        <v>57.389420000000001</v>
      </c>
      <c r="AL5759" s="355">
        <v>2.7010200000000002</v>
      </c>
      <c r="AM5759" s="11">
        <f>IF(Verzie!$E$1="CZK",Ceny!AK5759,IF(Verzie!$E$1="SK",Ceny!AL5759,""))</f>
        <v>2.7010200000000002</v>
      </c>
    </row>
    <row r="5760" spans="34:39" ht="15">
      <c r="AH5760" s="353" t="s">
        <v>18120</v>
      </c>
      <c r="AI5760" s="352" t="s">
        <v>18121</v>
      </c>
      <c r="AJ5760" s="352" t="s">
        <v>18122</v>
      </c>
      <c r="AK5760" s="354">
        <v>61.401130000000002</v>
      </c>
      <c r="AL5760" s="355">
        <v>2.8898199999999998</v>
      </c>
      <c r="AM5760" s="11">
        <f>IF(Verzie!$E$1="CZK",Ceny!AK5760,IF(Verzie!$E$1="SK",Ceny!AL5760,""))</f>
        <v>2.8898199999999998</v>
      </c>
    </row>
    <row r="5761" spans="34:39" ht="15">
      <c r="AH5761" s="353" t="s">
        <v>18123</v>
      </c>
      <c r="AI5761" s="352" t="s">
        <v>18124</v>
      </c>
      <c r="AJ5761" s="352" t="s">
        <v>18125</v>
      </c>
      <c r="AK5761" s="354">
        <v>60.158410000000003</v>
      </c>
      <c r="AL5761" s="355">
        <v>2.83134</v>
      </c>
      <c r="AM5761" s="11">
        <f>IF(Verzie!$E$1="CZK",Ceny!AK5761,IF(Verzie!$E$1="SK",Ceny!AL5761,""))</f>
        <v>2.83134</v>
      </c>
    </row>
    <row r="5762" spans="34:39" ht="15">
      <c r="AH5762" s="353" t="s">
        <v>18126</v>
      </c>
      <c r="AI5762" s="352" t="s">
        <v>18127</v>
      </c>
      <c r="AJ5762" s="352" t="s">
        <v>18128</v>
      </c>
      <c r="AK5762" s="354">
        <v>64.170119999999997</v>
      </c>
      <c r="AL5762" s="355">
        <v>3.02014</v>
      </c>
      <c r="AM5762" s="11">
        <f>IF(Verzie!$E$1="CZK",Ceny!AK5762,IF(Verzie!$E$1="SK",Ceny!AL5762,""))</f>
        <v>3.02014</v>
      </c>
    </row>
    <row r="5763" spans="34:39" ht="15">
      <c r="AH5763" s="353" t="s">
        <v>18129</v>
      </c>
      <c r="AI5763" s="352" t="s">
        <v>18130</v>
      </c>
      <c r="AJ5763" s="352" t="s">
        <v>18131</v>
      </c>
      <c r="AK5763" s="354">
        <v>38.75318</v>
      </c>
      <c r="AL5763" s="355">
        <v>1.82392</v>
      </c>
      <c r="AM5763" s="11">
        <f>IF(Verzie!$E$1="CZK",Ceny!AK5763,IF(Verzie!$E$1="SK",Ceny!AL5763,""))</f>
        <v>1.82392</v>
      </c>
    </row>
    <row r="5764" spans="34:39" ht="15">
      <c r="AH5764" s="353" t="s">
        <v>18132</v>
      </c>
      <c r="AI5764" s="352" t="s">
        <v>18133</v>
      </c>
      <c r="AJ5764" s="352" t="s">
        <v>18134</v>
      </c>
      <c r="AK5764" s="354">
        <v>42.764890000000001</v>
      </c>
      <c r="AL5764" s="355">
        <v>2.0127199999999998</v>
      </c>
      <c r="AM5764" s="11">
        <f>IF(Verzie!$E$1="CZK",Ceny!AK5764,IF(Verzie!$E$1="SK",Ceny!AL5764,""))</f>
        <v>2.0127199999999998</v>
      </c>
    </row>
    <row r="5765" spans="34:39" ht="15">
      <c r="AH5765" s="353" t="s">
        <v>18135</v>
      </c>
      <c r="AI5765" s="352" t="s">
        <v>18136</v>
      </c>
      <c r="AJ5765" s="352" t="s">
        <v>18137</v>
      </c>
      <c r="AK5765" s="354">
        <v>42.764890000000001</v>
      </c>
      <c r="AL5765" s="355">
        <v>2.0127199999999998</v>
      </c>
      <c r="AM5765" s="11">
        <f>IF(Verzie!$E$1="CZK",Ceny!AK5765,IF(Verzie!$E$1="SK",Ceny!AL5765,""))</f>
        <v>2.0127199999999998</v>
      </c>
    </row>
    <row r="5766" spans="34:39" ht="15">
      <c r="AH5766" s="353" t="s">
        <v>1682</v>
      </c>
      <c r="AI5766" s="352" t="s">
        <v>18138</v>
      </c>
      <c r="AJ5766" s="352" t="s">
        <v>18139</v>
      </c>
      <c r="AK5766" s="354">
        <v>42.764890000000001</v>
      </c>
      <c r="AL5766" s="355">
        <v>2.0127199999999998</v>
      </c>
      <c r="AM5766" s="11">
        <f>IF(Verzie!$E$1="CZK",Ceny!AK5766,IF(Verzie!$E$1="SK",Ceny!AL5766,""))</f>
        <v>2.0127199999999998</v>
      </c>
    </row>
    <row r="5767" spans="34:39" ht="15">
      <c r="AH5767" s="353" t="s">
        <v>18140</v>
      </c>
      <c r="AI5767" s="352" t="s">
        <v>18141</v>
      </c>
      <c r="AJ5767" s="352" t="s">
        <v>18142</v>
      </c>
      <c r="AK5767" s="354">
        <v>42.6282</v>
      </c>
      <c r="AL5767" s="355">
        <v>2.0062799999999998</v>
      </c>
      <c r="AM5767" s="11">
        <f>IF(Verzie!$E$1="CZK",Ceny!AK5767,IF(Verzie!$E$1="SK",Ceny!AL5767,""))</f>
        <v>2.0062799999999998</v>
      </c>
    </row>
    <row r="5768" spans="34:39" ht="15">
      <c r="AH5768" s="353" t="s">
        <v>18143</v>
      </c>
      <c r="AI5768" s="352" t="s">
        <v>18144</v>
      </c>
      <c r="AJ5768" s="352" t="s">
        <v>18145</v>
      </c>
      <c r="AK5768" s="354">
        <v>46.63991</v>
      </c>
      <c r="AL5768" s="355">
        <v>2.1950799999999999</v>
      </c>
      <c r="AM5768" s="11">
        <f>IF(Verzie!$E$1="CZK",Ceny!AK5768,IF(Verzie!$E$1="SK",Ceny!AL5768,""))</f>
        <v>2.1950799999999999</v>
      </c>
    </row>
    <row r="5769" spans="34:39" ht="15">
      <c r="AH5769" s="353" t="s">
        <v>18146</v>
      </c>
      <c r="AI5769" s="352" t="s">
        <v>18147</v>
      </c>
      <c r="AJ5769" s="352" t="s">
        <v>18148</v>
      </c>
      <c r="AK5769" s="354">
        <v>45.394669999999998</v>
      </c>
      <c r="AL5769" s="355">
        <v>2.1364999999999998</v>
      </c>
      <c r="AM5769" s="11">
        <f>IF(Verzie!$E$1="CZK",Ceny!AK5769,IF(Verzie!$E$1="SK",Ceny!AL5769,""))</f>
        <v>2.1364999999999998</v>
      </c>
    </row>
    <row r="5770" spans="34:39" ht="15">
      <c r="AH5770" s="353" t="s">
        <v>18149</v>
      </c>
      <c r="AI5770" s="352" t="s">
        <v>18150</v>
      </c>
      <c r="AJ5770" s="352" t="s">
        <v>18151</v>
      </c>
      <c r="AK5770" s="354">
        <v>49.408880000000003</v>
      </c>
      <c r="AL5770" s="355">
        <v>2.3254199999999998</v>
      </c>
      <c r="AM5770" s="11">
        <f>IF(Verzie!$E$1="CZK",Ceny!AK5770,IF(Verzie!$E$1="SK",Ceny!AL5770,""))</f>
        <v>2.3254199999999998</v>
      </c>
    </row>
    <row r="5771" spans="34:39" ht="15">
      <c r="AH5771" s="353" t="s">
        <v>18152</v>
      </c>
      <c r="AI5771" s="352" t="s">
        <v>18153</v>
      </c>
      <c r="AJ5771" s="352" t="s">
        <v>18154</v>
      </c>
      <c r="AK5771" s="354">
        <v>42.44341</v>
      </c>
      <c r="AL5771" s="355">
        <v>1.9976</v>
      </c>
      <c r="AM5771" s="11">
        <f>IF(Verzie!$E$1="CZK",Ceny!AK5771,IF(Verzie!$E$1="SK",Ceny!AL5771,""))</f>
        <v>1.9976</v>
      </c>
    </row>
    <row r="5772" spans="34:39" ht="15">
      <c r="AH5772" s="353" t="s">
        <v>18155</v>
      </c>
      <c r="AI5772" s="352" t="s">
        <v>18156</v>
      </c>
      <c r="AJ5772" s="352" t="s">
        <v>18157</v>
      </c>
      <c r="AK5772" s="354">
        <v>46.455210000000001</v>
      </c>
      <c r="AL5772" s="355">
        <v>2.1863999999999999</v>
      </c>
      <c r="AM5772" s="11">
        <f>IF(Verzie!$E$1="CZK",Ceny!AK5772,IF(Verzie!$E$1="SK",Ceny!AL5772,""))</f>
        <v>2.1863999999999999</v>
      </c>
    </row>
    <row r="5773" spans="34:39" ht="15">
      <c r="AH5773" s="353" t="s">
        <v>18158</v>
      </c>
      <c r="AI5773" s="352" t="s">
        <v>18159</v>
      </c>
      <c r="AJ5773" s="352" t="s">
        <v>18160</v>
      </c>
      <c r="AK5773" s="354">
        <v>46.318530000000003</v>
      </c>
      <c r="AL5773" s="355">
        <v>2.1799599999999999</v>
      </c>
      <c r="AM5773" s="11">
        <f>IF(Verzie!$E$1="CZK",Ceny!AK5773,IF(Verzie!$E$1="SK",Ceny!AL5773,""))</f>
        <v>2.1799599999999999</v>
      </c>
    </row>
    <row r="5774" spans="34:39" ht="15">
      <c r="AH5774" s="353" t="s">
        <v>18161</v>
      </c>
      <c r="AI5774" s="352" t="s">
        <v>18162</v>
      </c>
      <c r="AJ5774" s="352" t="s">
        <v>18163</v>
      </c>
      <c r="AK5774" s="354">
        <v>50.33023</v>
      </c>
      <c r="AL5774" s="355">
        <v>2.3687800000000001</v>
      </c>
      <c r="AM5774" s="11">
        <f>IF(Verzie!$E$1="CZK",Ceny!AK5774,IF(Verzie!$E$1="SK",Ceny!AL5774,""))</f>
        <v>2.3687800000000001</v>
      </c>
    </row>
    <row r="5775" spans="34:39" ht="15">
      <c r="AH5775" s="353" t="s">
        <v>18164</v>
      </c>
      <c r="AI5775" s="352" t="s">
        <v>18165</v>
      </c>
      <c r="AJ5775" s="352" t="s">
        <v>18166</v>
      </c>
      <c r="AK5775" s="354">
        <v>49.087519999999998</v>
      </c>
      <c r="AL5775" s="355">
        <v>2.3102999999999998</v>
      </c>
      <c r="AM5775" s="11">
        <f>IF(Verzie!$E$1="CZK",Ceny!AK5775,IF(Verzie!$E$1="SK",Ceny!AL5775,""))</f>
        <v>2.3102999999999998</v>
      </c>
    </row>
    <row r="5776" spans="34:39" ht="15">
      <c r="AH5776" s="353" t="s">
        <v>18167</v>
      </c>
      <c r="AI5776" s="352" t="s">
        <v>18168</v>
      </c>
      <c r="AJ5776" s="352" t="s">
        <v>18169</v>
      </c>
      <c r="AK5776" s="354">
        <v>53.099229999999999</v>
      </c>
      <c r="AL5776" s="355">
        <v>2.4990999999999999</v>
      </c>
      <c r="AM5776" s="11">
        <f>IF(Verzie!$E$1="CZK",Ceny!AK5776,IF(Verzie!$E$1="SK",Ceny!AL5776,""))</f>
        <v>2.4990999999999999</v>
      </c>
    </row>
    <row r="5777" spans="34:39" ht="15">
      <c r="AH5777" s="353" t="s">
        <v>18170</v>
      </c>
      <c r="AI5777" s="352" t="s">
        <v>18171</v>
      </c>
      <c r="AJ5777" s="352" t="s">
        <v>18172</v>
      </c>
      <c r="AK5777" s="354">
        <v>53.514310000000002</v>
      </c>
      <c r="AL5777" s="355">
        <v>2.51864</v>
      </c>
      <c r="AM5777" s="11">
        <f>IF(Verzie!$E$1="CZK",Ceny!AK5777,IF(Verzie!$E$1="SK",Ceny!AL5777,""))</f>
        <v>2.51864</v>
      </c>
    </row>
    <row r="5778" spans="34:39" ht="15">
      <c r="AH5778" s="353" t="s">
        <v>18173</v>
      </c>
      <c r="AI5778" s="352" t="s">
        <v>18174</v>
      </c>
      <c r="AJ5778" s="352" t="s">
        <v>18175</v>
      </c>
      <c r="AK5778" s="354">
        <v>6.1960100000000002</v>
      </c>
      <c r="AL5778" s="355">
        <v>0.29161999999999999</v>
      </c>
      <c r="AM5778" s="11">
        <f>IF(Verzie!$E$1="CZK",Ceny!AK5778,IF(Verzie!$E$1="SK",Ceny!AL5778,""))</f>
        <v>0.29161999999999999</v>
      </c>
    </row>
    <row r="5779" spans="34:39" ht="15">
      <c r="AH5779" s="353" t="s">
        <v>18176</v>
      </c>
      <c r="AI5779" s="352" t="s">
        <v>18177</v>
      </c>
      <c r="AJ5779" s="352" t="s">
        <v>18178</v>
      </c>
      <c r="AK5779" s="354">
        <v>6.6516700000000002</v>
      </c>
      <c r="AL5779" s="355">
        <v>0.31306</v>
      </c>
      <c r="AM5779" s="11">
        <f>IF(Verzie!$E$1="CZK",Ceny!AK5779,IF(Verzie!$E$1="SK",Ceny!AL5779,""))</f>
        <v>0.31306</v>
      </c>
    </row>
    <row r="5780" spans="34:39" ht="15">
      <c r="AH5780" s="353" t="s">
        <v>18179</v>
      </c>
      <c r="AI5780" s="352" t="s">
        <v>18180</v>
      </c>
      <c r="AJ5780" s="352" t="s">
        <v>18181</v>
      </c>
      <c r="AK5780" s="354">
        <v>6.1960100000000002</v>
      </c>
      <c r="AL5780" s="355">
        <v>0.29161999999999999</v>
      </c>
      <c r="AM5780" s="11">
        <f>IF(Verzie!$E$1="CZK",Ceny!AK5780,IF(Verzie!$E$1="SK",Ceny!AL5780,""))</f>
        <v>0.29161999999999999</v>
      </c>
    </row>
    <row r="5781" spans="34:39" ht="15">
      <c r="AH5781" s="353" t="s">
        <v>18182</v>
      </c>
      <c r="AI5781" s="352" t="s">
        <v>18183</v>
      </c>
      <c r="AJ5781" s="352" t="s">
        <v>18184</v>
      </c>
      <c r="AK5781" s="354">
        <v>6.6516700000000002</v>
      </c>
      <c r="AL5781" s="355">
        <v>0.31306</v>
      </c>
      <c r="AM5781" s="11">
        <f>IF(Verzie!$E$1="CZK",Ceny!AK5781,IF(Verzie!$E$1="SK",Ceny!AL5781,""))</f>
        <v>0.31306</v>
      </c>
    </row>
    <row r="5782" spans="34:39" ht="15">
      <c r="AH5782" s="353" t="s">
        <v>1682</v>
      </c>
      <c r="AI5782" s="352" t="s">
        <v>18185</v>
      </c>
      <c r="AJ5782" s="352" t="s">
        <v>18186</v>
      </c>
      <c r="AK5782" s="354">
        <v>6.6516700000000002</v>
      </c>
      <c r="AL5782" s="355">
        <v>0.31306</v>
      </c>
      <c r="AM5782" s="11">
        <f>IF(Verzie!$E$1="CZK",Ceny!AK5782,IF(Verzie!$E$1="SK",Ceny!AL5782,""))</f>
        <v>0.31306</v>
      </c>
    </row>
    <row r="5783" spans="34:39" ht="15">
      <c r="AH5783" s="353" t="s">
        <v>18187</v>
      </c>
      <c r="AI5783" s="352" t="s">
        <v>18188</v>
      </c>
      <c r="AJ5783" s="352" t="s">
        <v>18189</v>
      </c>
      <c r="AK5783" s="354">
        <v>7.0673899999999996</v>
      </c>
      <c r="AL5783" s="355">
        <v>0.33996999999999999</v>
      </c>
      <c r="AM5783" s="11">
        <f>IF(Verzie!$E$1="CZK",Ceny!AK5783,IF(Verzie!$E$1="SK",Ceny!AL5783,""))</f>
        <v>0.33996999999999999</v>
      </c>
    </row>
    <row r="5784" spans="34:39" ht="15">
      <c r="AH5784" s="353" t="s">
        <v>18190</v>
      </c>
      <c r="AI5784" s="352" t="s">
        <v>18191</v>
      </c>
      <c r="AJ5784" s="352" t="s">
        <v>18192</v>
      </c>
      <c r="AK5784" s="354">
        <v>7.0673899999999996</v>
      </c>
      <c r="AL5784" s="355">
        <v>0.33996999999999999</v>
      </c>
      <c r="AM5784" s="11">
        <f>IF(Verzie!$E$1="CZK",Ceny!AK5784,IF(Verzie!$E$1="SK",Ceny!AL5784,""))</f>
        <v>0.33996999999999999</v>
      </c>
    </row>
    <row r="5785" spans="34:39" ht="15">
      <c r="AH5785" s="353" t="s">
        <v>18193</v>
      </c>
      <c r="AI5785" s="352" t="s">
        <v>18194</v>
      </c>
      <c r="AJ5785" s="352" t="s">
        <v>18195</v>
      </c>
      <c r="AK5785" s="354">
        <v>7.4362199999999996</v>
      </c>
      <c r="AL5785" s="355">
        <v>0.34998000000000001</v>
      </c>
      <c r="AM5785" s="11">
        <f>IF(Verzie!$E$1="CZK",Ceny!AK5785,IF(Verzie!$E$1="SK",Ceny!AL5785,""))</f>
        <v>0.34998000000000001</v>
      </c>
    </row>
    <row r="5786" spans="34:39" ht="15">
      <c r="AH5786" s="353" t="s">
        <v>18196</v>
      </c>
      <c r="AI5786" s="352" t="s">
        <v>18197</v>
      </c>
      <c r="AJ5786" s="352" t="s">
        <v>18198</v>
      </c>
      <c r="AK5786" s="354">
        <v>7.8893500000000003</v>
      </c>
      <c r="AL5786" s="355">
        <v>0.37130000000000002</v>
      </c>
      <c r="AM5786" s="11">
        <f>IF(Verzie!$E$1="CZK",Ceny!AK5786,IF(Verzie!$E$1="SK",Ceny!AL5786,""))</f>
        <v>0.37130000000000002</v>
      </c>
    </row>
    <row r="5787" spans="34:39" ht="15">
      <c r="AH5787" s="353" t="s">
        <v>18199</v>
      </c>
      <c r="AI5787" s="352" t="s">
        <v>18200</v>
      </c>
      <c r="AJ5787" s="352" t="s">
        <v>18201</v>
      </c>
      <c r="AK5787" s="354">
        <v>10.22302</v>
      </c>
      <c r="AL5787" s="355">
        <v>0.48114000000000001</v>
      </c>
      <c r="AM5787" s="11">
        <f>IF(Verzie!$E$1="CZK",Ceny!AK5787,IF(Verzie!$E$1="SK",Ceny!AL5787,""))</f>
        <v>0.48114000000000001</v>
      </c>
    </row>
    <row r="5788" spans="34:39" ht="15">
      <c r="AH5788" s="353" t="s">
        <v>18202</v>
      </c>
      <c r="AI5788" s="352" t="s">
        <v>18203</v>
      </c>
      <c r="AJ5788" s="352" t="s">
        <v>18204</v>
      </c>
      <c r="AK5788" s="354">
        <v>10.67606</v>
      </c>
      <c r="AL5788" s="355">
        <v>0.50246000000000002</v>
      </c>
      <c r="AM5788" s="11">
        <f>IF(Verzie!$E$1="CZK",Ceny!AK5788,IF(Verzie!$E$1="SK",Ceny!AL5788,""))</f>
        <v>0.50246000000000002</v>
      </c>
    </row>
    <row r="5789" spans="34:39" ht="15">
      <c r="AH5789" s="353" t="s">
        <v>18205</v>
      </c>
      <c r="AI5789" s="352" t="s">
        <v>18206</v>
      </c>
      <c r="AJ5789" s="352" t="s">
        <v>18207</v>
      </c>
      <c r="AK5789" s="354">
        <v>516.90994999999998</v>
      </c>
      <c r="AL5789" s="355">
        <v>24.86524</v>
      </c>
      <c r="AM5789" s="11">
        <f>IF(Verzie!$E$1="CZK",Ceny!AK5789,IF(Verzie!$E$1="SK",Ceny!AL5789,""))</f>
        <v>24.86524</v>
      </c>
    </row>
    <row r="5790" spans="34:39" ht="15">
      <c r="AH5790" s="353" t="s">
        <v>18208</v>
      </c>
      <c r="AI5790" s="352" t="s">
        <v>18209</v>
      </c>
      <c r="AJ5790" s="352" t="s">
        <v>18210</v>
      </c>
      <c r="AK5790" s="354">
        <v>516.90994999999998</v>
      </c>
      <c r="AL5790" s="355">
        <v>24.86524</v>
      </c>
      <c r="AM5790" s="11">
        <f>IF(Verzie!$E$1="CZK",Ceny!AK5790,IF(Verzie!$E$1="SK",Ceny!AL5790,""))</f>
        <v>24.86524</v>
      </c>
    </row>
    <row r="5791" spans="34:39" ht="15">
      <c r="AH5791" s="353" t="s">
        <v>18211</v>
      </c>
      <c r="AI5791" s="352" t="s">
        <v>18212</v>
      </c>
      <c r="AJ5791" s="352" t="s">
        <v>18213</v>
      </c>
      <c r="AK5791" s="354">
        <v>540.40418</v>
      </c>
      <c r="AL5791" s="355">
        <v>25.9954</v>
      </c>
      <c r="AM5791" s="11">
        <f>IF(Verzie!$E$1="CZK",Ceny!AK5791,IF(Verzie!$E$1="SK",Ceny!AL5791,""))</f>
        <v>25.9954</v>
      </c>
    </row>
    <row r="5792" spans="34:39" ht="15">
      <c r="AH5792" s="353" t="s">
        <v>18214</v>
      </c>
      <c r="AI5792" s="352" t="s">
        <v>18215</v>
      </c>
      <c r="AJ5792" s="352" t="s">
        <v>18216</v>
      </c>
      <c r="AK5792" s="354">
        <v>540.40418</v>
      </c>
      <c r="AL5792" s="355">
        <v>25.9954</v>
      </c>
      <c r="AM5792" s="11">
        <f>IF(Verzie!$E$1="CZK",Ceny!AK5792,IF(Verzie!$E$1="SK",Ceny!AL5792,""))</f>
        <v>25.9954</v>
      </c>
    </row>
    <row r="5793" spans="34:39" ht="15">
      <c r="AH5793" s="353" t="s">
        <v>18217</v>
      </c>
      <c r="AI5793" s="352" t="s">
        <v>18218</v>
      </c>
      <c r="AJ5793" s="352" t="s">
        <v>18219</v>
      </c>
      <c r="AK5793" s="354">
        <v>1140.7644299999999</v>
      </c>
      <c r="AL5793" s="355">
        <v>54.874870000000001</v>
      </c>
      <c r="AM5793" s="11">
        <f>IF(Verzie!$E$1="CZK",Ceny!AK5793,IF(Verzie!$E$1="SK",Ceny!AL5793,""))</f>
        <v>54.874870000000001</v>
      </c>
    </row>
    <row r="5794" spans="34:39" ht="15">
      <c r="AH5794" s="353" t="s">
        <v>18220</v>
      </c>
      <c r="AI5794" s="352" t="s">
        <v>18221</v>
      </c>
      <c r="AJ5794" s="352" t="s">
        <v>18222</v>
      </c>
      <c r="AK5794" s="354">
        <v>1192.6173699999999</v>
      </c>
      <c r="AL5794" s="355">
        <v>57.369210000000002</v>
      </c>
      <c r="AM5794" s="11">
        <f>IF(Verzie!$E$1="CZK",Ceny!AK5794,IF(Verzie!$E$1="SK",Ceny!AL5794,""))</f>
        <v>57.369210000000002</v>
      </c>
    </row>
    <row r="5795" spans="34:39" ht="15">
      <c r="AH5795" s="353" t="s">
        <v>18223</v>
      </c>
      <c r="AI5795" s="352" t="s">
        <v>18224</v>
      </c>
      <c r="AJ5795" s="352" t="s">
        <v>18225</v>
      </c>
      <c r="AK5795" s="354">
        <v>1157.8944100000001</v>
      </c>
      <c r="AL5795" s="355">
        <v>55.698909999999998</v>
      </c>
      <c r="AM5795" s="11">
        <f>IF(Verzie!$E$1="CZK",Ceny!AK5795,IF(Verzie!$E$1="SK",Ceny!AL5795,""))</f>
        <v>55.698909999999998</v>
      </c>
    </row>
    <row r="5796" spans="34:39" ht="15">
      <c r="AH5796" s="353" t="s">
        <v>1682</v>
      </c>
      <c r="AI5796" s="352" t="s">
        <v>18226</v>
      </c>
      <c r="AJ5796" s="352" t="s">
        <v>18227</v>
      </c>
      <c r="AK5796" s="354">
        <v>1858.944</v>
      </c>
      <c r="AL5796" s="355">
        <v>89.421909999999997</v>
      </c>
      <c r="AM5796" s="11">
        <f>IF(Verzie!$E$1="CZK",Ceny!AK5796,IF(Verzie!$E$1="SK",Ceny!AL5796,""))</f>
        <v>89.421909999999997</v>
      </c>
    </row>
    <row r="5797" spans="34:39" ht="15">
      <c r="AH5797" s="353" t="s">
        <v>18228</v>
      </c>
      <c r="AI5797" s="352" t="s">
        <v>18229</v>
      </c>
      <c r="AJ5797" s="352" t="s">
        <v>18230</v>
      </c>
      <c r="AK5797" s="354">
        <v>1210.44291</v>
      </c>
      <c r="AL5797" s="355">
        <v>58.226660000000003</v>
      </c>
      <c r="AM5797" s="11">
        <f>IF(Verzie!$E$1="CZK",Ceny!AK5797,IF(Verzie!$E$1="SK",Ceny!AL5797,""))</f>
        <v>58.226660000000003</v>
      </c>
    </row>
    <row r="5798" spans="34:39" ht="15">
      <c r="AH5798" s="353" t="s">
        <v>18231</v>
      </c>
      <c r="AI5798" s="352" t="s">
        <v>18232</v>
      </c>
      <c r="AJ5798" s="352" t="s">
        <v>18233</v>
      </c>
      <c r="AK5798" s="354">
        <v>4223.3955400000004</v>
      </c>
      <c r="AL5798" s="355">
        <v>193.48625999999999</v>
      </c>
      <c r="AM5798" s="11">
        <f>IF(Verzie!$E$1="CZK",Ceny!AK5798,IF(Verzie!$E$1="SK",Ceny!AL5798,""))</f>
        <v>193.48625999999999</v>
      </c>
    </row>
    <row r="5799" spans="34:39" ht="15">
      <c r="AH5799" s="353" t="s">
        <v>18234</v>
      </c>
      <c r="AI5799" s="352" t="s">
        <v>18235</v>
      </c>
      <c r="AJ5799" s="352" t="s">
        <v>18236</v>
      </c>
      <c r="AK5799" s="354">
        <v>595.60976000000005</v>
      </c>
      <c r="AL5799" s="355">
        <v>28.650970000000001</v>
      </c>
      <c r="AM5799" s="11">
        <f>IF(Verzie!$E$1="CZK",Ceny!AK5799,IF(Verzie!$E$1="SK",Ceny!AL5799,""))</f>
        <v>28.650970000000001</v>
      </c>
    </row>
    <row r="5800" spans="34:39" ht="15">
      <c r="AH5800" s="353" t="s">
        <v>18237</v>
      </c>
      <c r="AI5800" s="352" t="s">
        <v>18238</v>
      </c>
      <c r="AJ5800" s="352" t="s">
        <v>18239</v>
      </c>
      <c r="AK5800" s="354">
        <v>1299.5688399999999</v>
      </c>
      <c r="AL5800" s="355">
        <v>62.513930000000002</v>
      </c>
      <c r="AM5800" s="11">
        <f>IF(Verzie!$E$1="CZK",Ceny!AK5800,IF(Verzie!$E$1="SK",Ceny!AL5800,""))</f>
        <v>62.513930000000002</v>
      </c>
    </row>
    <row r="5801" spans="34:39" ht="15">
      <c r="AH5801" s="353" t="s">
        <v>18240</v>
      </c>
      <c r="AI5801" s="352" t="s">
        <v>18241</v>
      </c>
      <c r="AJ5801" s="352" t="s">
        <v>18242</v>
      </c>
      <c r="AK5801" s="354">
        <v>298.88173999999998</v>
      </c>
      <c r="AL5801" s="355">
        <v>14.37729</v>
      </c>
      <c r="AM5801" s="11">
        <f>IF(Verzie!$E$1="CZK",Ceny!AK5801,IF(Verzie!$E$1="SK",Ceny!AL5801,""))</f>
        <v>14.37729</v>
      </c>
    </row>
    <row r="5802" spans="34:39" ht="15">
      <c r="AH5802" s="353" t="s">
        <v>18243</v>
      </c>
      <c r="AI5802" s="352" t="s">
        <v>18244</v>
      </c>
      <c r="AJ5802" s="352" t="s">
        <v>18245</v>
      </c>
      <c r="AK5802" s="354">
        <v>298.88173999999998</v>
      </c>
      <c r="AL5802" s="355">
        <v>14.37729</v>
      </c>
      <c r="AM5802" s="11">
        <f>IF(Verzie!$E$1="CZK",Ceny!AK5802,IF(Verzie!$E$1="SK",Ceny!AL5802,""))</f>
        <v>14.37729</v>
      </c>
    </row>
    <row r="5803" spans="34:39" ht="15">
      <c r="AH5803" s="353" t="s">
        <v>18246</v>
      </c>
      <c r="AI5803" s="352" t="s">
        <v>18247</v>
      </c>
      <c r="AJ5803" s="352" t="s">
        <v>18248</v>
      </c>
      <c r="AK5803" s="354">
        <v>298.88173999999998</v>
      </c>
      <c r="AL5803" s="355">
        <v>14.37729</v>
      </c>
      <c r="AM5803" s="11">
        <f>IF(Verzie!$E$1="CZK",Ceny!AK5803,IF(Verzie!$E$1="SK",Ceny!AL5803,""))</f>
        <v>14.37729</v>
      </c>
    </row>
    <row r="5804" spans="34:39" ht="15">
      <c r="AH5804" s="353" t="s">
        <v>18249</v>
      </c>
      <c r="AI5804" s="352" t="s">
        <v>18250</v>
      </c>
      <c r="AJ5804" s="352" t="s">
        <v>18251</v>
      </c>
      <c r="AK5804" s="354">
        <v>298.88173999999998</v>
      </c>
      <c r="AL5804" s="355">
        <v>14.37729</v>
      </c>
      <c r="AM5804" s="11">
        <f>IF(Verzie!$E$1="CZK",Ceny!AK5804,IF(Verzie!$E$1="SK",Ceny!AL5804,""))</f>
        <v>14.37729</v>
      </c>
    </row>
    <row r="5805" spans="34:39" ht="15">
      <c r="AH5805" s="353" t="s">
        <v>1576</v>
      </c>
      <c r="AI5805" s="352" t="s">
        <v>18252</v>
      </c>
      <c r="AJ5805" s="352" t="s">
        <v>18253</v>
      </c>
      <c r="AK5805" s="354">
        <v>298.88173999999998</v>
      </c>
      <c r="AL5805" s="355">
        <v>14.37729</v>
      </c>
      <c r="AM5805" s="11">
        <f>IF(Verzie!$E$1="CZK",Ceny!AK5805,IF(Verzie!$E$1="SK",Ceny!AL5805,""))</f>
        <v>14.37729</v>
      </c>
    </row>
    <row r="5806" spans="34:39" ht="15">
      <c r="AH5806" s="353" t="s">
        <v>1577</v>
      </c>
      <c r="AI5806" s="352" t="s">
        <v>18254</v>
      </c>
      <c r="AJ5806" s="352" t="s">
        <v>18255</v>
      </c>
      <c r="AK5806" s="354">
        <v>298.88173999999998</v>
      </c>
      <c r="AL5806" s="355">
        <v>14.37729</v>
      </c>
      <c r="AM5806" s="11">
        <f>IF(Verzie!$E$1="CZK",Ceny!AK5806,IF(Verzie!$E$1="SK",Ceny!AL5806,""))</f>
        <v>14.37729</v>
      </c>
    </row>
    <row r="5807" spans="34:39" ht="15">
      <c r="AH5807" s="353" t="s">
        <v>1573</v>
      </c>
      <c r="AI5807" s="352" t="s">
        <v>18256</v>
      </c>
      <c r="AJ5807" s="352" t="s">
        <v>18257</v>
      </c>
      <c r="AK5807" s="354">
        <v>657.45060999999998</v>
      </c>
      <c r="AL5807" s="355">
        <v>31.62575</v>
      </c>
      <c r="AM5807" s="11">
        <f>IF(Verzie!$E$1="CZK",Ceny!AK5807,IF(Verzie!$E$1="SK",Ceny!AL5807,""))</f>
        <v>31.62575</v>
      </c>
    </row>
    <row r="5808" spans="34:39" ht="15">
      <c r="AH5808" s="353" t="s">
        <v>1574</v>
      </c>
      <c r="AI5808" s="352" t="s">
        <v>18258</v>
      </c>
      <c r="AJ5808" s="352" t="s">
        <v>18259</v>
      </c>
      <c r="AK5808" s="354">
        <v>657.45060999999998</v>
      </c>
      <c r="AL5808" s="355">
        <v>31.62575</v>
      </c>
      <c r="AM5808" s="11">
        <f>IF(Verzie!$E$1="CZK",Ceny!AK5808,IF(Verzie!$E$1="SK",Ceny!AL5808,""))</f>
        <v>31.62575</v>
      </c>
    </row>
    <row r="5809" spans="34:39" ht="15">
      <c r="AH5809" s="353" t="s">
        <v>18260</v>
      </c>
      <c r="AI5809" s="352" t="s">
        <v>18261</v>
      </c>
      <c r="AJ5809" s="352" t="s">
        <v>18262</v>
      </c>
      <c r="AK5809" s="354">
        <v>635.37584000000004</v>
      </c>
      <c r="AL5809" s="355">
        <v>0</v>
      </c>
      <c r="AM5809" s="11">
        <f>IF(Verzie!$E$1="CZK",Ceny!AK5809,IF(Verzie!$E$1="SK",Ceny!AL5809,""))</f>
        <v>0</v>
      </c>
    </row>
    <row r="5810" spans="34:39" ht="15">
      <c r="AH5810" s="353" t="s">
        <v>1575</v>
      </c>
      <c r="AI5810" s="352" t="s">
        <v>18263</v>
      </c>
      <c r="AJ5810" s="352" t="s">
        <v>18264</v>
      </c>
      <c r="AK5810" s="354">
        <v>657.45060999999998</v>
      </c>
      <c r="AL5810" s="355">
        <v>31.62575</v>
      </c>
      <c r="AM5810" s="11">
        <f>IF(Verzie!$E$1="CZK",Ceny!AK5810,IF(Verzie!$E$1="SK",Ceny!AL5810,""))</f>
        <v>31.62575</v>
      </c>
    </row>
    <row r="5811" spans="34:39" ht="15">
      <c r="AH5811" s="353" t="s">
        <v>18265</v>
      </c>
      <c r="AI5811" s="352" t="s">
        <v>18266</v>
      </c>
      <c r="AJ5811" s="352" t="s">
        <v>18267</v>
      </c>
      <c r="AK5811" s="354">
        <v>298.88173999999998</v>
      </c>
      <c r="AL5811" s="355">
        <v>14.37729</v>
      </c>
      <c r="AM5811" s="11">
        <f>IF(Verzie!$E$1="CZK",Ceny!AK5811,IF(Verzie!$E$1="SK",Ceny!AL5811,""))</f>
        <v>14.37729</v>
      </c>
    </row>
    <row r="5812" spans="34:39" ht="15">
      <c r="AH5812" s="353" t="s">
        <v>18268</v>
      </c>
      <c r="AI5812" s="352" t="s">
        <v>18269</v>
      </c>
      <c r="AJ5812" s="352" t="s">
        <v>18270</v>
      </c>
      <c r="AK5812" s="354">
        <v>298.88173999999998</v>
      </c>
      <c r="AL5812" s="355">
        <v>14.37729</v>
      </c>
      <c r="AM5812" s="11">
        <f>IF(Verzie!$E$1="CZK",Ceny!AK5812,IF(Verzie!$E$1="SK",Ceny!AL5812,""))</f>
        <v>14.37729</v>
      </c>
    </row>
    <row r="5813" spans="34:39" ht="15">
      <c r="AH5813" s="353" t="s">
        <v>18271</v>
      </c>
      <c r="AI5813" s="352" t="s">
        <v>18272</v>
      </c>
      <c r="AJ5813" s="352" t="s">
        <v>18273</v>
      </c>
      <c r="AK5813" s="354">
        <v>298.88173999999998</v>
      </c>
      <c r="AL5813" s="355">
        <v>14.37729</v>
      </c>
      <c r="AM5813" s="11">
        <f>IF(Verzie!$E$1="CZK",Ceny!AK5813,IF(Verzie!$E$1="SK",Ceny!AL5813,""))</f>
        <v>14.37729</v>
      </c>
    </row>
    <row r="5814" spans="34:39" ht="15">
      <c r="AH5814" s="353" t="s">
        <v>1586</v>
      </c>
      <c r="AI5814" s="352" t="s">
        <v>18274</v>
      </c>
      <c r="AJ5814" s="352" t="s">
        <v>18275</v>
      </c>
      <c r="AK5814" s="354">
        <v>298.88173999999998</v>
      </c>
      <c r="AL5814" s="355">
        <v>14.37729</v>
      </c>
      <c r="AM5814" s="11">
        <f>IF(Verzie!$E$1="CZK",Ceny!AK5814,IF(Verzie!$E$1="SK",Ceny!AL5814,""))</f>
        <v>14.37729</v>
      </c>
    </row>
    <row r="5815" spans="34:39" ht="15">
      <c r="AH5815" s="353" t="s">
        <v>1587</v>
      </c>
      <c r="AI5815" s="352" t="s">
        <v>18276</v>
      </c>
      <c r="AJ5815" s="352" t="s">
        <v>18277</v>
      </c>
      <c r="AK5815" s="354">
        <v>298.88173999999998</v>
      </c>
      <c r="AL5815" s="355">
        <v>14.37729</v>
      </c>
      <c r="AM5815" s="11">
        <f>IF(Verzie!$E$1="CZK",Ceny!AK5815,IF(Verzie!$E$1="SK",Ceny!AL5815,""))</f>
        <v>14.37729</v>
      </c>
    </row>
    <row r="5816" spans="34:39" ht="15">
      <c r="AH5816" s="353" t="s">
        <v>18278</v>
      </c>
      <c r="AI5816" s="352" t="s">
        <v>18279</v>
      </c>
      <c r="AJ5816" s="352" t="s">
        <v>18280</v>
      </c>
      <c r="AK5816" s="354">
        <v>298.88173999999998</v>
      </c>
      <c r="AL5816" s="355">
        <v>14.37729</v>
      </c>
      <c r="AM5816" s="11">
        <f>IF(Verzie!$E$1="CZK",Ceny!AK5816,IF(Verzie!$E$1="SK",Ceny!AL5816,""))</f>
        <v>14.37729</v>
      </c>
    </row>
    <row r="5817" spans="34:39" ht="15">
      <c r="AH5817" s="353" t="s">
        <v>1588</v>
      </c>
      <c r="AI5817" s="352" t="s">
        <v>18281</v>
      </c>
      <c r="AJ5817" s="352" t="s">
        <v>18282</v>
      </c>
      <c r="AK5817" s="354">
        <v>302.69770999999997</v>
      </c>
      <c r="AL5817" s="355">
        <v>14.56085</v>
      </c>
      <c r="AM5817" s="11">
        <f>IF(Verzie!$E$1="CZK",Ceny!AK5817,IF(Verzie!$E$1="SK",Ceny!AL5817,""))</f>
        <v>14.56085</v>
      </c>
    </row>
    <row r="5818" spans="34:39" ht="15">
      <c r="AH5818" s="353" t="s">
        <v>1589</v>
      </c>
      <c r="AI5818" s="352" t="s">
        <v>18283</v>
      </c>
      <c r="AJ5818" s="352" t="s">
        <v>18284</v>
      </c>
      <c r="AK5818" s="354">
        <v>302.69770999999997</v>
      </c>
      <c r="AL5818" s="355">
        <v>14.56085</v>
      </c>
      <c r="AM5818" s="11">
        <f>IF(Verzie!$E$1="CZK",Ceny!AK5818,IF(Verzie!$E$1="SK",Ceny!AL5818,""))</f>
        <v>14.56085</v>
      </c>
    </row>
    <row r="5819" spans="34:39" ht="15">
      <c r="AH5819" s="353" t="s">
        <v>18285</v>
      </c>
      <c r="AI5819" s="352" t="s">
        <v>18286</v>
      </c>
      <c r="AJ5819" s="352" t="s">
        <v>18287</v>
      </c>
      <c r="AK5819" s="354">
        <v>298.33073999999999</v>
      </c>
      <c r="AL5819" s="355">
        <v>14.040839999999999</v>
      </c>
      <c r="AM5819" s="11">
        <f>IF(Verzie!$E$1="CZK",Ceny!AK5819,IF(Verzie!$E$1="SK",Ceny!AL5819,""))</f>
        <v>14.040839999999999</v>
      </c>
    </row>
    <row r="5820" spans="34:39" ht="15">
      <c r="AH5820" s="353" t="s">
        <v>1590</v>
      </c>
      <c r="AI5820" s="352" t="s">
        <v>18288</v>
      </c>
      <c r="AJ5820" s="352" t="s">
        <v>18289</v>
      </c>
      <c r="AK5820" s="354">
        <v>298.33073999999999</v>
      </c>
      <c r="AL5820" s="355">
        <v>14.040839999999999</v>
      </c>
      <c r="AM5820" s="11">
        <f>IF(Verzie!$E$1="CZK",Ceny!AK5820,IF(Verzie!$E$1="SK",Ceny!AL5820,""))</f>
        <v>14.040839999999999</v>
      </c>
    </row>
    <row r="5821" spans="34:39" ht="15">
      <c r="AH5821" s="353" t="s">
        <v>1591</v>
      </c>
      <c r="AI5821" s="352" t="s">
        <v>18290</v>
      </c>
      <c r="AJ5821" s="352" t="s">
        <v>18291</v>
      </c>
      <c r="AK5821" s="354">
        <v>310.30277999999998</v>
      </c>
      <c r="AL5821" s="355">
        <v>14.92667</v>
      </c>
      <c r="AM5821" s="11">
        <f>IF(Verzie!$E$1="CZK",Ceny!AK5821,IF(Verzie!$E$1="SK",Ceny!AL5821,""))</f>
        <v>14.92667</v>
      </c>
    </row>
    <row r="5822" spans="34:39" ht="15">
      <c r="AH5822" s="353" t="s">
        <v>1591</v>
      </c>
      <c r="AI5822" s="352" t="s">
        <v>18292</v>
      </c>
      <c r="AJ5822" s="352" t="s">
        <v>18293</v>
      </c>
      <c r="AK5822" s="354">
        <v>296.00905</v>
      </c>
      <c r="AL5822" s="355">
        <v>13.931559999999999</v>
      </c>
      <c r="AM5822" s="11">
        <f>IF(Verzie!$E$1="CZK",Ceny!AK5822,IF(Verzie!$E$1="SK",Ceny!AL5822,""))</f>
        <v>13.931559999999999</v>
      </c>
    </row>
    <row r="5823" spans="34:39" ht="15">
      <c r="AH5823" s="353" t="s">
        <v>1592</v>
      </c>
      <c r="AI5823" s="352" t="s">
        <v>18294</v>
      </c>
      <c r="AJ5823" s="352" t="s">
        <v>18295</v>
      </c>
      <c r="AK5823" s="354">
        <v>310.30277999999998</v>
      </c>
      <c r="AL5823" s="355">
        <v>14.92667</v>
      </c>
      <c r="AM5823" s="11">
        <f>IF(Verzie!$E$1="CZK",Ceny!AK5823,IF(Verzie!$E$1="SK",Ceny!AL5823,""))</f>
        <v>14.92667</v>
      </c>
    </row>
    <row r="5824" spans="34:39" ht="15">
      <c r="AH5824" s="353" t="s">
        <v>1592</v>
      </c>
      <c r="AI5824" s="352" t="s">
        <v>18296</v>
      </c>
      <c r="AJ5824" s="352" t="s">
        <v>18297</v>
      </c>
      <c r="AK5824" s="354">
        <v>296.00905</v>
      </c>
      <c r="AL5824" s="355">
        <v>13.931559999999999</v>
      </c>
      <c r="AM5824" s="11">
        <f>IF(Verzie!$E$1="CZK",Ceny!AK5824,IF(Verzie!$E$1="SK",Ceny!AL5824,""))</f>
        <v>13.931559999999999</v>
      </c>
    </row>
    <row r="5825" spans="34:39" ht="15">
      <c r="AH5825" s="353" t="s">
        <v>1593</v>
      </c>
      <c r="AI5825" s="352" t="s">
        <v>18298</v>
      </c>
      <c r="AJ5825" s="352" t="s">
        <v>18299</v>
      </c>
      <c r="AK5825" s="354">
        <v>321.83461999999997</v>
      </c>
      <c r="AL5825" s="355">
        <v>15.147040000000001</v>
      </c>
      <c r="AM5825" s="11">
        <f>IF(Verzie!$E$1="CZK",Ceny!AK5825,IF(Verzie!$E$1="SK",Ceny!AL5825,""))</f>
        <v>15.147040000000001</v>
      </c>
    </row>
    <row r="5826" spans="34:39" ht="15">
      <c r="AH5826" s="353" t="s">
        <v>1594</v>
      </c>
      <c r="AI5826" s="352" t="s">
        <v>18300</v>
      </c>
      <c r="AJ5826" s="352" t="s">
        <v>18301</v>
      </c>
      <c r="AK5826" s="354">
        <v>321.83461999999997</v>
      </c>
      <c r="AL5826" s="355">
        <v>15.147040000000001</v>
      </c>
      <c r="AM5826" s="11">
        <f>IF(Verzie!$E$1="CZK",Ceny!AK5826,IF(Verzie!$E$1="SK",Ceny!AL5826,""))</f>
        <v>15.147040000000001</v>
      </c>
    </row>
    <row r="5827" spans="34:39" ht="15">
      <c r="AH5827" s="353" t="s">
        <v>1595</v>
      </c>
      <c r="AI5827" s="352" t="s">
        <v>18302</v>
      </c>
      <c r="AJ5827" s="352" t="s">
        <v>18303</v>
      </c>
      <c r="AK5827" s="354">
        <v>326.21229</v>
      </c>
      <c r="AL5827" s="355">
        <v>15.35308</v>
      </c>
      <c r="AM5827" s="11">
        <f>IF(Verzie!$E$1="CZK",Ceny!AK5827,IF(Verzie!$E$1="SK",Ceny!AL5827,""))</f>
        <v>15.35308</v>
      </c>
    </row>
    <row r="5828" spans="34:39" ht="15">
      <c r="AH5828" s="353" t="s">
        <v>18304</v>
      </c>
      <c r="AI5828" s="352" t="s">
        <v>18305</v>
      </c>
      <c r="AJ5828" s="352" t="s">
        <v>18306</v>
      </c>
      <c r="AK5828" s="354">
        <v>326.21229</v>
      </c>
      <c r="AL5828" s="355">
        <v>15.35308</v>
      </c>
      <c r="AM5828" s="11">
        <f>IF(Verzie!$E$1="CZK",Ceny!AK5828,IF(Verzie!$E$1="SK",Ceny!AL5828,""))</f>
        <v>15.35308</v>
      </c>
    </row>
    <row r="5829" spans="34:39" ht="15">
      <c r="AH5829" s="353" t="s">
        <v>1578</v>
      </c>
      <c r="AI5829" s="352" t="s">
        <v>18307</v>
      </c>
      <c r="AJ5829" s="352" t="s">
        <v>18308</v>
      </c>
      <c r="AK5829" s="354">
        <v>657.45060999999998</v>
      </c>
      <c r="AL5829" s="355">
        <v>31.62575</v>
      </c>
      <c r="AM5829" s="11">
        <f>IF(Verzie!$E$1="CZK",Ceny!AK5829,IF(Verzie!$E$1="SK",Ceny!AL5829,""))</f>
        <v>31.62575</v>
      </c>
    </row>
    <row r="5830" spans="34:39" ht="15">
      <c r="AH5830" s="353" t="s">
        <v>1579</v>
      </c>
      <c r="AI5830" s="352" t="s">
        <v>18309</v>
      </c>
      <c r="AJ5830" s="352" t="s">
        <v>18310</v>
      </c>
      <c r="AK5830" s="354">
        <v>657.45060999999998</v>
      </c>
      <c r="AL5830" s="355">
        <v>31.62575</v>
      </c>
      <c r="AM5830" s="11">
        <f>IF(Verzie!$E$1="CZK",Ceny!AK5830,IF(Verzie!$E$1="SK",Ceny!AL5830,""))</f>
        <v>31.62575</v>
      </c>
    </row>
    <row r="5831" spans="34:39" ht="15">
      <c r="AH5831" s="353" t="s">
        <v>1580</v>
      </c>
      <c r="AI5831" s="352" t="s">
        <v>18311</v>
      </c>
      <c r="AJ5831" s="352" t="s">
        <v>18312</v>
      </c>
      <c r="AK5831" s="354">
        <v>657.45060999999998</v>
      </c>
      <c r="AL5831" s="355">
        <v>31.62575</v>
      </c>
      <c r="AM5831" s="11">
        <f>IF(Verzie!$E$1="CZK",Ceny!AK5831,IF(Verzie!$E$1="SK",Ceny!AL5831,""))</f>
        <v>31.62575</v>
      </c>
    </row>
    <row r="5832" spans="34:39" ht="15">
      <c r="AH5832" s="353" t="s">
        <v>1581</v>
      </c>
      <c r="AI5832" s="352" t="s">
        <v>18313</v>
      </c>
      <c r="AJ5832" s="352" t="s">
        <v>18314</v>
      </c>
      <c r="AK5832" s="354">
        <v>664.73978</v>
      </c>
      <c r="AL5832" s="355">
        <v>31.976389999999999</v>
      </c>
      <c r="AM5832" s="11">
        <f>IF(Verzie!$E$1="CZK",Ceny!AK5832,IF(Verzie!$E$1="SK",Ceny!AL5832,""))</f>
        <v>31.976389999999999</v>
      </c>
    </row>
    <row r="5833" spans="34:39" ht="15">
      <c r="AH5833" s="353" t="s">
        <v>1581</v>
      </c>
      <c r="AI5833" s="352" t="s">
        <v>18315</v>
      </c>
      <c r="AJ5833" s="352" t="s">
        <v>18316</v>
      </c>
      <c r="AK5833" s="354">
        <v>664.73978</v>
      </c>
      <c r="AL5833" s="355">
        <v>31.976389999999999</v>
      </c>
      <c r="AM5833" s="11">
        <f>IF(Verzie!$E$1="CZK",Ceny!AK5833,IF(Verzie!$E$1="SK",Ceny!AL5833,""))</f>
        <v>31.976389999999999</v>
      </c>
    </row>
    <row r="5834" spans="34:39" ht="15">
      <c r="AH5834" s="353" t="s">
        <v>1582</v>
      </c>
      <c r="AI5834" s="352" t="s">
        <v>18317</v>
      </c>
      <c r="AJ5834" s="352" t="s">
        <v>18318</v>
      </c>
      <c r="AK5834" s="354">
        <v>671.97520999999995</v>
      </c>
      <c r="AL5834" s="355">
        <v>32.324420000000003</v>
      </c>
      <c r="AM5834" s="11">
        <f>IF(Verzie!$E$1="CZK",Ceny!AK5834,IF(Verzie!$E$1="SK",Ceny!AL5834,""))</f>
        <v>32.324420000000003</v>
      </c>
    </row>
    <row r="5835" spans="34:39" ht="15">
      <c r="AH5835" s="353" t="s">
        <v>1582</v>
      </c>
      <c r="AI5835" s="352" t="s">
        <v>18319</v>
      </c>
      <c r="AJ5835" s="352" t="s">
        <v>18320</v>
      </c>
      <c r="AK5835" s="354">
        <v>671.97520999999995</v>
      </c>
      <c r="AL5835" s="355">
        <v>32.324420000000003</v>
      </c>
      <c r="AM5835" s="11">
        <f>IF(Verzie!$E$1="CZK",Ceny!AK5835,IF(Verzie!$E$1="SK",Ceny!AL5835,""))</f>
        <v>32.324420000000003</v>
      </c>
    </row>
    <row r="5836" spans="34:39" ht="15">
      <c r="AH5836" s="353" t="s">
        <v>18321</v>
      </c>
      <c r="AI5836" s="352" t="s">
        <v>18322</v>
      </c>
      <c r="AJ5836" s="352" t="s">
        <v>18323</v>
      </c>
      <c r="AK5836" s="354">
        <v>656.46168999999998</v>
      </c>
      <c r="AL5836" s="355">
        <v>0</v>
      </c>
      <c r="AM5836" s="11">
        <f>IF(Verzie!$E$1="CZK",Ceny!AK5836,IF(Verzie!$E$1="SK",Ceny!AL5836,""))</f>
        <v>0</v>
      </c>
    </row>
    <row r="5837" spans="34:39" ht="15">
      <c r="AH5837" s="353" t="s">
        <v>1584</v>
      </c>
      <c r="AI5837" s="352" t="s">
        <v>18324</v>
      </c>
      <c r="AJ5837" s="352" t="s">
        <v>18325</v>
      </c>
      <c r="AK5837" s="354">
        <v>718.10338999999999</v>
      </c>
      <c r="AL5837" s="355">
        <v>34.54336</v>
      </c>
      <c r="AM5837" s="11">
        <f>IF(Verzie!$E$1="CZK",Ceny!AK5837,IF(Verzie!$E$1="SK",Ceny!AL5837,""))</f>
        <v>34.54336</v>
      </c>
    </row>
    <row r="5838" spans="34:39" ht="15">
      <c r="AH5838" s="353" t="s">
        <v>18326</v>
      </c>
      <c r="AI5838" s="352" t="s">
        <v>18327</v>
      </c>
      <c r="AJ5838" s="352" t="s">
        <v>18328</v>
      </c>
      <c r="AK5838" s="354">
        <v>634.97594000000004</v>
      </c>
      <c r="AL5838" s="355">
        <v>13.4618</v>
      </c>
      <c r="AM5838" s="11">
        <f>IF(Verzie!$E$1="CZK",Ceny!AK5838,IF(Verzie!$E$1="SK",Ceny!AL5838,""))</f>
        <v>13.4618</v>
      </c>
    </row>
    <row r="5839" spans="34:39" ht="15">
      <c r="AH5839" s="353" t="s">
        <v>1585</v>
      </c>
      <c r="AI5839" s="352" t="s">
        <v>18329</v>
      </c>
      <c r="AJ5839" s="352" t="s">
        <v>18330</v>
      </c>
      <c r="AK5839" s="354">
        <v>726.70140000000004</v>
      </c>
      <c r="AL5839" s="355">
        <v>34.956960000000002</v>
      </c>
      <c r="AM5839" s="11">
        <f>IF(Verzie!$E$1="CZK",Ceny!AK5839,IF(Verzie!$E$1="SK",Ceny!AL5839,""))</f>
        <v>34.956960000000002</v>
      </c>
    </row>
    <row r="5840" spans="34:39" ht="15">
      <c r="AH5840" s="353" t="s">
        <v>18331</v>
      </c>
      <c r="AI5840" s="352" t="s">
        <v>18332</v>
      </c>
      <c r="AJ5840" s="352" t="s">
        <v>18333</v>
      </c>
      <c r="AK5840" s="354">
        <v>702.30148999999994</v>
      </c>
      <c r="AL5840" s="355">
        <v>0</v>
      </c>
      <c r="AM5840" s="11">
        <f>IF(Verzie!$E$1="CZK",Ceny!AK5840,IF(Verzie!$E$1="SK",Ceny!AL5840,""))</f>
        <v>0</v>
      </c>
    </row>
    <row r="5841" spans="34:39" ht="15">
      <c r="AH5841" s="353" t="s">
        <v>18334</v>
      </c>
      <c r="AI5841" s="352" t="s">
        <v>18335</v>
      </c>
      <c r="AJ5841" s="352" t="s">
        <v>18336</v>
      </c>
      <c r="AK5841" s="354">
        <v>368.62277</v>
      </c>
      <c r="AL5841" s="355">
        <v>17.349119999999999</v>
      </c>
      <c r="AM5841" s="11">
        <f>IF(Verzie!$E$1="CZK",Ceny!AK5841,IF(Verzie!$E$1="SK",Ceny!AL5841,""))</f>
        <v>17.349119999999999</v>
      </c>
    </row>
    <row r="5842" spans="34:39" ht="15">
      <c r="AH5842" s="353" t="s">
        <v>18337</v>
      </c>
      <c r="AI5842" s="352" t="s">
        <v>18338</v>
      </c>
      <c r="AJ5842" s="352" t="s">
        <v>18339</v>
      </c>
      <c r="AK5842" s="354">
        <v>368.62277</v>
      </c>
      <c r="AL5842" s="355">
        <v>17.349119999999999</v>
      </c>
      <c r="AM5842" s="11">
        <f>IF(Verzie!$E$1="CZK",Ceny!AK5842,IF(Verzie!$E$1="SK",Ceny!AL5842,""))</f>
        <v>17.349119999999999</v>
      </c>
    </row>
    <row r="5843" spans="34:39" ht="15">
      <c r="AH5843" s="353" t="s">
        <v>1601</v>
      </c>
      <c r="AI5843" s="352" t="s">
        <v>18340</v>
      </c>
      <c r="AJ5843" s="352" t="s">
        <v>18341</v>
      </c>
      <c r="AK5843" s="354">
        <v>372.33726999999999</v>
      </c>
      <c r="AL5843" s="355">
        <v>17.52394</v>
      </c>
      <c r="AM5843" s="11">
        <f>IF(Verzie!$E$1="CZK",Ceny!AK5843,IF(Verzie!$E$1="SK",Ceny!AL5843,""))</f>
        <v>17.52394</v>
      </c>
    </row>
    <row r="5844" spans="34:39" ht="15">
      <c r="AH5844" s="353" t="s">
        <v>1602</v>
      </c>
      <c r="AI5844" s="352" t="s">
        <v>18342</v>
      </c>
      <c r="AJ5844" s="352" t="s">
        <v>18343</v>
      </c>
      <c r="AK5844" s="354">
        <v>372.33726999999999</v>
      </c>
      <c r="AL5844" s="355">
        <v>17.52394</v>
      </c>
      <c r="AM5844" s="11">
        <f>IF(Verzie!$E$1="CZK",Ceny!AK5844,IF(Verzie!$E$1="SK",Ceny!AL5844,""))</f>
        <v>17.52394</v>
      </c>
    </row>
    <row r="5845" spans="34:39" ht="15">
      <c r="AH5845" s="353" t="s">
        <v>1603</v>
      </c>
      <c r="AI5845" s="352" t="s">
        <v>18344</v>
      </c>
      <c r="AJ5845" s="352" t="s">
        <v>18345</v>
      </c>
      <c r="AK5845" s="354">
        <v>392.11943000000002</v>
      </c>
      <c r="AL5845" s="355">
        <v>18.45496</v>
      </c>
      <c r="AM5845" s="11">
        <f>IF(Verzie!$E$1="CZK",Ceny!AK5845,IF(Verzie!$E$1="SK",Ceny!AL5845,""))</f>
        <v>18.45496</v>
      </c>
    </row>
    <row r="5846" spans="34:39" ht="15">
      <c r="AH5846" s="353" t="s">
        <v>1604</v>
      </c>
      <c r="AI5846" s="352" t="s">
        <v>18346</v>
      </c>
      <c r="AJ5846" s="352" t="s">
        <v>18347</v>
      </c>
      <c r="AK5846" s="354">
        <v>392.11943000000002</v>
      </c>
      <c r="AL5846" s="355">
        <v>18.45496</v>
      </c>
      <c r="AM5846" s="11">
        <f>IF(Verzie!$E$1="CZK",Ceny!AK5846,IF(Verzie!$E$1="SK",Ceny!AL5846,""))</f>
        <v>18.45496</v>
      </c>
    </row>
    <row r="5847" spans="34:39" ht="15">
      <c r="AH5847" s="353" t="s">
        <v>1605</v>
      </c>
      <c r="AI5847" s="352" t="s">
        <v>18348</v>
      </c>
      <c r="AJ5847" s="352" t="s">
        <v>18349</v>
      </c>
      <c r="AK5847" s="354">
        <v>443.89010999999999</v>
      </c>
      <c r="AL5847" s="355">
        <v>21.352720000000001</v>
      </c>
      <c r="AM5847" s="11">
        <f>IF(Verzie!$E$1="CZK",Ceny!AK5847,IF(Verzie!$E$1="SK",Ceny!AL5847,""))</f>
        <v>21.352720000000001</v>
      </c>
    </row>
    <row r="5848" spans="34:39" ht="15">
      <c r="AH5848" s="353" t="s">
        <v>1606</v>
      </c>
      <c r="AI5848" s="352" t="s">
        <v>18350</v>
      </c>
      <c r="AJ5848" s="352" t="s">
        <v>18351</v>
      </c>
      <c r="AK5848" s="354">
        <v>443.89010999999999</v>
      </c>
      <c r="AL5848" s="355">
        <v>21.352720000000001</v>
      </c>
      <c r="AM5848" s="11">
        <f>IF(Verzie!$E$1="CZK",Ceny!AK5848,IF(Verzie!$E$1="SK",Ceny!AL5848,""))</f>
        <v>21.352720000000001</v>
      </c>
    </row>
    <row r="5849" spans="34:39" ht="15">
      <c r="AH5849" s="353" t="s">
        <v>1607</v>
      </c>
      <c r="AI5849" s="352" t="s">
        <v>18352</v>
      </c>
      <c r="AJ5849" s="352" t="s">
        <v>18353</v>
      </c>
      <c r="AK5849" s="354">
        <v>462.41142000000002</v>
      </c>
      <c r="AL5849" s="355">
        <v>22.243659999999998</v>
      </c>
      <c r="AM5849" s="11">
        <f>IF(Verzie!$E$1="CZK",Ceny!AK5849,IF(Verzie!$E$1="SK",Ceny!AL5849,""))</f>
        <v>22.243659999999998</v>
      </c>
    </row>
    <row r="5850" spans="34:39" ht="15">
      <c r="AH5850" s="353" t="s">
        <v>1608</v>
      </c>
      <c r="AI5850" s="352" t="s">
        <v>18354</v>
      </c>
      <c r="AJ5850" s="352" t="s">
        <v>18355</v>
      </c>
      <c r="AK5850" s="354">
        <v>462.41142000000002</v>
      </c>
      <c r="AL5850" s="355">
        <v>22.243659999999998</v>
      </c>
      <c r="AM5850" s="11">
        <f>IF(Verzie!$E$1="CZK",Ceny!AK5850,IF(Verzie!$E$1="SK",Ceny!AL5850,""))</f>
        <v>22.243659999999998</v>
      </c>
    </row>
    <row r="5851" spans="34:39" ht="15">
      <c r="AH5851" s="353" t="s">
        <v>18356</v>
      </c>
      <c r="AI5851" s="352" t="s">
        <v>18357</v>
      </c>
      <c r="AJ5851" s="352" t="s">
        <v>18358</v>
      </c>
      <c r="AK5851" s="354">
        <v>788.92061000000001</v>
      </c>
      <c r="AL5851" s="355">
        <v>0</v>
      </c>
      <c r="AM5851" s="11">
        <f>IF(Verzie!$E$1="CZK",Ceny!AK5851,IF(Verzie!$E$1="SK",Ceny!AL5851,""))</f>
        <v>0</v>
      </c>
    </row>
    <row r="5852" spans="34:39" ht="15">
      <c r="AH5852" s="353" t="s">
        <v>1597</v>
      </c>
      <c r="AI5852" s="352" t="s">
        <v>18359</v>
      </c>
      <c r="AJ5852" s="352" t="s">
        <v>18360</v>
      </c>
      <c r="AK5852" s="354">
        <v>823.68502000000001</v>
      </c>
      <c r="AL5852" s="355">
        <v>39.622210000000003</v>
      </c>
      <c r="AM5852" s="11">
        <f>IF(Verzie!$E$1="CZK",Ceny!AK5852,IF(Verzie!$E$1="SK",Ceny!AL5852,""))</f>
        <v>39.622210000000003</v>
      </c>
    </row>
    <row r="5853" spans="34:39" ht="15">
      <c r="AH5853" s="353" t="s">
        <v>1598</v>
      </c>
      <c r="AI5853" s="352" t="s">
        <v>18361</v>
      </c>
      <c r="AJ5853" s="352" t="s">
        <v>18362</v>
      </c>
      <c r="AK5853" s="354">
        <v>862.82307000000003</v>
      </c>
      <c r="AL5853" s="355">
        <v>41.504899999999999</v>
      </c>
      <c r="AM5853" s="11">
        <f>IF(Verzie!$E$1="CZK",Ceny!AK5853,IF(Verzie!$E$1="SK",Ceny!AL5853,""))</f>
        <v>41.504899999999999</v>
      </c>
    </row>
    <row r="5854" spans="34:39" ht="15">
      <c r="AH5854" s="353" t="s">
        <v>18363</v>
      </c>
      <c r="AI5854" s="352" t="s">
        <v>18364</v>
      </c>
      <c r="AJ5854" s="352" t="s">
        <v>18365</v>
      </c>
      <c r="AK5854" s="354">
        <v>833.85266000000001</v>
      </c>
      <c r="AL5854" s="355">
        <v>0</v>
      </c>
      <c r="AM5854" s="11">
        <f>IF(Verzie!$E$1="CZK",Ceny!AK5854,IF(Verzie!$E$1="SK",Ceny!AL5854,""))</f>
        <v>0</v>
      </c>
    </row>
    <row r="5855" spans="34:39" ht="15">
      <c r="AH5855" s="353" t="s">
        <v>1599</v>
      </c>
      <c r="AI5855" s="352" t="s">
        <v>18366</v>
      </c>
      <c r="AJ5855" s="352" t="s">
        <v>18367</v>
      </c>
      <c r="AK5855" s="354">
        <v>941.88580999999999</v>
      </c>
      <c r="AL5855" s="355">
        <v>45.308109999999999</v>
      </c>
      <c r="AM5855" s="11">
        <f>IF(Verzie!$E$1="CZK",Ceny!AK5855,IF(Verzie!$E$1="SK",Ceny!AL5855,""))</f>
        <v>45.308109999999999</v>
      </c>
    </row>
    <row r="5856" spans="34:39" ht="15">
      <c r="AH5856" s="353" t="s">
        <v>1599</v>
      </c>
      <c r="AI5856" s="352" t="s">
        <v>18368</v>
      </c>
      <c r="AJ5856" s="352" t="s">
        <v>18369</v>
      </c>
      <c r="AK5856" s="354">
        <v>941.88580999999999</v>
      </c>
      <c r="AL5856" s="355">
        <v>45.308109999999999</v>
      </c>
      <c r="AM5856" s="11">
        <f>IF(Verzie!$E$1="CZK",Ceny!AK5856,IF(Verzie!$E$1="SK",Ceny!AL5856,""))</f>
        <v>45.308109999999999</v>
      </c>
    </row>
    <row r="5857" spans="34:39" ht="15">
      <c r="AH5857" s="353" t="s">
        <v>1600</v>
      </c>
      <c r="AI5857" s="352" t="s">
        <v>18370</v>
      </c>
      <c r="AJ5857" s="352" t="s">
        <v>18371</v>
      </c>
      <c r="AK5857" s="354">
        <v>977.56314999999995</v>
      </c>
      <c r="AL5857" s="355">
        <v>47.02431</v>
      </c>
      <c r="AM5857" s="11">
        <f>IF(Verzie!$E$1="CZK",Ceny!AK5857,IF(Verzie!$E$1="SK",Ceny!AL5857,""))</f>
        <v>47.02431</v>
      </c>
    </row>
    <row r="5858" spans="34:39" ht="15">
      <c r="AH5858" s="353" t="s">
        <v>18372</v>
      </c>
      <c r="AI5858" s="352" t="s">
        <v>18373</v>
      </c>
      <c r="AJ5858" s="352" t="s">
        <v>18374</v>
      </c>
      <c r="AK5858" s="354">
        <v>944.74015999999995</v>
      </c>
      <c r="AL5858" s="355">
        <v>0</v>
      </c>
      <c r="AM5858" s="11">
        <f>IF(Verzie!$E$1="CZK",Ceny!AK5858,IF(Verzie!$E$1="SK",Ceny!AL5858,""))</f>
        <v>0</v>
      </c>
    </row>
    <row r="5859" spans="34:39" ht="15">
      <c r="AH5859" s="353" t="s">
        <v>18372</v>
      </c>
      <c r="AI5859" s="352" t="s">
        <v>18375</v>
      </c>
      <c r="AJ5859" s="352" t="s">
        <v>18376</v>
      </c>
      <c r="AK5859" s="354">
        <v>829.62662</v>
      </c>
      <c r="AL5859" s="355">
        <v>18.325710000000001</v>
      </c>
      <c r="AM5859" s="11">
        <f>IF(Verzie!$E$1="CZK",Ceny!AK5859,IF(Verzie!$E$1="SK",Ceny!AL5859,""))</f>
        <v>18.325710000000001</v>
      </c>
    </row>
    <row r="5860" spans="34:39" ht="15">
      <c r="AH5860" s="353" t="s">
        <v>18377</v>
      </c>
      <c r="AI5860" s="352" t="s">
        <v>18378</v>
      </c>
      <c r="AJ5860" s="352" t="s">
        <v>18379</v>
      </c>
      <c r="AK5860" s="354">
        <v>317.44607000000002</v>
      </c>
      <c r="AL5860" s="355">
        <v>0</v>
      </c>
      <c r="AM5860" s="11">
        <f>IF(Verzie!$E$1="CZK",Ceny!AK5860,IF(Verzie!$E$1="SK",Ceny!AL5860,""))</f>
        <v>0</v>
      </c>
    </row>
    <row r="5861" spans="34:39" ht="15">
      <c r="AH5861" s="353" t="s">
        <v>18380</v>
      </c>
      <c r="AI5861" s="352" t="s">
        <v>18381</v>
      </c>
      <c r="AJ5861" s="352" t="s">
        <v>18382</v>
      </c>
      <c r="AK5861" s="354">
        <v>317.93556000000001</v>
      </c>
      <c r="AL5861" s="355">
        <v>0</v>
      </c>
      <c r="AM5861" s="11">
        <f>IF(Verzie!$E$1="CZK",Ceny!AK5861,IF(Verzie!$E$1="SK",Ceny!AL5861,""))</f>
        <v>0</v>
      </c>
    </row>
    <row r="5862" spans="34:39" ht="15">
      <c r="AH5862" s="353" t="s">
        <v>18383</v>
      </c>
      <c r="AI5862" s="352" t="s">
        <v>18384</v>
      </c>
      <c r="AJ5862" s="352" t="s">
        <v>18385</v>
      </c>
      <c r="AK5862" s="354">
        <v>317.93556000000001</v>
      </c>
      <c r="AL5862" s="355">
        <v>0</v>
      </c>
      <c r="AM5862" s="11">
        <f>IF(Verzie!$E$1="CZK",Ceny!AK5862,IF(Verzie!$E$1="SK",Ceny!AL5862,""))</f>
        <v>0</v>
      </c>
    </row>
    <row r="5863" spans="34:39" ht="15">
      <c r="AH5863" s="353" t="s">
        <v>18386</v>
      </c>
      <c r="AI5863" s="352" t="s">
        <v>18387</v>
      </c>
      <c r="AJ5863" s="352" t="s">
        <v>18388</v>
      </c>
      <c r="AK5863" s="354">
        <v>717.25229999999999</v>
      </c>
      <c r="AL5863" s="355">
        <v>0</v>
      </c>
      <c r="AM5863" s="11">
        <f>IF(Verzie!$E$1="CZK",Ceny!AK5863,IF(Verzie!$E$1="SK",Ceny!AL5863,""))</f>
        <v>0</v>
      </c>
    </row>
    <row r="5864" spans="34:39" ht="15">
      <c r="AH5864" s="353" t="s">
        <v>18386</v>
      </c>
      <c r="AI5864" s="352" t="s">
        <v>18389</v>
      </c>
      <c r="AJ5864" s="352" t="s">
        <v>18390</v>
      </c>
      <c r="AK5864" s="354">
        <v>0</v>
      </c>
      <c r="AL5864" s="355">
        <v>0</v>
      </c>
      <c r="AM5864" s="11">
        <f>IF(Verzie!$E$1="CZK",Ceny!AK5864,IF(Verzie!$E$1="SK",Ceny!AL5864,""))</f>
        <v>0</v>
      </c>
    </row>
    <row r="5865" spans="34:39" ht="15">
      <c r="AH5865" s="353" t="s">
        <v>18391</v>
      </c>
      <c r="AI5865" s="352" t="s">
        <v>18392</v>
      </c>
      <c r="AJ5865" s="352" t="s">
        <v>18393</v>
      </c>
      <c r="AK5865" s="354">
        <v>717.25229999999999</v>
      </c>
      <c r="AL5865" s="355">
        <v>0</v>
      </c>
      <c r="AM5865" s="11">
        <f>IF(Verzie!$E$1="CZK",Ceny!AK5865,IF(Verzie!$E$1="SK",Ceny!AL5865,""))</f>
        <v>0</v>
      </c>
    </row>
    <row r="5866" spans="34:39" ht="15">
      <c r="AH5866" s="353" t="s">
        <v>18391</v>
      </c>
      <c r="AI5866" s="352" t="s">
        <v>18394</v>
      </c>
      <c r="AJ5866" s="352" t="s">
        <v>18395</v>
      </c>
      <c r="AK5866" s="354">
        <v>0</v>
      </c>
      <c r="AL5866" s="355">
        <v>0</v>
      </c>
      <c r="AM5866" s="11">
        <f>IF(Verzie!$E$1="CZK",Ceny!AK5866,IF(Verzie!$E$1="SK",Ceny!AL5866,""))</f>
        <v>0</v>
      </c>
    </row>
    <row r="5867" spans="34:39" ht="15">
      <c r="AH5867" s="353" t="s">
        <v>18396</v>
      </c>
      <c r="AI5867" s="352" t="s">
        <v>18397</v>
      </c>
      <c r="AJ5867" s="352" t="s">
        <v>18398</v>
      </c>
      <c r="AK5867" s="354">
        <v>718.23584000000005</v>
      </c>
      <c r="AL5867" s="355">
        <v>0</v>
      </c>
      <c r="AM5867" s="11">
        <f>IF(Verzie!$E$1="CZK",Ceny!AK5867,IF(Verzie!$E$1="SK",Ceny!AL5867,""))</f>
        <v>0</v>
      </c>
    </row>
    <row r="5868" spans="34:39" ht="15">
      <c r="AH5868" s="353" t="s">
        <v>18396</v>
      </c>
      <c r="AI5868" s="352" t="s">
        <v>18399</v>
      </c>
      <c r="AJ5868" s="352" t="s">
        <v>18400</v>
      </c>
      <c r="AK5868" s="354">
        <v>0</v>
      </c>
      <c r="AL5868" s="355">
        <v>0</v>
      </c>
      <c r="AM5868" s="11">
        <f>IF(Verzie!$E$1="CZK",Ceny!AK5868,IF(Verzie!$E$1="SK",Ceny!AL5868,""))</f>
        <v>0</v>
      </c>
    </row>
    <row r="5869" spans="34:39" ht="15">
      <c r="AH5869" s="353" t="s">
        <v>18401</v>
      </c>
      <c r="AI5869" s="352" t="s">
        <v>18402</v>
      </c>
      <c r="AJ5869" s="352" t="s">
        <v>18403</v>
      </c>
      <c r="AK5869" s="354">
        <v>718.23584000000005</v>
      </c>
      <c r="AL5869" s="355">
        <v>0</v>
      </c>
      <c r="AM5869" s="11">
        <f>IF(Verzie!$E$1="CZK",Ceny!AK5869,IF(Verzie!$E$1="SK",Ceny!AL5869,""))</f>
        <v>0</v>
      </c>
    </row>
    <row r="5870" spans="34:39" ht="15">
      <c r="AH5870" s="353" t="s">
        <v>18401</v>
      </c>
      <c r="AI5870" s="352" t="s">
        <v>18404</v>
      </c>
      <c r="AJ5870" s="352" t="s">
        <v>18405</v>
      </c>
      <c r="AK5870" s="354">
        <v>0</v>
      </c>
      <c r="AL5870" s="355">
        <v>0</v>
      </c>
      <c r="AM5870" s="11">
        <f>IF(Verzie!$E$1="CZK",Ceny!AK5870,IF(Verzie!$E$1="SK",Ceny!AL5870,""))</f>
        <v>0</v>
      </c>
    </row>
    <row r="5871" spans="34:39" ht="15">
      <c r="AH5871" s="353" t="s">
        <v>18406</v>
      </c>
      <c r="AI5871" s="352" t="s">
        <v>18407</v>
      </c>
      <c r="AJ5871" s="352" t="s">
        <v>18408</v>
      </c>
      <c r="AK5871" s="354">
        <v>718.23584000000005</v>
      </c>
      <c r="AL5871" s="355">
        <v>0</v>
      </c>
      <c r="AM5871" s="11">
        <f>IF(Verzie!$E$1="CZK",Ceny!AK5871,IF(Verzie!$E$1="SK",Ceny!AL5871,""))</f>
        <v>0</v>
      </c>
    </row>
    <row r="5872" spans="34:39" ht="15">
      <c r="AH5872" s="353" t="s">
        <v>18406</v>
      </c>
      <c r="AI5872" s="352" t="s">
        <v>18409</v>
      </c>
      <c r="AJ5872" s="352" t="s">
        <v>18410</v>
      </c>
      <c r="AK5872" s="354">
        <v>0</v>
      </c>
      <c r="AL5872" s="355">
        <v>0</v>
      </c>
      <c r="AM5872" s="11">
        <f>IF(Verzie!$E$1="CZK",Ceny!AK5872,IF(Verzie!$E$1="SK",Ceny!AL5872,""))</f>
        <v>0</v>
      </c>
    </row>
    <row r="5873" spans="34:39" ht="15">
      <c r="AH5873" s="353" t="s">
        <v>18411</v>
      </c>
      <c r="AI5873" s="352" t="s">
        <v>18412</v>
      </c>
      <c r="AJ5873" s="352" t="s">
        <v>18413</v>
      </c>
      <c r="AK5873" s="354">
        <v>328.98147999999998</v>
      </c>
      <c r="AL5873" s="355">
        <v>15.825200000000001</v>
      </c>
      <c r="AM5873" s="11">
        <f>IF(Verzie!$E$1="CZK",Ceny!AK5873,IF(Verzie!$E$1="SK",Ceny!AL5873,""))</f>
        <v>15.825200000000001</v>
      </c>
    </row>
    <row r="5874" spans="34:39" ht="15">
      <c r="AH5874" s="353" t="s">
        <v>18414</v>
      </c>
      <c r="AI5874" s="352" t="s">
        <v>18415</v>
      </c>
      <c r="AJ5874" s="352" t="s">
        <v>18416</v>
      </c>
      <c r="AK5874" s="354">
        <v>328.98147999999998</v>
      </c>
      <c r="AL5874" s="355">
        <v>15.825200000000001</v>
      </c>
      <c r="AM5874" s="11">
        <f>IF(Verzie!$E$1="CZK",Ceny!AK5874,IF(Verzie!$E$1="SK",Ceny!AL5874,""))</f>
        <v>15.825200000000001</v>
      </c>
    </row>
    <row r="5875" spans="34:39" ht="15">
      <c r="AH5875" s="353" t="s">
        <v>18417</v>
      </c>
      <c r="AI5875" s="352" t="s">
        <v>18418</v>
      </c>
      <c r="AJ5875" s="352" t="s">
        <v>18419</v>
      </c>
      <c r="AK5875" s="354">
        <v>328.98147999999998</v>
      </c>
      <c r="AL5875" s="355">
        <v>15.825200000000001</v>
      </c>
      <c r="AM5875" s="11">
        <f>IF(Verzie!$E$1="CZK",Ceny!AK5875,IF(Verzie!$E$1="SK",Ceny!AL5875,""))</f>
        <v>15.825200000000001</v>
      </c>
    </row>
    <row r="5876" spans="34:39" ht="15">
      <c r="AH5876" s="353" t="s">
        <v>18420</v>
      </c>
      <c r="AI5876" s="352" t="s">
        <v>18421</v>
      </c>
      <c r="AJ5876" s="352" t="s">
        <v>18422</v>
      </c>
      <c r="AK5876" s="354">
        <v>328.98147999999998</v>
      </c>
      <c r="AL5876" s="355">
        <v>15.825200000000001</v>
      </c>
      <c r="AM5876" s="11">
        <f>IF(Verzie!$E$1="CZK",Ceny!AK5876,IF(Verzie!$E$1="SK",Ceny!AL5876,""))</f>
        <v>15.825200000000001</v>
      </c>
    </row>
    <row r="5877" spans="34:39" ht="15">
      <c r="AH5877" s="353" t="s">
        <v>18423</v>
      </c>
      <c r="AI5877" s="352" t="s">
        <v>18424</v>
      </c>
      <c r="AJ5877" s="352" t="s">
        <v>18425</v>
      </c>
      <c r="AK5877" s="354">
        <v>328.98147999999998</v>
      </c>
      <c r="AL5877" s="355">
        <v>15.825200000000001</v>
      </c>
      <c r="AM5877" s="11">
        <f>IF(Verzie!$E$1="CZK",Ceny!AK5877,IF(Verzie!$E$1="SK",Ceny!AL5877,""))</f>
        <v>15.825200000000001</v>
      </c>
    </row>
    <row r="5878" spans="34:39" ht="15">
      <c r="AH5878" s="353" t="s">
        <v>18426</v>
      </c>
      <c r="AI5878" s="352" t="s">
        <v>18427</v>
      </c>
      <c r="AJ5878" s="352" t="s">
        <v>18428</v>
      </c>
      <c r="AK5878" s="354">
        <v>332.37299999999999</v>
      </c>
      <c r="AL5878" s="355">
        <v>15.988350000000001</v>
      </c>
      <c r="AM5878" s="11">
        <f>IF(Verzie!$E$1="CZK",Ceny!AK5878,IF(Verzie!$E$1="SK",Ceny!AL5878,""))</f>
        <v>15.988350000000001</v>
      </c>
    </row>
    <row r="5879" spans="34:39" ht="15">
      <c r="AH5879" s="353" t="s">
        <v>18429</v>
      </c>
      <c r="AI5879" s="352" t="s">
        <v>18430</v>
      </c>
      <c r="AJ5879" s="352" t="s">
        <v>18431</v>
      </c>
      <c r="AK5879" s="354">
        <v>332.37299999999999</v>
      </c>
      <c r="AL5879" s="355">
        <v>15.988350000000001</v>
      </c>
      <c r="AM5879" s="11">
        <f>IF(Verzie!$E$1="CZK",Ceny!AK5879,IF(Verzie!$E$1="SK",Ceny!AL5879,""))</f>
        <v>15.988350000000001</v>
      </c>
    </row>
    <row r="5880" spans="34:39" ht="15">
      <c r="AH5880" s="353" t="s">
        <v>18432</v>
      </c>
      <c r="AI5880" s="352" t="s">
        <v>18433</v>
      </c>
      <c r="AJ5880" s="352" t="s">
        <v>18434</v>
      </c>
      <c r="AK5880" s="354">
        <v>332.37299999999999</v>
      </c>
      <c r="AL5880" s="355">
        <v>15.988350000000001</v>
      </c>
      <c r="AM5880" s="11">
        <f>IF(Verzie!$E$1="CZK",Ceny!AK5880,IF(Verzie!$E$1="SK",Ceny!AL5880,""))</f>
        <v>15.988350000000001</v>
      </c>
    </row>
    <row r="5881" spans="34:39" ht="15">
      <c r="AH5881" s="353" t="s">
        <v>18435</v>
      </c>
      <c r="AI5881" s="352" t="s">
        <v>18436</v>
      </c>
      <c r="AJ5881" s="352" t="s">
        <v>18437</v>
      </c>
      <c r="AK5881" s="354">
        <v>332.37299999999999</v>
      </c>
      <c r="AL5881" s="355">
        <v>15.988350000000001</v>
      </c>
      <c r="AM5881" s="11">
        <f>IF(Verzie!$E$1="CZK",Ceny!AK5881,IF(Verzie!$E$1="SK",Ceny!AL5881,""))</f>
        <v>15.988350000000001</v>
      </c>
    </row>
    <row r="5882" spans="34:39" ht="15">
      <c r="AH5882" s="353" t="s">
        <v>18438</v>
      </c>
      <c r="AI5882" s="352" t="s">
        <v>18439</v>
      </c>
      <c r="AJ5882" s="352" t="s">
        <v>18440</v>
      </c>
      <c r="AK5882" s="354">
        <v>335.76204000000001</v>
      </c>
      <c r="AL5882" s="355">
        <v>16.151350000000001</v>
      </c>
      <c r="AM5882" s="11">
        <f>IF(Verzie!$E$1="CZK",Ceny!AK5882,IF(Verzie!$E$1="SK",Ceny!AL5882,""))</f>
        <v>16.151350000000001</v>
      </c>
    </row>
    <row r="5883" spans="34:39" ht="15">
      <c r="AH5883" s="353" t="s">
        <v>18441</v>
      </c>
      <c r="AI5883" s="352" t="s">
        <v>18442</v>
      </c>
      <c r="AJ5883" s="352" t="s">
        <v>18443</v>
      </c>
      <c r="AK5883" s="354">
        <v>335.76204000000001</v>
      </c>
      <c r="AL5883" s="355">
        <v>16.151350000000001</v>
      </c>
      <c r="AM5883" s="11">
        <f>IF(Verzie!$E$1="CZK",Ceny!AK5883,IF(Verzie!$E$1="SK",Ceny!AL5883,""))</f>
        <v>16.151350000000001</v>
      </c>
    </row>
    <row r="5884" spans="34:39" ht="15">
      <c r="AH5884" s="353" t="s">
        <v>18444</v>
      </c>
      <c r="AI5884" s="352" t="s">
        <v>18445</v>
      </c>
      <c r="AJ5884" s="352" t="s">
        <v>18446</v>
      </c>
      <c r="AK5884" s="354">
        <v>335.76204000000001</v>
      </c>
      <c r="AL5884" s="355">
        <v>16.151350000000001</v>
      </c>
      <c r="AM5884" s="11">
        <f>IF(Verzie!$E$1="CZK",Ceny!AK5884,IF(Verzie!$E$1="SK",Ceny!AL5884,""))</f>
        <v>16.151350000000001</v>
      </c>
    </row>
    <row r="5885" spans="34:39" ht="15">
      <c r="AH5885" s="353" t="s">
        <v>18447</v>
      </c>
      <c r="AI5885" s="352" t="s">
        <v>18448</v>
      </c>
      <c r="AJ5885" s="352" t="s">
        <v>18449</v>
      </c>
      <c r="AK5885" s="354">
        <v>335.76204000000001</v>
      </c>
      <c r="AL5885" s="355">
        <v>16.151350000000001</v>
      </c>
      <c r="AM5885" s="11">
        <f>IF(Verzie!$E$1="CZK",Ceny!AK5885,IF(Verzie!$E$1="SK",Ceny!AL5885,""))</f>
        <v>16.151350000000001</v>
      </c>
    </row>
    <row r="5886" spans="34:39" ht="15">
      <c r="AH5886" s="353" t="s">
        <v>18450</v>
      </c>
      <c r="AI5886" s="352" t="s">
        <v>18451</v>
      </c>
      <c r="AJ5886" s="352" t="s">
        <v>18452</v>
      </c>
      <c r="AK5886" s="354">
        <v>339.15116999999998</v>
      </c>
      <c r="AL5886" s="355">
        <v>16.314399999999999</v>
      </c>
      <c r="AM5886" s="11">
        <f>IF(Verzie!$E$1="CZK",Ceny!AK5886,IF(Verzie!$E$1="SK",Ceny!AL5886,""))</f>
        <v>16.314399999999999</v>
      </c>
    </row>
    <row r="5887" spans="34:39" ht="15">
      <c r="AH5887" s="353" t="s">
        <v>18453</v>
      </c>
      <c r="AI5887" s="352" t="s">
        <v>18454</v>
      </c>
      <c r="AJ5887" s="352" t="s">
        <v>18455</v>
      </c>
      <c r="AK5887" s="354">
        <v>339.15116999999998</v>
      </c>
      <c r="AL5887" s="355">
        <v>16.314399999999999</v>
      </c>
      <c r="AM5887" s="11">
        <f>IF(Verzie!$E$1="CZK",Ceny!AK5887,IF(Verzie!$E$1="SK",Ceny!AL5887,""))</f>
        <v>16.314399999999999</v>
      </c>
    </row>
    <row r="5888" spans="34:39" ht="15">
      <c r="AH5888" s="353" t="s">
        <v>18456</v>
      </c>
      <c r="AI5888" s="352" t="s">
        <v>18457</v>
      </c>
      <c r="AJ5888" s="352" t="s">
        <v>18458</v>
      </c>
      <c r="AK5888" s="354">
        <v>12.08258</v>
      </c>
      <c r="AL5888" s="355">
        <v>0.49556</v>
      </c>
      <c r="AM5888" s="11">
        <f>IF(Verzie!$E$1="CZK",Ceny!AK5888,IF(Verzie!$E$1="SK",Ceny!AL5888,""))</f>
        <v>0.49556</v>
      </c>
    </row>
    <row r="5889" spans="34:39" ht="15">
      <c r="AH5889" s="353" t="s">
        <v>18459</v>
      </c>
      <c r="AI5889" s="352" t="s">
        <v>18460</v>
      </c>
      <c r="AJ5889" s="352" t="s">
        <v>18461</v>
      </c>
      <c r="AK5889" s="354">
        <v>339.15116999999998</v>
      </c>
      <c r="AL5889" s="355">
        <v>16.314399999999999</v>
      </c>
      <c r="AM5889" s="11">
        <f>IF(Verzie!$E$1="CZK",Ceny!AK5889,IF(Verzie!$E$1="SK",Ceny!AL5889,""))</f>
        <v>16.314399999999999</v>
      </c>
    </row>
    <row r="5890" spans="34:39" ht="15">
      <c r="AH5890" s="353" t="s">
        <v>18462</v>
      </c>
      <c r="AI5890" s="352" t="s">
        <v>18463</v>
      </c>
      <c r="AJ5890" s="352" t="s">
        <v>18464</v>
      </c>
      <c r="AK5890" s="354">
        <v>14.674860000000001</v>
      </c>
      <c r="AL5890" s="355">
        <v>0.60185999999999995</v>
      </c>
      <c r="AM5890" s="11">
        <f>IF(Verzie!$E$1="CZK",Ceny!AK5890,IF(Verzie!$E$1="SK",Ceny!AL5890,""))</f>
        <v>0.60185999999999995</v>
      </c>
    </row>
    <row r="5891" spans="34:39" ht="15">
      <c r="AH5891" s="353" t="s">
        <v>18465</v>
      </c>
      <c r="AI5891" s="352" t="s">
        <v>18466</v>
      </c>
      <c r="AJ5891" s="352" t="s">
        <v>18467</v>
      </c>
      <c r="AK5891" s="354">
        <v>339.15116999999998</v>
      </c>
      <c r="AL5891" s="355">
        <v>16.314399999999999</v>
      </c>
      <c r="AM5891" s="11">
        <f>IF(Verzie!$E$1="CZK",Ceny!AK5891,IF(Verzie!$E$1="SK",Ceny!AL5891,""))</f>
        <v>16.314399999999999</v>
      </c>
    </row>
    <row r="5892" spans="34:39" ht="15">
      <c r="AH5892" s="353" t="s">
        <v>18468</v>
      </c>
      <c r="AI5892" s="352" t="s">
        <v>18469</v>
      </c>
      <c r="AJ5892" s="352" t="s">
        <v>18470</v>
      </c>
      <c r="AK5892" s="354">
        <v>15.14564</v>
      </c>
      <c r="AL5892" s="355">
        <v>0.62117999999999995</v>
      </c>
      <c r="AM5892" s="11">
        <f>IF(Verzie!$E$1="CZK",Ceny!AK5892,IF(Verzie!$E$1="SK",Ceny!AL5892,""))</f>
        <v>0.62117999999999995</v>
      </c>
    </row>
    <row r="5893" spans="34:39" ht="15">
      <c r="AH5893" s="353" t="s">
        <v>18471</v>
      </c>
      <c r="AI5893" s="352" t="s">
        <v>18472</v>
      </c>
      <c r="AJ5893" s="352" t="s">
        <v>18473</v>
      </c>
      <c r="AK5893" s="354">
        <v>17.115379999999998</v>
      </c>
      <c r="AL5893" s="355">
        <v>0.70196000000000003</v>
      </c>
      <c r="AM5893" s="11">
        <f>IF(Verzie!$E$1="CZK",Ceny!AK5893,IF(Verzie!$E$1="SK",Ceny!AL5893,""))</f>
        <v>0.70196000000000003</v>
      </c>
    </row>
    <row r="5894" spans="34:39" ht="15">
      <c r="AH5894" s="353" t="s">
        <v>18474</v>
      </c>
      <c r="AI5894" s="352" t="s">
        <v>18475</v>
      </c>
      <c r="AJ5894" s="352" t="s">
        <v>18476</v>
      </c>
      <c r="AK5894" s="354">
        <v>18.739540000000002</v>
      </c>
      <c r="AL5894" s="355">
        <v>0.76858000000000004</v>
      </c>
      <c r="AM5894" s="11">
        <f>IF(Verzie!$E$1="CZK",Ceny!AK5894,IF(Verzie!$E$1="SK",Ceny!AL5894,""))</f>
        <v>0.76858000000000004</v>
      </c>
    </row>
    <row r="5895" spans="34:39" ht="15">
      <c r="AH5895" s="353" t="s">
        <v>18477</v>
      </c>
      <c r="AI5895" s="352" t="s">
        <v>18478</v>
      </c>
      <c r="AJ5895" s="352" t="s">
        <v>18479</v>
      </c>
      <c r="AK5895" s="354">
        <v>359.50247000000002</v>
      </c>
      <c r="AL5895" s="355">
        <v>17.293369999999999</v>
      </c>
      <c r="AM5895" s="11">
        <f>IF(Verzie!$E$1="CZK",Ceny!AK5895,IF(Verzie!$E$1="SK",Ceny!AL5895,""))</f>
        <v>17.293369999999999</v>
      </c>
    </row>
    <row r="5896" spans="34:39" ht="15">
      <c r="AH5896" s="353" t="s">
        <v>18480</v>
      </c>
      <c r="AI5896" s="352" t="s">
        <v>18481</v>
      </c>
      <c r="AJ5896" s="352" t="s">
        <v>18482</v>
      </c>
      <c r="AK5896" s="354">
        <v>359.50247000000002</v>
      </c>
      <c r="AL5896" s="355">
        <v>17.293369999999999</v>
      </c>
      <c r="AM5896" s="11">
        <f>IF(Verzie!$E$1="CZK",Ceny!AK5896,IF(Verzie!$E$1="SK",Ceny!AL5896,""))</f>
        <v>17.293369999999999</v>
      </c>
    </row>
    <row r="5897" spans="34:39" ht="15">
      <c r="AH5897" s="353" t="s">
        <v>18483</v>
      </c>
      <c r="AI5897" s="352" t="s">
        <v>18484</v>
      </c>
      <c r="AJ5897" s="352" t="s">
        <v>18485</v>
      </c>
      <c r="AK5897" s="354">
        <v>359.50247000000002</v>
      </c>
      <c r="AL5897" s="355">
        <v>17.293369999999999</v>
      </c>
      <c r="AM5897" s="11">
        <f>IF(Verzie!$E$1="CZK",Ceny!AK5897,IF(Verzie!$E$1="SK",Ceny!AL5897,""))</f>
        <v>17.293369999999999</v>
      </c>
    </row>
    <row r="5898" spans="34:39" ht="15">
      <c r="AH5898" s="353" t="s">
        <v>18486</v>
      </c>
      <c r="AI5898" s="352" t="s">
        <v>18487</v>
      </c>
      <c r="AJ5898" s="352" t="s">
        <v>18488</v>
      </c>
      <c r="AK5898" s="354">
        <v>359.50247000000002</v>
      </c>
      <c r="AL5898" s="355">
        <v>17.293369999999999</v>
      </c>
      <c r="AM5898" s="11">
        <f>IF(Verzie!$E$1="CZK",Ceny!AK5898,IF(Verzie!$E$1="SK",Ceny!AL5898,""))</f>
        <v>17.293369999999999</v>
      </c>
    </row>
    <row r="5899" spans="34:39" ht="15">
      <c r="AH5899" s="353" t="s">
        <v>18489</v>
      </c>
      <c r="AI5899" s="352" t="s">
        <v>18490</v>
      </c>
      <c r="AJ5899" s="352" t="s">
        <v>18491</v>
      </c>
      <c r="AK5899" s="354">
        <v>400.20278000000002</v>
      </c>
      <c r="AL5899" s="355">
        <v>19.251200000000001</v>
      </c>
      <c r="AM5899" s="11">
        <f>IF(Verzie!$E$1="CZK",Ceny!AK5899,IF(Verzie!$E$1="SK",Ceny!AL5899,""))</f>
        <v>19.251200000000001</v>
      </c>
    </row>
    <row r="5900" spans="34:39" ht="15">
      <c r="AH5900" s="353" t="s">
        <v>18492</v>
      </c>
      <c r="AI5900" s="352" t="s">
        <v>18493</v>
      </c>
      <c r="AJ5900" s="352" t="s">
        <v>18494</v>
      </c>
      <c r="AK5900" s="354">
        <v>400.20278000000002</v>
      </c>
      <c r="AL5900" s="355">
        <v>19.251200000000001</v>
      </c>
      <c r="AM5900" s="11">
        <f>IF(Verzie!$E$1="CZK",Ceny!AK5900,IF(Verzie!$E$1="SK",Ceny!AL5900,""))</f>
        <v>19.251200000000001</v>
      </c>
    </row>
    <row r="5901" spans="34:39" ht="15">
      <c r="AH5901" s="353" t="s">
        <v>18495</v>
      </c>
      <c r="AI5901" s="352" t="s">
        <v>18496</v>
      </c>
      <c r="AJ5901" s="352" t="s">
        <v>18497</v>
      </c>
      <c r="AK5901" s="354">
        <v>742.17169999999999</v>
      </c>
      <c r="AL5901" s="355">
        <v>35.701129999999999</v>
      </c>
      <c r="AM5901" s="11">
        <f>IF(Verzie!$E$1="CZK",Ceny!AK5901,IF(Verzie!$E$1="SK",Ceny!AL5901,""))</f>
        <v>35.701129999999999</v>
      </c>
    </row>
    <row r="5902" spans="34:39" ht="15">
      <c r="AH5902" s="353" t="s">
        <v>18495</v>
      </c>
      <c r="AI5902" s="352" t="s">
        <v>18498</v>
      </c>
      <c r="AJ5902" s="352" t="s">
        <v>18499</v>
      </c>
      <c r="AK5902" s="354">
        <v>742.17169999999999</v>
      </c>
      <c r="AL5902" s="355">
        <v>35.701129999999999</v>
      </c>
      <c r="AM5902" s="11">
        <f>IF(Verzie!$E$1="CZK",Ceny!AK5902,IF(Verzie!$E$1="SK",Ceny!AL5902,""))</f>
        <v>35.701129999999999</v>
      </c>
    </row>
    <row r="5903" spans="34:39" ht="15">
      <c r="AH5903" s="353" t="s">
        <v>18500</v>
      </c>
      <c r="AI5903" s="352" t="s">
        <v>18501</v>
      </c>
      <c r="AJ5903" s="352" t="s">
        <v>18502</v>
      </c>
      <c r="AK5903" s="354">
        <v>742.17169999999999</v>
      </c>
      <c r="AL5903" s="355">
        <v>35.701129999999999</v>
      </c>
      <c r="AM5903" s="11">
        <f>IF(Verzie!$E$1="CZK",Ceny!AK5903,IF(Verzie!$E$1="SK",Ceny!AL5903,""))</f>
        <v>35.701129999999999</v>
      </c>
    </row>
    <row r="5904" spans="34:39" ht="15">
      <c r="AH5904" s="353" t="s">
        <v>18500</v>
      </c>
      <c r="AI5904" s="352" t="s">
        <v>18503</v>
      </c>
      <c r="AJ5904" s="352" t="s">
        <v>18504</v>
      </c>
      <c r="AK5904" s="354">
        <v>742.17169999999999</v>
      </c>
      <c r="AL5904" s="355">
        <v>35.701129999999999</v>
      </c>
      <c r="AM5904" s="11">
        <f>IF(Verzie!$E$1="CZK",Ceny!AK5904,IF(Verzie!$E$1="SK",Ceny!AL5904,""))</f>
        <v>35.701129999999999</v>
      </c>
    </row>
    <row r="5905" spans="34:39" ht="15">
      <c r="AH5905" s="353" t="s">
        <v>18505</v>
      </c>
      <c r="AI5905" s="352" t="s">
        <v>18506</v>
      </c>
      <c r="AJ5905" s="352" t="s">
        <v>18507</v>
      </c>
      <c r="AK5905" s="354">
        <v>743.18947000000003</v>
      </c>
      <c r="AL5905" s="355">
        <v>35.75009</v>
      </c>
      <c r="AM5905" s="11">
        <f>IF(Verzie!$E$1="CZK",Ceny!AK5905,IF(Verzie!$E$1="SK",Ceny!AL5905,""))</f>
        <v>35.75009</v>
      </c>
    </row>
    <row r="5906" spans="34:39" ht="15">
      <c r="AH5906" s="353" t="s">
        <v>18505</v>
      </c>
      <c r="AI5906" s="352" t="s">
        <v>18508</v>
      </c>
      <c r="AJ5906" s="352" t="s">
        <v>18509</v>
      </c>
      <c r="AK5906" s="354">
        <v>743.18947000000003</v>
      </c>
      <c r="AL5906" s="355">
        <v>35.75009</v>
      </c>
      <c r="AM5906" s="11">
        <f>IF(Verzie!$E$1="CZK",Ceny!AK5906,IF(Verzie!$E$1="SK",Ceny!AL5906,""))</f>
        <v>35.75009</v>
      </c>
    </row>
    <row r="5907" spans="34:39" ht="15">
      <c r="AH5907" s="353" t="s">
        <v>18510</v>
      </c>
      <c r="AI5907" s="352" t="s">
        <v>18511</v>
      </c>
      <c r="AJ5907" s="352" t="s">
        <v>18512</v>
      </c>
      <c r="AK5907" s="354">
        <v>743.18947000000003</v>
      </c>
      <c r="AL5907" s="355">
        <v>35.75009</v>
      </c>
      <c r="AM5907" s="11">
        <f>IF(Verzie!$E$1="CZK",Ceny!AK5907,IF(Verzie!$E$1="SK",Ceny!AL5907,""))</f>
        <v>35.75009</v>
      </c>
    </row>
    <row r="5908" spans="34:39" ht="15">
      <c r="AH5908" s="353" t="s">
        <v>18510</v>
      </c>
      <c r="AI5908" s="352" t="s">
        <v>18513</v>
      </c>
      <c r="AJ5908" s="352" t="s">
        <v>18514</v>
      </c>
      <c r="AK5908" s="354">
        <v>743.18947000000003</v>
      </c>
      <c r="AL5908" s="355">
        <v>35.75009</v>
      </c>
      <c r="AM5908" s="11">
        <f>IF(Verzie!$E$1="CZK",Ceny!AK5908,IF(Verzie!$E$1="SK",Ceny!AL5908,""))</f>
        <v>35.75009</v>
      </c>
    </row>
    <row r="5909" spans="34:39" ht="15">
      <c r="AH5909" s="353" t="s">
        <v>18515</v>
      </c>
      <c r="AI5909" s="352" t="s">
        <v>18516</v>
      </c>
      <c r="AJ5909" s="352" t="s">
        <v>18517</v>
      </c>
      <c r="AK5909" s="354">
        <v>743.18947000000003</v>
      </c>
      <c r="AL5909" s="355">
        <v>35.75009</v>
      </c>
      <c r="AM5909" s="11">
        <f>IF(Verzie!$E$1="CZK",Ceny!AK5909,IF(Verzie!$E$1="SK",Ceny!AL5909,""))</f>
        <v>35.75009</v>
      </c>
    </row>
    <row r="5910" spans="34:39" ht="15">
      <c r="AH5910" s="353" t="s">
        <v>18515</v>
      </c>
      <c r="AI5910" s="352" t="s">
        <v>18518</v>
      </c>
      <c r="AJ5910" s="352" t="s">
        <v>18519</v>
      </c>
      <c r="AK5910" s="354">
        <v>743.18947000000003</v>
      </c>
      <c r="AL5910" s="355">
        <v>35.75009</v>
      </c>
      <c r="AM5910" s="11">
        <f>IF(Verzie!$E$1="CZK",Ceny!AK5910,IF(Verzie!$E$1="SK",Ceny!AL5910,""))</f>
        <v>35.75009</v>
      </c>
    </row>
    <row r="5911" spans="34:39" ht="15">
      <c r="AH5911" s="353" t="s">
        <v>18520</v>
      </c>
      <c r="AI5911" s="352" t="s">
        <v>18521</v>
      </c>
      <c r="AJ5911" s="352" t="s">
        <v>18522</v>
      </c>
      <c r="AK5911" s="354">
        <v>749.97002999999995</v>
      </c>
      <c r="AL5911" s="355">
        <v>36.076279999999997</v>
      </c>
      <c r="AM5911" s="11">
        <f>IF(Verzie!$E$1="CZK",Ceny!AK5911,IF(Verzie!$E$1="SK",Ceny!AL5911,""))</f>
        <v>36.076279999999997</v>
      </c>
    </row>
    <row r="5912" spans="34:39" ht="15">
      <c r="AH5912" s="353" t="s">
        <v>18523</v>
      </c>
      <c r="AI5912" s="352" t="s">
        <v>18524</v>
      </c>
      <c r="AJ5912" s="352" t="s">
        <v>18525</v>
      </c>
      <c r="AK5912" s="354">
        <v>749.97002999999995</v>
      </c>
      <c r="AL5912" s="355">
        <v>36.076279999999997</v>
      </c>
      <c r="AM5912" s="11">
        <f>IF(Verzie!$E$1="CZK",Ceny!AK5912,IF(Verzie!$E$1="SK",Ceny!AL5912,""))</f>
        <v>36.076279999999997</v>
      </c>
    </row>
    <row r="5913" spans="34:39" ht="15">
      <c r="AH5913" s="353" t="s">
        <v>18523</v>
      </c>
      <c r="AI5913" s="352" t="s">
        <v>18526</v>
      </c>
      <c r="AJ5913" s="352" t="s">
        <v>18527</v>
      </c>
      <c r="AK5913" s="354">
        <v>749.97002999999995</v>
      </c>
      <c r="AL5913" s="355">
        <v>36.076279999999997</v>
      </c>
      <c r="AM5913" s="11">
        <f>IF(Verzie!$E$1="CZK",Ceny!AK5913,IF(Verzie!$E$1="SK",Ceny!AL5913,""))</f>
        <v>36.076279999999997</v>
      </c>
    </row>
    <row r="5914" spans="34:39" ht="15">
      <c r="AH5914" s="353" t="s">
        <v>18528</v>
      </c>
      <c r="AI5914" s="352" t="s">
        <v>18529</v>
      </c>
      <c r="AJ5914" s="352" t="s">
        <v>18530</v>
      </c>
      <c r="AK5914" s="354">
        <v>756.75771999999995</v>
      </c>
      <c r="AL5914" s="355">
        <v>36.402790000000003</v>
      </c>
      <c r="AM5914" s="11">
        <f>IF(Verzie!$E$1="CZK",Ceny!AK5914,IF(Verzie!$E$1="SK",Ceny!AL5914,""))</f>
        <v>36.402790000000003</v>
      </c>
    </row>
    <row r="5915" spans="34:39" ht="15">
      <c r="AH5915" s="353" t="s">
        <v>18528</v>
      </c>
      <c r="AI5915" s="352" t="s">
        <v>18531</v>
      </c>
      <c r="AJ5915" s="352" t="s">
        <v>18532</v>
      </c>
      <c r="AK5915" s="354">
        <v>756.75771999999995</v>
      </c>
      <c r="AL5915" s="355">
        <v>36.402790000000003</v>
      </c>
      <c r="AM5915" s="11">
        <f>IF(Verzie!$E$1="CZK",Ceny!AK5915,IF(Verzie!$E$1="SK",Ceny!AL5915,""))</f>
        <v>36.402790000000003</v>
      </c>
    </row>
    <row r="5916" spans="34:39" ht="15">
      <c r="AH5916" s="353" t="s">
        <v>18533</v>
      </c>
      <c r="AI5916" s="352" t="s">
        <v>18534</v>
      </c>
      <c r="AJ5916" s="352" t="s">
        <v>18535</v>
      </c>
      <c r="AK5916" s="354">
        <v>756.75771999999995</v>
      </c>
      <c r="AL5916" s="355">
        <v>36.402790000000003</v>
      </c>
      <c r="AM5916" s="11">
        <f>IF(Verzie!$E$1="CZK",Ceny!AK5916,IF(Verzie!$E$1="SK",Ceny!AL5916,""))</f>
        <v>36.402790000000003</v>
      </c>
    </row>
    <row r="5917" spans="34:39" ht="15">
      <c r="AH5917" s="353" t="s">
        <v>18533</v>
      </c>
      <c r="AI5917" s="352" t="s">
        <v>18536</v>
      </c>
      <c r="AJ5917" s="352" t="s">
        <v>18537</v>
      </c>
      <c r="AK5917" s="354">
        <v>756.75771999999995</v>
      </c>
      <c r="AL5917" s="355">
        <v>36.402790000000003</v>
      </c>
      <c r="AM5917" s="11">
        <f>IF(Verzie!$E$1="CZK",Ceny!AK5917,IF(Verzie!$E$1="SK",Ceny!AL5917,""))</f>
        <v>36.402790000000003</v>
      </c>
    </row>
    <row r="5918" spans="34:39" ht="15">
      <c r="AH5918" s="353" t="s">
        <v>18538</v>
      </c>
      <c r="AI5918" s="352" t="s">
        <v>18539</v>
      </c>
      <c r="AJ5918" s="352" t="s">
        <v>18540</v>
      </c>
      <c r="AK5918" s="354">
        <v>763.53839000000005</v>
      </c>
      <c r="AL5918" s="355">
        <v>36.728960000000001</v>
      </c>
      <c r="AM5918" s="11">
        <f>IF(Verzie!$E$1="CZK",Ceny!AK5918,IF(Verzie!$E$1="SK",Ceny!AL5918,""))</f>
        <v>36.728960000000001</v>
      </c>
    </row>
    <row r="5919" spans="34:39" ht="15">
      <c r="AH5919" s="353" t="s">
        <v>18538</v>
      </c>
      <c r="AI5919" s="352" t="s">
        <v>18541</v>
      </c>
      <c r="AJ5919" s="352" t="s">
        <v>18542</v>
      </c>
      <c r="AK5919" s="354">
        <v>763.53839000000005</v>
      </c>
      <c r="AL5919" s="355">
        <v>36.728960000000001</v>
      </c>
      <c r="AM5919" s="11">
        <f>IF(Verzie!$E$1="CZK",Ceny!AK5919,IF(Verzie!$E$1="SK",Ceny!AL5919,""))</f>
        <v>36.728960000000001</v>
      </c>
    </row>
    <row r="5920" spans="34:39" ht="15">
      <c r="AH5920" s="353" t="s">
        <v>18543</v>
      </c>
      <c r="AI5920" s="352" t="s">
        <v>18544</v>
      </c>
      <c r="AJ5920" s="352" t="s">
        <v>18545</v>
      </c>
      <c r="AK5920" s="354">
        <v>763.53839000000005</v>
      </c>
      <c r="AL5920" s="355">
        <v>36.728960000000001</v>
      </c>
      <c r="AM5920" s="11">
        <f>IF(Verzie!$E$1="CZK",Ceny!AK5920,IF(Verzie!$E$1="SK",Ceny!AL5920,""))</f>
        <v>36.728960000000001</v>
      </c>
    </row>
    <row r="5921" spans="34:39" ht="15">
      <c r="AH5921" s="353" t="s">
        <v>18543</v>
      </c>
      <c r="AI5921" s="352" t="s">
        <v>18546</v>
      </c>
      <c r="AJ5921" s="352" t="s">
        <v>18547</v>
      </c>
      <c r="AK5921" s="354">
        <v>763.53839000000005</v>
      </c>
      <c r="AL5921" s="355">
        <v>36.728960000000001</v>
      </c>
      <c r="AM5921" s="11">
        <f>IF(Verzie!$E$1="CZK",Ceny!AK5921,IF(Verzie!$E$1="SK",Ceny!AL5921,""))</f>
        <v>36.728960000000001</v>
      </c>
    </row>
    <row r="5922" spans="34:39" ht="15">
      <c r="AH5922" s="353" t="s">
        <v>18548</v>
      </c>
      <c r="AI5922" s="352" t="s">
        <v>18549</v>
      </c>
      <c r="AJ5922" s="352" t="s">
        <v>18550</v>
      </c>
      <c r="AK5922" s="354">
        <v>804.23621000000003</v>
      </c>
      <c r="AL5922" s="355">
        <v>38.686660000000003</v>
      </c>
      <c r="AM5922" s="11">
        <f>IF(Verzie!$E$1="CZK",Ceny!AK5922,IF(Verzie!$E$1="SK",Ceny!AL5922,""))</f>
        <v>38.686660000000003</v>
      </c>
    </row>
    <row r="5923" spans="34:39" ht="15">
      <c r="AH5923" s="353" t="s">
        <v>18548</v>
      </c>
      <c r="AI5923" s="352" t="s">
        <v>18551</v>
      </c>
      <c r="AJ5923" s="352" t="s">
        <v>18552</v>
      </c>
      <c r="AK5923" s="354">
        <v>804.23621000000003</v>
      </c>
      <c r="AL5923" s="355">
        <v>38.686660000000003</v>
      </c>
      <c r="AM5923" s="11">
        <f>IF(Verzie!$E$1="CZK",Ceny!AK5923,IF(Verzie!$E$1="SK",Ceny!AL5923,""))</f>
        <v>38.686660000000003</v>
      </c>
    </row>
    <row r="5924" spans="34:39" ht="15">
      <c r="AH5924" s="353" t="s">
        <v>18553</v>
      </c>
      <c r="AI5924" s="352" t="s">
        <v>18554</v>
      </c>
      <c r="AJ5924" s="352" t="s">
        <v>18555</v>
      </c>
      <c r="AK5924" s="354">
        <v>804.23621000000003</v>
      </c>
      <c r="AL5924" s="355">
        <v>38.686660000000003</v>
      </c>
      <c r="AM5924" s="11">
        <f>IF(Verzie!$E$1="CZK",Ceny!AK5924,IF(Verzie!$E$1="SK",Ceny!AL5924,""))</f>
        <v>38.686660000000003</v>
      </c>
    </row>
    <row r="5925" spans="34:39" ht="15">
      <c r="AH5925" s="353" t="s">
        <v>18553</v>
      </c>
      <c r="AI5925" s="352" t="s">
        <v>18556</v>
      </c>
      <c r="AJ5925" s="352" t="s">
        <v>18557</v>
      </c>
      <c r="AK5925" s="354">
        <v>804.23621000000003</v>
      </c>
      <c r="AL5925" s="355">
        <v>38.686660000000003</v>
      </c>
      <c r="AM5925" s="11">
        <f>IF(Verzie!$E$1="CZK",Ceny!AK5925,IF(Verzie!$E$1="SK",Ceny!AL5925,""))</f>
        <v>38.686660000000003</v>
      </c>
    </row>
    <row r="5926" spans="34:39" ht="15">
      <c r="AH5926" s="353" t="s">
        <v>18558</v>
      </c>
      <c r="AI5926" s="352" t="s">
        <v>18559</v>
      </c>
      <c r="AJ5926" s="352" t="s">
        <v>18560</v>
      </c>
      <c r="AK5926" s="354">
        <v>885.63671999999997</v>
      </c>
      <c r="AL5926" s="355">
        <v>42.602319999999999</v>
      </c>
      <c r="AM5926" s="11">
        <f>IF(Verzie!$E$1="CZK",Ceny!AK5926,IF(Verzie!$E$1="SK",Ceny!AL5926,""))</f>
        <v>42.602319999999999</v>
      </c>
    </row>
    <row r="5927" spans="34:39" ht="15">
      <c r="AH5927" s="353" t="s">
        <v>18558</v>
      </c>
      <c r="AI5927" s="352" t="s">
        <v>18561</v>
      </c>
      <c r="AJ5927" s="352" t="s">
        <v>18562</v>
      </c>
      <c r="AK5927" s="354">
        <v>885.63671999999997</v>
      </c>
      <c r="AL5927" s="355">
        <v>42.602319999999999</v>
      </c>
      <c r="AM5927" s="11">
        <f>IF(Verzie!$E$1="CZK",Ceny!AK5927,IF(Verzie!$E$1="SK",Ceny!AL5927,""))</f>
        <v>42.602319999999999</v>
      </c>
    </row>
    <row r="5928" spans="34:39" ht="15">
      <c r="AH5928" s="353" t="s">
        <v>18563</v>
      </c>
      <c r="AI5928" s="352" t="s">
        <v>18564</v>
      </c>
      <c r="AJ5928" s="352" t="s">
        <v>18565</v>
      </c>
      <c r="AK5928" s="354">
        <v>403.59181999999998</v>
      </c>
      <c r="AL5928" s="355">
        <v>19.41423</v>
      </c>
      <c r="AM5928" s="11">
        <f>IF(Verzie!$E$1="CZK",Ceny!AK5928,IF(Verzie!$E$1="SK",Ceny!AL5928,""))</f>
        <v>19.41423</v>
      </c>
    </row>
    <row r="5929" spans="34:39" ht="15">
      <c r="AH5929" s="353" t="s">
        <v>18566</v>
      </c>
      <c r="AI5929" s="352" t="s">
        <v>18567</v>
      </c>
      <c r="AJ5929" s="352" t="s">
        <v>18568</v>
      </c>
      <c r="AK5929" s="354">
        <v>403.59181999999998</v>
      </c>
      <c r="AL5929" s="355">
        <v>19.41423</v>
      </c>
      <c r="AM5929" s="11">
        <f>IF(Verzie!$E$1="CZK",Ceny!AK5929,IF(Verzie!$E$1="SK",Ceny!AL5929,""))</f>
        <v>19.41423</v>
      </c>
    </row>
    <row r="5930" spans="34:39" ht="15">
      <c r="AH5930" s="353" t="s">
        <v>18569</v>
      </c>
      <c r="AI5930" s="352" t="s">
        <v>18570</v>
      </c>
      <c r="AJ5930" s="352" t="s">
        <v>18571</v>
      </c>
      <c r="AK5930" s="354">
        <v>406.98809999999997</v>
      </c>
      <c r="AL5930" s="355">
        <v>19.577590000000001</v>
      </c>
      <c r="AM5930" s="11">
        <f>IF(Verzie!$E$1="CZK",Ceny!AK5930,IF(Verzie!$E$1="SK",Ceny!AL5930,""))</f>
        <v>19.577590000000001</v>
      </c>
    </row>
    <row r="5931" spans="34:39" ht="15">
      <c r="AH5931" s="353" t="s">
        <v>18572</v>
      </c>
      <c r="AI5931" s="352" t="s">
        <v>18573</v>
      </c>
      <c r="AJ5931" s="352" t="s">
        <v>18574</v>
      </c>
      <c r="AK5931" s="354">
        <v>406.98809999999997</v>
      </c>
      <c r="AL5931" s="355">
        <v>19.577590000000001</v>
      </c>
      <c r="AM5931" s="11">
        <f>IF(Verzie!$E$1="CZK",Ceny!AK5931,IF(Verzie!$E$1="SK",Ceny!AL5931,""))</f>
        <v>19.577590000000001</v>
      </c>
    </row>
    <row r="5932" spans="34:39" ht="15">
      <c r="AH5932" s="353" t="s">
        <v>18575</v>
      </c>
      <c r="AI5932" s="352" t="s">
        <v>18576</v>
      </c>
      <c r="AJ5932" s="352" t="s">
        <v>18577</v>
      </c>
      <c r="AK5932" s="354">
        <v>427.33701000000002</v>
      </c>
      <c r="AL5932" s="355">
        <v>20.556460000000001</v>
      </c>
      <c r="AM5932" s="11">
        <f>IF(Verzie!$E$1="CZK",Ceny!AK5932,IF(Verzie!$E$1="SK",Ceny!AL5932,""))</f>
        <v>20.556460000000001</v>
      </c>
    </row>
    <row r="5933" spans="34:39" ht="15">
      <c r="AH5933" s="353" t="s">
        <v>18578</v>
      </c>
      <c r="AI5933" s="352" t="s">
        <v>18579</v>
      </c>
      <c r="AJ5933" s="352" t="s">
        <v>18580</v>
      </c>
      <c r="AK5933" s="354">
        <v>427.33701000000002</v>
      </c>
      <c r="AL5933" s="355">
        <v>20.556460000000001</v>
      </c>
      <c r="AM5933" s="11">
        <f>IF(Verzie!$E$1="CZK",Ceny!AK5933,IF(Verzie!$E$1="SK",Ceny!AL5933,""))</f>
        <v>20.556460000000001</v>
      </c>
    </row>
    <row r="5934" spans="34:39" ht="15">
      <c r="AH5934" s="353" t="s">
        <v>18581</v>
      </c>
      <c r="AI5934" s="352" t="s">
        <v>18582</v>
      </c>
      <c r="AJ5934" s="352" t="s">
        <v>18583</v>
      </c>
      <c r="AK5934" s="354">
        <v>427.33701000000002</v>
      </c>
      <c r="AL5934" s="355">
        <v>20.556460000000001</v>
      </c>
      <c r="AM5934" s="11">
        <f>IF(Verzie!$E$1="CZK",Ceny!AK5934,IF(Verzie!$E$1="SK",Ceny!AL5934,""))</f>
        <v>20.556460000000001</v>
      </c>
    </row>
    <row r="5935" spans="34:39" ht="15">
      <c r="AH5935" s="353" t="s">
        <v>18584</v>
      </c>
      <c r="AI5935" s="352" t="s">
        <v>18585</v>
      </c>
      <c r="AJ5935" s="352" t="s">
        <v>18586</v>
      </c>
      <c r="AK5935" s="354">
        <v>427.33701000000002</v>
      </c>
      <c r="AL5935" s="355">
        <v>20.556460000000001</v>
      </c>
      <c r="AM5935" s="11">
        <f>IF(Verzie!$E$1="CZK",Ceny!AK5935,IF(Verzie!$E$1="SK",Ceny!AL5935,""))</f>
        <v>20.556460000000001</v>
      </c>
    </row>
    <row r="5936" spans="34:39" ht="15">
      <c r="AH5936" s="353" t="s">
        <v>18587</v>
      </c>
      <c r="AI5936" s="352" t="s">
        <v>18588</v>
      </c>
      <c r="AJ5936" s="352" t="s">
        <v>18589</v>
      </c>
      <c r="AK5936" s="354">
        <v>447.68353999999999</v>
      </c>
      <c r="AL5936" s="355">
        <v>21.535209999999999</v>
      </c>
      <c r="AM5936" s="11">
        <f>IF(Verzie!$E$1="CZK",Ceny!AK5936,IF(Verzie!$E$1="SK",Ceny!AL5936,""))</f>
        <v>21.535209999999999</v>
      </c>
    </row>
    <row r="5937" spans="34:39" ht="15">
      <c r="AH5937" s="353" t="s">
        <v>18590</v>
      </c>
      <c r="AI5937" s="352" t="s">
        <v>18591</v>
      </c>
      <c r="AJ5937" s="352" t="s">
        <v>18592</v>
      </c>
      <c r="AK5937" s="354">
        <v>447.68353999999999</v>
      </c>
      <c r="AL5937" s="355">
        <v>21.535209999999999</v>
      </c>
      <c r="AM5937" s="11">
        <f>IF(Verzie!$E$1="CZK",Ceny!AK5937,IF(Verzie!$E$1="SK",Ceny!AL5937,""))</f>
        <v>21.535209999999999</v>
      </c>
    </row>
    <row r="5938" spans="34:39" ht="15">
      <c r="AH5938" s="353" t="s">
        <v>18593</v>
      </c>
      <c r="AI5938" s="352" t="s">
        <v>18594</v>
      </c>
      <c r="AJ5938" s="352" t="s">
        <v>18595</v>
      </c>
      <c r="AK5938" s="354">
        <v>468.03008</v>
      </c>
      <c r="AL5938" s="355">
        <v>22.513929999999998</v>
      </c>
      <c r="AM5938" s="11">
        <f>IF(Verzie!$E$1="CZK",Ceny!AK5938,IF(Verzie!$E$1="SK",Ceny!AL5938,""))</f>
        <v>22.513929999999998</v>
      </c>
    </row>
    <row r="5939" spans="34:39" ht="15">
      <c r="AH5939" s="353" t="s">
        <v>18596</v>
      </c>
      <c r="AI5939" s="352" t="s">
        <v>18597</v>
      </c>
      <c r="AJ5939" s="352" t="s">
        <v>18598</v>
      </c>
      <c r="AK5939" s="354">
        <v>468.03008</v>
      </c>
      <c r="AL5939" s="355">
        <v>22.513929999999998</v>
      </c>
      <c r="AM5939" s="11">
        <f>IF(Verzie!$E$1="CZK",Ceny!AK5939,IF(Verzie!$E$1="SK",Ceny!AL5939,""))</f>
        <v>22.513929999999998</v>
      </c>
    </row>
    <row r="5940" spans="34:39" ht="15">
      <c r="AH5940" s="353" t="s">
        <v>18599</v>
      </c>
      <c r="AI5940" s="352" t="s">
        <v>18600</v>
      </c>
      <c r="AJ5940" s="352" t="s">
        <v>18601</v>
      </c>
      <c r="AK5940" s="354">
        <v>488.38135999999997</v>
      </c>
      <c r="AL5940" s="355">
        <v>23.492909999999998</v>
      </c>
      <c r="AM5940" s="11">
        <f>IF(Verzie!$E$1="CZK",Ceny!AK5940,IF(Verzie!$E$1="SK",Ceny!AL5940,""))</f>
        <v>23.492909999999998</v>
      </c>
    </row>
    <row r="5941" spans="34:39" ht="15">
      <c r="AH5941" s="353" t="s">
        <v>18602</v>
      </c>
      <c r="AI5941" s="352" t="s">
        <v>18603</v>
      </c>
      <c r="AJ5941" s="352" t="s">
        <v>18604</v>
      </c>
      <c r="AK5941" s="354">
        <v>488.38135999999997</v>
      </c>
      <c r="AL5941" s="355">
        <v>23.492909999999998</v>
      </c>
      <c r="AM5941" s="11">
        <f>IF(Verzie!$E$1="CZK",Ceny!AK5941,IF(Verzie!$E$1="SK",Ceny!AL5941,""))</f>
        <v>23.492909999999998</v>
      </c>
    </row>
    <row r="5942" spans="34:39" ht="15">
      <c r="AH5942" s="353" t="s">
        <v>18605</v>
      </c>
      <c r="AI5942" s="352" t="s">
        <v>18606</v>
      </c>
      <c r="AJ5942" s="352" t="s">
        <v>18607</v>
      </c>
      <c r="AK5942" s="354">
        <v>529.08167000000003</v>
      </c>
      <c r="AL5942" s="355">
        <v>25.45074</v>
      </c>
      <c r="AM5942" s="11">
        <f>IF(Verzie!$E$1="CZK",Ceny!AK5942,IF(Verzie!$E$1="SK",Ceny!AL5942,""))</f>
        <v>25.45074</v>
      </c>
    </row>
    <row r="5943" spans="34:39" ht="15">
      <c r="AH5943" s="353" t="s">
        <v>18608</v>
      </c>
      <c r="AI5943" s="352" t="s">
        <v>18609</v>
      </c>
      <c r="AJ5943" s="352" t="s">
        <v>18610</v>
      </c>
      <c r="AK5943" s="354">
        <v>529.08167000000003</v>
      </c>
      <c r="AL5943" s="355">
        <v>25.45074</v>
      </c>
      <c r="AM5943" s="11">
        <f>IF(Verzie!$E$1="CZK",Ceny!AK5943,IF(Verzie!$E$1="SK",Ceny!AL5943,""))</f>
        <v>25.45074</v>
      </c>
    </row>
    <row r="5944" spans="34:39" ht="15">
      <c r="AH5944" s="353" t="s">
        <v>18611</v>
      </c>
      <c r="AI5944" s="352" t="s">
        <v>18612</v>
      </c>
      <c r="AJ5944" s="352" t="s">
        <v>18613</v>
      </c>
      <c r="AK5944" s="354">
        <v>569.77949999999998</v>
      </c>
      <c r="AL5944" s="355">
        <v>27.408470000000001</v>
      </c>
      <c r="AM5944" s="11">
        <f>IF(Verzie!$E$1="CZK",Ceny!AK5944,IF(Verzie!$E$1="SK",Ceny!AL5944,""))</f>
        <v>27.408470000000001</v>
      </c>
    </row>
    <row r="5945" spans="34:39" ht="15">
      <c r="AH5945" s="353" t="s">
        <v>18614</v>
      </c>
      <c r="AI5945" s="352" t="s">
        <v>18615</v>
      </c>
      <c r="AJ5945" s="352" t="s">
        <v>18616</v>
      </c>
      <c r="AK5945" s="354">
        <v>569.77949999999998</v>
      </c>
      <c r="AL5945" s="355">
        <v>27.408470000000001</v>
      </c>
      <c r="AM5945" s="11">
        <f>IF(Verzie!$E$1="CZK",Ceny!AK5945,IF(Verzie!$E$1="SK",Ceny!AL5945,""))</f>
        <v>27.408470000000001</v>
      </c>
    </row>
    <row r="5946" spans="34:39" ht="15">
      <c r="AH5946" s="353" t="s">
        <v>18617</v>
      </c>
      <c r="AI5946" s="352" t="s">
        <v>18618</v>
      </c>
      <c r="AJ5946" s="352" t="s">
        <v>18619</v>
      </c>
      <c r="AK5946" s="354">
        <v>892.41728000000001</v>
      </c>
      <c r="AL5946" s="355">
        <v>42.928489999999996</v>
      </c>
      <c r="AM5946" s="11">
        <f>IF(Verzie!$E$1="CZK",Ceny!AK5946,IF(Verzie!$E$1="SK",Ceny!AL5946,""))</f>
        <v>42.928489999999996</v>
      </c>
    </row>
    <row r="5947" spans="34:39" ht="15">
      <c r="AH5947" s="353" t="s">
        <v>18617</v>
      </c>
      <c r="AI5947" s="352" t="s">
        <v>18620</v>
      </c>
      <c r="AJ5947" s="352" t="s">
        <v>18621</v>
      </c>
      <c r="AK5947" s="354">
        <v>892.41728000000001</v>
      </c>
      <c r="AL5947" s="355">
        <v>42.928489999999996</v>
      </c>
      <c r="AM5947" s="11">
        <f>IF(Verzie!$E$1="CZK",Ceny!AK5947,IF(Verzie!$E$1="SK",Ceny!AL5947,""))</f>
        <v>42.928489999999996</v>
      </c>
    </row>
    <row r="5948" spans="34:39" ht="15">
      <c r="AH5948" s="353" t="s">
        <v>18622</v>
      </c>
      <c r="AI5948" s="352" t="s">
        <v>18623</v>
      </c>
      <c r="AJ5948" s="352" t="s">
        <v>18624</v>
      </c>
      <c r="AK5948" s="354">
        <v>899.20270000000005</v>
      </c>
      <c r="AL5948" s="355">
        <v>43.25488</v>
      </c>
      <c r="AM5948" s="11">
        <f>IF(Verzie!$E$1="CZK",Ceny!AK5948,IF(Verzie!$E$1="SK",Ceny!AL5948,""))</f>
        <v>43.25488</v>
      </c>
    </row>
    <row r="5949" spans="34:39" ht="15">
      <c r="AH5949" s="353" t="s">
        <v>18625</v>
      </c>
      <c r="AI5949" s="352" t="s">
        <v>18626</v>
      </c>
      <c r="AJ5949" s="352" t="s">
        <v>18627</v>
      </c>
      <c r="AK5949" s="354">
        <v>939.90053</v>
      </c>
      <c r="AL5949" s="355">
        <v>45.212600000000002</v>
      </c>
      <c r="AM5949" s="11">
        <f>IF(Verzie!$E$1="CZK",Ceny!AK5949,IF(Verzie!$E$1="SK",Ceny!AL5949,""))</f>
        <v>45.212600000000002</v>
      </c>
    </row>
    <row r="5950" spans="34:39" ht="15">
      <c r="AH5950" s="353" t="s">
        <v>18628</v>
      </c>
      <c r="AI5950" s="352" t="s">
        <v>18629</v>
      </c>
      <c r="AJ5950" s="352" t="s">
        <v>18630</v>
      </c>
      <c r="AK5950" s="354">
        <v>939.90053</v>
      </c>
      <c r="AL5950" s="355">
        <v>45.212600000000002</v>
      </c>
      <c r="AM5950" s="11">
        <f>IF(Verzie!$E$1="CZK",Ceny!AK5950,IF(Verzie!$E$1="SK",Ceny!AL5950,""))</f>
        <v>45.212600000000002</v>
      </c>
    </row>
    <row r="5951" spans="34:39" ht="15">
      <c r="AH5951" s="353" t="s">
        <v>18631</v>
      </c>
      <c r="AI5951" s="352" t="s">
        <v>18632</v>
      </c>
      <c r="AJ5951" s="352" t="s">
        <v>18633</v>
      </c>
      <c r="AK5951" s="354">
        <v>1021.2937899999999</v>
      </c>
      <c r="AL5951" s="355">
        <v>49.127929999999999</v>
      </c>
      <c r="AM5951" s="11">
        <f>IF(Verzie!$E$1="CZK",Ceny!AK5951,IF(Verzie!$E$1="SK",Ceny!AL5951,""))</f>
        <v>49.127929999999999</v>
      </c>
    </row>
    <row r="5952" spans="34:39" ht="15">
      <c r="AH5952" s="353" t="s">
        <v>18634</v>
      </c>
      <c r="AI5952" s="352" t="s">
        <v>18635</v>
      </c>
      <c r="AJ5952" s="352" t="s">
        <v>18636</v>
      </c>
      <c r="AK5952" s="354">
        <v>1061.9940099999999</v>
      </c>
      <c r="AL5952" s="355">
        <v>51.085760000000001</v>
      </c>
      <c r="AM5952" s="11">
        <f>IF(Verzie!$E$1="CZK",Ceny!AK5952,IF(Verzie!$E$1="SK",Ceny!AL5952,""))</f>
        <v>51.085760000000001</v>
      </c>
    </row>
    <row r="5953" spans="34:39" ht="15">
      <c r="AH5953" s="353" t="s">
        <v>18634</v>
      </c>
      <c r="AI5953" s="352" t="s">
        <v>18637</v>
      </c>
      <c r="AJ5953" s="352" t="s">
        <v>18638</v>
      </c>
      <c r="AK5953" s="354">
        <v>1061.9940099999999</v>
      </c>
      <c r="AL5953" s="355">
        <v>51.085760000000001</v>
      </c>
      <c r="AM5953" s="11">
        <f>IF(Verzie!$E$1="CZK",Ceny!AK5953,IF(Verzie!$E$1="SK",Ceny!AL5953,""))</f>
        <v>51.085760000000001</v>
      </c>
    </row>
    <row r="5954" spans="34:39" ht="15">
      <c r="AH5954" s="353" t="s">
        <v>18639</v>
      </c>
      <c r="AI5954" s="352" t="s">
        <v>18640</v>
      </c>
      <c r="AJ5954" s="352" t="s">
        <v>18641</v>
      </c>
      <c r="AK5954" s="354">
        <v>1143.38976</v>
      </c>
      <c r="AL5954" s="355">
        <v>55.001179999999998</v>
      </c>
      <c r="AM5954" s="11">
        <f>IF(Verzie!$E$1="CZK",Ceny!AK5954,IF(Verzie!$E$1="SK",Ceny!AL5954,""))</f>
        <v>55.001179999999998</v>
      </c>
    </row>
    <row r="5955" spans="34:39" ht="15">
      <c r="AH5955" s="353" t="s">
        <v>18642</v>
      </c>
      <c r="AI5955" s="352" t="s">
        <v>18643</v>
      </c>
      <c r="AJ5955" s="352" t="s">
        <v>18644</v>
      </c>
      <c r="AK5955" s="354">
        <v>1224.7878900000001</v>
      </c>
      <c r="AL5955" s="355">
        <v>58.916719999999998</v>
      </c>
      <c r="AM5955" s="11">
        <f>IF(Verzie!$E$1="CZK",Ceny!AK5955,IF(Verzie!$E$1="SK",Ceny!AL5955,""))</f>
        <v>58.916719999999998</v>
      </c>
    </row>
    <row r="5956" spans="34:39" ht="15">
      <c r="AH5956" s="353" t="s">
        <v>18642</v>
      </c>
      <c r="AI5956" s="352" t="s">
        <v>18645</v>
      </c>
      <c r="AJ5956" s="352" t="s">
        <v>18646</v>
      </c>
      <c r="AK5956" s="354">
        <v>1224.7878900000001</v>
      </c>
      <c r="AL5956" s="355">
        <v>58.916719999999998</v>
      </c>
      <c r="AM5956" s="11">
        <f>IF(Verzie!$E$1="CZK",Ceny!AK5956,IF(Verzie!$E$1="SK",Ceny!AL5956,""))</f>
        <v>58.916719999999998</v>
      </c>
    </row>
    <row r="5957" spans="34:39" ht="15">
      <c r="AH5957" s="353" t="s">
        <v>18647</v>
      </c>
      <c r="AI5957" s="352" t="s">
        <v>18648</v>
      </c>
      <c r="AJ5957" s="352" t="s">
        <v>18649</v>
      </c>
      <c r="AK5957" s="354">
        <v>1025.1917699999999</v>
      </c>
      <c r="AL5957" s="355">
        <v>49.31541</v>
      </c>
      <c r="AM5957" s="11">
        <f>IF(Verzie!$E$1="CZK",Ceny!AK5957,IF(Verzie!$E$1="SK",Ceny!AL5957,""))</f>
        <v>49.31541</v>
      </c>
    </row>
    <row r="5958" spans="34:39" ht="15">
      <c r="AH5958" s="353" t="s">
        <v>18650</v>
      </c>
      <c r="AI5958" s="352" t="s">
        <v>18651</v>
      </c>
      <c r="AJ5958" s="352" t="s">
        <v>18652</v>
      </c>
      <c r="AK5958" s="354">
        <v>1027.5055600000001</v>
      </c>
      <c r="AL5958" s="355">
        <v>49.42671</v>
      </c>
      <c r="AM5958" s="11">
        <f>IF(Verzie!$E$1="CZK",Ceny!AK5958,IF(Verzie!$E$1="SK",Ceny!AL5958,""))</f>
        <v>49.42671</v>
      </c>
    </row>
    <row r="5959" spans="34:39" ht="15">
      <c r="AH5959" s="353" t="s">
        <v>18653</v>
      </c>
      <c r="AI5959" s="352" t="s">
        <v>18654</v>
      </c>
      <c r="AJ5959" s="352" t="s">
        <v>18655</v>
      </c>
      <c r="AK5959" s="354">
        <v>1043.40931</v>
      </c>
      <c r="AL5959" s="355">
        <v>50.191740000000003</v>
      </c>
      <c r="AM5959" s="11">
        <f>IF(Verzie!$E$1="CZK",Ceny!AK5959,IF(Verzie!$E$1="SK",Ceny!AL5959,""))</f>
        <v>50.191740000000003</v>
      </c>
    </row>
    <row r="5960" spans="34:39" ht="15">
      <c r="AH5960" s="353" t="s">
        <v>18656</v>
      </c>
      <c r="AI5960" s="352" t="s">
        <v>18657</v>
      </c>
      <c r="AJ5960" s="352" t="s">
        <v>18658</v>
      </c>
      <c r="AK5960" s="354">
        <v>1047.9073000000001</v>
      </c>
      <c r="AL5960" s="355">
        <v>50.096969999999999</v>
      </c>
      <c r="AM5960" s="11">
        <f>IF(Verzie!$E$1="CZK",Ceny!AK5960,IF(Verzie!$E$1="SK",Ceny!AL5960,""))</f>
        <v>50.096969999999999</v>
      </c>
    </row>
    <row r="5961" spans="34:39" ht="15">
      <c r="AH5961" s="353" t="s">
        <v>18659</v>
      </c>
      <c r="AI5961" s="352" t="s">
        <v>18660</v>
      </c>
      <c r="AJ5961" s="352" t="s">
        <v>18661</v>
      </c>
      <c r="AK5961" s="354">
        <v>127.59457</v>
      </c>
      <c r="AL5961" s="355">
        <v>6.1377499999999996</v>
      </c>
      <c r="AM5961" s="11">
        <f>IF(Verzie!$E$1="CZK",Ceny!AK5961,IF(Verzie!$E$1="SK",Ceny!AL5961,""))</f>
        <v>6.1377499999999996</v>
      </c>
    </row>
    <row r="5962" spans="34:39" ht="15">
      <c r="AH5962" s="353" t="s">
        <v>18662</v>
      </c>
      <c r="AI5962" s="352" t="s">
        <v>18663</v>
      </c>
      <c r="AJ5962" s="352" t="s">
        <v>18664</v>
      </c>
      <c r="AK5962" s="354">
        <v>127.59457</v>
      </c>
      <c r="AL5962" s="355">
        <v>6.1377499999999996</v>
      </c>
      <c r="AM5962" s="11">
        <f>IF(Verzie!$E$1="CZK",Ceny!AK5962,IF(Verzie!$E$1="SK",Ceny!AL5962,""))</f>
        <v>6.1377499999999996</v>
      </c>
    </row>
    <row r="5963" spans="34:39" ht="15">
      <c r="AH5963" s="353" t="s">
        <v>18665</v>
      </c>
      <c r="AI5963" s="352" t="s">
        <v>18666</v>
      </c>
      <c r="AJ5963" s="352" t="s">
        <v>18667</v>
      </c>
      <c r="AK5963" s="354">
        <v>127.59457</v>
      </c>
      <c r="AL5963" s="355">
        <v>6.1377499999999996</v>
      </c>
      <c r="AM5963" s="11">
        <f>IF(Verzie!$E$1="CZK",Ceny!AK5963,IF(Verzie!$E$1="SK",Ceny!AL5963,""))</f>
        <v>6.1377499999999996</v>
      </c>
    </row>
    <row r="5964" spans="34:39" ht="15">
      <c r="AH5964" s="353" t="s">
        <v>18668</v>
      </c>
      <c r="AI5964" s="352" t="s">
        <v>18669</v>
      </c>
      <c r="AJ5964" s="352" t="s">
        <v>18670</v>
      </c>
      <c r="AK5964" s="354">
        <v>127.59457</v>
      </c>
      <c r="AL5964" s="355">
        <v>6.1377499999999996</v>
      </c>
      <c r="AM5964" s="11">
        <f>IF(Verzie!$E$1="CZK",Ceny!AK5964,IF(Verzie!$E$1="SK",Ceny!AL5964,""))</f>
        <v>6.1377499999999996</v>
      </c>
    </row>
    <row r="5965" spans="34:39" ht="15">
      <c r="AH5965" s="353" t="s">
        <v>18671</v>
      </c>
      <c r="AI5965" s="352" t="s">
        <v>18672</v>
      </c>
      <c r="AJ5965" s="352" t="s">
        <v>18673</v>
      </c>
      <c r="AK5965" s="354">
        <v>127.79217</v>
      </c>
      <c r="AL5965" s="355">
        <v>6.1472699999999998</v>
      </c>
      <c r="AM5965" s="11">
        <f>IF(Verzie!$E$1="CZK",Ceny!AK5965,IF(Verzie!$E$1="SK",Ceny!AL5965,""))</f>
        <v>6.1472699999999998</v>
      </c>
    </row>
    <row r="5966" spans="34:39" ht="15">
      <c r="AH5966" s="353" t="s">
        <v>18674</v>
      </c>
      <c r="AI5966" s="352" t="s">
        <v>18675</v>
      </c>
      <c r="AJ5966" s="352" t="s">
        <v>18676</v>
      </c>
      <c r="AK5966" s="354">
        <v>127.79217</v>
      </c>
      <c r="AL5966" s="355">
        <v>6.1472699999999998</v>
      </c>
      <c r="AM5966" s="11">
        <f>IF(Verzie!$E$1="CZK",Ceny!AK5966,IF(Verzie!$E$1="SK",Ceny!AL5966,""))</f>
        <v>6.1472699999999998</v>
      </c>
    </row>
    <row r="5967" spans="34:39" ht="15">
      <c r="AH5967" s="353" t="s">
        <v>18677</v>
      </c>
      <c r="AI5967" s="352" t="s">
        <v>18678</v>
      </c>
      <c r="AJ5967" s="352" t="s">
        <v>18679</v>
      </c>
      <c r="AK5967" s="354">
        <v>127.79217</v>
      </c>
      <c r="AL5967" s="355">
        <v>6.1472699999999998</v>
      </c>
      <c r="AM5967" s="11">
        <f>IF(Verzie!$E$1="CZK",Ceny!AK5967,IF(Verzie!$E$1="SK",Ceny!AL5967,""))</f>
        <v>6.1472699999999998</v>
      </c>
    </row>
    <row r="5968" spans="34:39" ht="15">
      <c r="AH5968" s="353" t="s">
        <v>18680</v>
      </c>
      <c r="AI5968" s="352" t="s">
        <v>18681</v>
      </c>
      <c r="AJ5968" s="352" t="s">
        <v>18682</v>
      </c>
      <c r="AK5968" s="354">
        <v>127.79217</v>
      </c>
      <c r="AL5968" s="355">
        <v>6.1472699999999998</v>
      </c>
      <c r="AM5968" s="11">
        <f>IF(Verzie!$E$1="CZK",Ceny!AK5968,IF(Verzie!$E$1="SK",Ceny!AL5968,""))</f>
        <v>6.1472699999999998</v>
      </c>
    </row>
    <row r="5969" spans="34:39" ht="15">
      <c r="AH5969" s="353" t="s">
        <v>18683</v>
      </c>
      <c r="AI5969" s="352" t="s">
        <v>18684</v>
      </c>
      <c r="AJ5969" s="352" t="s">
        <v>18685</v>
      </c>
      <c r="AK5969" s="354">
        <v>127.79217</v>
      </c>
      <c r="AL5969" s="355">
        <v>6.1472699999999998</v>
      </c>
      <c r="AM5969" s="11">
        <f>IF(Verzie!$E$1="CZK",Ceny!AK5969,IF(Verzie!$E$1="SK",Ceny!AL5969,""))</f>
        <v>6.1472699999999998</v>
      </c>
    </row>
    <row r="5970" spans="34:39" ht="15">
      <c r="AH5970" s="353" t="s">
        <v>18686</v>
      </c>
      <c r="AI5970" s="352" t="s">
        <v>18687</v>
      </c>
      <c r="AJ5970" s="352" t="s">
        <v>18688</v>
      </c>
      <c r="AK5970" s="354">
        <v>127.79217</v>
      </c>
      <c r="AL5970" s="355">
        <v>6.1472699999999998</v>
      </c>
      <c r="AM5970" s="11">
        <f>IF(Verzie!$E$1="CZK",Ceny!AK5970,IF(Verzie!$E$1="SK",Ceny!AL5970,""))</f>
        <v>6.1472699999999998</v>
      </c>
    </row>
    <row r="5971" spans="34:39" ht="15">
      <c r="AH5971" s="353" t="s">
        <v>18689</v>
      </c>
      <c r="AI5971" s="352" t="s">
        <v>18690</v>
      </c>
      <c r="AJ5971" s="352" t="s">
        <v>18691</v>
      </c>
      <c r="AK5971" s="354">
        <v>129.10957999999999</v>
      </c>
      <c r="AL5971" s="355">
        <v>6.2106500000000002</v>
      </c>
      <c r="AM5971" s="11">
        <f>IF(Verzie!$E$1="CZK",Ceny!AK5971,IF(Verzie!$E$1="SK",Ceny!AL5971,""))</f>
        <v>6.2106500000000002</v>
      </c>
    </row>
    <row r="5972" spans="34:39" ht="15">
      <c r="AH5972" s="353" t="s">
        <v>18692</v>
      </c>
      <c r="AI5972" s="352" t="s">
        <v>18693</v>
      </c>
      <c r="AJ5972" s="352" t="s">
        <v>18694</v>
      </c>
      <c r="AK5972" s="354">
        <v>129.10957999999999</v>
      </c>
      <c r="AL5972" s="355">
        <v>6.2106500000000002</v>
      </c>
      <c r="AM5972" s="11">
        <f>IF(Verzie!$E$1="CZK",Ceny!AK5972,IF(Verzie!$E$1="SK",Ceny!AL5972,""))</f>
        <v>6.2106500000000002</v>
      </c>
    </row>
    <row r="5973" spans="34:39" ht="15">
      <c r="AH5973" s="353" t="s">
        <v>18695</v>
      </c>
      <c r="AI5973" s="352" t="s">
        <v>18696</v>
      </c>
      <c r="AJ5973" s="352" t="s">
        <v>18697</v>
      </c>
      <c r="AK5973" s="354">
        <v>129.10957999999999</v>
      </c>
      <c r="AL5973" s="355">
        <v>6.2106500000000002</v>
      </c>
      <c r="AM5973" s="11">
        <f>IF(Verzie!$E$1="CZK",Ceny!AK5973,IF(Verzie!$E$1="SK",Ceny!AL5973,""))</f>
        <v>6.2106500000000002</v>
      </c>
    </row>
    <row r="5974" spans="34:39" ht="15">
      <c r="AH5974" s="353" t="s">
        <v>18698</v>
      </c>
      <c r="AI5974" s="352" t="s">
        <v>18699</v>
      </c>
      <c r="AJ5974" s="352" t="s">
        <v>18700</v>
      </c>
      <c r="AK5974" s="354">
        <v>129.10957999999999</v>
      </c>
      <c r="AL5974" s="355">
        <v>6.2106500000000002</v>
      </c>
      <c r="AM5974" s="11">
        <f>IF(Verzie!$E$1="CZK",Ceny!AK5974,IF(Verzie!$E$1="SK",Ceny!AL5974,""))</f>
        <v>6.2106500000000002</v>
      </c>
    </row>
    <row r="5975" spans="34:39" ht="15">
      <c r="AH5975" s="353" t="s">
        <v>18701</v>
      </c>
      <c r="AI5975" s="352" t="s">
        <v>18702</v>
      </c>
      <c r="AJ5975" s="352" t="s">
        <v>18703</v>
      </c>
      <c r="AK5975" s="354">
        <v>130.42453</v>
      </c>
      <c r="AL5975" s="355">
        <v>6.2739000000000003</v>
      </c>
      <c r="AM5975" s="11">
        <f>IF(Verzie!$E$1="CZK",Ceny!AK5975,IF(Verzie!$E$1="SK",Ceny!AL5975,""))</f>
        <v>6.2739000000000003</v>
      </c>
    </row>
    <row r="5976" spans="34:39" ht="15">
      <c r="AH5976" s="353" t="s">
        <v>18704</v>
      </c>
      <c r="AI5976" s="352" t="s">
        <v>18705</v>
      </c>
      <c r="AJ5976" s="352" t="s">
        <v>18706</v>
      </c>
      <c r="AK5976" s="354">
        <v>130.42453</v>
      </c>
      <c r="AL5976" s="355">
        <v>6.2739000000000003</v>
      </c>
      <c r="AM5976" s="11">
        <f>IF(Verzie!$E$1="CZK",Ceny!AK5976,IF(Verzie!$E$1="SK",Ceny!AL5976,""))</f>
        <v>6.2739000000000003</v>
      </c>
    </row>
    <row r="5977" spans="34:39" ht="15">
      <c r="AH5977" s="353" t="s">
        <v>18707</v>
      </c>
      <c r="AI5977" s="352" t="s">
        <v>18708</v>
      </c>
      <c r="AJ5977" s="352" t="s">
        <v>18709</v>
      </c>
      <c r="AK5977" s="354">
        <v>130.42453</v>
      </c>
      <c r="AL5977" s="355">
        <v>6.2739000000000003</v>
      </c>
      <c r="AM5977" s="11">
        <f>IF(Verzie!$E$1="CZK",Ceny!AK5977,IF(Verzie!$E$1="SK",Ceny!AL5977,""))</f>
        <v>6.2739000000000003</v>
      </c>
    </row>
    <row r="5978" spans="34:39" ht="15">
      <c r="AH5978" s="353" t="s">
        <v>18710</v>
      </c>
      <c r="AI5978" s="352" t="s">
        <v>18711</v>
      </c>
      <c r="AJ5978" s="352" t="s">
        <v>18712</v>
      </c>
      <c r="AK5978" s="354">
        <v>130.42453</v>
      </c>
      <c r="AL5978" s="355">
        <v>6.2739000000000003</v>
      </c>
      <c r="AM5978" s="11">
        <f>IF(Verzie!$E$1="CZK",Ceny!AK5978,IF(Verzie!$E$1="SK",Ceny!AL5978,""))</f>
        <v>6.2739000000000003</v>
      </c>
    </row>
    <row r="5979" spans="34:39" ht="15">
      <c r="AH5979" s="353" t="s">
        <v>18713</v>
      </c>
      <c r="AI5979" s="352" t="s">
        <v>18714</v>
      </c>
      <c r="AJ5979" s="352" t="s">
        <v>18715</v>
      </c>
      <c r="AK5979" s="354">
        <v>131.74194</v>
      </c>
      <c r="AL5979" s="355">
        <v>6.3372799999999998</v>
      </c>
      <c r="AM5979" s="11">
        <f>IF(Verzie!$E$1="CZK",Ceny!AK5979,IF(Verzie!$E$1="SK",Ceny!AL5979,""))</f>
        <v>6.3372799999999998</v>
      </c>
    </row>
    <row r="5980" spans="34:39" ht="15">
      <c r="AH5980" s="353" t="s">
        <v>18716</v>
      </c>
      <c r="AI5980" s="352" t="s">
        <v>18717</v>
      </c>
      <c r="AJ5980" s="352" t="s">
        <v>18718</v>
      </c>
      <c r="AK5980" s="354">
        <v>131.74194</v>
      </c>
      <c r="AL5980" s="355">
        <v>6.3372799999999998</v>
      </c>
      <c r="AM5980" s="11">
        <f>IF(Verzie!$E$1="CZK",Ceny!AK5980,IF(Verzie!$E$1="SK",Ceny!AL5980,""))</f>
        <v>6.3372799999999998</v>
      </c>
    </row>
    <row r="5981" spans="34:39" ht="15">
      <c r="AH5981" s="353" t="s">
        <v>18719</v>
      </c>
      <c r="AI5981" s="352" t="s">
        <v>18720</v>
      </c>
      <c r="AJ5981" s="352" t="s">
        <v>18721</v>
      </c>
      <c r="AK5981" s="354">
        <v>131.74194</v>
      </c>
      <c r="AL5981" s="355">
        <v>6.3372799999999998</v>
      </c>
      <c r="AM5981" s="11">
        <f>IF(Verzie!$E$1="CZK",Ceny!AK5981,IF(Verzie!$E$1="SK",Ceny!AL5981,""))</f>
        <v>6.3372799999999998</v>
      </c>
    </row>
    <row r="5982" spans="34:39" ht="15">
      <c r="AH5982" s="353" t="s">
        <v>18722</v>
      </c>
      <c r="AI5982" s="352" t="s">
        <v>18723</v>
      </c>
      <c r="AJ5982" s="352" t="s">
        <v>18724</v>
      </c>
      <c r="AK5982" s="354">
        <v>131.74194</v>
      </c>
      <c r="AL5982" s="355">
        <v>6.3372799999999998</v>
      </c>
      <c r="AM5982" s="11">
        <f>IF(Verzie!$E$1="CZK",Ceny!AK5982,IF(Verzie!$E$1="SK",Ceny!AL5982,""))</f>
        <v>6.3372799999999998</v>
      </c>
    </row>
    <row r="5983" spans="34:39" ht="15">
      <c r="AH5983" s="353" t="s">
        <v>18725</v>
      </c>
      <c r="AI5983" s="352" t="s">
        <v>18726</v>
      </c>
      <c r="AJ5983" s="352" t="s">
        <v>18727</v>
      </c>
      <c r="AK5983" s="354">
        <v>139.64666</v>
      </c>
      <c r="AL5983" s="355">
        <v>6.7175000000000002</v>
      </c>
      <c r="AM5983" s="11">
        <f>IF(Verzie!$E$1="CZK",Ceny!AK5983,IF(Verzie!$E$1="SK",Ceny!AL5983,""))</f>
        <v>6.7175000000000002</v>
      </c>
    </row>
    <row r="5984" spans="34:39" ht="15">
      <c r="AH5984" s="353" t="s">
        <v>18728</v>
      </c>
      <c r="AI5984" s="352" t="s">
        <v>18729</v>
      </c>
      <c r="AJ5984" s="352" t="s">
        <v>18730</v>
      </c>
      <c r="AK5984" s="354">
        <v>139.64666</v>
      </c>
      <c r="AL5984" s="355">
        <v>6.7175000000000002</v>
      </c>
      <c r="AM5984" s="11">
        <f>IF(Verzie!$E$1="CZK",Ceny!AK5984,IF(Verzie!$E$1="SK",Ceny!AL5984,""))</f>
        <v>6.7175000000000002</v>
      </c>
    </row>
    <row r="5985" spans="34:39" ht="15">
      <c r="AH5985" s="353" t="s">
        <v>18731</v>
      </c>
      <c r="AI5985" s="352" t="s">
        <v>18732</v>
      </c>
      <c r="AJ5985" s="352" t="s">
        <v>18733</v>
      </c>
      <c r="AK5985" s="354">
        <v>108.28121</v>
      </c>
      <c r="AL5985" s="355">
        <v>5.20871</v>
      </c>
      <c r="AM5985" s="11">
        <f>IF(Verzie!$E$1="CZK",Ceny!AK5985,IF(Verzie!$E$1="SK",Ceny!AL5985,""))</f>
        <v>5.20871</v>
      </c>
    </row>
    <row r="5986" spans="34:39" ht="15">
      <c r="AH5986" s="353" t="s">
        <v>18734</v>
      </c>
      <c r="AI5986" s="352" t="s">
        <v>18735</v>
      </c>
      <c r="AJ5986" s="352" t="s">
        <v>18736</v>
      </c>
      <c r="AK5986" s="354">
        <v>108.28121</v>
      </c>
      <c r="AL5986" s="355">
        <v>5.20871</v>
      </c>
      <c r="AM5986" s="11">
        <f>IF(Verzie!$E$1="CZK",Ceny!AK5986,IF(Verzie!$E$1="SK",Ceny!AL5986,""))</f>
        <v>5.20871</v>
      </c>
    </row>
    <row r="5987" spans="34:39" ht="15">
      <c r="AH5987" s="353" t="s">
        <v>18737</v>
      </c>
      <c r="AI5987" s="352" t="s">
        <v>18738</v>
      </c>
      <c r="AJ5987" s="352" t="s">
        <v>18739</v>
      </c>
      <c r="AK5987" s="354">
        <v>108.51324</v>
      </c>
      <c r="AL5987" s="355">
        <v>5.2198700000000002</v>
      </c>
      <c r="AM5987" s="11">
        <f>IF(Verzie!$E$1="CZK",Ceny!AK5987,IF(Verzie!$E$1="SK",Ceny!AL5987,""))</f>
        <v>5.2198700000000002</v>
      </c>
    </row>
    <row r="5988" spans="34:39" ht="15">
      <c r="AH5988" s="353" t="s">
        <v>18740</v>
      </c>
      <c r="AI5988" s="352" t="s">
        <v>18741</v>
      </c>
      <c r="AJ5988" s="352" t="s">
        <v>18742</v>
      </c>
      <c r="AK5988" s="354">
        <v>108.51324</v>
      </c>
      <c r="AL5988" s="355">
        <v>5.2198700000000002</v>
      </c>
      <c r="AM5988" s="11">
        <f>IF(Verzie!$E$1="CZK",Ceny!AK5988,IF(Verzie!$E$1="SK",Ceny!AL5988,""))</f>
        <v>5.2198700000000002</v>
      </c>
    </row>
    <row r="5989" spans="34:39" ht="15">
      <c r="AH5989" s="353" t="s">
        <v>18743</v>
      </c>
      <c r="AI5989" s="352" t="s">
        <v>18744</v>
      </c>
      <c r="AJ5989" s="352" t="s">
        <v>18745</v>
      </c>
      <c r="AK5989" s="354">
        <v>109.45191</v>
      </c>
      <c r="AL5989" s="355">
        <v>5.2650399999999999</v>
      </c>
      <c r="AM5989" s="11">
        <f>IF(Verzie!$E$1="CZK",Ceny!AK5989,IF(Verzie!$E$1="SK",Ceny!AL5989,""))</f>
        <v>5.2650399999999999</v>
      </c>
    </row>
    <row r="5990" spans="34:39" ht="15">
      <c r="AH5990" s="353" t="s">
        <v>18746</v>
      </c>
      <c r="AI5990" s="352" t="s">
        <v>18747</v>
      </c>
      <c r="AJ5990" s="352" t="s">
        <v>18748</v>
      </c>
      <c r="AK5990" s="354">
        <v>109.45191</v>
      </c>
      <c r="AL5990" s="355">
        <v>5.2650399999999999</v>
      </c>
      <c r="AM5990" s="11">
        <f>IF(Verzie!$E$1="CZK",Ceny!AK5990,IF(Verzie!$E$1="SK",Ceny!AL5990,""))</f>
        <v>5.2650399999999999</v>
      </c>
    </row>
    <row r="5991" spans="34:39" ht="15">
      <c r="AH5991" s="353" t="s">
        <v>18749</v>
      </c>
      <c r="AI5991" s="352" t="s">
        <v>18750</v>
      </c>
      <c r="AJ5991" s="352" t="s">
        <v>18751</v>
      </c>
      <c r="AK5991" s="354">
        <v>110.8627</v>
      </c>
      <c r="AL5991" s="355">
        <v>5.3328899999999999</v>
      </c>
      <c r="AM5991" s="11">
        <f>IF(Verzie!$E$1="CZK",Ceny!AK5991,IF(Verzie!$E$1="SK",Ceny!AL5991,""))</f>
        <v>5.3328899999999999</v>
      </c>
    </row>
    <row r="5992" spans="34:39" ht="15">
      <c r="AH5992" s="353" t="s">
        <v>18752</v>
      </c>
      <c r="AI5992" s="352" t="s">
        <v>18753</v>
      </c>
      <c r="AJ5992" s="352" t="s">
        <v>18754</v>
      </c>
      <c r="AK5992" s="354">
        <v>110.8627</v>
      </c>
      <c r="AL5992" s="355">
        <v>5.3328899999999999</v>
      </c>
      <c r="AM5992" s="11">
        <f>IF(Verzie!$E$1="CZK",Ceny!AK5992,IF(Verzie!$E$1="SK",Ceny!AL5992,""))</f>
        <v>5.3328899999999999</v>
      </c>
    </row>
    <row r="5993" spans="34:39" ht="15">
      <c r="AH5993" s="353" t="s">
        <v>18755</v>
      </c>
      <c r="AI5993" s="352" t="s">
        <v>18756</v>
      </c>
      <c r="AJ5993" s="352" t="s">
        <v>18757</v>
      </c>
      <c r="AK5993" s="354">
        <v>112.27088999999999</v>
      </c>
      <c r="AL5993" s="355">
        <v>5.4006299999999996</v>
      </c>
      <c r="AM5993" s="11">
        <f>IF(Verzie!$E$1="CZK",Ceny!AK5993,IF(Verzie!$E$1="SK",Ceny!AL5993,""))</f>
        <v>5.4006299999999996</v>
      </c>
    </row>
    <row r="5994" spans="34:39" ht="15">
      <c r="AH5994" s="353" t="s">
        <v>18758</v>
      </c>
      <c r="AI5994" s="352" t="s">
        <v>18759</v>
      </c>
      <c r="AJ5994" s="352" t="s">
        <v>18760</v>
      </c>
      <c r="AK5994" s="354">
        <v>112.27088999999999</v>
      </c>
      <c r="AL5994" s="355">
        <v>5.4006299999999996</v>
      </c>
      <c r="AM5994" s="11">
        <f>IF(Verzie!$E$1="CZK",Ceny!AK5994,IF(Verzie!$E$1="SK",Ceny!AL5994,""))</f>
        <v>5.4006299999999996</v>
      </c>
    </row>
    <row r="5995" spans="34:39" ht="15">
      <c r="AH5995" s="353" t="s">
        <v>18761</v>
      </c>
      <c r="AI5995" s="352" t="s">
        <v>18762</v>
      </c>
      <c r="AJ5995" s="352" t="s">
        <v>18763</v>
      </c>
      <c r="AK5995" s="354">
        <v>113.20956</v>
      </c>
      <c r="AL5995" s="355">
        <v>5.4457800000000001</v>
      </c>
      <c r="AM5995" s="11">
        <f>IF(Verzie!$E$1="CZK",Ceny!AK5995,IF(Verzie!$E$1="SK",Ceny!AL5995,""))</f>
        <v>5.4457800000000001</v>
      </c>
    </row>
    <row r="5996" spans="34:39" ht="15">
      <c r="AH5996" s="353" t="s">
        <v>18764</v>
      </c>
      <c r="AI5996" s="352" t="s">
        <v>18765</v>
      </c>
      <c r="AJ5996" s="352" t="s">
        <v>18766</v>
      </c>
      <c r="AK5996" s="354">
        <v>113.20956</v>
      </c>
      <c r="AL5996" s="355">
        <v>5.4457800000000001</v>
      </c>
      <c r="AM5996" s="11">
        <f>IF(Verzie!$E$1="CZK",Ceny!AK5996,IF(Verzie!$E$1="SK",Ceny!AL5996,""))</f>
        <v>5.4457800000000001</v>
      </c>
    </row>
    <row r="5997" spans="34:39" ht="15">
      <c r="AH5997" s="353" t="s">
        <v>18767</v>
      </c>
      <c r="AI5997" s="352" t="s">
        <v>18768</v>
      </c>
      <c r="AJ5997" s="352" t="s">
        <v>18769</v>
      </c>
      <c r="AK5997" s="354">
        <v>114.14565</v>
      </c>
      <c r="AL5997" s="355">
        <v>5.4908099999999997</v>
      </c>
      <c r="AM5997" s="11">
        <f>IF(Verzie!$E$1="CZK",Ceny!AK5997,IF(Verzie!$E$1="SK",Ceny!AL5997,""))</f>
        <v>5.4908099999999997</v>
      </c>
    </row>
    <row r="5998" spans="34:39" ht="15">
      <c r="AH5998" s="353" t="s">
        <v>18770</v>
      </c>
      <c r="AI5998" s="352" t="s">
        <v>18771</v>
      </c>
      <c r="AJ5998" s="352" t="s">
        <v>18772</v>
      </c>
      <c r="AK5998" s="354">
        <v>114.14565</v>
      </c>
      <c r="AL5998" s="355">
        <v>5.4908099999999997</v>
      </c>
      <c r="AM5998" s="11">
        <f>IF(Verzie!$E$1="CZK",Ceny!AK5998,IF(Verzie!$E$1="SK",Ceny!AL5998,""))</f>
        <v>5.4908099999999997</v>
      </c>
    </row>
    <row r="5999" spans="34:39" ht="15">
      <c r="AH5999" s="353" t="s">
        <v>18773</v>
      </c>
      <c r="AI5999" s="352" t="s">
        <v>18774</v>
      </c>
      <c r="AJ5999" s="352" t="s">
        <v>18775</v>
      </c>
      <c r="AK5999" s="354">
        <v>115.55383999999999</v>
      </c>
      <c r="AL5999" s="355">
        <v>5.5585699999999996</v>
      </c>
      <c r="AM5999" s="11">
        <f>IF(Verzie!$E$1="CZK",Ceny!AK5999,IF(Verzie!$E$1="SK",Ceny!AL5999,""))</f>
        <v>5.5585699999999996</v>
      </c>
    </row>
    <row r="6000" spans="34:39" ht="15">
      <c r="AH6000" s="353" t="s">
        <v>18776</v>
      </c>
      <c r="AI6000" s="352" t="s">
        <v>18777</v>
      </c>
      <c r="AJ6000" s="352" t="s">
        <v>18778</v>
      </c>
      <c r="AK6000" s="354">
        <v>115.55383999999999</v>
      </c>
      <c r="AL6000" s="355">
        <v>5.5585699999999996</v>
      </c>
      <c r="AM6000" s="11">
        <f>IF(Verzie!$E$1="CZK",Ceny!AK6000,IF(Verzie!$E$1="SK",Ceny!AL6000,""))</f>
        <v>5.5585699999999996</v>
      </c>
    </row>
    <row r="6001" spans="34:39" ht="15">
      <c r="AH6001" s="353" t="s">
        <v>18779</v>
      </c>
      <c r="AI6001" s="352" t="s">
        <v>18780</v>
      </c>
      <c r="AJ6001" s="352" t="s">
        <v>18781</v>
      </c>
      <c r="AK6001" s="354">
        <v>116.96194</v>
      </c>
      <c r="AL6001" s="355">
        <v>5.6262999999999996</v>
      </c>
      <c r="AM6001" s="11">
        <f>IF(Verzie!$E$1="CZK",Ceny!AK6001,IF(Verzie!$E$1="SK",Ceny!AL6001,""))</f>
        <v>5.6262999999999996</v>
      </c>
    </row>
    <row r="6002" spans="34:39" ht="15">
      <c r="AH6002" s="353" t="s">
        <v>18782</v>
      </c>
      <c r="AI6002" s="352" t="s">
        <v>18783</v>
      </c>
      <c r="AJ6002" s="352" t="s">
        <v>18784</v>
      </c>
      <c r="AK6002" s="354">
        <v>116.96194</v>
      </c>
      <c r="AL6002" s="355">
        <v>5.6262999999999996</v>
      </c>
      <c r="AM6002" s="11">
        <f>IF(Verzie!$E$1="CZK",Ceny!AK6002,IF(Verzie!$E$1="SK",Ceny!AL6002,""))</f>
        <v>5.6262999999999996</v>
      </c>
    </row>
    <row r="6003" spans="34:39" ht="15">
      <c r="AH6003" s="353" t="s">
        <v>18785</v>
      </c>
      <c r="AI6003" s="352" t="s">
        <v>18786</v>
      </c>
      <c r="AJ6003" s="352" t="s">
        <v>18787</v>
      </c>
      <c r="AK6003" s="354">
        <v>117.9033</v>
      </c>
      <c r="AL6003" s="355">
        <v>5.6715999999999998</v>
      </c>
      <c r="AM6003" s="11">
        <f>IF(Verzie!$E$1="CZK",Ceny!AK6003,IF(Verzie!$E$1="SK",Ceny!AL6003,""))</f>
        <v>5.6715999999999998</v>
      </c>
    </row>
    <row r="6004" spans="34:39" ht="15">
      <c r="AH6004" s="353" t="s">
        <v>18788</v>
      </c>
      <c r="AI6004" s="352" t="s">
        <v>18789</v>
      </c>
      <c r="AJ6004" s="352" t="s">
        <v>18790</v>
      </c>
      <c r="AK6004" s="354">
        <v>117.9033</v>
      </c>
      <c r="AL6004" s="355">
        <v>5.6715999999999998</v>
      </c>
      <c r="AM6004" s="11">
        <f>IF(Verzie!$E$1="CZK",Ceny!AK6004,IF(Verzie!$E$1="SK",Ceny!AL6004,""))</f>
        <v>5.6715999999999998</v>
      </c>
    </row>
    <row r="6005" spans="34:39" ht="15">
      <c r="AH6005" s="353" t="s">
        <v>18791</v>
      </c>
      <c r="AI6005" s="352" t="s">
        <v>18792</v>
      </c>
      <c r="AJ6005" s="352" t="s">
        <v>18793</v>
      </c>
      <c r="AK6005" s="354">
        <v>118.84475999999999</v>
      </c>
      <c r="AL6005" s="355">
        <v>5.71685</v>
      </c>
      <c r="AM6005" s="11">
        <f>IF(Verzie!$E$1="CZK",Ceny!AK6005,IF(Verzie!$E$1="SK",Ceny!AL6005,""))</f>
        <v>5.71685</v>
      </c>
    </row>
    <row r="6006" spans="34:39" ht="15">
      <c r="AH6006" s="353" t="s">
        <v>18794</v>
      </c>
      <c r="AI6006" s="352" t="s">
        <v>18795</v>
      </c>
      <c r="AJ6006" s="352" t="s">
        <v>18796</v>
      </c>
      <c r="AK6006" s="354">
        <v>118.84475999999999</v>
      </c>
      <c r="AL6006" s="355">
        <v>5.71685</v>
      </c>
      <c r="AM6006" s="11">
        <f>IF(Verzie!$E$1="CZK",Ceny!AK6006,IF(Verzie!$E$1="SK",Ceny!AL6006,""))</f>
        <v>5.71685</v>
      </c>
    </row>
    <row r="6007" spans="34:39" ht="15">
      <c r="AH6007" s="353" t="s">
        <v>18797</v>
      </c>
      <c r="AI6007" s="352" t="s">
        <v>18798</v>
      </c>
      <c r="AJ6007" s="352" t="s">
        <v>18799</v>
      </c>
      <c r="AK6007" s="354">
        <v>120.25018</v>
      </c>
      <c r="AL6007" s="355">
        <v>5.7844699999999998</v>
      </c>
      <c r="AM6007" s="11">
        <f>IF(Verzie!$E$1="CZK",Ceny!AK6007,IF(Verzie!$E$1="SK",Ceny!AL6007,""))</f>
        <v>5.7844699999999998</v>
      </c>
    </row>
    <row r="6008" spans="34:39" ht="15">
      <c r="AH6008" s="353" t="s">
        <v>18800</v>
      </c>
      <c r="AI6008" s="352" t="s">
        <v>18801</v>
      </c>
      <c r="AJ6008" s="352" t="s">
        <v>18802</v>
      </c>
      <c r="AK6008" s="354">
        <v>120.25018</v>
      </c>
      <c r="AL6008" s="355">
        <v>5.7844699999999998</v>
      </c>
      <c r="AM6008" s="11">
        <f>IF(Verzie!$E$1="CZK",Ceny!AK6008,IF(Verzie!$E$1="SK",Ceny!AL6008,""))</f>
        <v>5.7844699999999998</v>
      </c>
    </row>
    <row r="6009" spans="34:39" ht="15">
      <c r="AH6009" s="353" t="s">
        <v>18803</v>
      </c>
      <c r="AI6009" s="352" t="s">
        <v>18804</v>
      </c>
      <c r="AJ6009" s="352" t="s">
        <v>18805</v>
      </c>
      <c r="AK6009" s="354">
        <v>140.69555</v>
      </c>
      <c r="AL6009" s="355">
        <v>6.7679600000000004</v>
      </c>
      <c r="AM6009" s="11">
        <f>IF(Verzie!$E$1="CZK",Ceny!AK6009,IF(Verzie!$E$1="SK",Ceny!AL6009,""))</f>
        <v>6.7679600000000004</v>
      </c>
    </row>
    <row r="6010" spans="34:39" ht="15">
      <c r="AH6010" s="353" t="s">
        <v>18806</v>
      </c>
      <c r="AI6010" s="352" t="s">
        <v>18807</v>
      </c>
      <c r="AJ6010" s="352" t="s">
        <v>18808</v>
      </c>
      <c r="AK6010" s="354">
        <v>140.69555</v>
      </c>
      <c r="AL6010" s="355">
        <v>6.7679600000000004</v>
      </c>
      <c r="AM6010" s="11">
        <f>IF(Verzie!$E$1="CZK",Ceny!AK6010,IF(Verzie!$E$1="SK",Ceny!AL6010,""))</f>
        <v>6.7679600000000004</v>
      </c>
    </row>
    <row r="6011" spans="34:39" ht="15">
      <c r="AH6011" s="353" t="s">
        <v>18809</v>
      </c>
      <c r="AI6011" s="352" t="s">
        <v>18810</v>
      </c>
      <c r="AJ6011" s="352" t="s">
        <v>18811</v>
      </c>
      <c r="AK6011" s="354">
        <v>140.69555</v>
      </c>
      <c r="AL6011" s="355">
        <v>6.7679600000000004</v>
      </c>
      <c r="AM6011" s="11">
        <f>IF(Verzie!$E$1="CZK",Ceny!AK6011,IF(Verzie!$E$1="SK",Ceny!AL6011,""))</f>
        <v>6.7679600000000004</v>
      </c>
    </row>
    <row r="6012" spans="34:39" ht="15">
      <c r="AH6012" s="353" t="s">
        <v>18812</v>
      </c>
      <c r="AI6012" s="352" t="s">
        <v>18813</v>
      </c>
      <c r="AJ6012" s="352" t="s">
        <v>18814</v>
      </c>
      <c r="AK6012" s="354">
        <v>140.69555</v>
      </c>
      <c r="AL6012" s="355">
        <v>6.7679600000000004</v>
      </c>
      <c r="AM6012" s="11">
        <f>IF(Verzie!$E$1="CZK",Ceny!AK6012,IF(Verzie!$E$1="SK",Ceny!AL6012,""))</f>
        <v>6.7679600000000004</v>
      </c>
    </row>
    <row r="6013" spans="34:39" ht="15">
      <c r="AH6013" s="353" t="s">
        <v>18815</v>
      </c>
      <c r="AI6013" s="352" t="s">
        <v>18816</v>
      </c>
      <c r="AJ6013" s="352" t="s">
        <v>18817</v>
      </c>
      <c r="AK6013" s="354">
        <v>140.89315999999999</v>
      </c>
      <c r="AL6013" s="355">
        <v>6.7774799999999997</v>
      </c>
      <c r="AM6013" s="11">
        <f>IF(Verzie!$E$1="CZK",Ceny!AK6013,IF(Verzie!$E$1="SK",Ceny!AL6013,""))</f>
        <v>6.7774799999999997</v>
      </c>
    </row>
    <row r="6014" spans="34:39" ht="15">
      <c r="AH6014" s="353" t="s">
        <v>18818</v>
      </c>
      <c r="AI6014" s="352" t="s">
        <v>18819</v>
      </c>
      <c r="AJ6014" s="352" t="s">
        <v>18820</v>
      </c>
      <c r="AK6014" s="354">
        <v>140.89315999999999</v>
      </c>
      <c r="AL6014" s="355">
        <v>6.7774799999999997</v>
      </c>
      <c r="AM6014" s="11">
        <f>IF(Verzie!$E$1="CZK",Ceny!AK6014,IF(Verzie!$E$1="SK",Ceny!AL6014,""))</f>
        <v>6.7774799999999997</v>
      </c>
    </row>
    <row r="6015" spans="34:39" ht="15">
      <c r="AH6015" s="353" t="s">
        <v>18821</v>
      </c>
      <c r="AI6015" s="352" t="s">
        <v>18822</v>
      </c>
      <c r="AJ6015" s="352" t="s">
        <v>18823</v>
      </c>
      <c r="AK6015" s="354">
        <v>140.89315999999999</v>
      </c>
      <c r="AL6015" s="355">
        <v>6.7774799999999997</v>
      </c>
      <c r="AM6015" s="11">
        <f>IF(Verzie!$E$1="CZK",Ceny!AK6015,IF(Verzie!$E$1="SK",Ceny!AL6015,""))</f>
        <v>6.7774799999999997</v>
      </c>
    </row>
    <row r="6016" spans="34:39" ht="15">
      <c r="AH6016" s="353" t="s">
        <v>18824</v>
      </c>
      <c r="AI6016" s="352" t="s">
        <v>18825</v>
      </c>
      <c r="AJ6016" s="352" t="s">
        <v>18826</v>
      </c>
      <c r="AK6016" s="354">
        <v>140.89315999999999</v>
      </c>
      <c r="AL6016" s="355">
        <v>6.7774799999999997</v>
      </c>
      <c r="AM6016" s="11">
        <f>IF(Verzie!$E$1="CZK",Ceny!AK6016,IF(Verzie!$E$1="SK",Ceny!AL6016,""))</f>
        <v>6.7774799999999997</v>
      </c>
    </row>
    <row r="6017" spans="34:39" ht="15">
      <c r="AH6017" s="353" t="s">
        <v>18827</v>
      </c>
      <c r="AI6017" s="352" t="s">
        <v>18828</v>
      </c>
      <c r="AJ6017" s="352" t="s">
        <v>18829</v>
      </c>
      <c r="AK6017" s="354">
        <v>140.89315999999999</v>
      </c>
      <c r="AL6017" s="355">
        <v>6.7774799999999997</v>
      </c>
      <c r="AM6017" s="11">
        <f>IF(Verzie!$E$1="CZK",Ceny!AK6017,IF(Verzie!$E$1="SK",Ceny!AL6017,""))</f>
        <v>6.7774799999999997</v>
      </c>
    </row>
    <row r="6018" spans="34:39" ht="15">
      <c r="AH6018" s="353" t="s">
        <v>18830</v>
      </c>
      <c r="AI6018" s="352" t="s">
        <v>18831</v>
      </c>
      <c r="AJ6018" s="352" t="s">
        <v>18832</v>
      </c>
      <c r="AK6018" s="354">
        <v>140.89315999999999</v>
      </c>
      <c r="AL6018" s="355">
        <v>6.7774799999999997</v>
      </c>
      <c r="AM6018" s="11">
        <f>IF(Verzie!$E$1="CZK",Ceny!AK6018,IF(Verzie!$E$1="SK",Ceny!AL6018,""))</f>
        <v>6.7774799999999997</v>
      </c>
    </row>
    <row r="6019" spans="34:39" ht="15">
      <c r="AH6019" s="353" t="s">
        <v>18833</v>
      </c>
      <c r="AI6019" s="352" t="s">
        <v>18834</v>
      </c>
      <c r="AJ6019" s="352" t="s">
        <v>18835</v>
      </c>
      <c r="AK6019" s="354">
        <v>142.21056999999999</v>
      </c>
      <c r="AL6019" s="355">
        <v>6.8408300000000004</v>
      </c>
      <c r="AM6019" s="11">
        <f>IF(Verzie!$E$1="CZK",Ceny!AK6019,IF(Verzie!$E$1="SK",Ceny!AL6019,""))</f>
        <v>6.8408300000000004</v>
      </c>
    </row>
    <row r="6020" spans="34:39" ht="15">
      <c r="AH6020" s="353" t="s">
        <v>18836</v>
      </c>
      <c r="AI6020" s="352" t="s">
        <v>18837</v>
      </c>
      <c r="AJ6020" s="352" t="s">
        <v>18838</v>
      </c>
      <c r="AK6020" s="354">
        <v>142.21056999999999</v>
      </c>
      <c r="AL6020" s="355">
        <v>6.8408300000000004</v>
      </c>
      <c r="AM6020" s="11">
        <f>IF(Verzie!$E$1="CZK",Ceny!AK6020,IF(Verzie!$E$1="SK",Ceny!AL6020,""))</f>
        <v>6.8408300000000004</v>
      </c>
    </row>
    <row r="6021" spans="34:39" ht="15">
      <c r="AH6021" s="353" t="s">
        <v>18839</v>
      </c>
      <c r="AI6021" s="352" t="s">
        <v>18840</v>
      </c>
      <c r="AJ6021" s="352" t="s">
        <v>18841</v>
      </c>
      <c r="AK6021" s="354">
        <v>142.21056999999999</v>
      </c>
      <c r="AL6021" s="355">
        <v>6.8408300000000004</v>
      </c>
      <c r="AM6021" s="11">
        <f>IF(Verzie!$E$1="CZK",Ceny!AK6021,IF(Verzie!$E$1="SK",Ceny!AL6021,""))</f>
        <v>6.8408300000000004</v>
      </c>
    </row>
    <row r="6022" spans="34:39" ht="15">
      <c r="AH6022" s="353" t="s">
        <v>18842</v>
      </c>
      <c r="AI6022" s="352" t="s">
        <v>18843</v>
      </c>
      <c r="AJ6022" s="352" t="s">
        <v>18844</v>
      </c>
      <c r="AK6022" s="354">
        <v>142.21056999999999</v>
      </c>
      <c r="AL6022" s="355">
        <v>6.8408300000000004</v>
      </c>
      <c r="AM6022" s="11">
        <f>IF(Verzie!$E$1="CZK",Ceny!AK6022,IF(Verzie!$E$1="SK",Ceny!AL6022,""))</f>
        <v>6.8408300000000004</v>
      </c>
    </row>
    <row r="6023" spans="34:39" ht="15">
      <c r="AH6023" s="353" t="s">
        <v>18845</v>
      </c>
      <c r="AI6023" s="352" t="s">
        <v>18846</v>
      </c>
      <c r="AJ6023" s="352" t="s">
        <v>18847</v>
      </c>
      <c r="AK6023" s="354">
        <v>143.52552</v>
      </c>
      <c r="AL6023" s="355">
        <v>6.9041100000000002</v>
      </c>
      <c r="AM6023" s="11">
        <f>IF(Verzie!$E$1="CZK",Ceny!AK6023,IF(Verzie!$E$1="SK",Ceny!AL6023,""))</f>
        <v>6.9041100000000002</v>
      </c>
    </row>
    <row r="6024" spans="34:39" ht="15">
      <c r="AH6024" s="353" t="s">
        <v>18848</v>
      </c>
      <c r="AI6024" s="352" t="s">
        <v>18849</v>
      </c>
      <c r="AJ6024" s="352" t="s">
        <v>18850</v>
      </c>
      <c r="AK6024" s="354">
        <v>143.52552</v>
      </c>
      <c r="AL6024" s="355">
        <v>6.9041100000000002</v>
      </c>
      <c r="AM6024" s="11">
        <f>IF(Verzie!$E$1="CZK",Ceny!AK6024,IF(Verzie!$E$1="SK",Ceny!AL6024,""))</f>
        <v>6.9041100000000002</v>
      </c>
    </row>
    <row r="6025" spans="34:39" ht="15">
      <c r="AH6025" s="353" t="s">
        <v>18851</v>
      </c>
      <c r="AI6025" s="352" t="s">
        <v>18852</v>
      </c>
      <c r="AJ6025" s="352" t="s">
        <v>18853</v>
      </c>
      <c r="AK6025" s="354">
        <v>143.52552</v>
      </c>
      <c r="AL6025" s="355">
        <v>6.9041100000000002</v>
      </c>
      <c r="AM6025" s="11">
        <f>IF(Verzie!$E$1="CZK",Ceny!AK6025,IF(Verzie!$E$1="SK",Ceny!AL6025,""))</f>
        <v>6.9041100000000002</v>
      </c>
    </row>
    <row r="6026" spans="34:39" ht="15">
      <c r="AH6026" s="353" t="s">
        <v>18854</v>
      </c>
      <c r="AI6026" s="352" t="s">
        <v>18855</v>
      </c>
      <c r="AJ6026" s="352" t="s">
        <v>18856</v>
      </c>
      <c r="AK6026" s="354">
        <v>143.52552</v>
      </c>
      <c r="AL6026" s="355">
        <v>6.9041100000000002</v>
      </c>
      <c r="AM6026" s="11">
        <f>IF(Verzie!$E$1="CZK",Ceny!AK6026,IF(Verzie!$E$1="SK",Ceny!AL6026,""))</f>
        <v>6.9041100000000002</v>
      </c>
    </row>
    <row r="6027" spans="34:39" ht="15">
      <c r="AH6027" s="353" t="s">
        <v>18857</v>
      </c>
      <c r="AI6027" s="352" t="s">
        <v>18858</v>
      </c>
      <c r="AJ6027" s="352" t="s">
        <v>18859</v>
      </c>
      <c r="AK6027" s="354">
        <v>144.84293</v>
      </c>
      <c r="AL6027" s="355">
        <v>6.96746</v>
      </c>
      <c r="AM6027" s="11">
        <f>IF(Verzie!$E$1="CZK",Ceny!AK6027,IF(Verzie!$E$1="SK",Ceny!AL6027,""))</f>
        <v>6.96746</v>
      </c>
    </row>
    <row r="6028" spans="34:39" ht="15">
      <c r="AH6028" s="353" t="s">
        <v>18860</v>
      </c>
      <c r="AI6028" s="352" t="s">
        <v>18861</v>
      </c>
      <c r="AJ6028" s="352" t="s">
        <v>18862</v>
      </c>
      <c r="AK6028" s="354">
        <v>144.84293</v>
      </c>
      <c r="AL6028" s="355">
        <v>6.96746</v>
      </c>
      <c r="AM6028" s="11">
        <f>IF(Verzie!$E$1="CZK",Ceny!AK6028,IF(Verzie!$E$1="SK",Ceny!AL6028,""))</f>
        <v>6.96746</v>
      </c>
    </row>
    <row r="6029" spans="34:39" ht="15">
      <c r="AH6029" s="353" t="s">
        <v>18863</v>
      </c>
      <c r="AI6029" s="352" t="s">
        <v>18864</v>
      </c>
      <c r="AJ6029" s="352" t="s">
        <v>18865</v>
      </c>
      <c r="AK6029" s="354">
        <v>144.84293</v>
      </c>
      <c r="AL6029" s="355">
        <v>6.96746</v>
      </c>
      <c r="AM6029" s="11">
        <f>IF(Verzie!$E$1="CZK",Ceny!AK6029,IF(Verzie!$E$1="SK",Ceny!AL6029,""))</f>
        <v>6.96746</v>
      </c>
    </row>
    <row r="6030" spans="34:39" ht="15">
      <c r="AH6030" s="353" t="s">
        <v>18866</v>
      </c>
      <c r="AI6030" s="352" t="s">
        <v>18867</v>
      </c>
      <c r="AJ6030" s="352" t="s">
        <v>18868</v>
      </c>
      <c r="AK6030" s="354">
        <v>144.84293</v>
      </c>
      <c r="AL6030" s="355">
        <v>6.96746</v>
      </c>
      <c r="AM6030" s="11">
        <f>IF(Verzie!$E$1="CZK",Ceny!AK6030,IF(Verzie!$E$1="SK",Ceny!AL6030,""))</f>
        <v>6.96746</v>
      </c>
    </row>
    <row r="6031" spans="34:39" ht="15">
      <c r="AH6031" s="353" t="s">
        <v>18869</v>
      </c>
      <c r="AI6031" s="352" t="s">
        <v>18870</v>
      </c>
      <c r="AJ6031" s="352" t="s">
        <v>18871</v>
      </c>
      <c r="AK6031" s="354">
        <v>152.74764999999999</v>
      </c>
      <c r="AL6031" s="355">
        <v>7.3477100000000002</v>
      </c>
      <c r="AM6031" s="11">
        <f>IF(Verzie!$E$1="CZK",Ceny!AK6031,IF(Verzie!$E$1="SK",Ceny!AL6031,""))</f>
        <v>7.3477100000000002</v>
      </c>
    </row>
    <row r="6032" spans="34:39" ht="15">
      <c r="AH6032" s="353" t="s">
        <v>18872</v>
      </c>
      <c r="AI6032" s="352" t="s">
        <v>18873</v>
      </c>
      <c r="AJ6032" s="352" t="s">
        <v>18874</v>
      </c>
      <c r="AK6032" s="354">
        <v>152.74764999999999</v>
      </c>
      <c r="AL6032" s="355">
        <v>7.3477100000000002</v>
      </c>
      <c r="AM6032" s="11">
        <f>IF(Verzie!$E$1="CZK",Ceny!AK6032,IF(Verzie!$E$1="SK",Ceny!AL6032,""))</f>
        <v>7.3477100000000002</v>
      </c>
    </row>
    <row r="6033" spans="34:39" ht="15">
      <c r="AH6033" s="353" t="s">
        <v>18875</v>
      </c>
      <c r="AI6033" s="352" t="s">
        <v>18876</v>
      </c>
      <c r="AJ6033" s="352" t="s">
        <v>18877</v>
      </c>
      <c r="AK6033" s="354">
        <v>122.07167</v>
      </c>
      <c r="AL6033" s="355">
        <v>5.8720999999999997</v>
      </c>
      <c r="AM6033" s="11">
        <f>IF(Verzie!$E$1="CZK",Ceny!AK6033,IF(Verzie!$E$1="SK",Ceny!AL6033,""))</f>
        <v>5.8720999999999997</v>
      </c>
    </row>
    <row r="6034" spans="34:39" ht="15">
      <c r="AH6034" s="353" t="s">
        <v>18878</v>
      </c>
      <c r="AI6034" s="352" t="s">
        <v>18879</v>
      </c>
      <c r="AJ6034" s="352" t="s">
        <v>18880</v>
      </c>
      <c r="AK6034" s="354">
        <v>122.07167</v>
      </c>
      <c r="AL6034" s="355">
        <v>5.8720999999999997</v>
      </c>
      <c r="AM6034" s="11">
        <f>IF(Verzie!$E$1="CZK",Ceny!AK6034,IF(Verzie!$E$1="SK",Ceny!AL6034,""))</f>
        <v>5.8720999999999997</v>
      </c>
    </row>
    <row r="6035" spans="34:39" ht="15">
      <c r="AH6035" s="353" t="s">
        <v>18881</v>
      </c>
      <c r="AI6035" s="352" t="s">
        <v>18882</v>
      </c>
      <c r="AJ6035" s="352" t="s">
        <v>18883</v>
      </c>
      <c r="AK6035" s="354">
        <v>122.30370000000001</v>
      </c>
      <c r="AL6035" s="355">
        <v>5.8832599999999999</v>
      </c>
      <c r="AM6035" s="11">
        <f>IF(Verzie!$E$1="CZK",Ceny!AK6035,IF(Verzie!$E$1="SK",Ceny!AL6035,""))</f>
        <v>5.8832599999999999</v>
      </c>
    </row>
    <row r="6036" spans="34:39" ht="15">
      <c r="AH6036" s="353" t="s">
        <v>18884</v>
      </c>
      <c r="AI6036" s="352" t="s">
        <v>18885</v>
      </c>
      <c r="AJ6036" s="352" t="s">
        <v>18886</v>
      </c>
      <c r="AK6036" s="354">
        <v>122.30370000000001</v>
      </c>
      <c r="AL6036" s="355">
        <v>5.8832599999999999</v>
      </c>
      <c r="AM6036" s="11">
        <f>IF(Verzie!$E$1="CZK",Ceny!AK6036,IF(Verzie!$E$1="SK",Ceny!AL6036,""))</f>
        <v>5.8832599999999999</v>
      </c>
    </row>
    <row r="6037" spans="34:39" ht="15">
      <c r="AH6037" s="353" t="s">
        <v>18887</v>
      </c>
      <c r="AI6037" s="352" t="s">
        <v>18888</v>
      </c>
      <c r="AJ6037" s="352" t="s">
        <v>18889</v>
      </c>
      <c r="AK6037" s="354">
        <v>123.24245999999999</v>
      </c>
      <c r="AL6037" s="355">
        <v>5.9284100000000004</v>
      </c>
      <c r="AM6037" s="11">
        <f>IF(Verzie!$E$1="CZK",Ceny!AK6037,IF(Verzie!$E$1="SK",Ceny!AL6037,""))</f>
        <v>5.9284100000000004</v>
      </c>
    </row>
    <row r="6038" spans="34:39" ht="15">
      <c r="AH6038" s="353" t="s">
        <v>18890</v>
      </c>
      <c r="AI6038" s="352" t="s">
        <v>18891</v>
      </c>
      <c r="AJ6038" s="352" t="s">
        <v>18892</v>
      </c>
      <c r="AK6038" s="354">
        <v>123.24245999999999</v>
      </c>
      <c r="AL6038" s="355">
        <v>5.9284100000000004</v>
      </c>
      <c r="AM6038" s="11">
        <f>IF(Verzie!$E$1="CZK",Ceny!AK6038,IF(Verzie!$E$1="SK",Ceny!AL6038,""))</f>
        <v>5.9284100000000004</v>
      </c>
    </row>
    <row r="6039" spans="34:39" ht="15">
      <c r="AH6039" s="353" t="s">
        <v>18893</v>
      </c>
      <c r="AI6039" s="352" t="s">
        <v>18894</v>
      </c>
      <c r="AJ6039" s="352" t="s">
        <v>18895</v>
      </c>
      <c r="AK6039" s="354">
        <v>124.65325</v>
      </c>
      <c r="AL6039" s="355">
        <v>5.9962799999999996</v>
      </c>
      <c r="AM6039" s="11">
        <f>IF(Verzie!$E$1="CZK",Ceny!AK6039,IF(Verzie!$E$1="SK",Ceny!AL6039,""))</f>
        <v>5.9962799999999996</v>
      </c>
    </row>
    <row r="6040" spans="34:39" ht="15">
      <c r="AH6040" s="353" t="s">
        <v>18896</v>
      </c>
      <c r="AI6040" s="352" t="s">
        <v>18897</v>
      </c>
      <c r="AJ6040" s="352" t="s">
        <v>18898</v>
      </c>
      <c r="AK6040" s="354">
        <v>124.65325</v>
      </c>
      <c r="AL6040" s="355">
        <v>5.9962799999999996</v>
      </c>
      <c r="AM6040" s="11">
        <f>IF(Verzie!$E$1="CZK",Ceny!AK6040,IF(Verzie!$E$1="SK",Ceny!AL6040,""))</f>
        <v>5.9962799999999996</v>
      </c>
    </row>
    <row r="6041" spans="34:39" ht="15">
      <c r="AH6041" s="353" t="s">
        <v>18899</v>
      </c>
      <c r="AI6041" s="352" t="s">
        <v>18900</v>
      </c>
      <c r="AJ6041" s="352" t="s">
        <v>18901</v>
      </c>
      <c r="AK6041" s="354">
        <v>126.06135</v>
      </c>
      <c r="AL6041" s="355">
        <v>6.0640000000000001</v>
      </c>
      <c r="AM6041" s="11">
        <f>IF(Verzie!$E$1="CZK",Ceny!AK6041,IF(Verzie!$E$1="SK",Ceny!AL6041,""))</f>
        <v>6.0640000000000001</v>
      </c>
    </row>
    <row r="6042" spans="34:39" ht="15">
      <c r="AH6042" s="353" t="s">
        <v>18902</v>
      </c>
      <c r="AI6042" s="352" t="s">
        <v>18903</v>
      </c>
      <c r="AJ6042" s="352" t="s">
        <v>18904</v>
      </c>
      <c r="AK6042" s="354">
        <v>126.06135</v>
      </c>
      <c r="AL6042" s="355">
        <v>6.0640000000000001</v>
      </c>
      <c r="AM6042" s="11">
        <f>IF(Verzie!$E$1="CZK",Ceny!AK6042,IF(Verzie!$E$1="SK",Ceny!AL6042,""))</f>
        <v>6.0640000000000001</v>
      </c>
    </row>
    <row r="6043" spans="34:39" ht="15">
      <c r="AH6043" s="353" t="s">
        <v>18905</v>
      </c>
      <c r="AI6043" s="352" t="s">
        <v>18906</v>
      </c>
      <c r="AJ6043" s="352" t="s">
        <v>18907</v>
      </c>
      <c r="AK6043" s="354">
        <v>127.00013</v>
      </c>
      <c r="AL6043" s="355">
        <v>6.1091699999999998</v>
      </c>
      <c r="AM6043" s="11">
        <f>IF(Verzie!$E$1="CZK",Ceny!AK6043,IF(Verzie!$E$1="SK",Ceny!AL6043,""))</f>
        <v>6.1091699999999998</v>
      </c>
    </row>
    <row r="6044" spans="34:39" ht="15">
      <c r="AH6044" s="353" t="s">
        <v>18908</v>
      </c>
      <c r="AI6044" s="352" t="s">
        <v>18909</v>
      </c>
      <c r="AJ6044" s="352" t="s">
        <v>18910</v>
      </c>
      <c r="AK6044" s="354">
        <v>127.00013</v>
      </c>
      <c r="AL6044" s="355">
        <v>6.1091699999999998</v>
      </c>
      <c r="AM6044" s="11">
        <f>IF(Verzie!$E$1="CZK",Ceny!AK6044,IF(Verzie!$E$1="SK",Ceny!AL6044,""))</f>
        <v>6.1091699999999998</v>
      </c>
    </row>
    <row r="6045" spans="34:39" ht="15">
      <c r="AH6045" s="353" t="s">
        <v>18911</v>
      </c>
      <c r="AI6045" s="352" t="s">
        <v>18912</v>
      </c>
      <c r="AJ6045" s="352" t="s">
        <v>18913</v>
      </c>
      <c r="AK6045" s="354">
        <v>127.9362</v>
      </c>
      <c r="AL6045" s="355">
        <v>6.1541800000000002</v>
      </c>
      <c r="AM6045" s="11">
        <f>IF(Verzie!$E$1="CZK",Ceny!AK6045,IF(Verzie!$E$1="SK",Ceny!AL6045,""))</f>
        <v>6.1541800000000002</v>
      </c>
    </row>
    <row r="6046" spans="34:39" ht="15">
      <c r="AH6046" s="353" t="s">
        <v>18914</v>
      </c>
      <c r="AI6046" s="352" t="s">
        <v>18915</v>
      </c>
      <c r="AJ6046" s="352" t="s">
        <v>18916</v>
      </c>
      <c r="AK6046" s="354">
        <v>127.9362</v>
      </c>
      <c r="AL6046" s="355">
        <v>6.1541800000000002</v>
      </c>
      <c r="AM6046" s="11">
        <f>IF(Verzie!$E$1="CZK",Ceny!AK6046,IF(Verzie!$E$1="SK",Ceny!AL6046,""))</f>
        <v>6.1541800000000002</v>
      </c>
    </row>
    <row r="6047" spans="34:39" ht="15">
      <c r="AH6047" s="353" t="s">
        <v>18917</v>
      </c>
      <c r="AI6047" s="352" t="s">
        <v>18918</v>
      </c>
      <c r="AJ6047" s="352" t="s">
        <v>18919</v>
      </c>
      <c r="AK6047" s="354">
        <v>129.3443</v>
      </c>
      <c r="AL6047" s="355">
        <v>6.2219199999999999</v>
      </c>
      <c r="AM6047" s="11">
        <f>IF(Verzie!$E$1="CZK",Ceny!AK6047,IF(Verzie!$E$1="SK",Ceny!AL6047,""))</f>
        <v>6.2219199999999999</v>
      </c>
    </row>
    <row r="6048" spans="34:39" ht="15">
      <c r="AH6048" s="353" t="s">
        <v>18920</v>
      </c>
      <c r="AI6048" s="352" t="s">
        <v>18921</v>
      </c>
      <c r="AJ6048" s="352" t="s">
        <v>18922</v>
      </c>
      <c r="AK6048" s="354">
        <v>129.3443</v>
      </c>
      <c r="AL6048" s="355">
        <v>6.2219199999999999</v>
      </c>
      <c r="AM6048" s="11">
        <f>IF(Verzie!$E$1="CZK",Ceny!AK6048,IF(Verzie!$E$1="SK",Ceny!AL6048,""))</f>
        <v>6.2219199999999999</v>
      </c>
    </row>
    <row r="6049" spans="34:39" ht="15">
      <c r="AH6049" s="353" t="s">
        <v>18923</v>
      </c>
      <c r="AI6049" s="352" t="s">
        <v>18924</v>
      </c>
      <c r="AJ6049" s="352" t="s">
        <v>18925</v>
      </c>
      <c r="AK6049" s="354">
        <v>130.75239999999999</v>
      </c>
      <c r="AL6049" s="355">
        <v>6.2896700000000001</v>
      </c>
      <c r="AM6049" s="11">
        <f>IF(Verzie!$E$1="CZK",Ceny!AK6049,IF(Verzie!$E$1="SK",Ceny!AL6049,""))</f>
        <v>6.2896700000000001</v>
      </c>
    </row>
    <row r="6050" spans="34:39" ht="15">
      <c r="AH6050" s="353" t="s">
        <v>18926</v>
      </c>
      <c r="AI6050" s="352" t="s">
        <v>18927</v>
      </c>
      <c r="AJ6050" s="352" t="s">
        <v>18928</v>
      </c>
      <c r="AK6050" s="354">
        <v>130.75239999999999</v>
      </c>
      <c r="AL6050" s="355">
        <v>6.2896700000000001</v>
      </c>
      <c r="AM6050" s="11">
        <f>IF(Verzie!$E$1="CZK",Ceny!AK6050,IF(Verzie!$E$1="SK",Ceny!AL6050,""))</f>
        <v>6.2896700000000001</v>
      </c>
    </row>
    <row r="6051" spans="34:39" ht="15">
      <c r="AH6051" s="353" t="s">
        <v>18929</v>
      </c>
      <c r="AI6051" s="352" t="s">
        <v>18930</v>
      </c>
      <c r="AJ6051" s="352" t="s">
        <v>18931</v>
      </c>
      <c r="AK6051" s="354">
        <v>131.69387</v>
      </c>
      <c r="AL6051" s="355">
        <v>6.3349399999999996</v>
      </c>
      <c r="AM6051" s="11">
        <f>IF(Verzie!$E$1="CZK",Ceny!AK6051,IF(Verzie!$E$1="SK",Ceny!AL6051,""))</f>
        <v>6.3349399999999996</v>
      </c>
    </row>
    <row r="6052" spans="34:39" ht="15">
      <c r="AH6052" s="353" t="s">
        <v>18932</v>
      </c>
      <c r="AI6052" s="352" t="s">
        <v>18933</v>
      </c>
      <c r="AJ6052" s="352" t="s">
        <v>18934</v>
      </c>
      <c r="AK6052" s="354">
        <v>131.69387</v>
      </c>
      <c r="AL6052" s="355">
        <v>6.3349399999999996</v>
      </c>
      <c r="AM6052" s="11">
        <f>IF(Verzie!$E$1="CZK",Ceny!AK6052,IF(Verzie!$E$1="SK",Ceny!AL6052,""))</f>
        <v>6.3349399999999996</v>
      </c>
    </row>
    <row r="6053" spans="34:39" ht="15">
      <c r="AH6053" s="353" t="s">
        <v>18935</v>
      </c>
      <c r="AI6053" s="352" t="s">
        <v>18936</v>
      </c>
      <c r="AJ6053" s="352" t="s">
        <v>18937</v>
      </c>
      <c r="AK6053" s="354">
        <v>132.63522</v>
      </c>
      <c r="AL6053" s="355">
        <v>6.3802199999999996</v>
      </c>
      <c r="AM6053" s="11">
        <f>IF(Verzie!$E$1="CZK",Ceny!AK6053,IF(Verzie!$E$1="SK",Ceny!AL6053,""))</f>
        <v>6.3802199999999996</v>
      </c>
    </row>
    <row r="6054" spans="34:39" ht="15">
      <c r="AH6054" s="353" t="s">
        <v>18938</v>
      </c>
      <c r="AI6054" s="352" t="s">
        <v>18939</v>
      </c>
      <c r="AJ6054" s="352" t="s">
        <v>18940</v>
      </c>
      <c r="AK6054" s="354">
        <v>132.63522</v>
      </c>
      <c r="AL6054" s="355">
        <v>6.3802199999999996</v>
      </c>
      <c r="AM6054" s="11">
        <f>IF(Verzie!$E$1="CZK",Ceny!AK6054,IF(Verzie!$E$1="SK",Ceny!AL6054,""))</f>
        <v>6.3802199999999996</v>
      </c>
    </row>
    <row r="6055" spans="34:39" ht="15">
      <c r="AH6055" s="353" t="s">
        <v>18941</v>
      </c>
      <c r="AI6055" s="352" t="s">
        <v>18942</v>
      </c>
      <c r="AJ6055" s="352" t="s">
        <v>18943</v>
      </c>
      <c r="AK6055" s="354">
        <v>134.04073</v>
      </c>
      <c r="AL6055" s="355">
        <v>6.4478400000000002</v>
      </c>
      <c r="AM6055" s="11">
        <f>IF(Verzie!$E$1="CZK",Ceny!AK6055,IF(Verzie!$E$1="SK",Ceny!AL6055,""))</f>
        <v>6.4478400000000002</v>
      </c>
    </row>
    <row r="6056" spans="34:39" ht="15">
      <c r="AH6056" s="353" t="s">
        <v>18944</v>
      </c>
      <c r="AI6056" s="352" t="s">
        <v>18945</v>
      </c>
      <c r="AJ6056" s="352" t="s">
        <v>18946</v>
      </c>
      <c r="AK6056" s="354">
        <v>134.04073</v>
      </c>
      <c r="AL6056" s="355">
        <v>6.4478400000000002</v>
      </c>
      <c r="AM6056" s="11">
        <f>IF(Verzie!$E$1="CZK",Ceny!AK6056,IF(Verzie!$E$1="SK",Ceny!AL6056,""))</f>
        <v>6.4478400000000002</v>
      </c>
    </row>
    <row r="6057" spans="34:39" ht="15">
      <c r="AH6057" s="353" t="s">
        <v>18947</v>
      </c>
      <c r="AI6057" s="352" t="s">
        <v>18948</v>
      </c>
      <c r="AJ6057" s="352" t="s">
        <v>18949</v>
      </c>
      <c r="AK6057" s="354">
        <v>7.4258499999999996</v>
      </c>
      <c r="AL6057" s="355">
        <v>0.30456</v>
      </c>
      <c r="AM6057" s="11">
        <f>IF(Verzie!$E$1="CZK",Ceny!AK6057,IF(Verzie!$E$1="SK",Ceny!AL6057,""))</f>
        <v>0.30456</v>
      </c>
    </row>
    <row r="6058" spans="34:39" ht="15">
      <c r="AH6058" s="353" t="s">
        <v>18950</v>
      </c>
      <c r="AI6058" s="352" t="s">
        <v>18951</v>
      </c>
      <c r="AJ6058" s="352" t="s">
        <v>18952</v>
      </c>
      <c r="AK6058" s="354">
        <v>122.77314</v>
      </c>
      <c r="AL6058" s="355">
        <v>5.90585</v>
      </c>
      <c r="AM6058" s="11">
        <f>IF(Verzie!$E$1="CZK",Ceny!AK6058,IF(Verzie!$E$1="SK",Ceny!AL6058,""))</f>
        <v>5.90585</v>
      </c>
    </row>
    <row r="6059" spans="34:39" ht="15">
      <c r="AH6059" s="353" t="s">
        <v>18953</v>
      </c>
      <c r="AI6059" s="352" t="s">
        <v>18954</v>
      </c>
      <c r="AJ6059" s="352" t="s">
        <v>18955</v>
      </c>
      <c r="AK6059" s="354">
        <v>43.355730000000001</v>
      </c>
      <c r="AL6059" s="355">
        <v>2.0855700000000001</v>
      </c>
      <c r="AM6059" s="11">
        <f>IF(Verzie!$E$1="CZK",Ceny!AK6059,IF(Verzie!$E$1="SK",Ceny!AL6059,""))</f>
        <v>2.0855700000000001</v>
      </c>
    </row>
    <row r="6060" spans="34:39" ht="15">
      <c r="AH6060" s="353" t="s">
        <v>18956</v>
      </c>
      <c r="AI6060" s="352" t="s">
        <v>18957</v>
      </c>
      <c r="AJ6060" s="352" t="s">
        <v>18958</v>
      </c>
      <c r="AK6060" s="354">
        <v>43.355730000000001</v>
      </c>
      <c r="AL6060" s="355">
        <v>2.0855700000000001</v>
      </c>
      <c r="AM6060" s="11">
        <f>IF(Verzie!$E$1="CZK",Ceny!AK6060,IF(Verzie!$E$1="SK",Ceny!AL6060,""))</f>
        <v>2.0855700000000001</v>
      </c>
    </row>
    <row r="6061" spans="34:39" ht="15">
      <c r="AH6061" s="353" t="s">
        <v>18959</v>
      </c>
      <c r="AI6061" s="352" t="s">
        <v>18960</v>
      </c>
      <c r="AJ6061" s="352" t="s">
        <v>18961</v>
      </c>
      <c r="AK6061" s="354">
        <v>122.91923</v>
      </c>
      <c r="AL6061" s="355">
        <v>5.9128400000000001</v>
      </c>
      <c r="AM6061" s="11">
        <f>IF(Verzie!$E$1="CZK",Ceny!AK6061,IF(Verzie!$E$1="SK",Ceny!AL6061,""))</f>
        <v>5.9128400000000001</v>
      </c>
    </row>
    <row r="6062" spans="34:39" ht="15">
      <c r="AH6062" s="353" t="s">
        <v>18962</v>
      </c>
      <c r="AI6062" s="352" t="s">
        <v>18963</v>
      </c>
      <c r="AJ6062" s="352" t="s">
        <v>18964</v>
      </c>
      <c r="AK6062" s="354">
        <v>45.231819999999999</v>
      </c>
      <c r="AL6062" s="355">
        <v>2.1758099999999998</v>
      </c>
      <c r="AM6062" s="11">
        <f>IF(Verzie!$E$1="CZK",Ceny!AK6062,IF(Verzie!$E$1="SK",Ceny!AL6062,""))</f>
        <v>2.1758099999999998</v>
      </c>
    </row>
    <row r="6063" spans="34:39" ht="15">
      <c r="AH6063" s="353" t="s">
        <v>18965</v>
      </c>
      <c r="AI6063" s="352" t="s">
        <v>18966</v>
      </c>
      <c r="AJ6063" s="352" t="s">
        <v>18967</v>
      </c>
      <c r="AK6063" s="354">
        <v>45.231819999999999</v>
      </c>
      <c r="AL6063" s="355">
        <v>2.1758099999999998</v>
      </c>
      <c r="AM6063" s="11">
        <f>IF(Verzie!$E$1="CZK",Ceny!AK6063,IF(Verzie!$E$1="SK",Ceny!AL6063,""))</f>
        <v>2.1758099999999998</v>
      </c>
    </row>
    <row r="6064" spans="34:39" ht="15">
      <c r="AH6064" s="353" t="s">
        <v>18968</v>
      </c>
      <c r="AI6064" s="352" t="s">
        <v>18969</v>
      </c>
      <c r="AJ6064" s="352" t="s">
        <v>18970</v>
      </c>
      <c r="AK6064" s="354">
        <v>987.08844999999997</v>
      </c>
      <c r="AL6064" s="355">
        <v>47.482509999999998</v>
      </c>
      <c r="AM6064" s="11">
        <f>IF(Verzie!$E$1="CZK",Ceny!AK6064,IF(Verzie!$E$1="SK",Ceny!AL6064,""))</f>
        <v>47.482509999999998</v>
      </c>
    </row>
    <row r="6065" spans="34:39" ht="15">
      <c r="AH6065" s="353" t="s">
        <v>18971</v>
      </c>
      <c r="AI6065" s="352" t="s">
        <v>18972</v>
      </c>
      <c r="AJ6065" s="352" t="s">
        <v>18973</v>
      </c>
      <c r="AK6065" s="354">
        <v>987.08844999999997</v>
      </c>
      <c r="AL6065" s="355">
        <v>47.482509999999998</v>
      </c>
      <c r="AM6065" s="11">
        <f>IF(Verzie!$E$1="CZK",Ceny!AK6065,IF(Verzie!$E$1="SK",Ceny!AL6065,""))</f>
        <v>47.482509999999998</v>
      </c>
    </row>
    <row r="6066" spans="34:39" ht="15">
      <c r="AH6066" s="353" t="s">
        <v>18974</v>
      </c>
      <c r="AI6066" s="352" t="s">
        <v>18975</v>
      </c>
      <c r="AJ6066" s="352" t="s">
        <v>18976</v>
      </c>
      <c r="AK6066" s="354">
        <v>988.44217000000003</v>
      </c>
      <c r="AL6066" s="355">
        <v>47.547649999999997</v>
      </c>
      <c r="AM6066" s="11">
        <f>IF(Verzie!$E$1="CZK",Ceny!AK6066,IF(Verzie!$E$1="SK",Ceny!AL6066,""))</f>
        <v>47.547649999999997</v>
      </c>
    </row>
    <row r="6067" spans="34:39" ht="15">
      <c r="AH6067" s="353" t="s">
        <v>18977</v>
      </c>
      <c r="AI6067" s="352" t="s">
        <v>18978</v>
      </c>
      <c r="AJ6067" s="352" t="s">
        <v>18979</v>
      </c>
      <c r="AK6067" s="354">
        <v>988.44217000000003</v>
      </c>
      <c r="AL6067" s="355">
        <v>47.547649999999997</v>
      </c>
      <c r="AM6067" s="11">
        <f>IF(Verzie!$E$1="CZK",Ceny!AK6067,IF(Verzie!$E$1="SK",Ceny!AL6067,""))</f>
        <v>47.547649999999997</v>
      </c>
    </row>
    <row r="6068" spans="34:39" ht="15">
      <c r="AH6068" s="353" t="s">
        <v>18980</v>
      </c>
      <c r="AI6068" s="352" t="s">
        <v>18981</v>
      </c>
      <c r="AJ6068" s="352" t="s">
        <v>18982</v>
      </c>
      <c r="AK6068" s="354">
        <v>988.44217000000003</v>
      </c>
      <c r="AL6068" s="355">
        <v>47.547649999999997</v>
      </c>
      <c r="AM6068" s="11">
        <f>IF(Verzie!$E$1="CZK",Ceny!AK6068,IF(Verzie!$E$1="SK",Ceny!AL6068,""))</f>
        <v>47.547649999999997</v>
      </c>
    </row>
    <row r="6069" spans="34:39" ht="15">
      <c r="AH6069" s="353" t="s">
        <v>18983</v>
      </c>
      <c r="AI6069" s="352" t="s">
        <v>18984</v>
      </c>
      <c r="AJ6069" s="352" t="s">
        <v>18985</v>
      </c>
      <c r="AK6069" s="354">
        <v>997.45979</v>
      </c>
      <c r="AL6069" s="355">
        <v>47.981409999999997</v>
      </c>
      <c r="AM6069" s="11">
        <f>IF(Verzie!$E$1="CZK",Ceny!AK6069,IF(Verzie!$E$1="SK",Ceny!AL6069,""))</f>
        <v>47.981409999999997</v>
      </c>
    </row>
    <row r="6070" spans="34:39" ht="15">
      <c r="AH6070" s="353" t="s">
        <v>18986</v>
      </c>
      <c r="AI6070" s="352" t="s">
        <v>18987</v>
      </c>
      <c r="AJ6070" s="352" t="s">
        <v>18988</v>
      </c>
      <c r="AK6070" s="354">
        <v>997.45979</v>
      </c>
      <c r="AL6070" s="355">
        <v>47.981409999999997</v>
      </c>
      <c r="AM6070" s="11">
        <f>IF(Verzie!$E$1="CZK",Ceny!AK6070,IF(Verzie!$E$1="SK",Ceny!AL6070,""))</f>
        <v>47.981409999999997</v>
      </c>
    </row>
    <row r="6071" spans="34:39" ht="15">
      <c r="AH6071" s="353" t="s">
        <v>18989</v>
      </c>
      <c r="AI6071" s="352" t="s">
        <v>18990</v>
      </c>
      <c r="AJ6071" s="352" t="s">
        <v>18991</v>
      </c>
      <c r="AK6071" s="354">
        <v>1006.48691</v>
      </c>
      <c r="AL6071" s="355">
        <v>48.415649999999999</v>
      </c>
      <c r="AM6071" s="11">
        <f>IF(Verzie!$E$1="CZK",Ceny!AK6071,IF(Verzie!$E$1="SK",Ceny!AL6071,""))</f>
        <v>48.415649999999999</v>
      </c>
    </row>
    <row r="6072" spans="34:39" ht="15">
      <c r="AH6072" s="353" t="s">
        <v>18992</v>
      </c>
      <c r="AI6072" s="352" t="s">
        <v>18993</v>
      </c>
      <c r="AJ6072" s="352" t="s">
        <v>18994</v>
      </c>
      <c r="AK6072" s="354">
        <v>1006.48691</v>
      </c>
      <c r="AL6072" s="355">
        <v>48.415649999999999</v>
      </c>
      <c r="AM6072" s="11">
        <f>IF(Verzie!$E$1="CZK",Ceny!AK6072,IF(Verzie!$E$1="SK",Ceny!AL6072,""))</f>
        <v>48.415649999999999</v>
      </c>
    </row>
    <row r="6073" spans="34:39" ht="15">
      <c r="AH6073" s="353" t="s">
        <v>18995</v>
      </c>
      <c r="AI6073" s="352" t="s">
        <v>18996</v>
      </c>
      <c r="AJ6073" s="352" t="s">
        <v>18997</v>
      </c>
      <c r="AK6073" s="354">
        <v>1015.5069099999999</v>
      </c>
      <c r="AL6073" s="355">
        <v>48.849550000000001</v>
      </c>
      <c r="AM6073" s="11">
        <f>IF(Verzie!$E$1="CZK",Ceny!AK6073,IF(Verzie!$E$1="SK",Ceny!AL6073,""))</f>
        <v>48.849550000000001</v>
      </c>
    </row>
    <row r="6074" spans="34:39" ht="15">
      <c r="AH6074" s="353" t="s">
        <v>18998</v>
      </c>
      <c r="AI6074" s="352" t="s">
        <v>18999</v>
      </c>
      <c r="AJ6074" s="352" t="s">
        <v>19000</v>
      </c>
      <c r="AK6074" s="354">
        <v>1015.5069099999999</v>
      </c>
      <c r="AL6074" s="355">
        <v>48.849550000000001</v>
      </c>
      <c r="AM6074" s="11">
        <f>IF(Verzie!$E$1="CZK",Ceny!AK6074,IF(Verzie!$E$1="SK",Ceny!AL6074,""))</f>
        <v>48.849550000000001</v>
      </c>
    </row>
    <row r="6075" spans="34:39" ht="15">
      <c r="AH6075" s="353" t="s">
        <v>19001</v>
      </c>
      <c r="AI6075" s="352" t="s">
        <v>19002</v>
      </c>
      <c r="AJ6075" s="352" t="s">
        <v>19003</v>
      </c>
      <c r="AK6075" s="354">
        <v>1069.63391</v>
      </c>
      <c r="AL6075" s="355">
        <v>51.45326</v>
      </c>
      <c r="AM6075" s="11">
        <f>IF(Verzie!$E$1="CZK",Ceny!AK6075,IF(Verzie!$E$1="SK",Ceny!AL6075,""))</f>
        <v>51.45326</v>
      </c>
    </row>
    <row r="6076" spans="34:39" ht="15">
      <c r="AH6076" s="353" t="s">
        <v>19004</v>
      </c>
      <c r="AI6076" s="352" t="s">
        <v>19005</v>
      </c>
      <c r="AJ6076" s="352" t="s">
        <v>19006</v>
      </c>
      <c r="AK6076" s="354">
        <v>1069.63391</v>
      </c>
      <c r="AL6076" s="355">
        <v>51.45326</v>
      </c>
      <c r="AM6076" s="11">
        <f>IF(Verzie!$E$1="CZK",Ceny!AK6076,IF(Verzie!$E$1="SK",Ceny!AL6076,""))</f>
        <v>51.45326</v>
      </c>
    </row>
    <row r="6077" spans="34:39" ht="15">
      <c r="AH6077" s="353" t="s">
        <v>19007</v>
      </c>
      <c r="AI6077" s="352" t="s">
        <v>19008</v>
      </c>
      <c r="AJ6077" s="352" t="s">
        <v>19009</v>
      </c>
      <c r="AK6077" s="354">
        <v>1177.89744</v>
      </c>
      <c r="AL6077" s="355">
        <v>56.66113</v>
      </c>
      <c r="AM6077" s="11">
        <f>IF(Verzie!$E$1="CZK",Ceny!AK6077,IF(Verzie!$E$1="SK",Ceny!AL6077,""))</f>
        <v>56.66113</v>
      </c>
    </row>
    <row r="6078" spans="34:39" ht="15">
      <c r="AH6078" s="353" t="s">
        <v>19010</v>
      </c>
      <c r="AI6078" s="352" t="s">
        <v>19011</v>
      </c>
      <c r="AJ6078" s="352" t="s">
        <v>19012</v>
      </c>
      <c r="AK6078" s="354">
        <v>1186.91506</v>
      </c>
      <c r="AL6078" s="355">
        <v>57.094880000000003</v>
      </c>
      <c r="AM6078" s="11">
        <f>IF(Verzie!$E$1="CZK",Ceny!AK6078,IF(Verzie!$E$1="SK",Ceny!AL6078,""))</f>
        <v>57.094880000000003</v>
      </c>
    </row>
    <row r="6079" spans="34:39" ht="15">
      <c r="AH6079" s="353" t="s">
        <v>19013</v>
      </c>
      <c r="AI6079" s="352" t="s">
        <v>19014</v>
      </c>
      <c r="AJ6079" s="352" t="s">
        <v>19015</v>
      </c>
      <c r="AK6079" s="354">
        <v>1195.9398200000001</v>
      </c>
      <c r="AL6079" s="355">
        <v>57.529040000000002</v>
      </c>
      <c r="AM6079" s="11">
        <f>IF(Verzie!$E$1="CZK",Ceny!AK6079,IF(Verzie!$E$1="SK",Ceny!AL6079,""))</f>
        <v>57.529040000000002</v>
      </c>
    </row>
    <row r="6080" spans="34:39" ht="15">
      <c r="AH6080" s="353" t="s">
        <v>19016</v>
      </c>
      <c r="AI6080" s="352" t="s">
        <v>19017</v>
      </c>
      <c r="AJ6080" s="352" t="s">
        <v>19018</v>
      </c>
      <c r="AK6080" s="354">
        <v>1250.06682</v>
      </c>
      <c r="AL6080" s="355">
        <v>60.132719999999999</v>
      </c>
      <c r="AM6080" s="11">
        <f>IF(Verzie!$E$1="CZK",Ceny!AK6080,IF(Verzie!$E$1="SK",Ceny!AL6080,""))</f>
        <v>60.132719999999999</v>
      </c>
    </row>
    <row r="6081" spans="34:39" ht="15">
      <c r="AH6081" s="353" t="s">
        <v>19019</v>
      </c>
      <c r="AI6081" s="352" t="s">
        <v>19020</v>
      </c>
      <c r="AJ6081" s="352" t="s">
        <v>19021</v>
      </c>
      <c r="AK6081" s="354">
        <v>1250.06682</v>
      </c>
      <c r="AL6081" s="355">
        <v>60.132719999999999</v>
      </c>
      <c r="AM6081" s="11">
        <f>IF(Verzie!$E$1="CZK",Ceny!AK6081,IF(Verzie!$E$1="SK",Ceny!AL6081,""))</f>
        <v>60.132719999999999</v>
      </c>
    </row>
    <row r="6082" spans="34:39" ht="15">
      <c r="AH6082" s="353" t="s">
        <v>19022</v>
      </c>
      <c r="AI6082" s="352" t="s">
        <v>19023</v>
      </c>
      <c r="AJ6082" s="352" t="s">
        <v>19024</v>
      </c>
      <c r="AK6082" s="354">
        <v>1304.1938299999999</v>
      </c>
      <c r="AL6082" s="355">
        <v>62.736429999999999</v>
      </c>
      <c r="AM6082" s="11">
        <f>IF(Verzie!$E$1="CZK",Ceny!AK6082,IF(Verzie!$E$1="SK",Ceny!AL6082,""))</f>
        <v>62.736429999999999</v>
      </c>
    </row>
    <row r="6083" spans="34:39" ht="15">
      <c r="AH6083" s="353" t="s">
        <v>19025</v>
      </c>
      <c r="AI6083" s="352" t="s">
        <v>19026</v>
      </c>
      <c r="AJ6083" s="352" t="s">
        <v>19027</v>
      </c>
      <c r="AK6083" s="354">
        <v>1358.3208299999999</v>
      </c>
      <c r="AL6083" s="355">
        <v>65.340140000000005</v>
      </c>
      <c r="AM6083" s="11">
        <f>IF(Verzie!$E$1="CZK",Ceny!AK6083,IF(Verzie!$E$1="SK",Ceny!AL6083,""))</f>
        <v>65.340140000000005</v>
      </c>
    </row>
    <row r="6084" spans="34:39" ht="15">
      <c r="AH6084" s="353" t="s">
        <v>19028</v>
      </c>
      <c r="AI6084" s="352" t="s">
        <v>19029</v>
      </c>
      <c r="AJ6084" s="352" t="s">
        <v>19030</v>
      </c>
      <c r="AK6084" s="354">
        <v>1412.4525900000001</v>
      </c>
      <c r="AL6084" s="355">
        <v>67.944069999999996</v>
      </c>
      <c r="AM6084" s="11">
        <f>IF(Verzie!$E$1="CZK",Ceny!AK6084,IF(Verzie!$E$1="SK",Ceny!AL6084,""))</f>
        <v>67.944069999999996</v>
      </c>
    </row>
    <row r="6085" spans="34:39" ht="15">
      <c r="AH6085" s="353" t="s">
        <v>19031</v>
      </c>
      <c r="AI6085" s="352" t="s">
        <v>19032</v>
      </c>
      <c r="AJ6085" s="352" t="s">
        <v>19033</v>
      </c>
      <c r="AK6085" s="354">
        <v>1520.7089699999999</v>
      </c>
      <c r="AL6085" s="355">
        <v>73.151589999999999</v>
      </c>
      <c r="AM6085" s="11">
        <f>IF(Verzie!$E$1="CZK",Ceny!AK6085,IF(Verzie!$E$1="SK",Ceny!AL6085,""))</f>
        <v>73.151589999999999</v>
      </c>
    </row>
    <row r="6086" spans="34:39" ht="15">
      <c r="AH6086" s="353" t="s">
        <v>19034</v>
      </c>
      <c r="AI6086" s="352" t="s">
        <v>19035</v>
      </c>
      <c r="AJ6086" s="352" t="s">
        <v>19036</v>
      </c>
      <c r="AK6086" s="354">
        <v>1628.96774</v>
      </c>
      <c r="AL6086" s="355">
        <v>78.359229999999997</v>
      </c>
      <c r="AM6086" s="11">
        <f>IF(Verzie!$E$1="CZK",Ceny!AK6086,IF(Verzie!$E$1="SK",Ceny!AL6086,""))</f>
        <v>78.359229999999997</v>
      </c>
    </row>
    <row r="6087" spans="34:39" ht="15">
      <c r="AH6087" s="353" t="s">
        <v>19037</v>
      </c>
      <c r="AI6087" s="352" t="s">
        <v>19038</v>
      </c>
      <c r="AJ6087" s="352" t="s">
        <v>19039</v>
      </c>
      <c r="AK6087" s="354">
        <v>5.2356699999999998</v>
      </c>
      <c r="AL6087" s="355">
        <v>0.23985999999999999</v>
      </c>
      <c r="AM6087" s="11">
        <f>IF(Verzie!$E$1="CZK",Ceny!AK6087,IF(Verzie!$E$1="SK",Ceny!AL6087,""))</f>
        <v>0.23985999999999999</v>
      </c>
    </row>
    <row r="6088" spans="34:39" ht="15">
      <c r="AH6088" s="353" t="s">
        <v>19040</v>
      </c>
      <c r="AI6088" s="352" t="s">
        <v>19041</v>
      </c>
      <c r="AJ6088" s="352" t="s">
        <v>19042</v>
      </c>
      <c r="AK6088" s="354">
        <v>27.678529999999999</v>
      </c>
      <c r="AL6088" s="355">
        <v>1.33144</v>
      </c>
      <c r="AM6088" s="11">
        <f>IF(Verzie!$E$1="CZK",Ceny!AK6088,IF(Verzie!$E$1="SK",Ceny!AL6088,""))</f>
        <v>1.33144</v>
      </c>
    </row>
    <row r="6089" spans="34:39" ht="15">
      <c r="AH6089" s="353" t="s">
        <v>19043</v>
      </c>
      <c r="AI6089" s="352" t="s">
        <v>19044</v>
      </c>
      <c r="AJ6089" s="352" t="s">
        <v>19045</v>
      </c>
      <c r="AK6089" s="354">
        <v>1070.16509</v>
      </c>
      <c r="AL6089" s="355">
        <v>43.088830000000002</v>
      </c>
      <c r="AM6089" s="11">
        <f>IF(Verzie!$E$1="CZK",Ceny!AK6089,IF(Verzie!$E$1="SK",Ceny!AL6089,""))</f>
        <v>43.088830000000002</v>
      </c>
    </row>
    <row r="6090" spans="34:39" ht="15">
      <c r="AH6090" s="353" t="s">
        <v>19046</v>
      </c>
      <c r="AI6090" s="352" t="s">
        <v>19047</v>
      </c>
      <c r="AJ6090" s="352" t="s">
        <v>19048</v>
      </c>
      <c r="AK6090" s="354">
        <v>2481.2819399999998</v>
      </c>
      <c r="AL6090" s="355">
        <v>99.905609999999996</v>
      </c>
      <c r="AM6090" s="11">
        <f>IF(Verzie!$E$1="CZK",Ceny!AK6090,IF(Verzie!$E$1="SK",Ceny!AL6090,""))</f>
        <v>99.905609999999996</v>
      </c>
    </row>
    <row r="6091" spans="34:39" ht="15">
      <c r="AH6091" s="353" t="s">
        <v>19049</v>
      </c>
      <c r="AI6091" s="352" t="s">
        <v>19050</v>
      </c>
      <c r="AJ6091" s="352" t="s">
        <v>19051</v>
      </c>
      <c r="AK6091" s="354">
        <v>1789.57473</v>
      </c>
      <c r="AL6091" s="355">
        <v>72.054919999999996</v>
      </c>
      <c r="AM6091" s="11">
        <f>IF(Verzie!$E$1="CZK",Ceny!AK6091,IF(Verzie!$E$1="SK",Ceny!AL6091,""))</f>
        <v>72.054919999999996</v>
      </c>
    </row>
    <row r="6092" spans="34:39" ht="15">
      <c r="AH6092" s="353" t="s">
        <v>19052</v>
      </c>
      <c r="AI6092" s="352" t="s">
        <v>19053</v>
      </c>
      <c r="AJ6092" s="352" t="s">
        <v>19054</v>
      </c>
      <c r="AK6092" s="354">
        <v>3082.3063099999999</v>
      </c>
      <c r="AL6092" s="355">
        <v>123.30759999999999</v>
      </c>
      <c r="AM6092" s="11">
        <f>IF(Verzie!$E$1="CZK",Ceny!AK6092,IF(Verzie!$E$1="SK",Ceny!AL6092,""))</f>
        <v>123.30759999999999</v>
      </c>
    </row>
    <row r="6093" spans="34:39" ht="15">
      <c r="AH6093" s="353" t="s">
        <v>19055</v>
      </c>
      <c r="AI6093" s="352" t="s">
        <v>19056</v>
      </c>
      <c r="AJ6093" s="352" t="s">
        <v>19057</v>
      </c>
      <c r="AK6093" s="354">
        <v>818.46942999999999</v>
      </c>
      <c r="AL6093" s="355">
        <v>37.496519999999997</v>
      </c>
      <c r="AM6093" s="11">
        <f>IF(Verzie!$E$1="CZK",Ceny!AK6093,IF(Verzie!$E$1="SK",Ceny!AL6093,""))</f>
        <v>37.496519999999997</v>
      </c>
    </row>
    <row r="6094" spans="34:39" ht="15">
      <c r="AH6094" s="353" t="s">
        <v>19058</v>
      </c>
      <c r="AI6094" s="352" t="s">
        <v>19059</v>
      </c>
      <c r="AJ6094" s="352" t="s">
        <v>19060</v>
      </c>
      <c r="AK6094" s="354">
        <v>887.73159999999996</v>
      </c>
      <c r="AL6094" s="355">
        <v>0</v>
      </c>
      <c r="AM6094" s="11">
        <f>IF(Verzie!$E$1="CZK",Ceny!AK6094,IF(Verzie!$E$1="SK",Ceny!AL6094,""))</f>
        <v>0</v>
      </c>
    </row>
    <row r="6095" spans="34:39" ht="15">
      <c r="AH6095" s="353" t="s">
        <v>19061</v>
      </c>
      <c r="AI6095" s="352" t="s">
        <v>19062</v>
      </c>
      <c r="AJ6095" s="352" t="s">
        <v>19063</v>
      </c>
      <c r="AK6095" s="354">
        <v>162.46218999999999</v>
      </c>
      <c r="AL6095" s="355">
        <v>7.4428799999999997</v>
      </c>
      <c r="AM6095" s="11">
        <f>IF(Verzie!$E$1="CZK",Ceny!AK6095,IF(Verzie!$E$1="SK",Ceny!AL6095,""))</f>
        <v>7.4428799999999997</v>
      </c>
    </row>
    <row r="6096" spans="34:39" ht="15">
      <c r="AH6096" s="353" t="s">
        <v>19064</v>
      </c>
      <c r="AI6096" s="352" t="s">
        <v>19065</v>
      </c>
      <c r="AJ6096" s="352" t="s">
        <v>19066</v>
      </c>
      <c r="AK6096" s="354">
        <v>144.01221000000001</v>
      </c>
      <c r="AL6096" s="355">
        <v>6.9275200000000003</v>
      </c>
      <c r="AM6096" s="11">
        <f>IF(Verzie!$E$1="CZK",Ceny!AK6096,IF(Verzie!$E$1="SK",Ceny!AL6096,""))</f>
        <v>6.9275200000000003</v>
      </c>
    </row>
    <row r="6097" spans="34:39" ht="15">
      <c r="AH6097" s="353" t="s">
        <v>19067</v>
      </c>
      <c r="AI6097" s="352" t="s">
        <v>19068</v>
      </c>
      <c r="AJ6097" s="352" t="s">
        <v>19069</v>
      </c>
      <c r="AK6097" s="354">
        <v>2466.5612000000001</v>
      </c>
      <c r="AL6097" s="355">
        <v>118.65049999999999</v>
      </c>
      <c r="AM6097" s="11">
        <f>IF(Verzie!$E$1="CZK",Ceny!AK6097,IF(Verzie!$E$1="SK",Ceny!AL6097,""))</f>
        <v>118.65049999999999</v>
      </c>
    </row>
    <row r="6098" spans="34:39" ht="15">
      <c r="AH6098" s="353" t="s">
        <v>19070</v>
      </c>
      <c r="AI6098" s="352" t="s">
        <v>19071</v>
      </c>
      <c r="AJ6098" s="352" t="s">
        <v>19072</v>
      </c>
      <c r="AK6098" s="354">
        <v>2477.7727500000001</v>
      </c>
      <c r="AL6098" s="355">
        <v>119.18980999999999</v>
      </c>
      <c r="AM6098" s="11">
        <f>IF(Verzie!$E$1="CZK",Ceny!AK6098,IF(Verzie!$E$1="SK",Ceny!AL6098,""))</f>
        <v>119.18980999999999</v>
      </c>
    </row>
    <row r="6099" spans="34:39" ht="15">
      <c r="AH6099" s="353" t="s">
        <v>19073</v>
      </c>
      <c r="AI6099" s="352" t="s">
        <v>19074</v>
      </c>
      <c r="AJ6099" s="352" t="s">
        <v>19075</v>
      </c>
      <c r="AK6099" s="354">
        <v>2488.98441</v>
      </c>
      <c r="AL6099" s="355">
        <v>119.72913</v>
      </c>
      <c r="AM6099" s="11">
        <f>IF(Verzie!$E$1="CZK",Ceny!AK6099,IF(Verzie!$E$1="SK",Ceny!AL6099,""))</f>
        <v>119.72913</v>
      </c>
    </row>
    <row r="6100" spans="34:39" ht="15">
      <c r="AH6100" s="353" t="s">
        <v>19076</v>
      </c>
      <c r="AI6100" s="352" t="s">
        <v>19077</v>
      </c>
      <c r="AJ6100" s="352" t="s">
        <v>19078</v>
      </c>
      <c r="AK6100" s="354">
        <v>2500.19598</v>
      </c>
      <c r="AL6100" s="355">
        <v>120.26845</v>
      </c>
      <c r="AM6100" s="11">
        <f>IF(Verzie!$E$1="CZK",Ceny!AK6100,IF(Verzie!$E$1="SK",Ceny!AL6100,""))</f>
        <v>120.26845</v>
      </c>
    </row>
    <row r="6101" spans="34:39" ht="15">
      <c r="AH6101" s="353" t="s">
        <v>19079</v>
      </c>
      <c r="AI6101" s="352" t="s">
        <v>19080</v>
      </c>
      <c r="AJ6101" s="352" t="s">
        <v>19081</v>
      </c>
      <c r="AK6101" s="354">
        <v>2511.4076399999999</v>
      </c>
      <c r="AL6101" s="355">
        <v>120.80777</v>
      </c>
      <c r="AM6101" s="11">
        <f>IF(Verzie!$E$1="CZK",Ceny!AK6101,IF(Verzie!$E$1="SK",Ceny!AL6101,""))</f>
        <v>120.80777</v>
      </c>
    </row>
    <row r="6102" spans="34:39" ht="15">
      <c r="AH6102" s="353" t="s">
        <v>19082</v>
      </c>
      <c r="AI6102" s="352" t="s">
        <v>19083</v>
      </c>
      <c r="AJ6102" s="352" t="s">
        <v>19084</v>
      </c>
      <c r="AK6102" s="354">
        <v>2522.6191899999999</v>
      </c>
      <c r="AL6102" s="355">
        <v>121.34707</v>
      </c>
      <c r="AM6102" s="11">
        <f>IF(Verzie!$E$1="CZK",Ceny!AK6102,IF(Verzie!$E$1="SK",Ceny!AL6102,""))</f>
        <v>121.34707</v>
      </c>
    </row>
    <row r="6103" spans="34:39" ht="15">
      <c r="AH6103" s="353" t="s">
        <v>19085</v>
      </c>
      <c r="AI6103" s="352" t="s">
        <v>19086</v>
      </c>
      <c r="AJ6103" s="352" t="s">
        <v>19087</v>
      </c>
      <c r="AK6103" s="354">
        <v>2596.1961500000002</v>
      </c>
      <c r="AL6103" s="355">
        <v>124.88641</v>
      </c>
      <c r="AM6103" s="11">
        <f>IF(Verzie!$E$1="CZK",Ceny!AK6103,IF(Verzie!$E$1="SK",Ceny!AL6103,""))</f>
        <v>124.88641</v>
      </c>
    </row>
    <row r="6104" spans="34:39" ht="15">
      <c r="AH6104" s="353" t="s">
        <v>19088</v>
      </c>
      <c r="AI6104" s="352" t="s">
        <v>19089</v>
      </c>
      <c r="AJ6104" s="352" t="s">
        <v>19090</v>
      </c>
      <c r="AK6104" s="354">
        <v>2623.0571</v>
      </c>
      <c r="AL6104" s="355">
        <v>126.1785</v>
      </c>
      <c r="AM6104" s="11">
        <f>IF(Verzie!$E$1="CZK",Ceny!AK6104,IF(Verzie!$E$1="SK",Ceny!AL6104,""))</f>
        <v>126.1785</v>
      </c>
    </row>
    <row r="6105" spans="34:39" ht="15">
      <c r="AH6105" s="353" t="s">
        <v>19091</v>
      </c>
      <c r="AI6105" s="352" t="s">
        <v>19092</v>
      </c>
      <c r="AJ6105" s="352" t="s">
        <v>19093</v>
      </c>
      <c r="AK6105" s="354">
        <v>2649.91804</v>
      </c>
      <c r="AL6105" s="355">
        <v>127.47063</v>
      </c>
      <c r="AM6105" s="11">
        <f>IF(Verzie!$E$1="CZK",Ceny!AK6105,IF(Verzie!$E$1="SK",Ceny!AL6105,""))</f>
        <v>127.47063</v>
      </c>
    </row>
    <row r="6106" spans="34:39" ht="15">
      <c r="AH6106" s="353" t="s">
        <v>19094</v>
      </c>
      <c r="AI6106" s="352" t="s">
        <v>19095</v>
      </c>
      <c r="AJ6106" s="352" t="s">
        <v>19096</v>
      </c>
      <c r="AK6106" s="354">
        <v>2192.1085400000002</v>
      </c>
      <c r="AL6106" s="355">
        <v>105.44833</v>
      </c>
      <c r="AM6106" s="11">
        <f>IF(Verzie!$E$1="CZK",Ceny!AK6106,IF(Verzie!$E$1="SK",Ceny!AL6106,""))</f>
        <v>105.44833</v>
      </c>
    </row>
    <row r="6107" spans="34:39" ht="15">
      <c r="AH6107" s="353" t="s">
        <v>19097</v>
      </c>
      <c r="AI6107" s="352" t="s">
        <v>19098</v>
      </c>
      <c r="AJ6107" s="352" t="s">
        <v>19099</v>
      </c>
      <c r="AK6107" s="354">
        <v>2223.1912000000002</v>
      </c>
      <c r="AL6107" s="355">
        <v>106.94351</v>
      </c>
      <c r="AM6107" s="11">
        <f>IF(Verzie!$E$1="CZK",Ceny!AK6107,IF(Verzie!$E$1="SK",Ceny!AL6107,""))</f>
        <v>106.94351</v>
      </c>
    </row>
    <row r="6108" spans="34:39" ht="15">
      <c r="AH6108" s="353" t="s">
        <v>19100</v>
      </c>
      <c r="AI6108" s="352" t="s">
        <v>19101</v>
      </c>
      <c r="AJ6108" s="352" t="s">
        <v>19102</v>
      </c>
      <c r="AK6108" s="354">
        <v>2227.68487</v>
      </c>
      <c r="AL6108" s="355">
        <v>107.15967999999999</v>
      </c>
      <c r="AM6108" s="11">
        <f>IF(Verzie!$E$1="CZK",Ceny!AK6108,IF(Verzie!$E$1="SK",Ceny!AL6108,""))</f>
        <v>107.15967999999999</v>
      </c>
    </row>
    <row r="6109" spans="34:39" ht="15">
      <c r="AH6109" s="353" t="s">
        <v>19103</v>
      </c>
      <c r="AI6109" s="352" t="s">
        <v>19104</v>
      </c>
      <c r="AJ6109" s="352" t="s">
        <v>19105</v>
      </c>
      <c r="AK6109" s="354">
        <v>2232.1759400000001</v>
      </c>
      <c r="AL6109" s="355">
        <v>107.37573</v>
      </c>
      <c r="AM6109" s="11">
        <f>IF(Verzie!$E$1="CZK",Ceny!AK6109,IF(Verzie!$E$1="SK",Ceny!AL6109,""))</f>
        <v>107.37573</v>
      </c>
    </row>
    <row r="6110" spans="34:39" ht="15">
      <c r="AH6110" s="353" t="s">
        <v>19106</v>
      </c>
      <c r="AI6110" s="352" t="s">
        <v>19107</v>
      </c>
      <c r="AJ6110" s="352" t="s">
        <v>19108</v>
      </c>
      <c r="AK6110" s="354">
        <v>2236.6697100000001</v>
      </c>
      <c r="AL6110" s="355">
        <v>107.59188</v>
      </c>
      <c r="AM6110" s="11">
        <f>IF(Verzie!$E$1="CZK",Ceny!AK6110,IF(Verzie!$E$1="SK",Ceny!AL6110,""))</f>
        <v>107.59188</v>
      </c>
    </row>
    <row r="6111" spans="34:39" ht="15">
      <c r="AH6111" s="353" t="s">
        <v>19109</v>
      </c>
      <c r="AI6111" s="352" t="s">
        <v>19110</v>
      </c>
      <c r="AJ6111" s="352" t="s">
        <v>19111</v>
      </c>
      <c r="AK6111" s="354">
        <v>2241.1606700000002</v>
      </c>
      <c r="AL6111" s="355">
        <v>107.80791000000001</v>
      </c>
      <c r="AM6111" s="11">
        <f>IF(Verzie!$E$1="CZK",Ceny!AK6111,IF(Verzie!$E$1="SK",Ceny!AL6111,""))</f>
        <v>107.80791000000001</v>
      </c>
    </row>
    <row r="6112" spans="34:39" ht="15">
      <c r="AH6112" s="353" t="s">
        <v>19112</v>
      </c>
      <c r="AI6112" s="352" t="s">
        <v>19113</v>
      </c>
      <c r="AJ6112" s="352" t="s">
        <v>19114</v>
      </c>
      <c r="AK6112" s="354">
        <v>2285.8525399999999</v>
      </c>
      <c r="AL6112" s="355">
        <v>109.95775999999999</v>
      </c>
      <c r="AM6112" s="11">
        <f>IF(Verzie!$E$1="CZK",Ceny!AK6112,IF(Verzie!$E$1="SK",Ceny!AL6112,""))</f>
        <v>109.95775999999999</v>
      </c>
    </row>
    <row r="6113" spans="34:39" ht="15">
      <c r="AH6113" s="353" t="s">
        <v>19115</v>
      </c>
      <c r="AI6113" s="352" t="s">
        <v>19116</v>
      </c>
      <c r="AJ6113" s="352" t="s">
        <v>19117</v>
      </c>
      <c r="AK6113" s="354">
        <v>2290.3434999999999</v>
      </c>
      <c r="AL6113" s="355">
        <v>110.17377</v>
      </c>
      <c r="AM6113" s="11">
        <f>IF(Verzie!$E$1="CZK",Ceny!AK6113,IF(Verzie!$E$1="SK",Ceny!AL6113,""))</f>
        <v>110.17377</v>
      </c>
    </row>
    <row r="6114" spans="34:39" ht="15">
      <c r="AH6114" s="353" t="s">
        <v>19118</v>
      </c>
      <c r="AI6114" s="352" t="s">
        <v>19119</v>
      </c>
      <c r="AJ6114" s="352" t="s">
        <v>19120</v>
      </c>
      <c r="AK6114" s="354">
        <v>2293.7171400000002</v>
      </c>
      <c r="AL6114" s="355">
        <v>110.33608</v>
      </c>
      <c r="AM6114" s="11">
        <f>IF(Verzie!$E$1="CZK",Ceny!AK6114,IF(Verzie!$E$1="SK",Ceny!AL6114,""))</f>
        <v>110.33608</v>
      </c>
    </row>
    <row r="6115" spans="34:39" ht="15">
      <c r="AH6115" s="353" t="s">
        <v>1682</v>
      </c>
      <c r="AI6115" s="352" t="s">
        <v>19121</v>
      </c>
      <c r="AJ6115" s="352" t="s">
        <v>19122</v>
      </c>
      <c r="AK6115" s="354">
        <v>1556.55207</v>
      </c>
      <c r="AL6115" s="355">
        <v>74.875770000000003</v>
      </c>
      <c r="AM6115" s="11">
        <f>IF(Verzie!$E$1="CZK",Ceny!AK6115,IF(Verzie!$E$1="SK",Ceny!AL6115,""))</f>
        <v>74.875770000000003</v>
      </c>
    </row>
    <row r="6116" spans="34:39" ht="15">
      <c r="AH6116" s="353" t="s">
        <v>1682</v>
      </c>
      <c r="AI6116" s="352" t="s">
        <v>19123</v>
      </c>
      <c r="AJ6116" s="352" t="s">
        <v>19124</v>
      </c>
      <c r="AK6116" s="354">
        <v>1847.2286999999999</v>
      </c>
      <c r="AL6116" s="355">
        <v>88.858369999999994</v>
      </c>
      <c r="AM6116" s="11">
        <f>IF(Verzie!$E$1="CZK",Ceny!AK6116,IF(Verzie!$E$1="SK",Ceny!AL6116,""))</f>
        <v>88.858369999999994</v>
      </c>
    </row>
    <row r="6117" spans="34:39" ht="15">
      <c r="AH6117" s="353" t="s">
        <v>1682</v>
      </c>
      <c r="AI6117" s="352" t="s">
        <v>19125</v>
      </c>
      <c r="AJ6117" s="352" t="s">
        <v>19126</v>
      </c>
      <c r="AK6117" s="354">
        <v>2285.3659400000001</v>
      </c>
      <c r="AL6117" s="355">
        <v>109.93434999999999</v>
      </c>
      <c r="AM6117" s="11">
        <f>IF(Verzie!$E$1="CZK",Ceny!AK6117,IF(Verzie!$E$1="SK",Ceny!AL6117,""))</f>
        <v>109.93434999999999</v>
      </c>
    </row>
    <row r="6118" spans="34:39" ht="15">
      <c r="AH6118" s="353" t="s">
        <v>19127</v>
      </c>
      <c r="AI6118" s="352" t="s">
        <v>19128</v>
      </c>
      <c r="AJ6118" s="352" t="s">
        <v>19129</v>
      </c>
      <c r="AK6118" s="354">
        <v>1556.55207</v>
      </c>
      <c r="AL6118" s="355">
        <v>74.875770000000003</v>
      </c>
      <c r="AM6118" s="11">
        <f>IF(Verzie!$E$1="CZK",Ceny!AK6118,IF(Verzie!$E$1="SK",Ceny!AL6118,""))</f>
        <v>74.875770000000003</v>
      </c>
    </row>
    <row r="6119" spans="34:39" ht="15">
      <c r="AH6119" s="353" t="s">
        <v>19130</v>
      </c>
      <c r="AI6119" s="352" t="s">
        <v>19131</v>
      </c>
      <c r="AJ6119" s="352" t="s">
        <v>19132</v>
      </c>
      <c r="AK6119" s="354">
        <v>1847.2286999999999</v>
      </c>
      <c r="AL6119" s="355">
        <v>88.858369999999994</v>
      </c>
      <c r="AM6119" s="11">
        <f>IF(Verzie!$E$1="CZK",Ceny!AK6119,IF(Verzie!$E$1="SK",Ceny!AL6119,""))</f>
        <v>88.858369999999994</v>
      </c>
    </row>
    <row r="6120" spans="34:39" ht="15">
      <c r="AH6120" s="353" t="s">
        <v>19133</v>
      </c>
      <c r="AI6120" s="352" t="s">
        <v>19134</v>
      </c>
      <c r="AJ6120" s="352" t="s">
        <v>19135</v>
      </c>
      <c r="AK6120" s="354">
        <v>2285.3659400000001</v>
      </c>
      <c r="AL6120" s="355">
        <v>109.93434999999999</v>
      </c>
      <c r="AM6120" s="11">
        <f>IF(Verzie!$E$1="CZK",Ceny!AK6120,IF(Verzie!$E$1="SK",Ceny!AL6120,""))</f>
        <v>109.93434999999999</v>
      </c>
    </row>
    <row r="6121" spans="34:39" ht="15">
      <c r="AH6121" s="353" t="s">
        <v>1682</v>
      </c>
      <c r="AI6121" s="352" t="s">
        <v>19136</v>
      </c>
      <c r="AJ6121" s="352" t="s">
        <v>19137</v>
      </c>
      <c r="AK6121" s="354">
        <v>100.67417</v>
      </c>
      <c r="AL6121" s="355">
        <v>4.8428100000000001</v>
      </c>
      <c r="AM6121" s="11">
        <f>IF(Verzie!$E$1="CZK",Ceny!AK6121,IF(Verzie!$E$1="SK",Ceny!AL6121,""))</f>
        <v>4.8428100000000001</v>
      </c>
    </row>
    <row r="6122" spans="34:39" ht="15">
      <c r="AH6122" s="353" t="s">
        <v>1682</v>
      </c>
      <c r="AI6122" s="352" t="s">
        <v>19138</v>
      </c>
      <c r="AJ6122" s="352" t="s">
        <v>19139</v>
      </c>
      <c r="AK6122" s="354">
        <v>126.96176</v>
      </c>
      <c r="AL6122" s="355">
        <v>6.1073300000000001</v>
      </c>
      <c r="AM6122" s="11">
        <f>IF(Verzie!$E$1="CZK",Ceny!AK6122,IF(Verzie!$E$1="SK",Ceny!AL6122,""))</f>
        <v>6.1073300000000001</v>
      </c>
    </row>
    <row r="6123" spans="34:39" ht="15">
      <c r="AH6123" s="353" t="s">
        <v>1682</v>
      </c>
      <c r="AI6123" s="352" t="s">
        <v>19140</v>
      </c>
      <c r="AJ6123" s="352" t="s">
        <v>19141</v>
      </c>
      <c r="AK6123" s="354">
        <v>173.49672000000001</v>
      </c>
      <c r="AL6123" s="355">
        <v>8.3458199999999998</v>
      </c>
      <c r="AM6123" s="11">
        <f>IF(Verzie!$E$1="CZK",Ceny!AK6123,IF(Verzie!$E$1="SK",Ceny!AL6123,""))</f>
        <v>8.3458199999999998</v>
      </c>
    </row>
    <row r="6124" spans="34:39" ht="15">
      <c r="AH6124" s="353" t="s">
        <v>19142</v>
      </c>
      <c r="AI6124" s="352" t="s">
        <v>19143</v>
      </c>
      <c r="AJ6124" s="352" t="s">
        <v>19144</v>
      </c>
      <c r="AK6124" s="354">
        <v>100.67417</v>
      </c>
      <c r="AL6124" s="355">
        <v>4.8428100000000001</v>
      </c>
      <c r="AM6124" s="11">
        <f>IF(Verzie!$E$1="CZK",Ceny!AK6124,IF(Verzie!$E$1="SK",Ceny!AL6124,""))</f>
        <v>4.8428100000000001</v>
      </c>
    </row>
    <row r="6125" spans="34:39" ht="15">
      <c r="AH6125" s="353" t="s">
        <v>19145</v>
      </c>
      <c r="AI6125" s="352" t="s">
        <v>19146</v>
      </c>
      <c r="AJ6125" s="352" t="s">
        <v>19147</v>
      </c>
      <c r="AK6125" s="354">
        <v>126.96176</v>
      </c>
      <c r="AL6125" s="355">
        <v>6.1073300000000001</v>
      </c>
      <c r="AM6125" s="11">
        <f>IF(Verzie!$E$1="CZK",Ceny!AK6125,IF(Verzie!$E$1="SK",Ceny!AL6125,""))</f>
        <v>6.1073300000000001</v>
      </c>
    </row>
    <row r="6126" spans="34:39" ht="15">
      <c r="AH6126" s="353" t="s">
        <v>19148</v>
      </c>
      <c r="AI6126" s="352" t="s">
        <v>19149</v>
      </c>
      <c r="AJ6126" s="352" t="s">
        <v>19150</v>
      </c>
      <c r="AK6126" s="354">
        <v>173.49672000000001</v>
      </c>
      <c r="AL6126" s="355">
        <v>8.3458199999999998</v>
      </c>
      <c r="AM6126" s="11">
        <f>IF(Verzie!$E$1="CZK",Ceny!AK6126,IF(Verzie!$E$1="SK",Ceny!AL6126,""))</f>
        <v>8.3458199999999998</v>
      </c>
    </row>
    <row r="6127" spans="34:39" ht="15">
      <c r="AH6127" s="353" t="s">
        <v>1682</v>
      </c>
      <c r="AI6127" s="352" t="s">
        <v>19151</v>
      </c>
      <c r="AJ6127" s="352" t="s">
        <v>19152</v>
      </c>
      <c r="AK6127" s="354">
        <v>574.02418</v>
      </c>
      <c r="AL6127" s="355">
        <v>27.612649999999999</v>
      </c>
      <c r="AM6127" s="11">
        <f>IF(Verzie!$E$1="CZK",Ceny!AK6127,IF(Verzie!$E$1="SK",Ceny!AL6127,""))</f>
        <v>27.612649999999999</v>
      </c>
    </row>
    <row r="6128" spans="34:39" ht="15">
      <c r="AH6128" s="353" t="s">
        <v>1682</v>
      </c>
      <c r="AI6128" s="352" t="s">
        <v>19153</v>
      </c>
      <c r="AJ6128" s="352" t="s">
        <v>19154</v>
      </c>
      <c r="AK6128" s="354">
        <v>574.02418</v>
      </c>
      <c r="AL6128" s="355">
        <v>27.612649999999999</v>
      </c>
      <c r="AM6128" s="11">
        <f>IF(Verzie!$E$1="CZK",Ceny!AK6128,IF(Verzie!$E$1="SK",Ceny!AL6128,""))</f>
        <v>27.612649999999999</v>
      </c>
    </row>
    <row r="6129" spans="34:39" ht="15">
      <c r="AH6129" s="353" t="s">
        <v>1682</v>
      </c>
      <c r="AI6129" s="352" t="s">
        <v>19155</v>
      </c>
      <c r="AJ6129" s="352" t="s">
        <v>19156</v>
      </c>
      <c r="AK6129" s="354">
        <v>4.6430699999999998</v>
      </c>
      <c r="AL6129" s="355">
        <v>0.22336</v>
      </c>
      <c r="AM6129" s="11">
        <f>IF(Verzie!$E$1="CZK",Ceny!AK6129,IF(Verzie!$E$1="SK",Ceny!AL6129,""))</f>
        <v>0.22336</v>
      </c>
    </row>
    <row r="6130" spans="34:39" ht="15">
      <c r="AH6130" s="353" t="s">
        <v>1682</v>
      </c>
      <c r="AI6130" s="352" t="s">
        <v>19157</v>
      </c>
      <c r="AJ6130" s="352" t="s">
        <v>19158</v>
      </c>
      <c r="AK6130" s="354">
        <v>6.3445299999999998</v>
      </c>
      <c r="AL6130" s="355">
        <v>0.30519000000000002</v>
      </c>
      <c r="AM6130" s="11">
        <f>IF(Verzie!$E$1="CZK",Ceny!AK6130,IF(Verzie!$E$1="SK",Ceny!AL6130,""))</f>
        <v>0.30519000000000002</v>
      </c>
    </row>
    <row r="6131" spans="34:39" ht="15">
      <c r="AH6131" s="353" t="s">
        <v>1682</v>
      </c>
      <c r="AI6131" s="352" t="s">
        <v>19159</v>
      </c>
      <c r="AJ6131" s="352" t="s">
        <v>19160</v>
      </c>
      <c r="AK6131" s="354">
        <v>8.1714000000000002</v>
      </c>
      <c r="AL6131" s="355">
        <v>0.39307999999999998</v>
      </c>
      <c r="AM6131" s="11">
        <f>IF(Verzie!$E$1="CZK",Ceny!AK6131,IF(Verzie!$E$1="SK",Ceny!AL6131,""))</f>
        <v>0.39307999999999998</v>
      </c>
    </row>
    <row r="6132" spans="34:39" ht="15">
      <c r="AH6132" s="353" t="s">
        <v>1682</v>
      </c>
      <c r="AI6132" s="352" t="s">
        <v>19161</v>
      </c>
      <c r="AJ6132" s="352" t="s">
        <v>19162</v>
      </c>
      <c r="AK6132" s="354">
        <v>4.6430699999999998</v>
      </c>
      <c r="AL6132" s="355">
        <v>0.22336</v>
      </c>
      <c r="AM6132" s="11">
        <f>IF(Verzie!$E$1="CZK",Ceny!AK6132,IF(Verzie!$E$1="SK",Ceny!AL6132,""))</f>
        <v>0.22336</v>
      </c>
    </row>
    <row r="6133" spans="34:39" ht="15">
      <c r="AH6133" s="353" t="s">
        <v>1682</v>
      </c>
      <c r="AI6133" s="352" t="s">
        <v>19163</v>
      </c>
      <c r="AJ6133" s="352" t="s">
        <v>19164</v>
      </c>
      <c r="AK6133" s="354">
        <v>6.3445299999999998</v>
      </c>
      <c r="AL6133" s="355">
        <v>0.30519000000000002</v>
      </c>
      <c r="AM6133" s="11">
        <f>IF(Verzie!$E$1="CZK",Ceny!AK6133,IF(Verzie!$E$1="SK",Ceny!AL6133,""))</f>
        <v>0.30519000000000002</v>
      </c>
    </row>
    <row r="6134" spans="34:39" ht="15">
      <c r="AH6134" s="353" t="s">
        <v>1682</v>
      </c>
      <c r="AI6134" s="352" t="s">
        <v>19165</v>
      </c>
      <c r="AJ6134" s="352" t="s">
        <v>19166</v>
      </c>
      <c r="AK6134" s="354">
        <v>8.1714000000000002</v>
      </c>
      <c r="AL6134" s="355">
        <v>0.39307999999999998</v>
      </c>
      <c r="AM6134" s="11">
        <f>IF(Verzie!$E$1="CZK",Ceny!AK6134,IF(Verzie!$E$1="SK",Ceny!AL6134,""))</f>
        <v>0.39307999999999998</v>
      </c>
    </row>
    <row r="6135" spans="34:39" ht="15">
      <c r="AH6135" s="353" t="s">
        <v>19167</v>
      </c>
      <c r="AI6135" s="352" t="s">
        <v>19168</v>
      </c>
      <c r="AJ6135" s="352" t="s">
        <v>19169</v>
      </c>
      <c r="AK6135" s="354">
        <v>20.191030000000001</v>
      </c>
      <c r="AL6135" s="355">
        <v>0.97126999999999997</v>
      </c>
      <c r="AM6135" s="11">
        <f>IF(Verzie!$E$1="CZK",Ceny!AK6135,IF(Verzie!$E$1="SK",Ceny!AL6135,""))</f>
        <v>0.97126999999999997</v>
      </c>
    </row>
    <row r="6136" spans="34:39" ht="15">
      <c r="AH6136" s="353" t="s">
        <v>19170</v>
      </c>
      <c r="AI6136" s="352" t="s">
        <v>19171</v>
      </c>
      <c r="AJ6136" s="352" t="s">
        <v>19172</v>
      </c>
      <c r="AK6136" s="354">
        <v>6.1515300000000002</v>
      </c>
      <c r="AL6136" s="355">
        <v>0.25230000000000002</v>
      </c>
      <c r="AM6136" s="11">
        <f>IF(Verzie!$E$1="CZK",Ceny!AK6136,IF(Verzie!$E$1="SK",Ceny!AL6136,""))</f>
        <v>0.25230000000000002</v>
      </c>
    </row>
    <row r="6137" spans="34:39" ht="15">
      <c r="AH6137" s="353" t="s">
        <v>19173</v>
      </c>
      <c r="AI6137" s="352" t="s">
        <v>19174</v>
      </c>
      <c r="AJ6137" s="352" t="s">
        <v>19175</v>
      </c>
      <c r="AK6137" s="354">
        <v>6.1515300000000002</v>
      </c>
      <c r="AL6137" s="355">
        <v>0.25230000000000002</v>
      </c>
      <c r="AM6137" s="11">
        <f>IF(Verzie!$E$1="CZK",Ceny!AK6137,IF(Verzie!$E$1="SK",Ceny!AL6137,""))</f>
        <v>0.25230000000000002</v>
      </c>
    </row>
    <row r="6138" spans="34:39" ht="15">
      <c r="AH6138" s="353" t="s">
        <v>19176</v>
      </c>
      <c r="AI6138" s="352" t="s">
        <v>19177</v>
      </c>
      <c r="AJ6138" s="352" t="s">
        <v>19178</v>
      </c>
      <c r="AK6138" s="354">
        <v>240.12551999999999</v>
      </c>
      <c r="AL6138" s="355">
        <v>11.55092</v>
      </c>
      <c r="AM6138" s="11">
        <f>IF(Verzie!$E$1="CZK",Ceny!AK6138,IF(Verzie!$E$1="SK",Ceny!AL6138,""))</f>
        <v>11.55092</v>
      </c>
    </row>
    <row r="6139" spans="34:39" ht="15">
      <c r="AH6139" s="353" t="s">
        <v>19179</v>
      </c>
      <c r="AI6139" s="352" t="s">
        <v>19180</v>
      </c>
      <c r="AJ6139" s="352" t="s">
        <v>19181</v>
      </c>
      <c r="AK6139" s="354">
        <v>25.89798</v>
      </c>
      <c r="AL6139" s="355">
        <v>1.2458</v>
      </c>
      <c r="AM6139" s="11">
        <f>IF(Verzie!$E$1="CZK",Ceny!AK6139,IF(Verzie!$E$1="SK",Ceny!AL6139,""))</f>
        <v>1.2458</v>
      </c>
    </row>
    <row r="6140" spans="34:39" ht="15">
      <c r="AH6140" s="353" t="s">
        <v>19182</v>
      </c>
      <c r="AI6140" s="352" t="s">
        <v>19183</v>
      </c>
      <c r="AJ6140" s="352" t="s">
        <v>19184</v>
      </c>
      <c r="AK6140" s="354">
        <v>25.89798</v>
      </c>
      <c r="AL6140" s="355">
        <v>1.2458</v>
      </c>
      <c r="AM6140" s="11">
        <f>IF(Verzie!$E$1="CZK",Ceny!AK6140,IF(Verzie!$E$1="SK",Ceny!AL6140,""))</f>
        <v>1.2458</v>
      </c>
    </row>
    <row r="6141" spans="34:39" ht="15">
      <c r="AH6141" s="353" t="s">
        <v>19185</v>
      </c>
      <c r="AI6141" s="352" t="s">
        <v>19186</v>
      </c>
      <c r="AJ6141" s="352" t="s">
        <v>19187</v>
      </c>
      <c r="AK6141" s="354">
        <v>65.26164</v>
      </c>
      <c r="AL6141" s="355">
        <v>3.1393300000000002</v>
      </c>
      <c r="AM6141" s="11">
        <f>IF(Verzie!$E$1="CZK",Ceny!AK6141,IF(Verzie!$E$1="SK",Ceny!AL6141,""))</f>
        <v>3.1393300000000002</v>
      </c>
    </row>
    <row r="6142" spans="34:39" ht="15">
      <c r="AH6142" s="353" t="s">
        <v>19188</v>
      </c>
      <c r="AI6142" s="352" t="s">
        <v>19189</v>
      </c>
      <c r="AJ6142" s="352" t="s">
        <v>19190</v>
      </c>
      <c r="AK6142" s="354">
        <v>302.19767000000002</v>
      </c>
      <c r="AL6142" s="355">
        <v>14.53679</v>
      </c>
      <c r="AM6142" s="11">
        <f>IF(Verzie!$E$1="CZK",Ceny!AK6142,IF(Verzie!$E$1="SK",Ceny!AL6142,""))</f>
        <v>14.53679</v>
      </c>
    </row>
    <row r="6143" spans="34:39" ht="15">
      <c r="AH6143" s="353" t="s">
        <v>19191</v>
      </c>
      <c r="AI6143" s="352" t="s">
        <v>19192</v>
      </c>
      <c r="AJ6143" s="352" t="s">
        <v>19193</v>
      </c>
      <c r="AK6143" s="354">
        <v>302.19767000000002</v>
      </c>
      <c r="AL6143" s="355">
        <v>14.53679</v>
      </c>
      <c r="AM6143" s="11">
        <f>IF(Verzie!$E$1="CZK",Ceny!AK6143,IF(Verzie!$E$1="SK",Ceny!AL6143,""))</f>
        <v>14.53679</v>
      </c>
    </row>
    <row r="6144" spans="34:39" ht="15">
      <c r="AH6144" s="353" t="s">
        <v>19194</v>
      </c>
      <c r="AI6144" s="352" t="s">
        <v>19195</v>
      </c>
      <c r="AJ6144" s="352" t="s">
        <v>19196</v>
      </c>
      <c r="AK6144" s="354">
        <v>302.19767000000002</v>
      </c>
      <c r="AL6144" s="355">
        <v>14.53679</v>
      </c>
      <c r="AM6144" s="11">
        <f>IF(Verzie!$E$1="CZK",Ceny!AK6144,IF(Verzie!$E$1="SK",Ceny!AL6144,""))</f>
        <v>14.53679</v>
      </c>
    </row>
    <row r="6145" spans="34:39" ht="15">
      <c r="AH6145" s="353" t="s">
        <v>19197</v>
      </c>
      <c r="AI6145" s="352" t="s">
        <v>19198</v>
      </c>
      <c r="AJ6145" s="352" t="s">
        <v>19199</v>
      </c>
      <c r="AK6145" s="354">
        <v>302.19767000000002</v>
      </c>
      <c r="AL6145" s="355">
        <v>14.53679</v>
      </c>
      <c r="AM6145" s="11">
        <f>IF(Verzie!$E$1="CZK",Ceny!AK6145,IF(Verzie!$E$1="SK",Ceny!AL6145,""))</f>
        <v>14.53679</v>
      </c>
    </row>
    <row r="6146" spans="34:39" ht="15">
      <c r="AH6146" s="353" t="s">
        <v>19200</v>
      </c>
      <c r="AI6146" s="352" t="s">
        <v>19201</v>
      </c>
      <c r="AJ6146" s="352" t="s">
        <v>19202</v>
      </c>
      <c r="AK6146" s="354">
        <v>302.66329000000002</v>
      </c>
      <c r="AL6146" s="355">
        <v>14.559200000000001</v>
      </c>
      <c r="AM6146" s="11">
        <f>IF(Verzie!$E$1="CZK",Ceny!AK6146,IF(Verzie!$E$1="SK",Ceny!AL6146,""))</f>
        <v>14.559200000000001</v>
      </c>
    </row>
    <row r="6147" spans="34:39" ht="15">
      <c r="AH6147" s="353" t="s">
        <v>19203</v>
      </c>
      <c r="AI6147" s="352" t="s">
        <v>19204</v>
      </c>
      <c r="AJ6147" s="352" t="s">
        <v>19205</v>
      </c>
      <c r="AK6147" s="354">
        <v>302.66329000000002</v>
      </c>
      <c r="AL6147" s="355">
        <v>14.559200000000001</v>
      </c>
      <c r="AM6147" s="11">
        <f>IF(Verzie!$E$1="CZK",Ceny!AK6147,IF(Verzie!$E$1="SK",Ceny!AL6147,""))</f>
        <v>14.559200000000001</v>
      </c>
    </row>
    <row r="6148" spans="34:39" ht="15">
      <c r="AH6148" s="353" t="s">
        <v>19206</v>
      </c>
      <c r="AI6148" s="352" t="s">
        <v>19207</v>
      </c>
      <c r="AJ6148" s="352" t="s">
        <v>19208</v>
      </c>
      <c r="AK6148" s="354">
        <v>302.66329000000002</v>
      </c>
      <c r="AL6148" s="355">
        <v>14.559200000000001</v>
      </c>
      <c r="AM6148" s="11">
        <f>IF(Verzie!$E$1="CZK",Ceny!AK6148,IF(Verzie!$E$1="SK",Ceny!AL6148,""))</f>
        <v>14.559200000000001</v>
      </c>
    </row>
    <row r="6149" spans="34:39" ht="15">
      <c r="AH6149" s="353" t="s">
        <v>19209</v>
      </c>
      <c r="AI6149" s="352" t="s">
        <v>19210</v>
      </c>
      <c r="AJ6149" s="352" t="s">
        <v>19211</v>
      </c>
      <c r="AK6149" s="354">
        <v>302.66329000000002</v>
      </c>
      <c r="AL6149" s="355">
        <v>14.559200000000001</v>
      </c>
      <c r="AM6149" s="11">
        <f>IF(Verzie!$E$1="CZK",Ceny!AK6149,IF(Verzie!$E$1="SK",Ceny!AL6149,""))</f>
        <v>14.559200000000001</v>
      </c>
    </row>
    <row r="6150" spans="34:39" ht="15">
      <c r="AH6150" s="353" t="s">
        <v>19212</v>
      </c>
      <c r="AI6150" s="352" t="s">
        <v>19213</v>
      </c>
      <c r="AJ6150" s="352" t="s">
        <v>19214</v>
      </c>
      <c r="AK6150" s="354">
        <v>302.66329000000002</v>
      </c>
      <c r="AL6150" s="355">
        <v>14.559200000000001</v>
      </c>
      <c r="AM6150" s="11">
        <f>IF(Verzie!$E$1="CZK",Ceny!AK6150,IF(Verzie!$E$1="SK",Ceny!AL6150,""))</f>
        <v>14.559200000000001</v>
      </c>
    </row>
    <row r="6151" spans="34:39" ht="15">
      <c r="AH6151" s="353" t="s">
        <v>19215</v>
      </c>
      <c r="AI6151" s="352" t="s">
        <v>19216</v>
      </c>
      <c r="AJ6151" s="352" t="s">
        <v>19217</v>
      </c>
      <c r="AK6151" s="354">
        <v>302.66329000000002</v>
      </c>
      <c r="AL6151" s="355">
        <v>14.559200000000001</v>
      </c>
      <c r="AM6151" s="11">
        <f>IF(Verzie!$E$1="CZK",Ceny!AK6151,IF(Verzie!$E$1="SK",Ceny!AL6151,""))</f>
        <v>14.559200000000001</v>
      </c>
    </row>
    <row r="6152" spans="34:39" ht="15">
      <c r="AH6152" s="353" t="s">
        <v>19218</v>
      </c>
      <c r="AI6152" s="352" t="s">
        <v>19219</v>
      </c>
      <c r="AJ6152" s="352" t="s">
        <v>19220</v>
      </c>
      <c r="AK6152" s="354">
        <v>302.19767000000002</v>
      </c>
      <c r="AL6152" s="355">
        <v>14.53679</v>
      </c>
      <c r="AM6152" s="11">
        <f>IF(Verzie!$E$1="CZK",Ceny!AK6152,IF(Verzie!$E$1="SK",Ceny!AL6152,""))</f>
        <v>14.53679</v>
      </c>
    </row>
    <row r="6153" spans="34:39" ht="15">
      <c r="AH6153" s="353" t="s">
        <v>19221</v>
      </c>
      <c r="AI6153" s="352" t="s">
        <v>19222</v>
      </c>
      <c r="AJ6153" s="352" t="s">
        <v>19223</v>
      </c>
      <c r="AK6153" s="354">
        <v>302.19767000000002</v>
      </c>
      <c r="AL6153" s="355">
        <v>14.53679</v>
      </c>
      <c r="AM6153" s="11">
        <f>IF(Verzie!$E$1="CZK",Ceny!AK6153,IF(Verzie!$E$1="SK",Ceny!AL6153,""))</f>
        <v>14.53679</v>
      </c>
    </row>
    <row r="6154" spans="34:39" ht="15">
      <c r="AH6154" s="353" t="s">
        <v>19224</v>
      </c>
      <c r="AI6154" s="352" t="s">
        <v>19225</v>
      </c>
      <c r="AJ6154" s="352" t="s">
        <v>19226</v>
      </c>
      <c r="AK6154" s="354">
        <v>302.19767000000002</v>
      </c>
      <c r="AL6154" s="355">
        <v>14.53679</v>
      </c>
      <c r="AM6154" s="11">
        <f>IF(Verzie!$E$1="CZK",Ceny!AK6154,IF(Verzie!$E$1="SK",Ceny!AL6154,""))</f>
        <v>14.53679</v>
      </c>
    </row>
    <row r="6155" spans="34:39" ht="15">
      <c r="AH6155" s="353" t="s">
        <v>19227</v>
      </c>
      <c r="AI6155" s="352" t="s">
        <v>19228</v>
      </c>
      <c r="AJ6155" s="352" t="s">
        <v>19229</v>
      </c>
      <c r="AK6155" s="354">
        <v>302.19767000000002</v>
      </c>
      <c r="AL6155" s="355">
        <v>14.53679</v>
      </c>
      <c r="AM6155" s="11">
        <f>IF(Verzie!$E$1="CZK",Ceny!AK6155,IF(Verzie!$E$1="SK",Ceny!AL6155,""))</f>
        <v>14.53679</v>
      </c>
    </row>
    <row r="6156" spans="34:39" ht="15">
      <c r="AH6156" s="353" t="s">
        <v>19230</v>
      </c>
      <c r="AI6156" s="352" t="s">
        <v>19231</v>
      </c>
      <c r="AJ6156" s="352" t="s">
        <v>19232</v>
      </c>
      <c r="AK6156" s="354">
        <v>302.66329000000002</v>
      </c>
      <c r="AL6156" s="355">
        <v>14.559200000000001</v>
      </c>
      <c r="AM6156" s="11">
        <f>IF(Verzie!$E$1="CZK",Ceny!AK6156,IF(Verzie!$E$1="SK",Ceny!AL6156,""))</f>
        <v>14.559200000000001</v>
      </c>
    </row>
    <row r="6157" spans="34:39" ht="15">
      <c r="AH6157" s="353" t="s">
        <v>19233</v>
      </c>
      <c r="AI6157" s="352" t="s">
        <v>19234</v>
      </c>
      <c r="AJ6157" s="352" t="s">
        <v>19235</v>
      </c>
      <c r="AK6157" s="354">
        <v>302.66329000000002</v>
      </c>
      <c r="AL6157" s="355">
        <v>14.559200000000001</v>
      </c>
      <c r="AM6157" s="11">
        <f>IF(Verzie!$E$1="CZK",Ceny!AK6157,IF(Verzie!$E$1="SK",Ceny!AL6157,""))</f>
        <v>14.559200000000001</v>
      </c>
    </row>
    <row r="6158" spans="34:39" ht="15">
      <c r="AH6158" s="353" t="s">
        <v>19236</v>
      </c>
      <c r="AI6158" s="352" t="s">
        <v>19237</v>
      </c>
      <c r="AJ6158" s="352" t="s">
        <v>19238</v>
      </c>
      <c r="AK6158" s="354">
        <v>302.66329000000002</v>
      </c>
      <c r="AL6158" s="355">
        <v>14.559200000000001</v>
      </c>
      <c r="AM6158" s="11">
        <f>IF(Verzie!$E$1="CZK",Ceny!AK6158,IF(Verzie!$E$1="SK",Ceny!AL6158,""))</f>
        <v>14.559200000000001</v>
      </c>
    </row>
    <row r="6159" spans="34:39" ht="15">
      <c r="AH6159" s="353" t="s">
        <v>19239</v>
      </c>
      <c r="AI6159" s="352" t="s">
        <v>19240</v>
      </c>
      <c r="AJ6159" s="352" t="s">
        <v>19241</v>
      </c>
      <c r="AK6159" s="354">
        <v>302.66329000000002</v>
      </c>
      <c r="AL6159" s="355">
        <v>14.559200000000001</v>
      </c>
      <c r="AM6159" s="11">
        <f>IF(Verzie!$E$1="CZK",Ceny!AK6159,IF(Verzie!$E$1="SK",Ceny!AL6159,""))</f>
        <v>14.559200000000001</v>
      </c>
    </row>
    <row r="6160" spans="34:39" ht="15">
      <c r="AH6160" s="353" t="s">
        <v>19242</v>
      </c>
      <c r="AI6160" s="352" t="s">
        <v>19243</v>
      </c>
      <c r="AJ6160" s="352" t="s">
        <v>19244</v>
      </c>
      <c r="AK6160" s="354">
        <v>302.66329000000002</v>
      </c>
      <c r="AL6160" s="355">
        <v>14.559200000000001</v>
      </c>
      <c r="AM6160" s="11">
        <f>IF(Verzie!$E$1="CZK",Ceny!AK6160,IF(Verzie!$E$1="SK",Ceny!AL6160,""))</f>
        <v>14.559200000000001</v>
      </c>
    </row>
    <row r="6161" spans="34:39" ht="15">
      <c r="AH6161" s="353" t="s">
        <v>19245</v>
      </c>
      <c r="AI6161" s="352" t="s">
        <v>19246</v>
      </c>
      <c r="AJ6161" s="352" t="s">
        <v>19247</v>
      </c>
      <c r="AK6161" s="354">
        <v>302.66329000000002</v>
      </c>
      <c r="AL6161" s="355">
        <v>14.559200000000001</v>
      </c>
      <c r="AM6161" s="11">
        <f>IF(Verzie!$E$1="CZK",Ceny!AK6161,IF(Verzie!$E$1="SK",Ceny!AL6161,""))</f>
        <v>14.559200000000001</v>
      </c>
    </row>
    <row r="6162" spans="34:39" ht="15">
      <c r="AH6162" s="353" t="s">
        <v>19248</v>
      </c>
      <c r="AI6162" s="352" t="s">
        <v>19249</v>
      </c>
      <c r="AJ6162" s="352" t="s">
        <v>19250</v>
      </c>
      <c r="AK6162" s="354">
        <v>305.78357999999997</v>
      </c>
      <c r="AL6162" s="355">
        <v>14.70928</v>
      </c>
      <c r="AM6162" s="11">
        <f>IF(Verzie!$E$1="CZK",Ceny!AK6162,IF(Verzie!$E$1="SK",Ceny!AL6162,""))</f>
        <v>14.70928</v>
      </c>
    </row>
    <row r="6163" spans="34:39" ht="15">
      <c r="AH6163" s="353" t="s">
        <v>19251</v>
      </c>
      <c r="AI6163" s="352" t="s">
        <v>19252</v>
      </c>
      <c r="AJ6163" s="352" t="s">
        <v>19253</v>
      </c>
      <c r="AK6163" s="354">
        <v>305.78357999999997</v>
      </c>
      <c r="AL6163" s="355">
        <v>14.70928</v>
      </c>
      <c r="AM6163" s="11">
        <f>IF(Verzie!$E$1="CZK",Ceny!AK6163,IF(Verzie!$E$1="SK",Ceny!AL6163,""))</f>
        <v>14.70928</v>
      </c>
    </row>
    <row r="6164" spans="34:39" ht="15">
      <c r="AH6164" s="353" t="s">
        <v>19254</v>
      </c>
      <c r="AI6164" s="352" t="s">
        <v>19255</v>
      </c>
      <c r="AJ6164" s="352" t="s">
        <v>19256</v>
      </c>
      <c r="AK6164" s="354">
        <v>305.78357999999997</v>
      </c>
      <c r="AL6164" s="355">
        <v>14.70928</v>
      </c>
      <c r="AM6164" s="11">
        <f>IF(Verzie!$E$1="CZK",Ceny!AK6164,IF(Verzie!$E$1="SK",Ceny!AL6164,""))</f>
        <v>14.70928</v>
      </c>
    </row>
    <row r="6165" spans="34:39" ht="15">
      <c r="AH6165" s="353" t="s">
        <v>19257</v>
      </c>
      <c r="AI6165" s="352" t="s">
        <v>19258</v>
      </c>
      <c r="AJ6165" s="352" t="s">
        <v>19259</v>
      </c>
      <c r="AK6165" s="354">
        <v>305.78357999999997</v>
      </c>
      <c r="AL6165" s="355">
        <v>14.70928</v>
      </c>
      <c r="AM6165" s="11">
        <f>IF(Verzie!$E$1="CZK",Ceny!AK6165,IF(Verzie!$E$1="SK",Ceny!AL6165,""))</f>
        <v>14.70928</v>
      </c>
    </row>
    <row r="6166" spans="34:39" ht="15">
      <c r="AH6166" s="353" t="s">
        <v>19260</v>
      </c>
      <c r="AI6166" s="352" t="s">
        <v>19261</v>
      </c>
      <c r="AJ6166" s="352" t="s">
        <v>19262</v>
      </c>
      <c r="AK6166" s="354">
        <v>308.90141</v>
      </c>
      <c r="AL6166" s="355">
        <v>14.85929</v>
      </c>
      <c r="AM6166" s="11">
        <f>IF(Verzie!$E$1="CZK",Ceny!AK6166,IF(Verzie!$E$1="SK",Ceny!AL6166,""))</f>
        <v>14.85929</v>
      </c>
    </row>
    <row r="6167" spans="34:39" ht="15">
      <c r="AH6167" s="353" t="s">
        <v>19263</v>
      </c>
      <c r="AI6167" s="352" t="s">
        <v>19264</v>
      </c>
      <c r="AJ6167" s="352" t="s">
        <v>19265</v>
      </c>
      <c r="AK6167" s="354">
        <v>308.90141</v>
      </c>
      <c r="AL6167" s="355">
        <v>14.85929</v>
      </c>
      <c r="AM6167" s="11">
        <f>IF(Verzie!$E$1="CZK",Ceny!AK6167,IF(Verzie!$E$1="SK",Ceny!AL6167,""))</f>
        <v>14.85929</v>
      </c>
    </row>
    <row r="6168" spans="34:39" ht="15">
      <c r="AH6168" s="353" t="s">
        <v>19266</v>
      </c>
      <c r="AI6168" s="352" t="s">
        <v>19267</v>
      </c>
      <c r="AJ6168" s="352" t="s">
        <v>19268</v>
      </c>
      <c r="AK6168" s="354">
        <v>308.90141</v>
      </c>
      <c r="AL6168" s="355">
        <v>14.85929</v>
      </c>
      <c r="AM6168" s="11">
        <f>IF(Verzie!$E$1="CZK",Ceny!AK6168,IF(Verzie!$E$1="SK",Ceny!AL6168,""))</f>
        <v>14.85929</v>
      </c>
    </row>
    <row r="6169" spans="34:39" ht="15">
      <c r="AH6169" s="353" t="s">
        <v>19269</v>
      </c>
      <c r="AI6169" s="352" t="s">
        <v>19270</v>
      </c>
      <c r="AJ6169" s="352" t="s">
        <v>19271</v>
      </c>
      <c r="AK6169" s="354">
        <v>308.90141</v>
      </c>
      <c r="AL6169" s="355">
        <v>14.85929</v>
      </c>
      <c r="AM6169" s="11">
        <f>IF(Verzie!$E$1="CZK",Ceny!AK6169,IF(Verzie!$E$1="SK",Ceny!AL6169,""))</f>
        <v>14.85929</v>
      </c>
    </row>
    <row r="6170" spans="34:39" ht="15">
      <c r="AH6170" s="353" t="s">
        <v>19272</v>
      </c>
      <c r="AI6170" s="352" t="s">
        <v>19273</v>
      </c>
      <c r="AJ6170" s="352" t="s">
        <v>19274</v>
      </c>
      <c r="AK6170" s="354">
        <v>312.01922000000002</v>
      </c>
      <c r="AL6170" s="355">
        <v>15.00925</v>
      </c>
      <c r="AM6170" s="11">
        <f>IF(Verzie!$E$1="CZK",Ceny!AK6170,IF(Verzie!$E$1="SK",Ceny!AL6170,""))</f>
        <v>15.00925</v>
      </c>
    </row>
    <row r="6171" spans="34:39" ht="15">
      <c r="AH6171" s="353" t="s">
        <v>19275</v>
      </c>
      <c r="AI6171" s="352" t="s">
        <v>19276</v>
      </c>
      <c r="AJ6171" s="352" t="s">
        <v>19277</v>
      </c>
      <c r="AK6171" s="354">
        <v>312.01922000000002</v>
      </c>
      <c r="AL6171" s="355">
        <v>15.00925</v>
      </c>
      <c r="AM6171" s="11">
        <f>IF(Verzie!$E$1="CZK",Ceny!AK6171,IF(Verzie!$E$1="SK",Ceny!AL6171,""))</f>
        <v>15.00925</v>
      </c>
    </row>
    <row r="6172" spans="34:39" ht="15">
      <c r="AH6172" s="353" t="s">
        <v>19278</v>
      </c>
      <c r="AI6172" s="352" t="s">
        <v>19279</v>
      </c>
      <c r="AJ6172" s="352" t="s">
        <v>19280</v>
      </c>
      <c r="AK6172" s="354">
        <v>312.01922000000002</v>
      </c>
      <c r="AL6172" s="355">
        <v>15.00925</v>
      </c>
      <c r="AM6172" s="11">
        <f>IF(Verzie!$E$1="CZK",Ceny!AK6172,IF(Verzie!$E$1="SK",Ceny!AL6172,""))</f>
        <v>15.00925</v>
      </c>
    </row>
    <row r="6173" spans="34:39" ht="15">
      <c r="AH6173" s="353" t="s">
        <v>19281</v>
      </c>
      <c r="AI6173" s="352" t="s">
        <v>19282</v>
      </c>
      <c r="AJ6173" s="352" t="s">
        <v>19283</v>
      </c>
      <c r="AK6173" s="354">
        <v>312.01922000000002</v>
      </c>
      <c r="AL6173" s="355">
        <v>15.00925</v>
      </c>
      <c r="AM6173" s="11">
        <f>IF(Verzie!$E$1="CZK",Ceny!AK6173,IF(Verzie!$E$1="SK",Ceny!AL6173,""))</f>
        <v>15.00925</v>
      </c>
    </row>
    <row r="6174" spans="34:39" ht="15">
      <c r="AH6174" s="353" t="s">
        <v>19284</v>
      </c>
      <c r="AI6174" s="352" t="s">
        <v>19285</v>
      </c>
      <c r="AJ6174" s="352" t="s">
        <v>19286</v>
      </c>
      <c r="AK6174" s="354">
        <v>330.74320999999998</v>
      </c>
      <c r="AL6174" s="355">
        <v>15.909940000000001</v>
      </c>
      <c r="AM6174" s="11">
        <f>IF(Verzie!$E$1="CZK",Ceny!AK6174,IF(Verzie!$E$1="SK",Ceny!AL6174,""))</f>
        <v>15.909940000000001</v>
      </c>
    </row>
    <row r="6175" spans="34:39" ht="15">
      <c r="AH6175" s="353" t="s">
        <v>19287</v>
      </c>
      <c r="AI6175" s="352" t="s">
        <v>19288</v>
      </c>
      <c r="AJ6175" s="352" t="s">
        <v>19289</v>
      </c>
      <c r="AK6175" s="354">
        <v>330.74320999999998</v>
      </c>
      <c r="AL6175" s="355">
        <v>15.909940000000001</v>
      </c>
      <c r="AM6175" s="11">
        <f>IF(Verzie!$E$1="CZK",Ceny!AK6175,IF(Verzie!$E$1="SK",Ceny!AL6175,""))</f>
        <v>15.909940000000001</v>
      </c>
    </row>
    <row r="6176" spans="34:39" ht="15">
      <c r="AH6176" s="353" t="s">
        <v>19290</v>
      </c>
      <c r="AI6176" s="352" t="s">
        <v>19291</v>
      </c>
      <c r="AJ6176" s="352" t="s">
        <v>19292</v>
      </c>
      <c r="AK6176" s="354">
        <v>330.74320999999998</v>
      </c>
      <c r="AL6176" s="355">
        <v>15.909940000000001</v>
      </c>
      <c r="AM6176" s="11">
        <f>IF(Verzie!$E$1="CZK",Ceny!AK6176,IF(Verzie!$E$1="SK",Ceny!AL6176,""))</f>
        <v>15.909940000000001</v>
      </c>
    </row>
    <row r="6177" spans="34:39" ht="15">
      <c r="AH6177" s="353" t="s">
        <v>19293</v>
      </c>
      <c r="AI6177" s="352" t="s">
        <v>19294</v>
      </c>
      <c r="AJ6177" s="352" t="s">
        <v>19295</v>
      </c>
      <c r="AK6177" s="354">
        <v>330.74320999999998</v>
      </c>
      <c r="AL6177" s="355">
        <v>15.909940000000001</v>
      </c>
      <c r="AM6177" s="11">
        <f>IF(Verzie!$E$1="CZK",Ceny!AK6177,IF(Verzie!$E$1="SK",Ceny!AL6177,""))</f>
        <v>15.909940000000001</v>
      </c>
    </row>
    <row r="6178" spans="34:39" ht="15">
      <c r="AH6178" s="353" t="s">
        <v>19296</v>
      </c>
      <c r="AI6178" s="352" t="s">
        <v>19297</v>
      </c>
      <c r="AJ6178" s="352" t="s">
        <v>19298</v>
      </c>
      <c r="AK6178" s="354">
        <v>368.18642</v>
      </c>
      <c r="AL6178" s="355">
        <v>17.711110000000001</v>
      </c>
      <c r="AM6178" s="11">
        <f>IF(Verzie!$E$1="CZK",Ceny!AK6178,IF(Verzie!$E$1="SK",Ceny!AL6178,""))</f>
        <v>17.711110000000001</v>
      </c>
    </row>
    <row r="6179" spans="34:39" ht="15">
      <c r="AH6179" s="353" t="s">
        <v>19299</v>
      </c>
      <c r="AI6179" s="352" t="s">
        <v>19300</v>
      </c>
      <c r="AJ6179" s="352" t="s">
        <v>19301</v>
      </c>
      <c r="AK6179" s="354">
        <v>368.18642</v>
      </c>
      <c r="AL6179" s="355">
        <v>17.711110000000001</v>
      </c>
      <c r="AM6179" s="11">
        <f>IF(Verzie!$E$1="CZK",Ceny!AK6179,IF(Verzie!$E$1="SK",Ceny!AL6179,""))</f>
        <v>17.711110000000001</v>
      </c>
    </row>
    <row r="6180" spans="34:39" ht="15">
      <c r="AH6180" s="353" t="s">
        <v>19302</v>
      </c>
      <c r="AI6180" s="352" t="s">
        <v>19303</v>
      </c>
      <c r="AJ6180" s="352" t="s">
        <v>19304</v>
      </c>
      <c r="AK6180" s="354">
        <v>368.18642</v>
      </c>
      <c r="AL6180" s="355">
        <v>17.711110000000001</v>
      </c>
      <c r="AM6180" s="11">
        <f>IF(Verzie!$E$1="CZK",Ceny!AK6180,IF(Verzie!$E$1="SK",Ceny!AL6180,""))</f>
        <v>17.711110000000001</v>
      </c>
    </row>
    <row r="6181" spans="34:39" ht="15">
      <c r="AH6181" s="353" t="s">
        <v>19305</v>
      </c>
      <c r="AI6181" s="352" t="s">
        <v>19306</v>
      </c>
      <c r="AJ6181" s="352" t="s">
        <v>19307</v>
      </c>
      <c r="AK6181" s="354">
        <v>368.18642</v>
      </c>
      <c r="AL6181" s="355">
        <v>17.711110000000001</v>
      </c>
      <c r="AM6181" s="11">
        <f>IF(Verzie!$E$1="CZK",Ceny!AK6181,IF(Verzie!$E$1="SK",Ceny!AL6181,""))</f>
        <v>17.711110000000001</v>
      </c>
    </row>
    <row r="6182" spans="34:39" ht="15">
      <c r="AH6182" s="353" t="s">
        <v>19308</v>
      </c>
      <c r="AI6182" s="352" t="s">
        <v>19309</v>
      </c>
      <c r="AJ6182" s="352" t="s">
        <v>19310</v>
      </c>
      <c r="AK6182" s="354">
        <v>330.36642000000001</v>
      </c>
      <c r="AL6182" s="355">
        <v>15.89181</v>
      </c>
      <c r="AM6182" s="11">
        <f>IF(Verzie!$E$1="CZK",Ceny!AK6182,IF(Verzie!$E$1="SK",Ceny!AL6182,""))</f>
        <v>15.89181</v>
      </c>
    </row>
    <row r="6183" spans="34:39" ht="15">
      <c r="AH6183" s="353" t="s">
        <v>19311</v>
      </c>
      <c r="AI6183" s="352" t="s">
        <v>19312</v>
      </c>
      <c r="AJ6183" s="352" t="s">
        <v>19313</v>
      </c>
      <c r="AK6183" s="354">
        <v>330.36642000000001</v>
      </c>
      <c r="AL6183" s="355">
        <v>15.89181</v>
      </c>
      <c r="AM6183" s="11">
        <f>IF(Verzie!$E$1="CZK",Ceny!AK6183,IF(Verzie!$E$1="SK",Ceny!AL6183,""))</f>
        <v>15.89181</v>
      </c>
    </row>
    <row r="6184" spans="34:39" ht="15">
      <c r="AH6184" s="353" t="s">
        <v>19314</v>
      </c>
      <c r="AI6184" s="352" t="s">
        <v>19315</v>
      </c>
      <c r="AJ6184" s="352" t="s">
        <v>19316</v>
      </c>
      <c r="AK6184" s="354">
        <v>330.83202</v>
      </c>
      <c r="AL6184" s="355">
        <v>15.91422</v>
      </c>
      <c r="AM6184" s="11">
        <f>IF(Verzie!$E$1="CZK",Ceny!AK6184,IF(Verzie!$E$1="SK",Ceny!AL6184,""))</f>
        <v>15.91422</v>
      </c>
    </row>
    <row r="6185" spans="34:39" ht="15">
      <c r="AH6185" s="353" t="s">
        <v>19317</v>
      </c>
      <c r="AI6185" s="352" t="s">
        <v>19318</v>
      </c>
      <c r="AJ6185" s="352" t="s">
        <v>19319</v>
      </c>
      <c r="AK6185" s="354">
        <v>330.83202</v>
      </c>
      <c r="AL6185" s="355">
        <v>15.91422</v>
      </c>
      <c r="AM6185" s="11">
        <f>IF(Verzie!$E$1="CZK",Ceny!AK6185,IF(Verzie!$E$1="SK",Ceny!AL6185,""))</f>
        <v>15.91422</v>
      </c>
    </row>
    <row r="6186" spans="34:39" ht="15">
      <c r="AH6186" s="353" t="s">
        <v>19320</v>
      </c>
      <c r="AI6186" s="352" t="s">
        <v>19321</v>
      </c>
      <c r="AJ6186" s="352" t="s">
        <v>19322</v>
      </c>
      <c r="AK6186" s="354">
        <v>330.83202</v>
      </c>
      <c r="AL6186" s="355">
        <v>15.91422</v>
      </c>
      <c r="AM6186" s="11">
        <f>IF(Verzie!$E$1="CZK",Ceny!AK6186,IF(Verzie!$E$1="SK",Ceny!AL6186,""))</f>
        <v>15.91422</v>
      </c>
    </row>
    <row r="6187" spans="34:39" ht="15">
      <c r="AH6187" s="353" t="s">
        <v>19323</v>
      </c>
      <c r="AI6187" s="352" t="s">
        <v>19324</v>
      </c>
      <c r="AJ6187" s="352" t="s">
        <v>19325</v>
      </c>
      <c r="AK6187" s="354">
        <v>330.83202</v>
      </c>
      <c r="AL6187" s="355">
        <v>15.91422</v>
      </c>
      <c r="AM6187" s="11">
        <f>IF(Verzie!$E$1="CZK",Ceny!AK6187,IF(Verzie!$E$1="SK",Ceny!AL6187,""))</f>
        <v>15.91422</v>
      </c>
    </row>
    <row r="6188" spans="34:39" ht="15">
      <c r="AH6188" s="353" t="s">
        <v>19326</v>
      </c>
      <c r="AI6188" s="352" t="s">
        <v>19327</v>
      </c>
      <c r="AJ6188" s="352" t="s">
        <v>19328</v>
      </c>
      <c r="AK6188" s="354">
        <v>330.83202</v>
      </c>
      <c r="AL6188" s="355">
        <v>15.91422</v>
      </c>
      <c r="AM6188" s="11">
        <f>IF(Verzie!$E$1="CZK",Ceny!AK6188,IF(Verzie!$E$1="SK",Ceny!AL6188,""))</f>
        <v>15.91422</v>
      </c>
    </row>
    <row r="6189" spans="34:39" ht="15">
      <c r="AH6189" s="353" t="s">
        <v>19329</v>
      </c>
      <c r="AI6189" s="352" t="s">
        <v>19330</v>
      </c>
      <c r="AJ6189" s="352" t="s">
        <v>19331</v>
      </c>
      <c r="AK6189" s="354">
        <v>330.83202</v>
      </c>
      <c r="AL6189" s="355">
        <v>15.91422</v>
      </c>
      <c r="AM6189" s="11">
        <f>IF(Verzie!$E$1="CZK",Ceny!AK6189,IF(Verzie!$E$1="SK",Ceny!AL6189,""))</f>
        <v>15.91422</v>
      </c>
    </row>
    <row r="6190" spans="34:39" ht="15">
      <c r="AH6190" s="353" t="s">
        <v>19332</v>
      </c>
      <c r="AI6190" s="352" t="s">
        <v>19333</v>
      </c>
      <c r="AJ6190" s="352" t="s">
        <v>19334</v>
      </c>
      <c r="AK6190" s="354">
        <v>333.95233000000002</v>
      </c>
      <c r="AL6190" s="355">
        <v>16.064309999999999</v>
      </c>
      <c r="AM6190" s="11">
        <f>IF(Verzie!$E$1="CZK",Ceny!AK6190,IF(Verzie!$E$1="SK",Ceny!AL6190,""))</f>
        <v>16.064309999999999</v>
      </c>
    </row>
    <row r="6191" spans="34:39" ht="15">
      <c r="AH6191" s="353" t="s">
        <v>19335</v>
      </c>
      <c r="AI6191" s="352" t="s">
        <v>19336</v>
      </c>
      <c r="AJ6191" s="352" t="s">
        <v>19337</v>
      </c>
      <c r="AK6191" s="354">
        <v>333.95233000000002</v>
      </c>
      <c r="AL6191" s="355">
        <v>16.064309999999999</v>
      </c>
      <c r="AM6191" s="11">
        <f>IF(Verzie!$E$1="CZK",Ceny!AK6191,IF(Verzie!$E$1="SK",Ceny!AL6191,""))</f>
        <v>16.064309999999999</v>
      </c>
    </row>
    <row r="6192" spans="34:39" ht="15">
      <c r="AH6192" s="353" t="s">
        <v>19338</v>
      </c>
      <c r="AI6192" s="352" t="s">
        <v>19339</v>
      </c>
      <c r="AJ6192" s="352" t="s">
        <v>19340</v>
      </c>
      <c r="AK6192" s="354">
        <v>333.95233000000002</v>
      </c>
      <c r="AL6192" s="355">
        <v>16.064309999999999</v>
      </c>
      <c r="AM6192" s="11">
        <f>IF(Verzie!$E$1="CZK",Ceny!AK6192,IF(Verzie!$E$1="SK",Ceny!AL6192,""))</f>
        <v>16.064309999999999</v>
      </c>
    </row>
    <row r="6193" spans="34:39" ht="15">
      <c r="AH6193" s="353" t="s">
        <v>19341</v>
      </c>
      <c r="AI6193" s="352" t="s">
        <v>19342</v>
      </c>
      <c r="AJ6193" s="352" t="s">
        <v>19343</v>
      </c>
      <c r="AK6193" s="354">
        <v>333.95233000000002</v>
      </c>
      <c r="AL6193" s="355">
        <v>16.064309999999999</v>
      </c>
      <c r="AM6193" s="11">
        <f>IF(Verzie!$E$1="CZK",Ceny!AK6193,IF(Verzie!$E$1="SK",Ceny!AL6193,""))</f>
        <v>16.064309999999999</v>
      </c>
    </row>
    <row r="6194" spans="34:39" ht="15">
      <c r="AH6194" s="353" t="s">
        <v>19344</v>
      </c>
      <c r="AI6194" s="352" t="s">
        <v>19345</v>
      </c>
      <c r="AJ6194" s="352" t="s">
        <v>19346</v>
      </c>
      <c r="AK6194" s="354">
        <v>337.07013999999998</v>
      </c>
      <c r="AL6194" s="355">
        <v>16.214310000000001</v>
      </c>
      <c r="AM6194" s="11">
        <f>IF(Verzie!$E$1="CZK",Ceny!AK6194,IF(Verzie!$E$1="SK",Ceny!AL6194,""))</f>
        <v>16.214310000000001</v>
      </c>
    </row>
    <row r="6195" spans="34:39" ht="15">
      <c r="AH6195" s="353" t="s">
        <v>19347</v>
      </c>
      <c r="AI6195" s="352" t="s">
        <v>19348</v>
      </c>
      <c r="AJ6195" s="352" t="s">
        <v>19349</v>
      </c>
      <c r="AK6195" s="354">
        <v>337.07013999999998</v>
      </c>
      <c r="AL6195" s="355">
        <v>16.214310000000001</v>
      </c>
      <c r="AM6195" s="11">
        <f>IF(Verzie!$E$1="CZK",Ceny!AK6195,IF(Verzie!$E$1="SK",Ceny!AL6195,""))</f>
        <v>16.214310000000001</v>
      </c>
    </row>
    <row r="6196" spans="34:39" ht="15">
      <c r="AH6196" s="353" t="s">
        <v>19350</v>
      </c>
      <c r="AI6196" s="352" t="s">
        <v>19351</v>
      </c>
      <c r="AJ6196" s="352" t="s">
        <v>19352</v>
      </c>
      <c r="AK6196" s="354">
        <v>337.07013999999998</v>
      </c>
      <c r="AL6196" s="355">
        <v>16.214310000000001</v>
      </c>
      <c r="AM6196" s="11">
        <f>IF(Verzie!$E$1="CZK",Ceny!AK6196,IF(Verzie!$E$1="SK",Ceny!AL6196,""))</f>
        <v>16.214310000000001</v>
      </c>
    </row>
    <row r="6197" spans="34:39" ht="15">
      <c r="AH6197" s="353" t="s">
        <v>19353</v>
      </c>
      <c r="AI6197" s="352" t="s">
        <v>19354</v>
      </c>
      <c r="AJ6197" s="352" t="s">
        <v>19355</v>
      </c>
      <c r="AK6197" s="354">
        <v>337.07013999999998</v>
      </c>
      <c r="AL6197" s="355">
        <v>16.214310000000001</v>
      </c>
      <c r="AM6197" s="11">
        <f>IF(Verzie!$E$1="CZK",Ceny!AK6197,IF(Verzie!$E$1="SK",Ceny!AL6197,""))</f>
        <v>16.214310000000001</v>
      </c>
    </row>
    <row r="6198" spans="34:39" ht="15">
      <c r="AH6198" s="353" t="s">
        <v>19356</v>
      </c>
      <c r="AI6198" s="352" t="s">
        <v>19357</v>
      </c>
      <c r="AJ6198" s="352" t="s">
        <v>19358</v>
      </c>
      <c r="AK6198" s="354">
        <v>340.18806999999998</v>
      </c>
      <c r="AL6198" s="355">
        <v>16.364270000000001</v>
      </c>
      <c r="AM6198" s="11">
        <f>IF(Verzie!$E$1="CZK",Ceny!AK6198,IF(Verzie!$E$1="SK",Ceny!AL6198,""))</f>
        <v>16.364270000000001</v>
      </c>
    </row>
    <row r="6199" spans="34:39" ht="15">
      <c r="AH6199" s="353" t="s">
        <v>19359</v>
      </c>
      <c r="AI6199" s="352" t="s">
        <v>19360</v>
      </c>
      <c r="AJ6199" s="352" t="s">
        <v>19361</v>
      </c>
      <c r="AK6199" s="354">
        <v>340.18806999999998</v>
      </c>
      <c r="AL6199" s="355">
        <v>16.364270000000001</v>
      </c>
      <c r="AM6199" s="11">
        <f>IF(Verzie!$E$1="CZK",Ceny!AK6199,IF(Verzie!$E$1="SK",Ceny!AL6199,""))</f>
        <v>16.364270000000001</v>
      </c>
    </row>
    <row r="6200" spans="34:39" ht="15">
      <c r="AH6200" s="353" t="s">
        <v>19362</v>
      </c>
      <c r="AI6200" s="352" t="s">
        <v>19363</v>
      </c>
      <c r="AJ6200" s="352" t="s">
        <v>19364</v>
      </c>
      <c r="AK6200" s="354">
        <v>340.18806999999998</v>
      </c>
      <c r="AL6200" s="355">
        <v>16.364270000000001</v>
      </c>
      <c r="AM6200" s="11">
        <f>IF(Verzie!$E$1="CZK",Ceny!AK6200,IF(Verzie!$E$1="SK",Ceny!AL6200,""))</f>
        <v>16.364270000000001</v>
      </c>
    </row>
    <row r="6201" spans="34:39" ht="15">
      <c r="AH6201" s="353" t="s">
        <v>19365</v>
      </c>
      <c r="AI6201" s="352" t="s">
        <v>19366</v>
      </c>
      <c r="AJ6201" s="352" t="s">
        <v>19367</v>
      </c>
      <c r="AK6201" s="354">
        <v>340.18806999999998</v>
      </c>
      <c r="AL6201" s="355">
        <v>16.364270000000001</v>
      </c>
      <c r="AM6201" s="11">
        <f>IF(Verzie!$E$1="CZK",Ceny!AK6201,IF(Verzie!$E$1="SK",Ceny!AL6201,""))</f>
        <v>16.364270000000001</v>
      </c>
    </row>
    <row r="6202" spans="34:39" ht="15">
      <c r="AH6202" s="353" t="s">
        <v>19368</v>
      </c>
      <c r="AI6202" s="352" t="s">
        <v>19369</v>
      </c>
      <c r="AJ6202" s="352" t="s">
        <v>19370</v>
      </c>
      <c r="AK6202" s="354">
        <v>358.91206</v>
      </c>
      <c r="AL6202" s="355">
        <v>17.264959999999999</v>
      </c>
      <c r="AM6202" s="11">
        <f>IF(Verzie!$E$1="CZK",Ceny!AK6202,IF(Verzie!$E$1="SK",Ceny!AL6202,""))</f>
        <v>17.264959999999999</v>
      </c>
    </row>
    <row r="6203" spans="34:39" ht="15">
      <c r="AH6203" s="353" t="s">
        <v>19371</v>
      </c>
      <c r="AI6203" s="352" t="s">
        <v>19372</v>
      </c>
      <c r="AJ6203" s="352" t="s">
        <v>19373</v>
      </c>
      <c r="AK6203" s="354">
        <v>358.91206</v>
      </c>
      <c r="AL6203" s="355">
        <v>17.264959999999999</v>
      </c>
      <c r="AM6203" s="11">
        <f>IF(Verzie!$E$1="CZK",Ceny!AK6203,IF(Verzie!$E$1="SK",Ceny!AL6203,""))</f>
        <v>17.264959999999999</v>
      </c>
    </row>
    <row r="6204" spans="34:39" ht="15">
      <c r="AH6204" s="353" t="s">
        <v>19374</v>
      </c>
      <c r="AI6204" s="352" t="s">
        <v>19375</v>
      </c>
      <c r="AJ6204" s="352" t="s">
        <v>19376</v>
      </c>
      <c r="AK6204" s="354">
        <v>358.91206</v>
      </c>
      <c r="AL6204" s="355">
        <v>17.264959999999999</v>
      </c>
      <c r="AM6204" s="11">
        <f>IF(Verzie!$E$1="CZK",Ceny!AK6204,IF(Verzie!$E$1="SK",Ceny!AL6204,""))</f>
        <v>17.264959999999999</v>
      </c>
    </row>
    <row r="6205" spans="34:39" ht="15">
      <c r="AH6205" s="353" t="s">
        <v>19377</v>
      </c>
      <c r="AI6205" s="352" t="s">
        <v>19378</v>
      </c>
      <c r="AJ6205" s="352" t="s">
        <v>19379</v>
      </c>
      <c r="AK6205" s="354">
        <v>358.91206</v>
      </c>
      <c r="AL6205" s="355">
        <v>17.264959999999999</v>
      </c>
      <c r="AM6205" s="11">
        <f>IF(Verzie!$E$1="CZK",Ceny!AK6205,IF(Verzie!$E$1="SK",Ceny!AL6205,""))</f>
        <v>17.264959999999999</v>
      </c>
    </row>
    <row r="6206" spans="34:39" ht="15">
      <c r="AH6206" s="353" t="s">
        <v>19380</v>
      </c>
      <c r="AI6206" s="352" t="s">
        <v>19381</v>
      </c>
      <c r="AJ6206" s="352" t="s">
        <v>19382</v>
      </c>
      <c r="AK6206" s="354">
        <v>396.35527000000002</v>
      </c>
      <c r="AL6206" s="355">
        <v>19.066130000000001</v>
      </c>
      <c r="AM6206" s="11">
        <f>IF(Verzie!$E$1="CZK",Ceny!AK6206,IF(Verzie!$E$1="SK",Ceny!AL6206,""))</f>
        <v>19.066130000000001</v>
      </c>
    </row>
    <row r="6207" spans="34:39" ht="15">
      <c r="AH6207" s="353" t="s">
        <v>19383</v>
      </c>
      <c r="AI6207" s="352" t="s">
        <v>19384</v>
      </c>
      <c r="AJ6207" s="352" t="s">
        <v>19385</v>
      </c>
      <c r="AK6207" s="354">
        <v>396.35527000000002</v>
      </c>
      <c r="AL6207" s="355">
        <v>19.066130000000001</v>
      </c>
      <c r="AM6207" s="11">
        <f>IF(Verzie!$E$1="CZK",Ceny!AK6207,IF(Verzie!$E$1="SK",Ceny!AL6207,""))</f>
        <v>19.066130000000001</v>
      </c>
    </row>
    <row r="6208" spans="34:39" ht="15">
      <c r="AH6208" s="353" t="s">
        <v>19386</v>
      </c>
      <c r="AI6208" s="352" t="s">
        <v>19387</v>
      </c>
      <c r="AJ6208" s="352" t="s">
        <v>19388</v>
      </c>
      <c r="AK6208" s="354">
        <v>396.35527000000002</v>
      </c>
      <c r="AL6208" s="355">
        <v>19.066130000000001</v>
      </c>
      <c r="AM6208" s="11">
        <f>IF(Verzie!$E$1="CZK",Ceny!AK6208,IF(Verzie!$E$1="SK",Ceny!AL6208,""))</f>
        <v>19.066130000000001</v>
      </c>
    </row>
    <row r="6209" spans="34:39" ht="15">
      <c r="AH6209" s="353" t="s">
        <v>19389</v>
      </c>
      <c r="AI6209" s="352" t="s">
        <v>19390</v>
      </c>
      <c r="AJ6209" s="352" t="s">
        <v>19391</v>
      </c>
      <c r="AK6209" s="354">
        <v>396.35527000000002</v>
      </c>
      <c r="AL6209" s="355">
        <v>19.066130000000001</v>
      </c>
      <c r="AM6209" s="11">
        <f>IF(Verzie!$E$1="CZK",Ceny!AK6209,IF(Verzie!$E$1="SK",Ceny!AL6209,""))</f>
        <v>19.066130000000001</v>
      </c>
    </row>
    <row r="6210" spans="34:39" ht="15">
      <c r="AH6210" s="353" t="s">
        <v>19392</v>
      </c>
      <c r="AI6210" s="352" t="s">
        <v>19393</v>
      </c>
      <c r="AJ6210" s="352" t="s">
        <v>19394</v>
      </c>
      <c r="AK6210" s="354">
        <v>682.79787999999996</v>
      </c>
      <c r="AL6210" s="355">
        <v>32.845050000000001</v>
      </c>
      <c r="AM6210" s="11">
        <f>IF(Verzie!$E$1="CZK",Ceny!AK6210,IF(Verzie!$E$1="SK",Ceny!AL6210,""))</f>
        <v>32.845050000000001</v>
      </c>
    </row>
    <row r="6211" spans="34:39" ht="15">
      <c r="AH6211" s="353" t="s">
        <v>19395</v>
      </c>
      <c r="AI6211" s="352" t="s">
        <v>19396</v>
      </c>
      <c r="AJ6211" s="352" t="s">
        <v>19397</v>
      </c>
      <c r="AK6211" s="354">
        <v>682.79787999999996</v>
      </c>
      <c r="AL6211" s="355">
        <v>32.845050000000001</v>
      </c>
      <c r="AM6211" s="11">
        <f>IF(Verzie!$E$1="CZK",Ceny!AK6211,IF(Verzie!$E$1="SK",Ceny!AL6211,""))</f>
        <v>32.845050000000001</v>
      </c>
    </row>
    <row r="6212" spans="34:39" ht="15">
      <c r="AH6212" s="353" t="s">
        <v>19398</v>
      </c>
      <c r="AI6212" s="352" t="s">
        <v>19399</v>
      </c>
      <c r="AJ6212" s="352" t="s">
        <v>19400</v>
      </c>
      <c r="AK6212" s="354">
        <v>683.73395000000005</v>
      </c>
      <c r="AL6212" s="355">
        <v>32.890070000000001</v>
      </c>
      <c r="AM6212" s="11">
        <f>IF(Verzie!$E$1="CZK",Ceny!AK6212,IF(Verzie!$E$1="SK",Ceny!AL6212,""))</f>
        <v>32.890070000000001</v>
      </c>
    </row>
    <row r="6213" spans="34:39" ht="15">
      <c r="AH6213" s="353" t="s">
        <v>19401</v>
      </c>
      <c r="AI6213" s="352" t="s">
        <v>19402</v>
      </c>
      <c r="AJ6213" s="352" t="s">
        <v>19403</v>
      </c>
      <c r="AK6213" s="354">
        <v>683.73395000000005</v>
      </c>
      <c r="AL6213" s="355">
        <v>32.890070000000001</v>
      </c>
      <c r="AM6213" s="11">
        <f>IF(Verzie!$E$1="CZK",Ceny!AK6213,IF(Verzie!$E$1="SK",Ceny!AL6213,""))</f>
        <v>32.890070000000001</v>
      </c>
    </row>
    <row r="6214" spans="34:39" ht="15">
      <c r="AH6214" s="353" t="s">
        <v>19404</v>
      </c>
      <c r="AI6214" s="352" t="s">
        <v>19405</v>
      </c>
      <c r="AJ6214" s="352" t="s">
        <v>19406</v>
      </c>
      <c r="AK6214" s="354">
        <v>683.73395000000005</v>
      </c>
      <c r="AL6214" s="355">
        <v>32.890070000000001</v>
      </c>
      <c r="AM6214" s="11">
        <f>IF(Verzie!$E$1="CZK",Ceny!AK6214,IF(Verzie!$E$1="SK",Ceny!AL6214,""))</f>
        <v>32.890070000000001</v>
      </c>
    </row>
    <row r="6215" spans="34:39" ht="15">
      <c r="AH6215" s="353" t="s">
        <v>19407</v>
      </c>
      <c r="AI6215" s="352" t="s">
        <v>19408</v>
      </c>
      <c r="AJ6215" s="352" t="s">
        <v>19409</v>
      </c>
      <c r="AK6215" s="354">
        <v>682.79787999999996</v>
      </c>
      <c r="AL6215" s="355">
        <v>32.845050000000001</v>
      </c>
      <c r="AM6215" s="11">
        <f>IF(Verzie!$E$1="CZK",Ceny!AK6215,IF(Verzie!$E$1="SK",Ceny!AL6215,""))</f>
        <v>32.845050000000001</v>
      </c>
    </row>
    <row r="6216" spans="34:39" ht="15">
      <c r="AH6216" s="353" t="s">
        <v>19410</v>
      </c>
      <c r="AI6216" s="352" t="s">
        <v>19411</v>
      </c>
      <c r="AJ6216" s="352" t="s">
        <v>19412</v>
      </c>
      <c r="AK6216" s="354">
        <v>682.79787999999996</v>
      </c>
      <c r="AL6216" s="355">
        <v>32.845050000000001</v>
      </c>
      <c r="AM6216" s="11">
        <f>IF(Verzie!$E$1="CZK",Ceny!AK6216,IF(Verzie!$E$1="SK",Ceny!AL6216,""))</f>
        <v>32.845050000000001</v>
      </c>
    </row>
    <row r="6217" spans="34:39" ht="15">
      <c r="AH6217" s="353" t="s">
        <v>19413</v>
      </c>
      <c r="AI6217" s="352" t="s">
        <v>19414</v>
      </c>
      <c r="AJ6217" s="352" t="s">
        <v>19415</v>
      </c>
      <c r="AK6217" s="354">
        <v>683.73395000000005</v>
      </c>
      <c r="AL6217" s="355">
        <v>32.890070000000001</v>
      </c>
      <c r="AM6217" s="11">
        <f>IF(Verzie!$E$1="CZK",Ceny!AK6217,IF(Verzie!$E$1="SK",Ceny!AL6217,""))</f>
        <v>32.890070000000001</v>
      </c>
    </row>
    <row r="6218" spans="34:39" ht="15">
      <c r="AH6218" s="353" t="s">
        <v>19416</v>
      </c>
      <c r="AI6218" s="352" t="s">
        <v>19417</v>
      </c>
      <c r="AJ6218" s="352" t="s">
        <v>19418</v>
      </c>
      <c r="AK6218" s="354">
        <v>683.73395000000005</v>
      </c>
      <c r="AL6218" s="355">
        <v>32.890070000000001</v>
      </c>
      <c r="AM6218" s="11">
        <f>IF(Verzie!$E$1="CZK",Ceny!AK6218,IF(Verzie!$E$1="SK",Ceny!AL6218,""))</f>
        <v>32.890070000000001</v>
      </c>
    </row>
    <row r="6219" spans="34:39" ht="15">
      <c r="AH6219" s="353" t="s">
        <v>19419</v>
      </c>
      <c r="AI6219" s="352" t="s">
        <v>19420</v>
      </c>
      <c r="AJ6219" s="352" t="s">
        <v>19421</v>
      </c>
      <c r="AK6219" s="354">
        <v>683.73395000000005</v>
      </c>
      <c r="AL6219" s="355">
        <v>32.890070000000001</v>
      </c>
      <c r="AM6219" s="11">
        <f>IF(Verzie!$E$1="CZK",Ceny!AK6219,IF(Verzie!$E$1="SK",Ceny!AL6219,""))</f>
        <v>32.890070000000001</v>
      </c>
    </row>
    <row r="6220" spans="34:39" ht="15">
      <c r="AH6220" s="353" t="s">
        <v>19422</v>
      </c>
      <c r="AI6220" s="352" t="s">
        <v>19423</v>
      </c>
      <c r="AJ6220" s="352" t="s">
        <v>19424</v>
      </c>
      <c r="AK6220" s="354">
        <v>689.97207000000003</v>
      </c>
      <c r="AL6220" s="355">
        <v>33.19014</v>
      </c>
      <c r="AM6220" s="11">
        <f>IF(Verzie!$E$1="CZK",Ceny!AK6220,IF(Verzie!$E$1="SK",Ceny!AL6220,""))</f>
        <v>33.19014</v>
      </c>
    </row>
    <row r="6221" spans="34:39" ht="15">
      <c r="AH6221" s="353" t="s">
        <v>19425</v>
      </c>
      <c r="AI6221" s="352" t="s">
        <v>19426</v>
      </c>
      <c r="AJ6221" s="352" t="s">
        <v>19427</v>
      </c>
      <c r="AK6221" s="354">
        <v>689.97207000000003</v>
      </c>
      <c r="AL6221" s="355">
        <v>33.19014</v>
      </c>
      <c r="AM6221" s="11">
        <f>IF(Verzie!$E$1="CZK",Ceny!AK6221,IF(Verzie!$E$1="SK",Ceny!AL6221,""))</f>
        <v>33.19014</v>
      </c>
    </row>
    <row r="6222" spans="34:39" ht="15">
      <c r="AH6222" s="353" t="s">
        <v>19428</v>
      </c>
      <c r="AI6222" s="352" t="s">
        <v>19429</v>
      </c>
      <c r="AJ6222" s="352" t="s">
        <v>19430</v>
      </c>
      <c r="AK6222" s="354">
        <v>696.21743000000004</v>
      </c>
      <c r="AL6222" s="355">
        <v>33.490569999999998</v>
      </c>
      <c r="AM6222" s="11">
        <f>IF(Verzie!$E$1="CZK",Ceny!AK6222,IF(Verzie!$E$1="SK",Ceny!AL6222,""))</f>
        <v>33.490569999999998</v>
      </c>
    </row>
    <row r="6223" spans="34:39" ht="15">
      <c r="AH6223" s="353" t="s">
        <v>19431</v>
      </c>
      <c r="AI6223" s="352" t="s">
        <v>19432</v>
      </c>
      <c r="AJ6223" s="352" t="s">
        <v>19433</v>
      </c>
      <c r="AK6223" s="354">
        <v>696.21743000000004</v>
      </c>
      <c r="AL6223" s="355">
        <v>33.490569999999998</v>
      </c>
      <c r="AM6223" s="11">
        <f>IF(Verzie!$E$1="CZK",Ceny!AK6223,IF(Verzie!$E$1="SK",Ceny!AL6223,""))</f>
        <v>33.490569999999998</v>
      </c>
    </row>
    <row r="6224" spans="34:39" ht="15">
      <c r="AH6224" s="353" t="s">
        <v>19434</v>
      </c>
      <c r="AI6224" s="352" t="s">
        <v>19435</v>
      </c>
      <c r="AJ6224" s="352" t="s">
        <v>19436</v>
      </c>
      <c r="AK6224" s="354">
        <v>702.45555000000002</v>
      </c>
      <c r="AL6224" s="355">
        <v>33.790660000000003</v>
      </c>
      <c r="AM6224" s="11">
        <f>IF(Verzie!$E$1="CZK",Ceny!AK6224,IF(Verzie!$E$1="SK",Ceny!AL6224,""))</f>
        <v>33.790660000000003</v>
      </c>
    </row>
    <row r="6225" spans="34:39" ht="15">
      <c r="AH6225" s="353" t="s">
        <v>19437</v>
      </c>
      <c r="AI6225" s="352" t="s">
        <v>19438</v>
      </c>
      <c r="AJ6225" s="352" t="s">
        <v>19439</v>
      </c>
      <c r="AK6225" s="354">
        <v>702.45555000000002</v>
      </c>
      <c r="AL6225" s="355">
        <v>33.790660000000003</v>
      </c>
      <c r="AM6225" s="11">
        <f>IF(Verzie!$E$1="CZK",Ceny!AK6225,IF(Verzie!$E$1="SK",Ceny!AL6225,""))</f>
        <v>33.790660000000003</v>
      </c>
    </row>
    <row r="6226" spans="34:39" ht="15">
      <c r="AH6226" s="353" t="s">
        <v>19440</v>
      </c>
      <c r="AI6226" s="352" t="s">
        <v>19441</v>
      </c>
      <c r="AJ6226" s="352" t="s">
        <v>19442</v>
      </c>
      <c r="AK6226" s="354">
        <v>739.89639</v>
      </c>
      <c r="AL6226" s="355">
        <v>35.591679999999997</v>
      </c>
      <c r="AM6226" s="11">
        <f>IF(Verzie!$E$1="CZK",Ceny!AK6226,IF(Verzie!$E$1="SK",Ceny!AL6226,""))</f>
        <v>35.591679999999997</v>
      </c>
    </row>
    <row r="6227" spans="34:39" ht="15">
      <c r="AH6227" s="353" t="s">
        <v>19443</v>
      </c>
      <c r="AI6227" s="352" t="s">
        <v>19444</v>
      </c>
      <c r="AJ6227" s="352" t="s">
        <v>19445</v>
      </c>
      <c r="AK6227" s="354">
        <v>739.89639</v>
      </c>
      <c r="AL6227" s="355">
        <v>35.591679999999997</v>
      </c>
      <c r="AM6227" s="11">
        <f>IF(Verzie!$E$1="CZK",Ceny!AK6227,IF(Verzie!$E$1="SK",Ceny!AL6227,""))</f>
        <v>35.591679999999997</v>
      </c>
    </row>
    <row r="6228" spans="34:39" ht="15">
      <c r="AH6228" s="353" t="s">
        <v>19446</v>
      </c>
      <c r="AI6228" s="352" t="s">
        <v>19447</v>
      </c>
      <c r="AJ6228" s="352" t="s">
        <v>19448</v>
      </c>
      <c r="AK6228" s="354">
        <v>814.78507999999999</v>
      </c>
      <c r="AL6228" s="355">
        <v>39.194110000000002</v>
      </c>
      <c r="AM6228" s="11">
        <f>IF(Verzie!$E$1="CZK",Ceny!AK6228,IF(Verzie!$E$1="SK",Ceny!AL6228,""))</f>
        <v>39.194110000000002</v>
      </c>
    </row>
    <row r="6229" spans="34:39" ht="15">
      <c r="AH6229" s="353" t="s">
        <v>19449</v>
      </c>
      <c r="AI6229" s="352" t="s">
        <v>19450</v>
      </c>
      <c r="AJ6229" s="352" t="s">
        <v>19451</v>
      </c>
      <c r="AK6229" s="354">
        <v>814.78507999999999</v>
      </c>
      <c r="AL6229" s="355">
        <v>39.194110000000002</v>
      </c>
      <c r="AM6229" s="11">
        <f>IF(Verzie!$E$1="CZK",Ceny!AK6229,IF(Verzie!$E$1="SK",Ceny!AL6229,""))</f>
        <v>39.194110000000002</v>
      </c>
    </row>
    <row r="6230" spans="34:39" ht="15">
      <c r="AH6230" s="353" t="s">
        <v>19452</v>
      </c>
      <c r="AI6230" s="352" t="s">
        <v>19453</v>
      </c>
      <c r="AJ6230" s="352" t="s">
        <v>19454</v>
      </c>
      <c r="AK6230" s="354">
        <v>739.13545999999997</v>
      </c>
      <c r="AL6230" s="355">
        <v>35.555079999999997</v>
      </c>
      <c r="AM6230" s="11">
        <f>IF(Verzie!$E$1="CZK",Ceny!AK6230,IF(Verzie!$E$1="SK",Ceny!AL6230,""))</f>
        <v>35.555079999999997</v>
      </c>
    </row>
    <row r="6231" spans="34:39" ht="15">
      <c r="AH6231" s="353" t="s">
        <v>19455</v>
      </c>
      <c r="AI6231" s="352" t="s">
        <v>19456</v>
      </c>
      <c r="AJ6231" s="352" t="s">
        <v>19457</v>
      </c>
      <c r="AK6231" s="354">
        <v>740.07155</v>
      </c>
      <c r="AL6231" s="355">
        <v>35.600119999999997</v>
      </c>
      <c r="AM6231" s="11">
        <f>IF(Verzie!$E$1="CZK",Ceny!AK6231,IF(Verzie!$E$1="SK",Ceny!AL6231,""))</f>
        <v>35.600119999999997</v>
      </c>
    </row>
    <row r="6232" spans="34:39" ht="15">
      <c r="AH6232" s="353" t="s">
        <v>19458</v>
      </c>
      <c r="AI6232" s="352" t="s">
        <v>19459</v>
      </c>
      <c r="AJ6232" s="352" t="s">
        <v>19460</v>
      </c>
      <c r="AK6232" s="354">
        <v>740.07155</v>
      </c>
      <c r="AL6232" s="355">
        <v>35.600119999999997</v>
      </c>
      <c r="AM6232" s="11">
        <f>IF(Verzie!$E$1="CZK",Ceny!AK6232,IF(Verzie!$E$1="SK",Ceny!AL6232,""))</f>
        <v>35.600119999999997</v>
      </c>
    </row>
    <row r="6233" spans="34:39" ht="15">
      <c r="AH6233" s="353" t="s">
        <v>19461</v>
      </c>
      <c r="AI6233" s="352" t="s">
        <v>19462</v>
      </c>
      <c r="AJ6233" s="352" t="s">
        <v>19463</v>
      </c>
      <c r="AK6233" s="354">
        <v>740.07155</v>
      </c>
      <c r="AL6233" s="355">
        <v>35.600119999999997</v>
      </c>
      <c r="AM6233" s="11">
        <f>IF(Verzie!$E$1="CZK",Ceny!AK6233,IF(Verzie!$E$1="SK",Ceny!AL6233,""))</f>
        <v>35.600119999999997</v>
      </c>
    </row>
    <row r="6234" spans="34:39" ht="15">
      <c r="AH6234" s="353" t="s">
        <v>19464</v>
      </c>
      <c r="AI6234" s="352" t="s">
        <v>19465</v>
      </c>
      <c r="AJ6234" s="352" t="s">
        <v>19466</v>
      </c>
      <c r="AK6234" s="354">
        <v>746.30966999999998</v>
      </c>
      <c r="AL6234" s="355">
        <v>35.900190000000002</v>
      </c>
      <c r="AM6234" s="11">
        <f>IF(Verzie!$E$1="CZK",Ceny!AK6234,IF(Verzie!$E$1="SK",Ceny!AL6234,""))</f>
        <v>35.900190000000002</v>
      </c>
    </row>
    <row r="6235" spans="34:39" ht="15">
      <c r="AH6235" s="353" t="s">
        <v>19467</v>
      </c>
      <c r="AI6235" s="352" t="s">
        <v>19468</v>
      </c>
      <c r="AJ6235" s="352" t="s">
        <v>19469</v>
      </c>
      <c r="AK6235" s="354">
        <v>746.30966999999998</v>
      </c>
      <c r="AL6235" s="355">
        <v>35.900190000000002</v>
      </c>
      <c r="AM6235" s="11">
        <f>IF(Verzie!$E$1="CZK",Ceny!AK6235,IF(Verzie!$E$1="SK",Ceny!AL6235,""))</f>
        <v>35.900190000000002</v>
      </c>
    </row>
    <row r="6236" spans="34:39" ht="15">
      <c r="AH6236" s="353" t="s">
        <v>19470</v>
      </c>
      <c r="AI6236" s="352" t="s">
        <v>19471</v>
      </c>
      <c r="AJ6236" s="352" t="s">
        <v>19472</v>
      </c>
      <c r="AK6236" s="354">
        <v>752.55502999999999</v>
      </c>
      <c r="AL6236" s="355">
        <v>36.200600000000001</v>
      </c>
      <c r="AM6236" s="11">
        <f>IF(Verzie!$E$1="CZK",Ceny!AK6236,IF(Verzie!$E$1="SK",Ceny!AL6236,""))</f>
        <v>36.200600000000001</v>
      </c>
    </row>
    <row r="6237" spans="34:39" ht="15">
      <c r="AH6237" s="353" t="s">
        <v>19473</v>
      </c>
      <c r="AI6237" s="352" t="s">
        <v>19474</v>
      </c>
      <c r="AJ6237" s="352" t="s">
        <v>19475</v>
      </c>
      <c r="AK6237" s="354">
        <v>752.55502999999999</v>
      </c>
      <c r="AL6237" s="355">
        <v>36.200600000000001</v>
      </c>
      <c r="AM6237" s="11">
        <f>IF(Verzie!$E$1="CZK",Ceny!AK6237,IF(Verzie!$E$1="SK",Ceny!AL6237,""))</f>
        <v>36.200600000000001</v>
      </c>
    </row>
    <row r="6238" spans="34:39" ht="15">
      <c r="AH6238" s="353" t="s">
        <v>19476</v>
      </c>
      <c r="AI6238" s="352" t="s">
        <v>19477</v>
      </c>
      <c r="AJ6238" s="352" t="s">
        <v>19478</v>
      </c>
      <c r="AK6238" s="354">
        <v>758.79314999999997</v>
      </c>
      <c r="AL6238" s="355">
        <v>36.500689999999999</v>
      </c>
      <c r="AM6238" s="11">
        <f>IF(Verzie!$E$1="CZK",Ceny!AK6238,IF(Verzie!$E$1="SK",Ceny!AL6238,""))</f>
        <v>36.500689999999999</v>
      </c>
    </row>
    <row r="6239" spans="34:39" ht="15">
      <c r="AH6239" s="353" t="s">
        <v>19479</v>
      </c>
      <c r="AI6239" s="352" t="s">
        <v>19480</v>
      </c>
      <c r="AJ6239" s="352" t="s">
        <v>19481</v>
      </c>
      <c r="AK6239" s="354">
        <v>758.79314999999997</v>
      </c>
      <c r="AL6239" s="355">
        <v>36.500689999999999</v>
      </c>
      <c r="AM6239" s="11">
        <f>IF(Verzie!$E$1="CZK",Ceny!AK6239,IF(Verzie!$E$1="SK",Ceny!AL6239,""))</f>
        <v>36.500689999999999</v>
      </c>
    </row>
    <row r="6240" spans="34:39" ht="15">
      <c r="AH6240" s="353" t="s">
        <v>19482</v>
      </c>
      <c r="AI6240" s="352" t="s">
        <v>19483</v>
      </c>
      <c r="AJ6240" s="352" t="s">
        <v>19484</v>
      </c>
      <c r="AK6240" s="354">
        <v>796.23388</v>
      </c>
      <c r="AL6240" s="355">
        <v>38.301729999999999</v>
      </c>
      <c r="AM6240" s="11">
        <f>IF(Verzie!$E$1="CZK",Ceny!AK6240,IF(Verzie!$E$1="SK",Ceny!AL6240,""))</f>
        <v>38.301729999999999</v>
      </c>
    </row>
    <row r="6241" spans="34:39" ht="15">
      <c r="AH6241" s="353" t="s">
        <v>19485</v>
      </c>
      <c r="AI6241" s="352" t="s">
        <v>19486</v>
      </c>
      <c r="AJ6241" s="352" t="s">
        <v>19487</v>
      </c>
      <c r="AK6241" s="354">
        <v>796.23388</v>
      </c>
      <c r="AL6241" s="355">
        <v>38.301729999999999</v>
      </c>
      <c r="AM6241" s="11">
        <f>IF(Verzie!$E$1="CZK",Ceny!AK6241,IF(Verzie!$E$1="SK",Ceny!AL6241,""))</f>
        <v>38.301729999999999</v>
      </c>
    </row>
    <row r="6242" spans="34:39" ht="15">
      <c r="AH6242" s="353" t="s">
        <v>19488</v>
      </c>
      <c r="AI6242" s="352" t="s">
        <v>19489</v>
      </c>
      <c r="AJ6242" s="352" t="s">
        <v>19490</v>
      </c>
      <c r="AK6242" s="354">
        <v>871.12266999999997</v>
      </c>
      <c r="AL6242" s="355">
        <v>41.904159999999997</v>
      </c>
      <c r="AM6242" s="11">
        <f>IF(Verzie!$E$1="CZK",Ceny!AK6242,IF(Verzie!$E$1="SK",Ceny!AL6242,""))</f>
        <v>41.904159999999997</v>
      </c>
    </row>
    <row r="6243" spans="34:39" ht="15">
      <c r="AH6243" s="353" t="s">
        <v>19491</v>
      </c>
      <c r="AI6243" s="352" t="s">
        <v>19492</v>
      </c>
      <c r="AJ6243" s="352" t="s">
        <v>19493</v>
      </c>
      <c r="AK6243" s="354">
        <v>871.12266999999997</v>
      </c>
      <c r="AL6243" s="355">
        <v>41.904159999999997</v>
      </c>
      <c r="AM6243" s="11">
        <f>IF(Verzie!$E$1="CZK",Ceny!AK6243,IF(Verzie!$E$1="SK",Ceny!AL6243,""))</f>
        <v>41.904159999999997</v>
      </c>
    </row>
    <row r="6244" spans="34:39" ht="15">
      <c r="AH6244" s="353" t="s">
        <v>19494</v>
      </c>
      <c r="AI6244" s="352" t="s">
        <v>19495</v>
      </c>
      <c r="AJ6244" s="352" t="s">
        <v>19496</v>
      </c>
      <c r="AK6244" s="354">
        <v>231.58229</v>
      </c>
      <c r="AL6244" s="355">
        <v>11.139950000000001</v>
      </c>
      <c r="AM6244" s="11">
        <f>IF(Verzie!$E$1="CZK",Ceny!AK6244,IF(Verzie!$E$1="SK",Ceny!AL6244,""))</f>
        <v>11.139950000000001</v>
      </c>
    </row>
    <row r="6245" spans="34:39" ht="15">
      <c r="AH6245" s="353" t="s">
        <v>19497</v>
      </c>
      <c r="AI6245" s="352" t="s">
        <v>19498</v>
      </c>
      <c r="AJ6245" s="352" t="s">
        <v>19499</v>
      </c>
      <c r="AK6245" s="354">
        <v>232.05172999999999</v>
      </c>
      <c r="AL6245" s="355">
        <v>11.16253</v>
      </c>
      <c r="AM6245" s="11">
        <f>IF(Verzie!$E$1="CZK",Ceny!AK6245,IF(Verzie!$E$1="SK",Ceny!AL6245,""))</f>
        <v>11.16253</v>
      </c>
    </row>
    <row r="6246" spans="34:39" ht="15">
      <c r="AH6246" s="353" t="s">
        <v>19500</v>
      </c>
      <c r="AI6246" s="352" t="s">
        <v>19501</v>
      </c>
      <c r="AJ6246" s="352" t="s">
        <v>19502</v>
      </c>
      <c r="AK6246" s="354">
        <v>233.92917</v>
      </c>
      <c r="AL6246" s="355">
        <v>11.25285</v>
      </c>
      <c r="AM6246" s="11">
        <f>IF(Verzie!$E$1="CZK",Ceny!AK6246,IF(Verzie!$E$1="SK",Ceny!AL6246,""))</f>
        <v>11.25285</v>
      </c>
    </row>
    <row r="6247" spans="34:39" ht="15">
      <c r="AH6247" s="353" t="s">
        <v>19503</v>
      </c>
      <c r="AI6247" s="352" t="s">
        <v>19504</v>
      </c>
      <c r="AJ6247" s="352" t="s">
        <v>19505</v>
      </c>
      <c r="AK6247" s="354">
        <v>236.74806000000001</v>
      </c>
      <c r="AL6247" s="355">
        <v>11.388450000000001</v>
      </c>
      <c r="AM6247" s="11">
        <f>IF(Verzie!$E$1="CZK",Ceny!AK6247,IF(Verzie!$E$1="SK",Ceny!AL6247,""))</f>
        <v>11.388450000000001</v>
      </c>
    </row>
    <row r="6248" spans="34:39" ht="15">
      <c r="AH6248" s="353" t="s">
        <v>19506</v>
      </c>
      <c r="AI6248" s="352" t="s">
        <v>19507</v>
      </c>
      <c r="AJ6248" s="352" t="s">
        <v>19508</v>
      </c>
      <c r="AK6248" s="354">
        <v>239.56694999999999</v>
      </c>
      <c r="AL6248" s="355">
        <v>11.52402</v>
      </c>
      <c r="AM6248" s="11">
        <f>IF(Verzie!$E$1="CZK",Ceny!AK6248,IF(Verzie!$E$1="SK",Ceny!AL6248,""))</f>
        <v>11.52402</v>
      </c>
    </row>
    <row r="6249" spans="34:39" ht="15">
      <c r="AH6249" s="353" t="s">
        <v>19509</v>
      </c>
      <c r="AI6249" s="352" t="s">
        <v>19510</v>
      </c>
      <c r="AJ6249" s="352" t="s">
        <v>19511</v>
      </c>
      <c r="AK6249" s="354">
        <v>241.4418</v>
      </c>
      <c r="AL6249" s="355">
        <v>11.61422</v>
      </c>
      <c r="AM6249" s="11">
        <f>IF(Verzie!$E$1="CZK",Ceny!AK6249,IF(Verzie!$E$1="SK",Ceny!AL6249,""))</f>
        <v>11.61422</v>
      </c>
    </row>
    <row r="6250" spans="34:39" ht="15">
      <c r="AH6250" s="353" t="s">
        <v>19512</v>
      </c>
      <c r="AI6250" s="352" t="s">
        <v>19513</v>
      </c>
      <c r="AJ6250" s="352" t="s">
        <v>19514</v>
      </c>
      <c r="AK6250" s="354">
        <v>243.31665000000001</v>
      </c>
      <c r="AL6250" s="355">
        <v>11.704409999999999</v>
      </c>
      <c r="AM6250" s="11">
        <f>IF(Verzie!$E$1="CZK",Ceny!AK6250,IF(Verzie!$E$1="SK",Ceny!AL6250,""))</f>
        <v>11.704409999999999</v>
      </c>
    </row>
    <row r="6251" spans="34:39" ht="15">
      <c r="AH6251" s="353" t="s">
        <v>19515</v>
      </c>
      <c r="AI6251" s="352" t="s">
        <v>19516</v>
      </c>
      <c r="AJ6251" s="352" t="s">
        <v>19517</v>
      </c>
      <c r="AK6251" s="354">
        <v>246.13553999999999</v>
      </c>
      <c r="AL6251" s="355">
        <v>11.840009999999999</v>
      </c>
      <c r="AM6251" s="11">
        <f>IF(Verzie!$E$1="CZK",Ceny!AK6251,IF(Verzie!$E$1="SK",Ceny!AL6251,""))</f>
        <v>11.840009999999999</v>
      </c>
    </row>
    <row r="6252" spans="34:39" ht="15">
      <c r="AH6252" s="353" t="s">
        <v>19518</v>
      </c>
      <c r="AI6252" s="352" t="s">
        <v>19519</v>
      </c>
      <c r="AJ6252" s="352" t="s">
        <v>19520</v>
      </c>
      <c r="AK6252" s="354">
        <v>248.95443</v>
      </c>
      <c r="AL6252" s="355">
        <v>11.97561</v>
      </c>
      <c r="AM6252" s="11">
        <f>IF(Verzie!$E$1="CZK",Ceny!AK6252,IF(Verzie!$E$1="SK",Ceny!AL6252,""))</f>
        <v>11.97561</v>
      </c>
    </row>
    <row r="6253" spans="34:39" ht="15">
      <c r="AH6253" s="353" t="s">
        <v>19521</v>
      </c>
      <c r="AI6253" s="352" t="s">
        <v>19522</v>
      </c>
      <c r="AJ6253" s="352" t="s">
        <v>19523</v>
      </c>
      <c r="AK6253" s="354">
        <v>250.83197000000001</v>
      </c>
      <c r="AL6253" s="355">
        <v>12.06593</v>
      </c>
      <c r="AM6253" s="11">
        <f>IF(Verzie!$E$1="CZK",Ceny!AK6253,IF(Verzie!$E$1="SK",Ceny!AL6253,""))</f>
        <v>12.06593</v>
      </c>
    </row>
    <row r="6254" spans="34:39" ht="15">
      <c r="AH6254" s="353" t="s">
        <v>19524</v>
      </c>
      <c r="AI6254" s="352" t="s">
        <v>19525</v>
      </c>
      <c r="AJ6254" s="352" t="s">
        <v>19526</v>
      </c>
      <c r="AK6254" s="354">
        <v>252.70939000000001</v>
      </c>
      <c r="AL6254" s="355">
        <v>12.156230000000001</v>
      </c>
      <c r="AM6254" s="11">
        <f>IF(Verzie!$E$1="CZK",Ceny!AK6254,IF(Verzie!$E$1="SK",Ceny!AL6254,""))</f>
        <v>12.156230000000001</v>
      </c>
    </row>
    <row r="6255" spans="34:39" ht="15">
      <c r="AH6255" s="353" t="s">
        <v>19527</v>
      </c>
      <c r="AI6255" s="352" t="s">
        <v>19528</v>
      </c>
      <c r="AJ6255" s="352" t="s">
        <v>19529</v>
      </c>
      <c r="AK6255" s="354">
        <v>255.52571</v>
      </c>
      <c r="AL6255" s="355">
        <v>12.291700000000001</v>
      </c>
      <c r="AM6255" s="11">
        <f>IF(Verzie!$E$1="CZK",Ceny!AK6255,IF(Verzie!$E$1="SK",Ceny!AL6255,""))</f>
        <v>12.291700000000001</v>
      </c>
    </row>
    <row r="6256" spans="34:39" ht="15">
      <c r="AH6256" s="353" t="s">
        <v>19530</v>
      </c>
      <c r="AI6256" s="352" t="s">
        <v>19531</v>
      </c>
      <c r="AJ6256" s="352" t="s">
        <v>19532</v>
      </c>
      <c r="AK6256" s="354">
        <v>324.32961</v>
      </c>
      <c r="AL6256" s="355">
        <v>15.601430000000001</v>
      </c>
      <c r="AM6256" s="11">
        <f>IF(Verzie!$E$1="CZK",Ceny!AK6256,IF(Verzie!$E$1="SK",Ceny!AL6256,""))</f>
        <v>15.601430000000001</v>
      </c>
    </row>
    <row r="6257" spans="34:39" ht="15">
      <c r="AH6257" s="353" t="s">
        <v>19533</v>
      </c>
      <c r="AI6257" s="352" t="s">
        <v>19534</v>
      </c>
      <c r="AJ6257" s="352" t="s">
        <v>19535</v>
      </c>
      <c r="AK6257" s="354">
        <v>324.77298999999999</v>
      </c>
      <c r="AL6257" s="355">
        <v>15.62276</v>
      </c>
      <c r="AM6257" s="11">
        <f>IF(Verzie!$E$1="CZK",Ceny!AK6257,IF(Verzie!$E$1="SK",Ceny!AL6257,""))</f>
        <v>15.62276</v>
      </c>
    </row>
    <row r="6258" spans="34:39" ht="15">
      <c r="AH6258" s="353" t="s">
        <v>19536</v>
      </c>
      <c r="AI6258" s="352" t="s">
        <v>19537</v>
      </c>
      <c r="AJ6258" s="352" t="s">
        <v>19538</v>
      </c>
      <c r="AK6258" s="354">
        <v>324.77298999999999</v>
      </c>
      <c r="AL6258" s="355">
        <v>15.62276</v>
      </c>
      <c r="AM6258" s="11">
        <f>IF(Verzie!$E$1="CZK",Ceny!AK6258,IF(Verzie!$E$1="SK",Ceny!AL6258,""))</f>
        <v>15.62276</v>
      </c>
    </row>
    <row r="6259" spans="34:39" ht="15">
      <c r="AH6259" s="353" t="s">
        <v>19539</v>
      </c>
      <c r="AI6259" s="352" t="s">
        <v>19540</v>
      </c>
      <c r="AJ6259" s="352" t="s">
        <v>19541</v>
      </c>
      <c r="AK6259" s="354">
        <v>324.77298999999999</v>
      </c>
      <c r="AL6259" s="355">
        <v>15.62276</v>
      </c>
      <c r="AM6259" s="11">
        <f>IF(Verzie!$E$1="CZK",Ceny!AK6259,IF(Verzie!$E$1="SK",Ceny!AL6259,""))</f>
        <v>15.62276</v>
      </c>
    </row>
    <row r="6260" spans="34:39" ht="15">
      <c r="AH6260" s="353" t="s">
        <v>19542</v>
      </c>
      <c r="AI6260" s="352" t="s">
        <v>19543</v>
      </c>
      <c r="AJ6260" s="352" t="s">
        <v>19544</v>
      </c>
      <c r="AK6260" s="354">
        <v>327.73725999999999</v>
      </c>
      <c r="AL6260" s="355">
        <v>15.765330000000001</v>
      </c>
      <c r="AM6260" s="11">
        <f>IF(Verzie!$E$1="CZK",Ceny!AK6260,IF(Verzie!$E$1="SK",Ceny!AL6260,""))</f>
        <v>15.765330000000001</v>
      </c>
    </row>
    <row r="6261" spans="34:39" ht="15">
      <c r="AH6261" s="353" t="s">
        <v>19545</v>
      </c>
      <c r="AI6261" s="352" t="s">
        <v>19546</v>
      </c>
      <c r="AJ6261" s="352" t="s">
        <v>19547</v>
      </c>
      <c r="AK6261" s="354">
        <v>327.73725999999999</v>
      </c>
      <c r="AL6261" s="355">
        <v>15.765330000000001</v>
      </c>
      <c r="AM6261" s="11">
        <f>IF(Verzie!$E$1="CZK",Ceny!AK6261,IF(Verzie!$E$1="SK",Ceny!AL6261,""))</f>
        <v>15.765330000000001</v>
      </c>
    </row>
    <row r="6262" spans="34:39" ht="15">
      <c r="AH6262" s="353" t="s">
        <v>19548</v>
      </c>
      <c r="AI6262" s="352" t="s">
        <v>19549</v>
      </c>
      <c r="AJ6262" s="352" t="s">
        <v>19550</v>
      </c>
      <c r="AK6262" s="354">
        <v>330.70400999999998</v>
      </c>
      <c r="AL6262" s="355">
        <v>15.90807</v>
      </c>
      <c r="AM6262" s="11">
        <f>IF(Verzie!$E$1="CZK",Ceny!AK6262,IF(Verzie!$E$1="SK",Ceny!AL6262,""))</f>
        <v>15.90807</v>
      </c>
    </row>
    <row r="6263" spans="34:39" ht="15">
      <c r="AH6263" s="353" t="s">
        <v>19551</v>
      </c>
      <c r="AI6263" s="352" t="s">
        <v>19552</v>
      </c>
      <c r="AJ6263" s="352" t="s">
        <v>19553</v>
      </c>
      <c r="AK6263" s="354">
        <v>330.70400999999998</v>
      </c>
      <c r="AL6263" s="355">
        <v>15.90807</v>
      </c>
      <c r="AM6263" s="11">
        <f>IF(Verzie!$E$1="CZK",Ceny!AK6263,IF(Verzie!$E$1="SK",Ceny!AL6263,""))</f>
        <v>15.90807</v>
      </c>
    </row>
    <row r="6264" spans="34:39" ht="15">
      <c r="AH6264" s="353" t="s">
        <v>19554</v>
      </c>
      <c r="AI6264" s="352" t="s">
        <v>19555</v>
      </c>
      <c r="AJ6264" s="352" t="s">
        <v>19556</v>
      </c>
      <c r="AK6264" s="354">
        <v>333.66579999999999</v>
      </c>
      <c r="AL6264" s="355">
        <v>16.050529999999998</v>
      </c>
      <c r="AM6264" s="11">
        <f>IF(Verzie!$E$1="CZK",Ceny!AK6264,IF(Verzie!$E$1="SK",Ceny!AL6264,""))</f>
        <v>16.050529999999998</v>
      </c>
    </row>
    <row r="6265" spans="34:39" ht="15">
      <c r="AH6265" s="353" t="s">
        <v>19557</v>
      </c>
      <c r="AI6265" s="352" t="s">
        <v>19558</v>
      </c>
      <c r="AJ6265" s="352" t="s">
        <v>19559</v>
      </c>
      <c r="AK6265" s="354">
        <v>333.66579999999999</v>
      </c>
      <c r="AL6265" s="355">
        <v>16.050529999999998</v>
      </c>
      <c r="AM6265" s="11">
        <f>IF(Verzie!$E$1="CZK",Ceny!AK6265,IF(Verzie!$E$1="SK",Ceny!AL6265,""))</f>
        <v>16.050529999999998</v>
      </c>
    </row>
    <row r="6266" spans="34:39" ht="15">
      <c r="AH6266" s="353" t="s">
        <v>19560</v>
      </c>
      <c r="AI6266" s="352" t="s">
        <v>19561</v>
      </c>
      <c r="AJ6266" s="352" t="s">
        <v>19562</v>
      </c>
      <c r="AK6266" s="354">
        <v>351.45121999999998</v>
      </c>
      <c r="AL6266" s="355">
        <v>16.906089999999999</v>
      </c>
      <c r="AM6266" s="11">
        <f>IF(Verzie!$E$1="CZK",Ceny!AK6266,IF(Verzie!$E$1="SK",Ceny!AL6266,""))</f>
        <v>16.906089999999999</v>
      </c>
    </row>
    <row r="6267" spans="34:39" ht="15">
      <c r="AH6267" s="353" t="s">
        <v>19563</v>
      </c>
      <c r="AI6267" s="352" t="s">
        <v>19564</v>
      </c>
      <c r="AJ6267" s="352" t="s">
        <v>19565</v>
      </c>
      <c r="AK6267" s="354">
        <v>351.45121999999998</v>
      </c>
      <c r="AL6267" s="355">
        <v>16.906089999999999</v>
      </c>
      <c r="AM6267" s="11">
        <f>IF(Verzie!$E$1="CZK",Ceny!AK6267,IF(Verzie!$E$1="SK",Ceny!AL6267,""))</f>
        <v>16.906089999999999</v>
      </c>
    </row>
    <row r="6268" spans="34:39" ht="15">
      <c r="AH6268" s="353" t="s">
        <v>19566</v>
      </c>
      <c r="AI6268" s="352" t="s">
        <v>19567</v>
      </c>
      <c r="AJ6268" s="352" t="s">
        <v>19568</v>
      </c>
      <c r="AK6268" s="354">
        <v>259.76603</v>
      </c>
      <c r="AL6268" s="355">
        <v>12.49569</v>
      </c>
      <c r="AM6268" s="11">
        <f>IF(Verzie!$E$1="CZK",Ceny!AK6268,IF(Verzie!$E$1="SK",Ceny!AL6268,""))</f>
        <v>12.49569</v>
      </c>
    </row>
    <row r="6269" spans="34:39" ht="15">
      <c r="AH6269" s="353" t="s">
        <v>19569</v>
      </c>
      <c r="AI6269" s="352" t="s">
        <v>19570</v>
      </c>
      <c r="AJ6269" s="352" t="s">
        <v>19571</v>
      </c>
      <c r="AK6269" s="354">
        <v>260.22201999999999</v>
      </c>
      <c r="AL6269" s="355">
        <v>12.517620000000001</v>
      </c>
      <c r="AM6269" s="11">
        <f>IF(Verzie!$E$1="CZK",Ceny!AK6269,IF(Verzie!$E$1="SK",Ceny!AL6269,""))</f>
        <v>12.517620000000001</v>
      </c>
    </row>
    <row r="6270" spans="34:39" ht="15">
      <c r="AH6270" s="353" t="s">
        <v>19572</v>
      </c>
      <c r="AI6270" s="352" t="s">
        <v>19573</v>
      </c>
      <c r="AJ6270" s="352" t="s">
        <v>19574</v>
      </c>
      <c r="AK6270" s="354">
        <v>262.10225000000003</v>
      </c>
      <c r="AL6270" s="355">
        <v>12.60806</v>
      </c>
      <c r="AM6270" s="11">
        <f>IF(Verzie!$E$1="CZK",Ceny!AK6270,IF(Verzie!$E$1="SK",Ceny!AL6270,""))</f>
        <v>12.60806</v>
      </c>
    </row>
    <row r="6271" spans="34:39" ht="15">
      <c r="AH6271" s="353" t="s">
        <v>19575</v>
      </c>
      <c r="AI6271" s="352" t="s">
        <v>19576</v>
      </c>
      <c r="AJ6271" s="352" t="s">
        <v>19577</v>
      </c>
      <c r="AK6271" s="354">
        <v>264.91845000000001</v>
      </c>
      <c r="AL6271" s="355">
        <v>12.743539999999999</v>
      </c>
      <c r="AM6271" s="11">
        <f>IF(Verzie!$E$1="CZK",Ceny!AK6271,IF(Verzie!$E$1="SK",Ceny!AL6271,""))</f>
        <v>12.743539999999999</v>
      </c>
    </row>
    <row r="6272" spans="34:39" ht="15">
      <c r="AH6272" s="353" t="s">
        <v>19578</v>
      </c>
      <c r="AI6272" s="352" t="s">
        <v>19579</v>
      </c>
      <c r="AJ6272" s="352" t="s">
        <v>19580</v>
      </c>
      <c r="AK6272" s="354">
        <v>267.73464999999999</v>
      </c>
      <c r="AL6272" s="355">
        <v>12.879009999999999</v>
      </c>
      <c r="AM6272" s="11">
        <f>IF(Verzie!$E$1="CZK",Ceny!AK6272,IF(Verzie!$E$1="SK",Ceny!AL6272,""))</f>
        <v>12.879009999999999</v>
      </c>
    </row>
    <row r="6273" spans="34:39" ht="15">
      <c r="AH6273" s="353" t="s">
        <v>19581</v>
      </c>
      <c r="AI6273" s="352" t="s">
        <v>19582</v>
      </c>
      <c r="AJ6273" s="352" t="s">
        <v>19583</v>
      </c>
      <c r="AK6273" s="354">
        <v>269.61488000000003</v>
      </c>
      <c r="AL6273" s="355">
        <v>12.96945</v>
      </c>
      <c r="AM6273" s="11">
        <f>IF(Verzie!$E$1="CZK",Ceny!AK6273,IF(Verzie!$E$1="SK",Ceny!AL6273,""))</f>
        <v>12.96945</v>
      </c>
    </row>
    <row r="6274" spans="34:39" ht="15">
      <c r="AH6274" s="353" t="s">
        <v>19584</v>
      </c>
      <c r="AI6274" s="352" t="s">
        <v>19585</v>
      </c>
      <c r="AJ6274" s="352" t="s">
        <v>19586</v>
      </c>
      <c r="AK6274" s="354">
        <v>271.48973000000001</v>
      </c>
      <c r="AL6274" s="355">
        <v>13.05965</v>
      </c>
      <c r="AM6274" s="11">
        <f>IF(Verzie!$E$1="CZK",Ceny!AK6274,IF(Verzie!$E$1="SK",Ceny!AL6274,""))</f>
        <v>13.05965</v>
      </c>
    </row>
    <row r="6275" spans="34:39" ht="15">
      <c r="AH6275" s="353" t="s">
        <v>19587</v>
      </c>
      <c r="AI6275" s="352" t="s">
        <v>19588</v>
      </c>
      <c r="AJ6275" s="352" t="s">
        <v>19589</v>
      </c>
      <c r="AK6275" s="354">
        <v>274.31130999999999</v>
      </c>
      <c r="AL6275" s="355">
        <v>13.195349999999999</v>
      </c>
      <c r="AM6275" s="11">
        <f>IF(Verzie!$E$1="CZK",Ceny!AK6275,IF(Verzie!$E$1="SK",Ceny!AL6275,""))</f>
        <v>13.195349999999999</v>
      </c>
    </row>
    <row r="6276" spans="34:39" ht="15">
      <c r="AH6276" s="353" t="s">
        <v>19590</v>
      </c>
      <c r="AI6276" s="352" t="s">
        <v>19591</v>
      </c>
      <c r="AJ6276" s="352" t="s">
        <v>19592</v>
      </c>
      <c r="AK6276" s="354">
        <v>277.12750999999997</v>
      </c>
      <c r="AL6276" s="355">
        <v>13.330819999999999</v>
      </c>
      <c r="AM6276" s="11">
        <f>IF(Verzie!$E$1="CZK",Ceny!AK6276,IF(Verzie!$E$1="SK",Ceny!AL6276,""))</f>
        <v>13.330819999999999</v>
      </c>
    </row>
    <row r="6277" spans="34:39" ht="15">
      <c r="AH6277" s="353" t="s">
        <v>19593</v>
      </c>
      <c r="AI6277" s="352" t="s">
        <v>19594</v>
      </c>
      <c r="AJ6277" s="352" t="s">
        <v>19595</v>
      </c>
      <c r="AK6277" s="354">
        <v>279.00495000000001</v>
      </c>
      <c r="AL6277" s="355">
        <v>13.421139999999999</v>
      </c>
      <c r="AM6277" s="11">
        <f>IF(Verzie!$E$1="CZK",Ceny!AK6277,IF(Verzie!$E$1="SK",Ceny!AL6277,""))</f>
        <v>13.421139999999999</v>
      </c>
    </row>
    <row r="6278" spans="34:39" ht="15">
      <c r="AH6278" s="353" t="s">
        <v>19596</v>
      </c>
      <c r="AI6278" s="352" t="s">
        <v>19597</v>
      </c>
      <c r="AJ6278" s="352" t="s">
        <v>19598</v>
      </c>
      <c r="AK6278" s="354">
        <v>280.88249000000002</v>
      </c>
      <c r="AL6278" s="355">
        <v>13.51146</v>
      </c>
      <c r="AM6278" s="11">
        <f>IF(Verzie!$E$1="CZK",Ceny!AK6278,IF(Verzie!$E$1="SK",Ceny!AL6278,""))</f>
        <v>13.51146</v>
      </c>
    </row>
    <row r="6279" spans="34:39" ht="15">
      <c r="AH6279" s="353" t="s">
        <v>19599</v>
      </c>
      <c r="AI6279" s="352" t="s">
        <v>19600</v>
      </c>
      <c r="AJ6279" s="352" t="s">
        <v>19601</v>
      </c>
      <c r="AK6279" s="354">
        <v>283.70137999999997</v>
      </c>
      <c r="AL6279" s="355">
        <v>13.64706</v>
      </c>
      <c r="AM6279" s="11">
        <f>IF(Verzie!$E$1="CZK",Ceny!AK6279,IF(Verzie!$E$1="SK",Ceny!AL6279,""))</f>
        <v>13.64706</v>
      </c>
    </row>
    <row r="6280" spans="34:39" ht="15">
      <c r="AH6280" s="353" t="s">
        <v>19602</v>
      </c>
      <c r="AI6280" s="352" t="s">
        <v>19603</v>
      </c>
      <c r="AJ6280" s="352" t="s">
        <v>19604</v>
      </c>
      <c r="AK6280" s="354">
        <v>314.49441000000002</v>
      </c>
      <c r="AL6280" s="355">
        <v>15.12832</v>
      </c>
      <c r="AM6280" s="11">
        <f>IF(Verzie!$E$1="CZK",Ceny!AK6280,IF(Verzie!$E$1="SK",Ceny!AL6280,""))</f>
        <v>15.12832</v>
      </c>
    </row>
    <row r="6281" spans="34:39" ht="15">
      <c r="AH6281" s="353" t="s">
        <v>19605</v>
      </c>
      <c r="AI6281" s="352" t="s">
        <v>19606</v>
      </c>
      <c r="AJ6281" s="352" t="s">
        <v>19607</v>
      </c>
      <c r="AK6281" s="354">
        <v>351.53487999999999</v>
      </c>
      <c r="AL6281" s="355">
        <v>16.9101</v>
      </c>
      <c r="AM6281" s="11">
        <f>IF(Verzie!$E$1="CZK",Ceny!AK6281,IF(Verzie!$E$1="SK",Ceny!AL6281,""))</f>
        <v>16.9101</v>
      </c>
    </row>
    <row r="6282" spans="34:39" ht="15">
      <c r="AH6282" s="353" t="s">
        <v>19608</v>
      </c>
      <c r="AI6282" s="352" t="s">
        <v>19609</v>
      </c>
      <c r="AJ6282" s="352" t="s">
        <v>19610</v>
      </c>
      <c r="AK6282" s="354">
        <v>351.53487999999999</v>
      </c>
      <c r="AL6282" s="355">
        <v>16.9101</v>
      </c>
      <c r="AM6282" s="11">
        <f>IF(Verzie!$E$1="CZK",Ceny!AK6282,IF(Verzie!$E$1="SK",Ceny!AL6282,""))</f>
        <v>16.9101</v>
      </c>
    </row>
    <row r="6283" spans="34:39" ht="15">
      <c r="AH6283" s="353" t="s">
        <v>19611</v>
      </c>
      <c r="AI6283" s="352" t="s">
        <v>19612</v>
      </c>
      <c r="AJ6283" s="352" t="s">
        <v>19613</v>
      </c>
      <c r="AK6283" s="354">
        <v>351.53487999999999</v>
      </c>
      <c r="AL6283" s="355">
        <v>16.9101</v>
      </c>
      <c r="AM6283" s="11">
        <f>IF(Verzie!$E$1="CZK",Ceny!AK6283,IF(Verzie!$E$1="SK",Ceny!AL6283,""))</f>
        <v>16.9101</v>
      </c>
    </row>
    <row r="6284" spans="34:39" ht="15">
      <c r="AH6284" s="353" t="s">
        <v>19614</v>
      </c>
      <c r="AI6284" s="352" t="s">
        <v>19615</v>
      </c>
      <c r="AJ6284" s="352" t="s">
        <v>19616</v>
      </c>
      <c r="AK6284" s="354">
        <v>354.49655999999999</v>
      </c>
      <c r="AL6284" s="355">
        <v>17.052569999999999</v>
      </c>
      <c r="AM6284" s="11">
        <f>IF(Verzie!$E$1="CZK",Ceny!AK6284,IF(Verzie!$E$1="SK",Ceny!AL6284,""))</f>
        <v>17.052569999999999</v>
      </c>
    </row>
    <row r="6285" spans="34:39" ht="15">
      <c r="AH6285" s="353" t="s">
        <v>19617</v>
      </c>
      <c r="AI6285" s="352" t="s">
        <v>19618</v>
      </c>
      <c r="AJ6285" s="352" t="s">
        <v>19619</v>
      </c>
      <c r="AK6285" s="354">
        <v>354.49655999999999</v>
      </c>
      <c r="AL6285" s="355">
        <v>17.052569999999999</v>
      </c>
      <c r="AM6285" s="11">
        <f>IF(Verzie!$E$1="CZK",Ceny!AK6285,IF(Verzie!$E$1="SK",Ceny!AL6285,""))</f>
        <v>17.052569999999999</v>
      </c>
    </row>
    <row r="6286" spans="34:39" ht="15">
      <c r="AH6286" s="353" t="s">
        <v>19620</v>
      </c>
      <c r="AI6286" s="352" t="s">
        <v>19621</v>
      </c>
      <c r="AJ6286" s="352" t="s">
        <v>19622</v>
      </c>
      <c r="AK6286" s="354">
        <v>357.46343000000002</v>
      </c>
      <c r="AL6286" s="355">
        <v>17.19528</v>
      </c>
      <c r="AM6286" s="11">
        <f>IF(Verzie!$E$1="CZK",Ceny!AK6286,IF(Verzie!$E$1="SK",Ceny!AL6286,""))</f>
        <v>17.19528</v>
      </c>
    </row>
    <row r="6287" spans="34:39" ht="15">
      <c r="AH6287" s="353" t="s">
        <v>19623</v>
      </c>
      <c r="AI6287" s="352" t="s">
        <v>19624</v>
      </c>
      <c r="AJ6287" s="352" t="s">
        <v>19625</v>
      </c>
      <c r="AK6287" s="354">
        <v>357.46343000000002</v>
      </c>
      <c r="AL6287" s="355">
        <v>17.19528</v>
      </c>
      <c r="AM6287" s="11">
        <f>IF(Verzie!$E$1="CZK",Ceny!AK6287,IF(Verzie!$E$1="SK",Ceny!AL6287,""))</f>
        <v>17.19528</v>
      </c>
    </row>
    <row r="6288" spans="34:39" ht="15">
      <c r="AH6288" s="353" t="s">
        <v>19626</v>
      </c>
      <c r="AI6288" s="352" t="s">
        <v>19627</v>
      </c>
      <c r="AJ6288" s="352" t="s">
        <v>19628</v>
      </c>
      <c r="AK6288" s="354">
        <v>360.42757999999998</v>
      </c>
      <c r="AL6288" s="355">
        <v>17.33785</v>
      </c>
      <c r="AM6288" s="11">
        <f>IF(Verzie!$E$1="CZK",Ceny!AK6288,IF(Verzie!$E$1="SK",Ceny!AL6288,""))</f>
        <v>17.33785</v>
      </c>
    </row>
    <row r="6289" spans="34:39" ht="15">
      <c r="AH6289" s="353" t="s">
        <v>19629</v>
      </c>
      <c r="AI6289" s="352" t="s">
        <v>19630</v>
      </c>
      <c r="AJ6289" s="352" t="s">
        <v>19631</v>
      </c>
      <c r="AK6289" s="354">
        <v>360.42757999999998</v>
      </c>
      <c r="AL6289" s="355">
        <v>17.33785</v>
      </c>
      <c r="AM6289" s="11">
        <f>IF(Verzie!$E$1="CZK",Ceny!AK6289,IF(Verzie!$E$1="SK",Ceny!AL6289,""))</f>
        <v>17.33785</v>
      </c>
    </row>
    <row r="6290" spans="34:39" ht="15">
      <c r="AH6290" s="353" t="s">
        <v>19632</v>
      </c>
      <c r="AI6290" s="352" t="s">
        <v>19633</v>
      </c>
      <c r="AJ6290" s="352" t="s">
        <v>19634</v>
      </c>
      <c r="AK6290" s="354">
        <v>378.21064000000001</v>
      </c>
      <c r="AL6290" s="355">
        <v>18.193290000000001</v>
      </c>
      <c r="AM6290" s="11">
        <f>IF(Verzie!$E$1="CZK",Ceny!AK6290,IF(Verzie!$E$1="SK",Ceny!AL6290,""))</f>
        <v>18.193290000000001</v>
      </c>
    </row>
    <row r="6291" spans="34:39" ht="15">
      <c r="AH6291" s="353" t="s">
        <v>19635</v>
      </c>
      <c r="AI6291" s="352" t="s">
        <v>19636</v>
      </c>
      <c r="AJ6291" s="352" t="s">
        <v>19637</v>
      </c>
      <c r="AK6291" s="354">
        <v>378.21064000000001</v>
      </c>
      <c r="AL6291" s="355">
        <v>18.193290000000001</v>
      </c>
      <c r="AM6291" s="11">
        <f>IF(Verzie!$E$1="CZK",Ceny!AK6291,IF(Verzie!$E$1="SK",Ceny!AL6291,""))</f>
        <v>18.193290000000001</v>
      </c>
    </row>
    <row r="6292" spans="34:39" ht="15">
      <c r="AH6292" s="353" t="s">
        <v>19638</v>
      </c>
      <c r="AI6292" s="352" t="s">
        <v>19639</v>
      </c>
      <c r="AJ6292" s="352" t="s">
        <v>19640</v>
      </c>
      <c r="AK6292" s="354">
        <v>4098.4410799999996</v>
      </c>
      <c r="AL6292" s="355">
        <v>195.12984</v>
      </c>
      <c r="AM6292" s="11">
        <f>IF(Verzie!$E$1="CZK",Ceny!AK6292,IF(Verzie!$E$1="SK",Ceny!AL6292,""))</f>
        <v>195.12984</v>
      </c>
    </row>
    <row r="6293" spans="34:39" ht="15">
      <c r="AH6293" s="353" t="s">
        <v>19641</v>
      </c>
      <c r="AI6293" s="352" t="s">
        <v>19642</v>
      </c>
      <c r="AJ6293" s="352" t="s">
        <v>19643</v>
      </c>
      <c r="AK6293" s="354">
        <v>844.55304999999998</v>
      </c>
      <c r="AL6293" s="355">
        <v>33.78633</v>
      </c>
      <c r="AM6293" s="11">
        <f>IF(Verzie!$E$1="CZK",Ceny!AK6293,IF(Verzie!$E$1="SK",Ceny!AL6293,""))</f>
        <v>33.78633</v>
      </c>
    </row>
    <row r="6294" spans="34:39" ht="15">
      <c r="AH6294" s="353" t="s">
        <v>19644</v>
      </c>
      <c r="AI6294" s="352" t="s">
        <v>19645</v>
      </c>
      <c r="AJ6294" s="352" t="s">
        <v>19646</v>
      </c>
      <c r="AK6294" s="354">
        <v>844.55304999999998</v>
      </c>
      <c r="AL6294" s="355">
        <v>33.78633</v>
      </c>
      <c r="AM6294" s="11">
        <f>IF(Verzie!$E$1="CZK",Ceny!AK6294,IF(Verzie!$E$1="SK",Ceny!AL6294,""))</f>
        <v>33.78633</v>
      </c>
    </row>
    <row r="6295" spans="34:39" ht="15">
      <c r="AH6295" s="353" t="s">
        <v>19647</v>
      </c>
      <c r="AI6295" s="352" t="s">
        <v>19648</v>
      </c>
      <c r="AJ6295" s="352" t="s">
        <v>19649</v>
      </c>
      <c r="AK6295" s="354">
        <v>1.3666</v>
      </c>
      <c r="AL6295" s="355">
        <v>5.6059999999999999E-2</v>
      </c>
      <c r="AM6295" s="11">
        <f>IF(Verzie!$E$1="CZK",Ceny!AK6295,IF(Verzie!$E$1="SK",Ceny!AL6295,""))</f>
        <v>5.6059999999999999E-2</v>
      </c>
    </row>
    <row r="6296" spans="34:39" ht="15">
      <c r="AH6296" s="353" t="s">
        <v>19650</v>
      </c>
      <c r="AI6296" s="352" t="s">
        <v>19651</v>
      </c>
      <c r="AJ6296" s="352" t="s">
        <v>19652</v>
      </c>
      <c r="AK6296" s="354">
        <v>1540.0253299999999</v>
      </c>
      <c r="AL6296" s="355">
        <v>62.379719999999999</v>
      </c>
      <c r="AM6296" s="11">
        <f>IF(Verzie!$E$1="CZK",Ceny!AK6296,IF(Verzie!$E$1="SK",Ceny!AL6296,""))</f>
        <v>62.379719999999999</v>
      </c>
    </row>
    <row r="6297" spans="34:39" ht="15">
      <c r="AH6297" s="353" t="s">
        <v>19653</v>
      </c>
      <c r="AI6297" s="352" t="s">
        <v>19654</v>
      </c>
      <c r="AJ6297" s="352" t="s">
        <v>19655</v>
      </c>
      <c r="AK6297" s="354">
        <v>1540.0253299999999</v>
      </c>
      <c r="AL6297" s="355">
        <v>62.379719999999999</v>
      </c>
      <c r="AM6297" s="11">
        <f>IF(Verzie!$E$1="CZK",Ceny!AK6297,IF(Verzie!$E$1="SK",Ceny!AL6297,""))</f>
        <v>62.379719999999999</v>
      </c>
    </row>
    <row r="6298" spans="34:39" ht="15">
      <c r="AH6298" s="353" t="s">
        <v>19656</v>
      </c>
      <c r="AI6298" s="352" t="s">
        <v>19657</v>
      </c>
      <c r="AJ6298" s="352" t="s">
        <v>19658</v>
      </c>
      <c r="AK6298" s="354">
        <v>1540.0253299999999</v>
      </c>
      <c r="AL6298" s="355">
        <v>62.379719999999999</v>
      </c>
      <c r="AM6298" s="11">
        <f>IF(Verzie!$E$1="CZK",Ceny!AK6298,IF(Verzie!$E$1="SK",Ceny!AL6298,""))</f>
        <v>62.379719999999999</v>
      </c>
    </row>
    <row r="6299" spans="34:39" ht="15">
      <c r="AH6299" s="353" t="s">
        <v>19659</v>
      </c>
      <c r="AI6299" s="352" t="s">
        <v>19660</v>
      </c>
      <c r="AJ6299" s="352" t="s">
        <v>19661</v>
      </c>
      <c r="AK6299" s="354">
        <v>3074.6617700000002</v>
      </c>
      <c r="AL6299" s="355">
        <v>124.54161999999999</v>
      </c>
      <c r="AM6299" s="11">
        <f>IF(Verzie!$E$1="CZK",Ceny!AK6299,IF(Verzie!$E$1="SK",Ceny!AL6299,""))</f>
        <v>124.54161999999999</v>
      </c>
    </row>
    <row r="6300" spans="34:39" ht="15">
      <c r="AH6300" s="353" t="s">
        <v>19662</v>
      </c>
      <c r="AI6300" s="352" t="s">
        <v>19663</v>
      </c>
      <c r="AJ6300" s="352" t="s">
        <v>19664</v>
      </c>
      <c r="AK6300" s="354">
        <v>3074.6617700000002</v>
      </c>
      <c r="AL6300" s="355">
        <v>124.54161999999999</v>
      </c>
      <c r="AM6300" s="11">
        <f>IF(Verzie!$E$1="CZK",Ceny!AK6300,IF(Verzie!$E$1="SK",Ceny!AL6300,""))</f>
        <v>124.54161999999999</v>
      </c>
    </row>
    <row r="6301" spans="34:39" ht="15">
      <c r="AH6301" s="353" t="s">
        <v>19665</v>
      </c>
      <c r="AI6301" s="352" t="s">
        <v>19666</v>
      </c>
      <c r="AJ6301" s="352" t="s">
        <v>19667</v>
      </c>
      <c r="AK6301" s="354">
        <v>3074.6617700000002</v>
      </c>
      <c r="AL6301" s="355">
        <v>124.54161999999999</v>
      </c>
      <c r="AM6301" s="11">
        <f>IF(Verzie!$E$1="CZK",Ceny!AK6301,IF(Verzie!$E$1="SK",Ceny!AL6301,""))</f>
        <v>124.54161999999999</v>
      </c>
    </row>
    <row r="6302" spans="34:39" ht="15">
      <c r="AH6302" s="353" t="s">
        <v>19668</v>
      </c>
      <c r="AI6302" s="352" t="s">
        <v>19669</v>
      </c>
      <c r="AJ6302" s="352" t="s">
        <v>19670</v>
      </c>
      <c r="AK6302" s="354">
        <v>6576.0045700000001</v>
      </c>
      <c r="AL6302" s="355">
        <v>266.36619000000002</v>
      </c>
      <c r="AM6302" s="11">
        <f>IF(Verzie!$E$1="CZK",Ceny!AK6302,IF(Verzie!$E$1="SK",Ceny!AL6302,""))</f>
        <v>266.36619000000002</v>
      </c>
    </row>
    <row r="6303" spans="34:39" ht="15">
      <c r="AH6303" s="353" t="s">
        <v>19671</v>
      </c>
      <c r="AI6303" s="352" t="s">
        <v>19672</v>
      </c>
      <c r="AJ6303" s="352" t="s">
        <v>19673</v>
      </c>
      <c r="AK6303" s="354">
        <v>138.83766</v>
      </c>
      <c r="AL6303" s="355">
        <v>5.6271500000000003</v>
      </c>
      <c r="AM6303" s="11">
        <f>IF(Verzie!$E$1="CZK",Ceny!AK6303,IF(Verzie!$E$1="SK",Ceny!AL6303,""))</f>
        <v>5.6271500000000003</v>
      </c>
    </row>
    <row r="6304" spans="34:39" ht="15">
      <c r="AH6304" s="353" t="s">
        <v>19674</v>
      </c>
      <c r="AI6304" s="352" t="s">
        <v>19675</v>
      </c>
      <c r="AJ6304" s="352" t="s">
        <v>19676</v>
      </c>
      <c r="AK6304" s="354">
        <v>4232.0174500000003</v>
      </c>
      <c r="AL6304" s="355">
        <v>171.42124999999999</v>
      </c>
      <c r="AM6304" s="11">
        <f>IF(Verzie!$E$1="CZK",Ceny!AK6304,IF(Verzie!$E$1="SK",Ceny!AL6304,""))</f>
        <v>171.42124999999999</v>
      </c>
    </row>
    <row r="6305" spans="34:39" ht="15">
      <c r="AH6305" s="353" t="s">
        <v>19677</v>
      </c>
      <c r="AI6305" s="352" t="s">
        <v>19678</v>
      </c>
      <c r="AJ6305" s="352" t="s">
        <v>19679</v>
      </c>
      <c r="AK6305" s="354">
        <v>1203.51541</v>
      </c>
      <c r="AL6305" s="355">
        <v>57.893430000000002</v>
      </c>
      <c r="AM6305" s="11">
        <f>IF(Verzie!$E$1="CZK",Ceny!AK6305,IF(Verzie!$E$1="SK",Ceny!AL6305,""))</f>
        <v>57.893430000000002</v>
      </c>
    </row>
    <row r="6306" spans="34:39" ht="15">
      <c r="AH6306" s="353" t="s">
        <v>19680</v>
      </c>
      <c r="AI6306" s="352" t="s">
        <v>19681</v>
      </c>
      <c r="AJ6306" s="352" t="s">
        <v>19682</v>
      </c>
      <c r="AK6306" s="354">
        <v>183.5196</v>
      </c>
      <c r="AL6306" s="355">
        <v>7.4120699999999999</v>
      </c>
      <c r="AM6306" s="11">
        <f>IF(Verzie!$E$1="CZK",Ceny!AK6306,IF(Verzie!$E$1="SK",Ceny!AL6306,""))</f>
        <v>7.4120699999999999</v>
      </c>
    </row>
    <row r="6307" spans="34:39" ht="15">
      <c r="AH6307" s="353" t="s">
        <v>19683</v>
      </c>
      <c r="AI6307" s="352" t="s">
        <v>19684</v>
      </c>
      <c r="AJ6307" s="352" t="s">
        <v>19685</v>
      </c>
      <c r="AK6307" s="354">
        <v>201.85996</v>
      </c>
      <c r="AL6307" s="355">
        <v>8.1527899999999995</v>
      </c>
      <c r="AM6307" s="11">
        <f>IF(Verzie!$E$1="CZK",Ceny!AK6307,IF(Verzie!$E$1="SK",Ceny!AL6307,""))</f>
        <v>8.1527899999999995</v>
      </c>
    </row>
    <row r="6308" spans="34:39" ht="15">
      <c r="AH6308" s="353" t="s">
        <v>19686</v>
      </c>
      <c r="AI6308" s="352" t="s">
        <v>19687</v>
      </c>
      <c r="AJ6308" s="352" t="s">
        <v>19688</v>
      </c>
      <c r="AK6308" s="354">
        <v>201.85996</v>
      </c>
      <c r="AL6308" s="355">
        <v>8.1527899999999995</v>
      </c>
      <c r="AM6308" s="11">
        <f>IF(Verzie!$E$1="CZK",Ceny!AK6308,IF(Verzie!$E$1="SK",Ceny!AL6308,""))</f>
        <v>8.1527899999999995</v>
      </c>
    </row>
    <row r="6309" spans="34:39" ht="15">
      <c r="AH6309" s="353" t="s">
        <v>19689</v>
      </c>
      <c r="AI6309" s="352" t="s">
        <v>19690</v>
      </c>
      <c r="AJ6309" s="352" t="s">
        <v>19691</v>
      </c>
      <c r="AK6309" s="354">
        <v>183.5196</v>
      </c>
      <c r="AL6309" s="355">
        <v>7.4120699999999999</v>
      </c>
      <c r="AM6309" s="11">
        <f>IF(Verzie!$E$1="CZK",Ceny!AK6309,IF(Verzie!$E$1="SK",Ceny!AL6309,""))</f>
        <v>7.4120699999999999</v>
      </c>
    </row>
    <row r="6310" spans="34:39" ht="15">
      <c r="AH6310" s="353" t="s">
        <v>19692</v>
      </c>
      <c r="AI6310" s="352" t="s">
        <v>19693</v>
      </c>
      <c r="AJ6310" s="352" t="s">
        <v>19694</v>
      </c>
      <c r="AK6310" s="354">
        <v>201.85996</v>
      </c>
      <c r="AL6310" s="355">
        <v>8.1527899999999995</v>
      </c>
      <c r="AM6310" s="11">
        <f>IF(Verzie!$E$1="CZK",Ceny!AK6310,IF(Verzie!$E$1="SK",Ceny!AL6310,""))</f>
        <v>8.1527899999999995</v>
      </c>
    </row>
    <row r="6311" spans="34:39" ht="15">
      <c r="AH6311" s="353" t="s">
        <v>19695</v>
      </c>
      <c r="AI6311" s="352" t="s">
        <v>19696</v>
      </c>
      <c r="AJ6311" s="352" t="s">
        <v>19697</v>
      </c>
      <c r="AK6311" s="354">
        <v>201.85996</v>
      </c>
      <c r="AL6311" s="355">
        <v>8.1527899999999995</v>
      </c>
      <c r="AM6311" s="11">
        <f>IF(Verzie!$E$1="CZK",Ceny!AK6311,IF(Verzie!$E$1="SK",Ceny!AL6311,""))</f>
        <v>8.1527899999999995</v>
      </c>
    </row>
    <row r="6312" spans="34:39" ht="15">
      <c r="AH6312" s="353" t="s">
        <v>19698</v>
      </c>
      <c r="AI6312" s="352" t="s">
        <v>19699</v>
      </c>
      <c r="AJ6312" s="352" t="s">
        <v>19700</v>
      </c>
      <c r="AK6312" s="354">
        <v>183.5196</v>
      </c>
      <c r="AL6312" s="355">
        <v>7.4120699999999999</v>
      </c>
      <c r="AM6312" s="11">
        <f>IF(Verzie!$E$1="CZK",Ceny!AK6312,IF(Verzie!$E$1="SK",Ceny!AL6312,""))</f>
        <v>7.4120699999999999</v>
      </c>
    </row>
    <row r="6313" spans="34:39" ht="15">
      <c r="AH6313" s="353" t="s">
        <v>19701</v>
      </c>
      <c r="AI6313" s="352" t="s">
        <v>19702</v>
      </c>
      <c r="AJ6313" s="352" t="s">
        <v>19703</v>
      </c>
      <c r="AK6313" s="354">
        <v>201.85996</v>
      </c>
      <c r="AL6313" s="355">
        <v>8.1527899999999995</v>
      </c>
      <c r="AM6313" s="11">
        <f>IF(Verzie!$E$1="CZK",Ceny!AK6313,IF(Verzie!$E$1="SK",Ceny!AL6313,""))</f>
        <v>8.1527899999999995</v>
      </c>
    </row>
    <row r="6314" spans="34:39" ht="15">
      <c r="AH6314" s="353" t="s">
        <v>19704</v>
      </c>
      <c r="AI6314" s="352" t="s">
        <v>19705</v>
      </c>
      <c r="AJ6314" s="352" t="s">
        <v>19706</v>
      </c>
      <c r="AK6314" s="354">
        <v>201.85996</v>
      </c>
      <c r="AL6314" s="355">
        <v>8.1527899999999995</v>
      </c>
      <c r="AM6314" s="11">
        <f>IF(Verzie!$E$1="CZK",Ceny!AK6314,IF(Verzie!$E$1="SK",Ceny!AL6314,""))</f>
        <v>8.1527899999999995</v>
      </c>
    </row>
    <row r="6315" spans="34:39" ht="15">
      <c r="AH6315" s="353" t="s">
        <v>19707</v>
      </c>
      <c r="AI6315" s="352" t="s">
        <v>19708</v>
      </c>
      <c r="AJ6315" s="352" t="s">
        <v>19709</v>
      </c>
      <c r="AK6315" s="354">
        <v>183.5196</v>
      </c>
      <c r="AL6315" s="355">
        <v>7.4120699999999999</v>
      </c>
      <c r="AM6315" s="11">
        <f>IF(Verzie!$E$1="CZK",Ceny!AK6315,IF(Verzie!$E$1="SK",Ceny!AL6315,""))</f>
        <v>7.4120699999999999</v>
      </c>
    </row>
    <row r="6316" spans="34:39" ht="15">
      <c r="AH6316" s="353" t="s">
        <v>19710</v>
      </c>
      <c r="AI6316" s="352" t="s">
        <v>19711</v>
      </c>
      <c r="AJ6316" s="352" t="s">
        <v>19712</v>
      </c>
      <c r="AK6316" s="354">
        <v>201.85996</v>
      </c>
      <c r="AL6316" s="355">
        <v>8.1527899999999995</v>
      </c>
      <c r="AM6316" s="11">
        <f>IF(Verzie!$E$1="CZK",Ceny!AK6316,IF(Verzie!$E$1="SK",Ceny!AL6316,""))</f>
        <v>8.1527899999999995</v>
      </c>
    </row>
    <row r="6317" spans="34:39" ht="15">
      <c r="AH6317" s="353" t="s">
        <v>19713</v>
      </c>
      <c r="AI6317" s="352" t="s">
        <v>19714</v>
      </c>
      <c r="AJ6317" s="352" t="s">
        <v>19715</v>
      </c>
      <c r="AK6317" s="354">
        <v>201.85996</v>
      </c>
      <c r="AL6317" s="355">
        <v>8.1527899999999995</v>
      </c>
      <c r="AM6317" s="11">
        <f>IF(Verzie!$E$1="CZK",Ceny!AK6317,IF(Verzie!$E$1="SK",Ceny!AL6317,""))</f>
        <v>8.1527899999999995</v>
      </c>
    </row>
    <row r="6318" spans="34:39" ht="15">
      <c r="AH6318" s="353" t="s">
        <v>1080</v>
      </c>
      <c r="AI6318" s="352" t="s">
        <v>19716</v>
      </c>
      <c r="AJ6318" s="352" t="s">
        <v>19717</v>
      </c>
      <c r="AK6318" s="354">
        <v>556.35982999999999</v>
      </c>
      <c r="AL6318" s="355">
        <v>22.47043</v>
      </c>
      <c r="AM6318" s="11">
        <f>IF(Verzie!$E$1="CZK",Ceny!AK6318,IF(Verzie!$E$1="SK",Ceny!AL6318,""))</f>
        <v>22.47043</v>
      </c>
    </row>
    <row r="6319" spans="34:39" ht="15">
      <c r="AH6319" s="353" t="s">
        <v>1081</v>
      </c>
      <c r="AI6319" s="352" t="s">
        <v>19718</v>
      </c>
      <c r="AJ6319" s="352" t="s">
        <v>19719</v>
      </c>
      <c r="AK6319" s="354">
        <v>611.99337000000003</v>
      </c>
      <c r="AL6319" s="355">
        <v>24.71735</v>
      </c>
      <c r="AM6319" s="11">
        <f>IF(Verzie!$E$1="CZK",Ceny!AK6319,IF(Verzie!$E$1="SK",Ceny!AL6319,""))</f>
        <v>24.71735</v>
      </c>
    </row>
    <row r="6320" spans="34:39" ht="15">
      <c r="AH6320" s="353" t="s">
        <v>1082</v>
      </c>
      <c r="AI6320" s="352" t="s">
        <v>19720</v>
      </c>
      <c r="AJ6320" s="352" t="s">
        <v>19721</v>
      </c>
      <c r="AK6320" s="354">
        <v>611.99337000000003</v>
      </c>
      <c r="AL6320" s="355">
        <v>24.71735</v>
      </c>
      <c r="AM6320" s="11">
        <f>IF(Verzie!$E$1="CZK",Ceny!AK6320,IF(Verzie!$E$1="SK",Ceny!AL6320,""))</f>
        <v>24.71735</v>
      </c>
    </row>
    <row r="6321" spans="34:39" ht="15">
      <c r="AH6321" s="353" t="s">
        <v>1083</v>
      </c>
      <c r="AI6321" s="352" t="s">
        <v>19722</v>
      </c>
      <c r="AJ6321" s="352" t="s">
        <v>19723</v>
      </c>
      <c r="AK6321" s="354">
        <v>556.35982999999999</v>
      </c>
      <c r="AL6321" s="355">
        <v>22.47043</v>
      </c>
      <c r="AM6321" s="11">
        <f>IF(Verzie!$E$1="CZK",Ceny!AK6321,IF(Verzie!$E$1="SK",Ceny!AL6321,""))</f>
        <v>22.47043</v>
      </c>
    </row>
    <row r="6322" spans="34:39" ht="15">
      <c r="AH6322" s="353" t="s">
        <v>1084</v>
      </c>
      <c r="AI6322" s="352" t="s">
        <v>19724</v>
      </c>
      <c r="AJ6322" s="352" t="s">
        <v>19725</v>
      </c>
      <c r="AK6322" s="354">
        <v>611.99337000000003</v>
      </c>
      <c r="AL6322" s="355">
        <v>24.71735</v>
      </c>
      <c r="AM6322" s="11">
        <f>IF(Verzie!$E$1="CZK",Ceny!AK6322,IF(Verzie!$E$1="SK",Ceny!AL6322,""))</f>
        <v>24.71735</v>
      </c>
    </row>
    <row r="6323" spans="34:39" ht="15">
      <c r="AH6323" s="353" t="s">
        <v>1085</v>
      </c>
      <c r="AI6323" s="352" t="s">
        <v>19726</v>
      </c>
      <c r="AJ6323" s="352" t="s">
        <v>19727</v>
      </c>
      <c r="AK6323" s="354">
        <v>611.99337000000003</v>
      </c>
      <c r="AL6323" s="355">
        <v>24.71735</v>
      </c>
      <c r="AM6323" s="11">
        <f>IF(Verzie!$E$1="CZK",Ceny!AK6323,IF(Verzie!$E$1="SK",Ceny!AL6323,""))</f>
        <v>24.71735</v>
      </c>
    </row>
    <row r="6324" spans="34:39" ht="15">
      <c r="AH6324" s="353" t="s">
        <v>1074</v>
      </c>
      <c r="AI6324" s="352" t="s">
        <v>19728</v>
      </c>
      <c r="AJ6324" s="352" t="s">
        <v>19729</v>
      </c>
      <c r="AK6324" s="354">
        <v>556.35982999999999</v>
      </c>
      <c r="AL6324" s="355">
        <v>22.47043</v>
      </c>
      <c r="AM6324" s="11">
        <f>IF(Verzie!$E$1="CZK",Ceny!AK6324,IF(Verzie!$E$1="SK",Ceny!AL6324,""))</f>
        <v>22.47043</v>
      </c>
    </row>
    <row r="6325" spans="34:39" ht="15">
      <c r="AH6325" s="353" t="s">
        <v>1075</v>
      </c>
      <c r="AI6325" s="352" t="s">
        <v>19730</v>
      </c>
      <c r="AJ6325" s="352" t="s">
        <v>19731</v>
      </c>
      <c r="AK6325" s="354">
        <v>611.99337000000003</v>
      </c>
      <c r="AL6325" s="355">
        <v>24.71735</v>
      </c>
      <c r="AM6325" s="11">
        <f>IF(Verzie!$E$1="CZK",Ceny!AK6325,IF(Verzie!$E$1="SK",Ceny!AL6325,""))</f>
        <v>24.71735</v>
      </c>
    </row>
    <row r="6326" spans="34:39" ht="15">
      <c r="AH6326" s="353" t="s">
        <v>1076</v>
      </c>
      <c r="AI6326" s="352" t="s">
        <v>19732</v>
      </c>
      <c r="AJ6326" s="352" t="s">
        <v>19733</v>
      </c>
      <c r="AK6326" s="354">
        <v>611.99337000000003</v>
      </c>
      <c r="AL6326" s="355">
        <v>24.71735</v>
      </c>
      <c r="AM6326" s="11">
        <f>IF(Verzie!$E$1="CZK",Ceny!AK6326,IF(Verzie!$E$1="SK",Ceny!AL6326,""))</f>
        <v>24.71735</v>
      </c>
    </row>
    <row r="6327" spans="34:39" ht="15">
      <c r="AH6327" s="353" t="s">
        <v>1077</v>
      </c>
      <c r="AI6327" s="352" t="s">
        <v>19734</v>
      </c>
      <c r="AJ6327" s="352" t="s">
        <v>19735</v>
      </c>
      <c r="AK6327" s="354">
        <v>556.35982999999999</v>
      </c>
      <c r="AL6327" s="355">
        <v>22.47043</v>
      </c>
      <c r="AM6327" s="11">
        <f>IF(Verzie!$E$1="CZK",Ceny!AK6327,IF(Verzie!$E$1="SK",Ceny!AL6327,""))</f>
        <v>22.47043</v>
      </c>
    </row>
    <row r="6328" spans="34:39" ht="15">
      <c r="AH6328" s="353" t="s">
        <v>1078</v>
      </c>
      <c r="AI6328" s="352" t="s">
        <v>19736</v>
      </c>
      <c r="AJ6328" s="352" t="s">
        <v>19737</v>
      </c>
      <c r="AK6328" s="354">
        <v>611.99337000000003</v>
      </c>
      <c r="AL6328" s="355">
        <v>24.71735</v>
      </c>
      <c r="AM6328" s="11">
        <f>IF(Verzie!$E$1="CZK",Ceny!AK6328,IF(Verzie!$E$1="SK",Ceny!AL6328,""))</f>
        <v>24.71735</v>
      </c>
    </row>
    <row r="6329" spans="34:39" ht="15">
      <c r="AH6329" s="353" t="s">
        <v>1079</v>
      </c>
      <c r="AI6329" s="352" t="s">
        <v>19738</v>
      </c>
      <c r="AJ6329" s="352" t="s">
        <v>19739</v>
      </c>
      <c r="AK6329" s="354">
        <v>611.99337000000003</v>
      </c>
      <c r="AL6329" s="355">
        <v>24.71735</v>
      </c>
      <c r="AM6329" s="11">
        <f>IF(Verzie!$E$1="CZK",Ceny!AK6329,IF(Verzie!$E$1="SK",Ceny!AL6329,""))</f>
        <v>24.71735</v>
      </c>
    </row>
    <row r="6330" spans="34:39" ht="15">
      <c r="AH6330" s="353" t="s">
        <v>1092</v>
      </c>
      <c r="AI6330" s="352" t="s">
        <v>19740</v>
      </c>
      <c r="AJ6330" s="352" t="s">
        <v>19741</v>
      </c>
      <c r="AK6330" s="354">
        <v>498.00727999999998</v>
      </c>
      <c r="AL6330" s="355">
        <v>20.113630000000001</v>
      </c>
      <c r="AM6330" s="11">
        <f>IF(Verzie!$E$1="CZK",Ceny!AK6330,IF(Verzie!$E$1="SK",Ceny!AL6330,""))</f>
        <v>20.113630000000001</v>
      </c>
    </row>
    <row r="6331" spans="34:39" ht="15">
      <c r="AH6331" s="353" t="s">
        <v>1093</v>
      </c>
      <c r="AI6331" s="352" t="s">
        <v>19742</v>
      </c>
      <c r="AJ6331" s="352" t="s">
        <v>19743</v>
      </c>
      <c r="AK6331" s="354">
        <v>547.80421000000001</v>
      </c>
      <c r="AL6331" s="355">
        <v>22.124839999999999</v>
      </c>
      <c r="AM6331" s="11">
        <f>IF(Verzie!$E$1="CZK",Ceny!AK6331,IF(Verzie!$E$1="SK",Ceny!AL6331,""))</f>
        <v>22.124839999999999</v>
      </c>
    </row>
    <row r="6332" spans="34:39" ht="15">
      <c r="AH6332" s="353" t="s">
        <v>1094</v>
      </c>
      <c r="AI6332" s="352" t="s">
        <v>19744</v>
      </c>
      <c r="AJ6332" s="352" t="s">
        <v>19745</v>
      </c>
      <c r="AK6332" s="354">
        <v>547.80421000000001</v>
      </c>
      <c r="AL6332" s="355">
        <v>22.124839999999999</v>
      </c>
      <c r="AM6332" s="11">
        <f>IF(Verzie!$E$1="CZK",Ceny!AK6332,IF(Verzie!$E$1="SK",Ceny!AL6332,""))</f>
        <v>22.124839999999999</v>
      </c>
    </row>
    <row r="6333" spans="34:39" ht="15">
      <c r="AH6333" s="353" t="s">
        <v>1095</v>
      </c>
      <c r="AI6333" s="352" t="s">
        <v>19746</v>
      </c>
      <c r="AJ6333" s="352" t="s">
        <v>19747</v>
      </c>
      <c r="AK6333" s="354">
        <v>498.00727999999998</v>
      </c>
      <c r="AL6333" s="355">
        <v>20.113630000000001</v>
      </c>
      <c r="AM6333" s="11">
        <f>IF(Verzie!$E$1="CZK",Ceny!AK6333,IF(Verzie!$E$1="SK",Ceny!AL6333,""))</f>
        <v>20.113630000000001</v>
      </c>
    </row>
    <row r="6334" spans="34:39" ht="15">
      <c r="AH6334" s="353" t="s">
        <v>1096</v>
      </c>
      <c r="AI6334" s="352" t="s">
        <v>19748</v>
      </c>
      <c r="AJ6334" s="352" t="s">
        <v>19749</v>
      </c>
      <c r="AK6334" s="354">
        <v>547.80421000000001</v>
      </c>
      <c r="AL6334" s="355">
        <v>22.124839999999999</v>
      </c>
      <c r="AM6334" s="11">
        <f>IF(Verzie!$E$1="CZK",Ceny!AK6334,IF(Verzie!$E$1="SK",Ceny!AL6334,""))</f>
        <v>22.124839999999999</v>
      </c>
    </row>
    <row r="6335" spans="34:39" ht="15">
      <c r="AH6335" s="353" t="s">
        <v>1097</v>
      </c>
      <c r="AI6335" s="352" t="s">
        <v>19750</v>
      </c>
      <c r="AJ6335" s="352" t="s">
        <v>19751</v>
      </c>
      <c r="AK6335" s="354">
        <v>547.80421000000001</v>
      </c>
      <c r="AL6335" s="355">
        <v>22.124839999999999</v>
      </c>
      <c r="AM6335" s="11">
        <f>IF(Verzie!$E$1="CZK",Ceny!AK6335,IF(Verzie!$E$1="SK",Ceny!AL6335,""))</f>
        <v>22.124839999999999</v>
      </c>
    </row>
    <row r="6336" spans="34:39" ht="15">
      <c r="AH6336" s="353" t="s">
        <v>1086</v>
      </c>
      <c r="AI6336" s="352" t="s">
        <v>19752</v>
      </c>
      <c r="AJ6336" s="352" t="s">
        <v>19753</v>
      </c>
      <c r="AK6336" s="354">
        <v>498.00727999999998</v>
      </c>
      <c r="AL6336" s="355">
        <v>20.113630000000001</v>
      </c>
      <c r="AM6336" s="11">
        <f>IF(Verzie!$E$1="CZK",Ceny!AK6336,IF(Verzie!$E$1="SK",Ceny!AL6336,""))</f>
        <v>20.113630000000001</v>
      </c>
    </row>
    <row r="6337" spans="34:39" ht="15">
      <c r="AH6337" s="353" t="s">
        <v>1087</v>
      </c>
      <c r="AI6337" s="352" t="s">
        <v>19754</v>
      </c>
      <c r="AJ6337" s="352" t="s">
        <v>19755</v>
      </c>
      <c r="AK6337" s="354">
        <v>547.80421000000001</v>
      </c>
      <c r="AL6337" s="355">
        <v>22.124839999999999</v>
      </c>
      <c r="AM6337" s="11">
        <f>IF(Verzie!$E$1="CZK",Ceny!AK6337,IF(Verzie!$E$1="SK",Ceny!AL6337,""))</f>
        <v>22.124839999999999</v>
      </c>
    </row>
    <row r="6338" spans="34:39" ht="15">
      <c r="AH6338" s="353" t="s">
        <v>1088</v>
      </c>
      <c r="AI6338" s="352" t="s">
        <v>19756</v>
      </c>
      <c r="AJ6338" s="352" t="s">
        <v>19757</v>
      </c>
      <c r="AK6338" s="354">
        <v>547.80421000000001</v>
      </c>
      <c r="AL6338" s="355">
        <v>22.124839999999999</v>
      </c>
      <c r="AM6338" s="11">
        <f>IF(Verzie!$E$1="CZK",Ceny!AK6338,IF(Verzie!$E$1="SK",Ceny!AL6338,""))</f>
        <v>22.124839999999999</v>
      </c>
    </row>
    <row r="6339" spans="34:39" ht="15">
      <c r="AH6339" s="353" t="s">
        <v>1089</v>
      </c>
      <c r="AI6339" s="352" t="s">
        <v>19758</v>
      </c>
      <c r="AJ6339" s="352" t="s">
        <v>19759</v>
      </c>
      <c r="AK6339" s="354">
        <v>498.00727999999998</v>
      </c>
      <c r="AL6339" s="355">
        <v>20.113630000000001</v>
      </c>
      <c r="AM6339" s="11">
        <f>IF(Verzie!$E$1="CZK",Ceny!AK6339,IF(Verzie!$E$1="SK",Ceny!AL6339,""))</f>
        <v>20.113630000000001</v>
      </c>
    </row>
    <row r="6340" spans="34:39" ht="15">
      <c r="AH6340" s="353" t="s">
        <v>1090</v>
      </c>
      <c r="AI6340" s="352" t="s">
        <v>19760</v>
      </c>
      <c r="AJ6340" s="352" t="s">
        <v>19761</v>
      </c>
      <c r="AK6340" s="354">
        <v>547.80421000000001</v>
      </c>
      <c r="AL6340" s="355">
        <v>22.124839999999999</v>
      </c>
      <c r="AM6340" s="11">
        <f>IF(Verzie!$E$1="CZK",Ceny!AK6340,IF(Verzie!$E$1="SK",Ceny!AL6340,""))</f>
        <v>22.124839999999999</v>
      </c>
    </row>
    <row r="6341" spans="34:39" ht="15">
      <c r="AH6341" s="353" t="s">
        <v>1091</v>
      </c>
      <c r="AI6341" s="352" t="s">
        <v>19762</v>
      </c>
      <c r="AJ6341" s="352" t="s">
        <v>19763</v>
      </c>
      <c r="AK6341" s="354">
        <v>547.80421000000001</v>
      </c>
      <c r="AL6341" s="355">
        <v>22.124839999999999</v>
      </c>
      <c r="AM6341" s="11">
        <f>IF(Verzie!$E$1="CZK",Ceny!AK6341,IF(Verzie!$E$1="SK",Ceny!AL6341,""))</f>
        <v>22.124839999999999</v>
      </c>
    </row>
    <row r="6342" spans="34:39" ht="15">
      <c r="AH6342" s="353" t="s">
        <v>1104</v>
      </c>
      <c r="AI6342" s="352" t="s">
        <v>19764</v>
      </c>
      <c r="AJ6342" s="352" t="s">
        <v>19765</v>
      </c>
      <c r="AK6342" s="354">
        <v>429.96346</v>
      </c>
      <c r="AL6342" s="355">
        <v>17.36551</v>
      </c>
      <c r="AM6342" s="11">
        <f>IF(Verzie!$E$1="CZK",Ceny!AK6342,IF(Verzie!$E$1="SK",Ceny!AL6342,""))</f>
        <v>17.36551</v>
      </c>
    </row>
    <row r="6343" spans="34:39" ht="15">
      <c r="AH6343" s="353" t="s">
        <v>1105</v>
      </c>
      <c r="AI6343" s="352" t="s">
        <v>19766</v>
      </c>
      <c r="AJ6343" s="352" t="s">
        <v>19767</v>
      </c>
      <c r="AK6343" s="354">
        <v>472.96856000000002</v>
      </c>
      <c r="AL6343" s="355">
        <v>19.102370000000001</v>
      </c>
      <c r="AM6343" s="11">
        <f>IF(Verzie!$E$1="CZK",Ceny!AK6343,IF(Verzie!$E$1="SK",Ceny!AL6343,""))</f>
        <v>19.102370000000001</v>
      </c>
    </row>
    <row r="6344" spans="34:39" ht="15">
      <c r="AH6344" s="353" t="s">
        <v>1106</v>
      </c>
      <c r="AI6344" s="352" t="s">
        <v>19768</v>
      </c>
      <c r="AJ6344" s="352" t="s">
        <v>19769</v>
      </c>
      <c r="AK6344" s="354">
        <v>472.96856000000002</v>
      </c>
      <c r="AL6344" s="355">
        <v>19.102370000000001</v>
      </c>
      <c r="AM6344" s="11">
        <f>IF(Verzie!$E$1="CZK",Ceny!AK6344,IF(Verzie!$E$1="SK",Ceny!AL6344,""))</f>
        <v>19.102370000000001</v>
      </c>
    </row>
    <row r="6345" spans="34:39" ht="15">
      <c r="AH6345" s="353" t="s">
        <v>1107</v>
      </c>
      <c r="AI6345" s="352" t="s">
        <v>19770</v>
      </c>
      <c r="AJ6345" s="352" t="s">
        <v>19771</v>
      </c>
      <c r="AK6345" s="354">
        <v>429.96346</v>
      </c>
      <c r="AL6345" s="355">
        <v>17.36551</v>
      </c>
      <c r="AM6345" s="11">
        <f>IF(Verzie!$E$1="CZK",Ceny!AK6345,IF(Verzie!$E$1="SK",Ceny!AL6345,""))</f>
        <v>17.36551</v>
      </c>
    </row>
    <row r="6346" spans="34:39" ht="15">
      <c r="AH6346" s="353" t="s">
        <v>1108</v>
      </c>
      <c r="AI6346" s="352" t="s">
        <v>19772</v>
      </c>
      <c r="AJ6346" s="352" t="s">
        <v>19773</v>
      </c>
      <c r="AK6346" s="354">
        <v>472.96856000000002</v>
      </c>
      <c r="AL6346" s="355">
        <v>19.102370000000001</v>
      </c>
      <c r="AM6346" s="11">
        <f>IF(Verzie!$E$1="CZK",Ceny!AK6346,IF(Verzie!$E$1="SK",Ceny!AL6346,""))</f>
        <v>19.102370000000001</v>
      </c>
    </row>
    <row r="6347" spans="34:39" ht="15">
      <c r="AH6347" s="353" t="s">
        <v>1109</v>
      </c>
      <c r="AI6347" s="352" t="s">
        <v>19774</v>
      </c>
      <c r="AJ6347" s="352" t="s">
        <v>19775</v>
      </c>
      <c r="AK6347" s="354">
        <v>472.96856000000002</v>
      </c>
      <c r="AL6347" s="355">
        <v>19.102370000000001</v>
      </c>
      <c r="AM6347" s="11">
        <f>IF(Verzie!$E$1="CZK",Ceny!AK6347,IF(Verzie!$E$1="SK",Ceny!AL6347,""))</f>
        <v>19.102370000000001</v>
      </c>
    </row>
    <row r="6348" spans="34:39" ht="15">
      <c r="AH6348" s="353" t="s">
        <v>1098</v>
      </c>
      <c r="AI6348" s="352" t="s">
        <v>19776</v>
      </c>
      <c r="AJ6348" s="352" t="s">
        <v>19777</v>
      </c>
      <c r="AK6348" s="354">
        <v>429.96346</v>
      </c>
      <c r="AL6348" s="355">
        <v>17.36551</v>
      </c>
      <c r="AM6348" s="11">
        <f>IF(Verzie!$E$1="CZK",Ceny!AK6348,IF(Verzie!$E$1="SK",Ceny!AL6348,""))</f>
        <v>17.36551</v>
      </c>
    </row>
    <row r="6349" spans="34:39" ht="15">
      <c r="AH6349" s="353" t="s">
        <v>1099</v>
      </c>
      <c r="AI6349" s="352" t="s">
        <v>19778</v>
      </c>
      <c r="AJ6349" s="352" t="s">
        <v>19779</v>
      </c>
      <c r="AK6349" s="354">
        <v>472.96856000000002</v>
      </c>
      <c r="AL6349" s="355">
        <v>19.102370000000001</v>
      </c>
      <c r="AM6349" s="11">
        <f>IF(Verzie!$E$1="CZK",Ceny!AK6349,IF(Verzie!$E$1="SK",Ceny!AL6349,""))</f>
        <v>19.102370000000001</v>
      </c>
    </row>
    <row r="6350" spans="34:39" ht="15">
      <c r="AH6350" s="353" t="s">
        <v>1100</v>
      </c>
      <c r="AI6350" s="352" t="s">
        <v>19780</v>
      </c>
      <c r="AJ6350" s="352" t="s">
        <v>19781</v>
      </c>
      <c r="AK6350" s="354">
        <v>472.96856000000002</v>
      </c>
      <c r="AL6350" s="355">
        <v>19.102370000000001</v>
      </c>
      <c r="AM6350" s="11">
        <f>IF(Verzie!$E$1="CZK",Ceny!AK6350,IF(Verzie!$E$1="SK",Ceny!AL6350,""))</f>
        <v>19.102370000000001</v>
      </c>
    </row>
    <row r="6351" spans="34:39" ht="15">
      <c r="AH6351" s="353" t="s">
        <v>1132</v>
      </c>
      <c r="AI6351" s="352" t="s">
        <v>19782</v>
      </c>
      <c r="AJ6351" s="352" t="s">
        <v>19783</v>
      </c>
      <c r="AK6351" s="354">
        <v>80.418430000000001</v>
      </c>
      <c r="AL6351" s="355">
        <v>3.24796</v>
      </c>
      <c r="AM6351" s="11">
        <f>IF(Verzie!$E$1="CZK",Ceny!AK6351,IF(Verzie!$E$1="SK",Ceny!AL6351,""))</f>
        <v>3.24796</v>
      </c>
    </row>
    <row r="6352" spans="34:39" ht="15">
      <c r="AH6352" s="353" t="s">
        <v>1101</v>
      </c>
      <c r="AI6352" s="352" t="s">
        <v>19784</v>
      </c>
      <c r="AJ6352" s="352" t="s">
        <v>19785</v>
      </c>
      <c r="AK6352" s="354">
        <v>429.96346</v>
      </c>
      <c r="AL6352" s="355">
        <v>17.36551</v>
      </c>
      <c r="AM6352" s="11">
        <f>IF(Verzie!$E$1="CZK",Ceny!AK6352,IF(Verzie!$E$1="SK",Ceny!AL6352,""))</f>
        <v>17.36551</v>
      </c>
    </row>
    <row r="6353" spans="34:39" ht="15">
      <c r="AH6353" s="353" t="s">
        <v>1102</v>
      </c>
      <c r="AI6353" s="352" t="s">
        <v>19786</v>
      </c>
      <c r="AJ6353" s="352" t="s">
        <v>19787</v>
      </c>
      <c r="AK6353" s="354">
        <v>472.96856000000002</v>
      </c>
      <c r="AL6353" s="355">
        <v>19.102370000000001</v>
      </c>
      <c r="AM6353" s="11">
        <f>IF(Verzie!$E$1="CZK",Ceny!AK6353,IF(Verzie!$E$1="SK",Ceny!AL6353,""))</f>
        <v>19.102370000000001</v>
      </c>
    </row>
    <row r="6354" spans="34:39" ht="15">
      <c r="AH6354" s="353" t="s">
        <v>1103</v>
      </c>
      <c r="AI6354" s="352" t="s">
        <v>19788</v>
      </c>
      <c r="AJ6354" s="352" t="s">
        <v>19789</v>
      </c>
      <c r="AK6354" s="354">
        <v>472.96856000000002</v>
      </c>
      <c r="AL6354" s="355">
        <v>19.102370000000001</v>
      </c>
      <c r="AM6354" s="11">
        <f>IF(Verzie!$E$1="CZK",Ceny!AK6354,IF(Verzie!$E$1="SK",Ceny!AL6354,""))</f>
        <v>19.102370000000001</v>
      </c>
    </row>
    <row r="6355" spans="34:39" ht="15">
      <c r="AH6355" s="353" t="s">
        <v>1133</v>
      </c>
      <c r="AI6355" s="352" t="s">
        <v>19790</v>
      </c>
      <c r="AJ6355" s="352" t="s">
        <v>19791</v>
      </c>
      <c r="AK6355" s="354">
        <v>88.452910000000003</v>
      </c>
      <c r="AL6355" s="355">
        <v>3.5724900000000002</v>
      </c>
      <c r="AM6355" s="11">
        <f>IF(Verzie!$E$1="CZK",Ceny!AK6355,IF(Verzie!$E$1="SK",Ceny!AL6355,""))</f>
        <v>3.5724900000000002</v>
      </c>
    </row>
    <row r="6356" spans="34:39" ht="15">
      <c r="AH6356" s="353" t="s">
        <v>1134</v>
      </c>
      <c r="AI6356" s="352" t="s">
        <v>19792</v>
      </c>
      <c r="AJ6356" s="352" t="s">
        <v>19793</v>
      </c>
      <c r="AK6356" s="354">
        <v>88.452910000000003</v>
      </c>
      <c r="AL6356" s="355">
        <v>3.5724900000000002</v>
      </c>
      <c r="AM6356" s="11">
        <f>IF(Verzie!$E$1="CZK",Ceny!AK6356,IF(Verzie!$E$1="SK",Ceny!AL6356,""))</f>
        <v>3.5724900000000002</v>
      </c>
    </row>
    <row r="6357" spans="34:39" ht="15">
      <c r="AH6357" s="353" t="s">
        <v>1135</v>
      </c>
      <c r="AI6357" s="352" t="s">
        <v>19794</v>
      </c>
      <c r="AJ6357" s="352" t="s">
        <v>19795</v>
      </c>
      <c r="AK6357" s="354">
        <v>120.62428</v>
      </c>
      <c r="AL6357" s="355">
        <v>4.87181</v>
      </c>
      <c r="AM6357" s="11">
        <f>IF(Verzie!$E$1="CZK",Ceny!AK6357,IF(Verzie!$E$1="SK",Ceny!AL6357,""))</f>
        <v>4.87181</v>
      </c>
    </row>
    <row r="6358" spans="34:39" ht="15">
      <c r="AH6358" s="353" t="s">
        <v>1136</v>
      </c>
      <c r="AI6358" s="352" t="s">
        <v>19796</v>
      </c>
      <c r="AJ6358" s="352" t="s">
        <v>19797</v>
      </c>
      <c r="AK6358" s="354">
        <v>132.68494999999999</v>
      </c>
      <c r="AL6358" s="355">
        <v>5.3588699999999996</v>
      </c>
      <c r="AM6358" s="11">
        <f>IF(Verzie!$E$1="CZK",Ceny!AK6358,IF(Verzie!$E$1="SK",Ceny!AL6358,""))</f>
        <v>5.3588699999999996</v>
      </c>
    </row>
    <row r="6359" spans="34:39" ht="15">
      <c r="AH6359" s="353" t="s">
        <v>1137</v>
      </c>
      <c r="AI6359" s="352" t="s">
        <v>19798</v>
      </c>
      <c r="AJ6359" s="352" t="s">
        <v>19799</v>
      </c>
      <c r="AK6359" s="354">
        <v>132.68494999999999</v>
      </c>
      <c r="AL6359" s="355">
        <v>5.3588699999999996</v>
      </c>
      <c r="AM6359" s="11">
        <f>IF(Verzie!$E$1="CZK",Ceny!AK6359,IF(Verzie!$E$1="SK",Ceny!AL6359,""))</f>
        <v>5.3588699999999996</v>
      </c>
    </row>
    <row r="6360" spans="34:39" ht="15">
      <c r="AH6360" s="353" t="s">
        <v>1126</v>
      </c>
      <c r="AI6360" s="352" t="s">
        <v>19800</v>
      </c>
      <c r="AJ6360" s="352" t="s">
        <v>19801</v>
      </c>
      <c r="AK6360" s="354">
        <v>140.73277999999999</v>
      </c>
      <c r="AL6360" s="355">
        <v>5.6839599999999999</v>
      </c>
      <c r="AM6360" s="11">
        <f>IF(Verzie!$E$1="CZK",Ceny!AK6360,IF(Verzie!$E$1="SK",Ceny!AL6360,""))</f>
        <v>5.6839599999999999</v>
      </c>
    </row>
    <row r="6361" spans="34:39" ht="15">
      <c r="AH6361" s="353" t="s">
        <v>1127</v>
      </c>
      <c r="AI6361" s="352" t="s">
        <v>19802</v>
      </c>
      <c r="AJ6361" s="352" t="s">
        <v>19803</v>
      </c>
      <c r="AK6361" s="354">
        <v>154.79321999999999</v>
      </c>
      <c r="AL6361" s="355">
        <v>6.2518700000000003</v>
      </c>
      <c r="AM6361" s="11">
        <f>IF(Verzie!$E$1="CZK",Ceny!AK6361,IF(Verzie!$E$1="SK",Ceny!AL6361,""))</f>
        <v>6.2518700000000003</v>
      </c>
    </row>
    <row r="6362" spans="34:39" ht="15">
      <c r="AH6362" s="353" t="s">
        <v>1128</v>
      </c>
      <c r="AI6362" s="352" t="s">
        <v>19804</v>
      </c>
      <c r="AJ6362" s="352" t="s">
        <v>19805</v>
      </c>
      <c r="AK6362" s="354">
        <v>154.79321999999999</v>
      </c>
      <c r="AL6362" s="355">
        <v>6.2518700000000003</v>
      </c>
      <c r="AM6362" s="11">
        <f>IF(Verzie!$E$1="CZK",Ceny!AK6362,IF(Verzie!$E$1="SK",Ceny!AL6362,""))</f>
        <v>6.2518700000000003</v>
      </c>
    </row>
    <row r="6363" spans="34:39" ht="15">
      <c r="AH6363" s="353" t="s">
        <v>1129</v>
      </c>
      <c r="AI6363" s="352" t="s">
        <v>19806</v>
      </c>
      <c r="AJ6363" s="352" t="s">
        <v>19807</v>
      </c>
      <c r="AK6363" s="354">
        <v>211.09027</v>
      </c>
      <c r="AL6363" s="355">
        <v>8.5255500000000008</v>
      </c>
      <c r="AM6363" s="11">
        <f>IF(Verzie!$E$1="CZK",Ceny!AK6363,IF(Verzie!$E$1="SK",Ceny!AL6363,""))</f>
        <v>8.5255500000000008</v>
      </c>
    </row>
    <row r="6364" spans="34:39" ht="15">
      <c r="AH6364" s="353" t="s">
        <v>1130</v>
      </c>
      <c r="AI6364" s="352" t="s">
        <v>19808</v>
      </c>
      <c r="AJ6364" s="352" t="s">
        <v>19809</v>
      </c>
      <c r="AK6364" s="354">
        <v>232.20094</v>
      </c>
      <c r="AL6364" s="355">
        <v>9.3781700000000008</v>
      </c>
      <c r="AM6364" s="11">
        <f>IF(Verzie!$E$1="CZK",Ceny!AK6364,IF(Verzie!$E$1="SK",Ceny!AL6364,""))</f>
        <v>9.3781700000000008</v>
      </c>
    </row>
    <row r="6365" spans="34:39" ht="15">
      <c r="AH6365" s="353" t="s">
        <v>1131</v>
      </c>
      <c r="AI6365" s="352" t="s">
        <v>19810</v>
      </c>
      <c r="AJ6365" s="352" t="s">
        <v>19811</v>
      </c>
      <c r="AK6365" s="354">
        <v>232.20094</v>
      </c>
      <c r="AL6365" s="355">
        <v>9.3781700000000008</v>
      </c>
      <c r="AM6365" s="11">
        <f>IF(Verzie!$E$1="CZK",Ceny!AK6365,IF(Verzie!$E$1="SK",Ceny!AL6365,""))</f>
        <v>9.3781700000000008</v>
      </c>
    </row>
    <row r="6366" spans="34:39" ht="15">
      <c r="AH6366" s="353" t="s">
        <v>1110</v>
      </c>
      <c r="AI6366" s="352" t="s">
        <v>19812</v>
      </c>
      <c r="AJ6366" s="352" t="s">
        <v>19813</v>
      </c>
      <c r="AK6366" s="354">
        <v>444.42023</v>
      </c>
      <c r="AL6366" s="355">
        <v>17.949400000000001</v>
      </c>
      <c r="AM6366" s="11">
        <f>IF(Verzie!$E$1="CZK",Ceny!AK6366,IF(Verzie!$E$1="SK",Ceny!AL6366,""))</f>
        <v>17.949400000000001</v>
      </c>
    </row>
    <row r="6367" spans="34:39" ht="15">
      <c r="AH6367" s="353" t="s">
        <v>1112</v>
      </c>
      <c r="AI6367" s="352" t="s">
        <v>19814</v>
      </c>
      <c r="AJ6367" s="352" t="s">
        <v>19815</v>
      </c>
      <c r="AK6367" s="354">
        <v>579.71510999999998</v>
      </c>
      <c r="AL6367" s="355">
        <v>23.413699999999999</v>
      </c>
      <c r="AM6367" s="11">
        <f>IF(Verzie!$E$1="CZK",Ceny!AK6367,IF(Verzie!$E$1="SK",Ceny!AL6367,""))</f>
        <v>23.413699999999999</v>
      </c>
    </row>
    <row r="6368" spans="34:39" ht="15">
      <c r="AH6368" s="353" t="s">
        <v>1113</v>
      </c>
      <c r="AI6368" s="352" t="s">
        <v>19816</v>
      </c>
      <c r="AJ6368" s="352" t="s">
        <v>19817</v>
      </c>
      <c r="AK6368" s="354">
        <v>853.28648999999996</v>
      </c>
      <c r="AL6368" s="355">
        <v>34.462809999999998</v>
      </c>
      <c r="AM6368" s="11">
        <f>IF(Verzie!$E$1="CZK",Ceny!AK6368,IF(Verzie!$E$1="SK",Ceny!AL6368,""))</f>
        <v>34.462809999999998</v>
      </c>
    </row>
    <row r="6369" spans="34:39" ht="15">
      <c r="AH6369" s="353" t="s">
        <v>1115</v>
      </c>
      <c r="AI6369" s="352" t="s">
        <v>19818</v>
      </c>
      <c r="AJ6369" s="352" t="s">
        <v>19819</v>
      </c>
      <c r="AK6369" s="354">
        <v>1113.04693</v>
      </c>
      <c r="AL6369" s="355">
        <v>44.95402</v>
      </c>
      <c r="AM6369" s="11">
        <f>IF(Verzie!$E$1="CZK",Ceny!AK6369,IF(Verzie!$E$1="SK",Ceny!AL6369,""))</f>
        <v>44.95402</v>
      </c>
    </row>
    <row r="6370" spans="34:39" ht="15">
      <c r="AH6370" s="353" t="s">
        <v>1116</v>
      </c>
      <c r="AI6370" s="352" t="s">
        <v>19820</v>
      </c>
      <c r="AJ6370" s="352" t="s">
        <v>19821</v>
      </c>
      <c r="AK6370" s="354">
        <v>340.69556</v>
      </c>
      <c r="AL6370" s="355">
        <v>13.76009</v>
      </c>
      <c r="AM6370" s="11">
        <f>IF(Verzie!$E$1="CZK",Ceny!AK6370,IF(Verzie!$E$1="SK",Ceny!AL6370,""))</f>
        <v>13.76009</v>
      </c>
    </row>
    <row r="6371" spans="34:39" ht="15">
      <c r="AH6371" s="353" t="s">
        <v>1118</v>
      </c>
      <c r="AI6371" s="352" t="s">
        <v>19822</v>
      </c>
      <c r="AJ6371" s="352" t="s">
        <v>19823</v>
      </c>
      <c r="AK6371" s="354">
        <v>444.41352000000001</v>
      </c>
      <c r="AL6371" s="355">
        <v>17.94905</v>
      </c>
      <c r="AM6371" s="11">
        <f>IF(Verzie!$E$1="CZK",Ceny!AK6371,IF(Verzie!$E$1="SK",Ceny!AL6371,""))</f>
        <v>17.94905</v>
      </c>
    </row>
    <row r="6372" spans="34:39" ht="15">
      <c r="AH6372" s="353" t="s">
        <v>1119</v>
      </c>
      <c r="AI6372" s="352" t="s">
        <v>19824</v>
      </c>
      <c r="AJ6372" s="352" t="s">
        <v>19825</v>
      </c>
      <c r="AK6372" s="354">
        <v>691.27387999999996</v>
      </c>
      <c r="AL6372" s="355">
        <v>27.919319999999999</v>
      </c>
      <c r="AM6372" s="11">
        <f>IF(Verzie!$E$1="CZK",Ceny!AK6372,IF(Verzie!$E$1="SK",Ceny!AL6372,""))</f>
        <v>27.919319999999999</v>
      </c>
    </row>
    <row r="6373" spans="34:39" ht="15">
      <c r="AH6373" s="353" t="s">
        <v>1121</v>
      </c>
      <c r="AI6373" s="352" t="s">
        <v>19826</v>
      </c>
      <c r="AJ6373" s="352" t="s">
        <v>19827</v>
      </c>
      <c r="AK6373" s="354">
        <v>901.71168999999998</v>
      </c>
      <c r="AL6373" s="355">
        <v>36.41854</v>
      </c>
      <c r="AM6373" s="11">
        <f>IF(Verzie!$E$1="CZK",Ceny!AK6373,IF(Verzie!$E$1="SK",Ceny!AL6373,""))</f>
        <v>36.41854</v>
      </c>
    </row>
    <row r="6374" spans="34:39" ht="15">
      <c r="AH6374" s="353" t="s">
        <v>19828</v>
      </c>
      <c r="AI6374" s="352" t="s">
        <v>19829</v>
      </c>
      <c r="AJ6374" s="352" t="s">
        <v>19830</v>
      </c>
      <c r="AK6374" s="354">
        <v>339.10557999999997</v>
      </c>
      <c r="AL6374" s="355">
        <v>13.695880000000001</v>
      </c>
      <c r="AM6374" s="11">
        <f>IF(Verzie!$E$1="CZK",Ceny!AK6374,IF(Verzie!$E$1="SK",Ceny!AL6374,""))</f>
        <v>13.695880000000001</v>
      </c>
    </row>
    <row r="6375" spans="34:39" ht="15">
      <c r="AH6375" s="353" t="s">
        <v>19831</v>
      </c>
      <c r="AI6375" s="352" t="s">
        <v>19832</v>
      </c>
      <c r="AJ6375" s="352" t="s">
        <v>19833</v>
      </c>
      <c r="AK6375" s="354">
        <v>626.57029</v>
      </c>
      <c r="AL6375" s="355">
        <v>25.306100000000001</v>
      </c>
      <c r="AM6375" s="11">
        <f>IF(Verzie!$E$1="CZK",Ceny!AK6375,IF(Verzie!$E$1="SK",Ceny!AL6375,""))</f>
        <v>25.306100000000001</v>
      </c>
    </row>
    <row r="6376" spans="34:39" ht="15">
      <c r="AH6376" s="353" t="s">
        <v>1147</v>
      </c>
      <c r="AI6376" s="352" t="s">
        <v>19834</v>
      </c>
      <c r="AJ6376" s="352" t="s">
        <v>19835</v>
      </c>
      <c r="AK6376" s="354">
        <v>1236.7154</v>
      </c>
      <c r="AL6376" s="355">
        <v>49.94876</v>
      </c>
      <c r="AM6376" s="11">
        <f>IF(Verzie!$E$1="CZK",Ceny!AK6376,IF(Verzie!$E$1="SK",Ceny!AL6376,""))</f>
        <v>49.94876</v>
      </c>
    </row>
    <row r="6377" spans="34:39" ht="15">
      <c r="AH6377" s="353" t="s">
        <v>1148</v>
      </c>
      <c r="AI6377" s="352" t="s">
        <v>19836</v>
      </c>
      <c r="AJ6377" s="352" t="s">
        <v>19837</v>
      </c>
      <c r="AK6377" s="354">
        <v>1360.38159</v>
      </c>
      <c r="AL6377" s="355">
        <v>54.9435</v>
      </c>
      <c r="AM6377" s="11">
        <f>IF(Verzie!$E$1="CZK",Ceny!AK6377,IF(Verzie!$E$1="SK",Ceny!AL6377,""))</f>
        <v>54.9435</v>
      </c>
    </row>
    <row r="6378" spans="34:39" ht="15">
      <c r="AH6378" s="353" t="s">
        <v>1149</v>
      </c>
      <c r="AI6378" s="352" t="s">
        <v>19838</v>
      </c>
      <c r="AJ6378" s="352" t="s">
        <v>19839</v>
      </c>
      <c r="AK6378" s="354">
        <v>1360.38159</v>
      </c>
      <c r="AL6378" s="355">
        <v>54.9435</v>
      </c>
      <c r="AM6378" s="11">
        <f>IF(Verzie!$E$1="CZK",Ceny!AK6378,IF(Verzie!$E$1="SK",Ceny!AL6378,""))</f>
        <v>54.9435</v>
      </c>
    </row>
    <row r="6379" spans="34:39" ht="15">
      <c r="AH6379" s="353" t="s">
        <v>1144</v>
      </c>
      <c r="AI6379" s="352" t="s">
        <v>19840</v>
      </c>
      <c r="AJ6379" s="352" t="s">
        <v>19841</v>
      </c>
      <c r="AK6379" s="354">
        <v>1413.3851500000001</v>
      </c>
      <c r="AL6379" s="355">
        <v>57.084209999999999</v>
      </c>
      <c r="AM6379" s="11">
        <f>IF(Verzie!$E$1="CZK",Ceny!AK6379,IF(Verzie!$E$1="SK",Ceny!AL6379,""))</f>
        <v>57.084209999999999</v>
      </c>
    </row>
    <row r="6380" spans="34:39" ht="15">
      <c r="AH6380" s="353" t="s">
        <v>1145</v>
      </c>
      <c r="AI6380" s="352" t="s">
        <v>19842</v>
      </c>
      <c r="AJ6380" s="352" t="s">
        <v>19843</v>
      </c>
      <c r="AK6380" s="354">
        <v>1554.7237500000001</v>
      </c>
      <c r="AL6380" s="355">
        <v>62.792549999999999</v>
      </c>
      <c r="AM6380" s="11">
        <f>IF(Verzie!$E$1="CZK",Ceny!AK6380,IF(Verzie!$E$1="SK",Ceny!AL6380,""))</f>
        <v>62.792549999999999</v>
      </c>
    </row>
    <row r="6381" spans="34:39" ht="15">
      <c r="AH6381" s="353" t="s">
        <v>1146</v>
      </c>
      <c r="AI6381" s="352" t="s">
        <v>19844</v>
      </c>
      <c r="AJ6381" s="352" t="s">
        <v>19845</v>
      </c>
      <c r="AK6381" s="354">
        <v>1554.7237500000001</v>
      </c>
      <c r="AL6381" s="355">
        <v>62.792549999999999</v>
      </c>
      <c r="AM6381" s="11">
        <f>IF(Verzie!$E$1="CZK",Ceny!AK6381,IF(Verzie!$E$1="SK",Ceny!AL6381,""))</f>
        <v>62.792549999999999</v>
      </c>
    </row>
    <row r="6382" spans="34:39" ht="15">
      <c r="AH6382" s="353" t="s">
        <v>1141</v>
      </c>
      <c r="AI6382" s="352" t="s">
        <v>19846</v>
      </c>
      <c r="AJ6382" s="352" t="s">
        <v>19847</v>
      </c>
      <c r="AK6382" s="354">
        <v>1179.0710300000001</v>
      </c>
      <c r="AL6382" s="355">
        <v>47.620669999999997</v>
      </c>
      <c r="AM6382" s="11">
        <f>IF(Verzie!$E$1="CZK",Ceny!AK6382,IF(Verzie!$E$1="SK",Ceny!AL6382,""))</f>
        <v>47.620669999999997</v>
      </c>
    </row>
    <row r="6383" spans="34:39" ht="15">
      <c r="AH6383" s="353" t="s">
        <v>1142</v>
      </c>
      <c r="AI6383" s="352" t="s">
        <v>19848</v>
      </c>
      <c r="AJ6383" s="352" t="s">
        <v>19849</v>
      </c>
      <c r="AK6383" s="354">
        <v>1296.97857</v>
      </c>
      <c r="AL6383" s="355">
        <v>52.382719999999999</v>
      </c>
      <c r="AM6383" s="11">
        <f>IF(Verzie!$E$1="CZK",Ceny!AK6383,IF(Verzie!$E$1="SK",Ceny!AL6383,""))</f>
        <v>52.382719999999999</v>
      </c>
    </row>
    <row r="6384" spans="34:39" ht="15">
      <c r="AH6384" s="353" t="s">
        <v>1143</v>
      </c>
      <c r="AI6384" s="352" t="s">
        <v>19850</v>
      </c>
      <c r="AJ6384" s="352" t="s">
        <v>19851</v>
      </c>
      <c r="AK6384" s="354">
        <v>1296.97857</v>
      </c>
      <c r="AL6384" s="355">
        <v>52.382719999999999</v>
      </c>
      <c r="AM6384" s="11">
        <f>IF(Verzie!$E$1="CZK",Ceny!AK6384,IF(Verzie!$E$1="SK",Ceny!AL6384,""))</f>
        <v>52.382719999999999</v>
      </c>
    </row>
    <row r="6385" spans="34:39" ht="15">
      <c r="AH6385" s="353" t="s">
        <v>1138</v>
      </c>
      <c r="AI6385" s="352" t="s">
        <v>19852</v>
      </c>
      <c r="AJ6385" s="352" t="s">
        <v>19853</v>
      </c>
      <c r="AK6385" s="354">
        <v>1355.74523</v>
      </c>
      <c r="AL6385" s="355">
        <v>54.756250000000001</v>
      </c>
      <c r="AM6385" s="11">
        <f>IF(Verzie!$E$1="CZK",Ceny!AK6385,IF(Verzie!$E$1="SK",Ceny!AL6385,""))</f>
        <v>54.756250000000001</v>
      </c>
    </row>
    <row r="6386" spans="34:39" ht="15">
      <c r="AH6386" s="353" t="s">
        <v>1139</v>
      </c>
      <c r="AI6386" s="352" t="s">
        <v>19854</v>
      </c>
      <c r="AJ6386" s="352" t="s">
        <v>19855</v>
      </c>
      <c r="AK6386" s="354">
        <v>1491.31846</v>
      </c>
      <c r="AL6386" s="355">
        <v>60.231789999999997</v>
      </c>
      <c r="AM6386" s="11">
        <f>IF(Verzie!$E$1="CZK",Ceny!AK6386,IF(Verzie!$E$1="SK",Ceny!AL6386,""))</f>
        <v>60.231789999999997</v>
      </c>
    </row>
    <row r="6387" spans="34:39" ht="15">
      <c r="AH6387" s="353" t="s">
        <v>1140</v>
      </c>
      <c r="AI6387" s="352" t="s">
        <v>19856</v>
      </c>
      <c r="AJ6387" s="352" t="s">
        <v>19857</v>
      </c>
      <c r="AK6387" s="354">
        <v>1491.31846</v>
      </c>
      <c r="AL6387" s="355">
        <v>60.231789999999997</v>
      </c>
      <c r="AM6387" s="11">
        <f>IF(Verzie!$E$1="CZK",Ceny!AK6387,IF(Verzie!$E$1="SK",Ceny!AL6387,""))</f>
        <v>60.231789999999997</v>
      </c>
    </row>
    <row r="6388" spans="34:39" ht="15">
      <c r="AH6388" s="353" t="s">
        <v>19858</v>
      </c>
      <c r="AI6388" s="352" t="s">
        <v>19859</v>
      </c>
      <c r="AJ6388" s="352" t="s">
        <v>19860</v>
      </c>
      <c r="AK6388" s="354">
        <v>0.90227000000000002</v>
      </c>
      <c r="AL6388" s="355">
        <v>4.3130000000000002E-2</v>
      </c>
      <c r="AM6388" s="11">
        <f>IF(Verzie!$E$1="CZK",Ceny!AK6388,IF(Verzie!$E$1="SK",Ceny!AL6388,""))</f>
        <v>4.3130000000000002E-2</v>
      </c>
    </row>
    <row r="6389" spans="34:39" ht="15">
      <c r="AH6389" s="353" t="s">
        <v>19861</v>
      </c>
      <c r="AI6389" s="352" t="s">
        <v>19862</v>
      </c>
      <c r="AJ6389" s="352" t="s">
        <v>19863</v>
      </c>
      <c r="AK6389" s="354">
        <v>1210.56413</v>
      </c>
      <c r="AL6389" s="355">
        <v>0</v>
      </c>
      <c r="AM6389" s="11">
        <f>IF(Verzie!$E$1="CZK",Ceny!AK6389,IF(Verzie!$E$1="SK",Ceny!AL6389,""))</f>
        <v>0</v>
      </c>
    </row>
    <row r="6390" spans="34:39" ht="15">
      <c r="AH6390" s="353" t="s">
        <v>19864</v>
      </c>
      <c r="AI6390" s="352" t="s">
        <v>19865</v>
      </c>
      <c r="AJ6390" s="352" t="s">
        <v>19866</v>
      </c>
      <c r="AK6390" s="354">
        <v>1206.3406199999999</v>
      </c>
      <c r="AL6390" s="355">
        <v>58.029339999999998</v>
      </c>
      <c r="AM6390" s="11">
        <f>IF(Verzie!$E$1="CZK",Ceny!AK6390,IF(Verzie!$E$1="SK",Ceny!AL6390,""))</f>
        <v>58.029339999999998</v>
      </c>
    </row>
    <row r="6391" spans="34:39" ht="15">
      <c r="AH6391" s="353" t="s">
        <v>19867</v>
      </c>
      <c r="AI6391" s="352" t="s">
        <v>19868</v>
      </c>
      <c r="AJ6391" s="352" t="s">
        <v>19869</v>
      </c>
      <c r="AK6391" s="354">
        <v>1186.2349899999999</v>
      </c>
      <c r="AL6391" s="355">
        <v>57.062170000000002</v>
      </c>
      <c r="AM6391" s="11">
        <f>IF(Verzie!$E$1="CZK",Ceny!AK6391,IF(Verzie!$E$1="SK",Ceny!AL6391,""))</f>
        <v>57.062170000000002</v>
      </c>
    </row>
    <row r="6392" spans="34:39" ht="15">
      <c r="AH6392" s="353" t="s">
        <v>1682</v>
      </c>
      <c r="AI6392" s="352" t="s">
        <v>19870</v>
      </c>
      <c r="AJ6392" s="352" t="s">
        <v>19871</v>
      </c>
      <c r="AK6392" s="354">
        <v>15.14293</v>
      </c>
      <c r="AL6392" s="355">
        <v>0.72843000000000002</v>
      </c>
      <c r="AM6392" s="11">
        <f>IF(Verzie!$E$1="CZK",Ceny!AK6392,IF(Verzie!$E$1="SK",Ceny!AL6392,""))</f>
        <v>0.72843000000000002</v>
      </c>
    </row>
    <row r="6393" spans="34:39" ht="15">
      <c r="AH6393" s="353" t="s">
        <v>19872</v>
      </c>
      <c r="AI6393" s="352" t="s">
        <v>19873</v>
      </c>
      <c r="AJ6393" s="352" t="s">
        <v>19874</v>
      </c>
      <c r="AK6393" s="354">
        <v>317.14425</v>
      </c>
      <c r="AL6393" s="355">
        <v>15.255789999999999</v>
      </c>
      <c r="AM6393" s="11">
        <f>IF(Verzie!$E$1="CZK",Ceny!AK6393,IF(Verzie!$E$1="SK",Ceny!AL6393,""))</f>
        <v>15.255789999999999</v>
      </c>
    </row>
    <row r="6394" spans="34:39" ht="15">
      <c r="AH6394" s="353" t="s">
        <v>19875</v>
      </c>
      <c r="AI6394" s="352" t="s">
        <v>19876</v>
      </c>
      <c r="AJ6394" s="352" t="s">
        <v>19877</v>
      </c>
      <c r="AK6394" s="354">
        <v>57.547179999999997</v>
      </c>
      <c r="AL6394" s="355">
        <v>2.6364000000000001</v>
      </c>
      <c r="AM6394" s="11">
        <f>IF(Verzie!$E$1="CZK",Ceny!AK6394,IF(Verzie!$E$1="SK",Ceny!AL6394,""))</f>
        <v>2.6364000000000001</v>
      </c>
    </row>
    <row r="6395" spans="34:39" ht="15">
      <c r="AH6395" s="353" t="s">
        <v>19878</v>
      </c>
      <c r="AI6395" s="352" t="s">
        <v>19879</v>
      </c>
      <c r="AJ6395" s="352" t="s">
        <v>19880</v>
      </c>
      <c r="AK6395" s="354">
        <v>352.34303999999997</v>
      </c>
      <c r="AL6395" s="355">
        <v>16.04222</v>
      </c>
      <c r="AM6395" s="11">
        <f>IF(Verzie!$E$1="CZK",Ceny!AK6395,IF(Verzie!$E$1="SK",Ceny!AL6395,""))</f>
        <v>16.04222</v>
      </c>
    </row>
    <row r="6396" spans="34:39" ht="15">
      <c r="AH6396" s="353" t="s">
        <v>19881</v>
      </c>
      <c r="AI6396" s="352" t="s">
        <v>19882</v>
      </c>
      <c r="AJ6396" s="352" t="s">
        <v>19883</v>
      </c>
      <c r="AK6396" s="354">
        <v>225.57722999999999</v>
      </c>
      <c r="AL6396" s="355">
        <v>10.33436</v>
      </c>
      <c r="AM6396" s="11">
        <f>IF(Verzie!$E$1="CZK",Ceny!AK6396,IF(Verzie!$E$1="SK",Ceny!AL6396,""))</f>
        <v>10.33436</v>
      </c>
    </row>
    <row r="6397" spans="34:39" ht="15">
      <c r="AH6397" s="353" t="s">
        <v>19884</v>
      </c>
      <c r="AI6397" s="352" t="s">
        <v>19885</v>
      </c>
      <c r="AJ6397" s="352" t="s">
        <v>19886</v>
      </c>
      <c r="AK6397" s="354">
        <v>28.26905</v>
      </c>
      <c r="AL6397" s="355">
        <v>1.3598600000000001</v>
      </c>
      <c r="AM6397" s="11">
        <f>IF(Verzie!$E$1="CZK",Ceny!AK6397,IF(Verzie!$E$1="SK",Ceny!AL6397,""))</f>
        <v>1.3598600000000001</v>
      </c>
    </row>
    <row r="6398" spans="34:39" ht="15">
      <c r="AH6398" s="353" t="s">
        <v>19887</v>
      </c>
      <c r="AI6398" s="352" t="s">
        <v>19888</v>
      </c>
      <c r="AJ6398" s="352" t="s">
        <v>19889</v>
      </c>
      <c r="AK6398" s="354">
        <v>28.581109999999999</v>
      </c>
      <c r="AL6398" s="355">
        <v>1.3748499999999999</v>
      </c>
      <c r="AM6398" s="11">
        <f>IF(Verzie!$E$1="CZK",Ceny!AK6398,IF(Verzie!$E$1="SK",Ceny!AL6398,""))</f>
        <v>1.3748499999999999</v>
      </c>
    </row>
    <row r="6399" spans="34:39" ht="15">
      <c r="AH6399" s="353" t="s">
        <v>19890</v>
      </c>
      <c r="AI6399" s="352" t="s">
        <v>19891</v>
      </c>
      <c r="AJ6399" s="352" t="s">
        <v>19892</v>
      </c>
      <c r="AK6399" s="354">
        <v>29.109169999999999</v>
      </c>
      <c r="AL6399" s="355">
        <v>1.4002600000000001</v>
      </c>
      <c r="AM6399" s="11">
        <f>IF(Verzie!$E$1="CZK",Ceny!AK6399,IF(Verzie!$E$1="SK",Ceny!AL6399,""))</f>
        <v>1.4002600000000001</v>
      </c>
    </row>
    <row r="6400" spans="34:39" ht="15">
      <c r="AH6400" s="353" t="s">
        <v>19893</v>
      </c>
      <c r="AI6400" s="352" t="s">
        <v>19894</v>
      </c>
      <c r="AJ6400" s="352" t="s">
        <v>19895</v>
      </c>
      <c r="AK6400" s="354">
        <v>29.63186</v>
      </c>
      <c r="AL6400" s="355">
        <v>1.4254199999999999</v>
      </c>
      <c r="AM6400" s="11">
        <f>IF(Verzie!$E$1="CZK",Ceny!AK6400,IF(Verzie!$E$1="SK",Ceny!AL6400,""))</f>
        <v>1.4254199999999999</v>
      </c>
    </row>
    <row r="6401" spans="34:39" ht="15">
      <c r="AH6401" s="353" t="s">
        <v>19896</v>
      </c>
      <c r="AI6401" s="352" t="s">
        <v>19897</v>
      </c>
      <c r="AJ6401" s="352" t="s">
        <v>19898</v>
      </c>
      <c r="AK6401" s="354">
        <v>30.15992</v>
      </c>
      <c r="AL6401" s="355">
        <v>1.4508099999999999</v>
      </c>
      <c r="AM6401" s="11">
        <f>IF(Verzie!$E$1="CZK",Ceny!AK6401,IF(Verzie!$E$1="SK",Ceny!AL6401,""))</f>
        <v>1.4508099999999999</v>
      </c>
    </row>
    <row r="6402" spans="34:39" ht="15">
      <c r="AH6402" s="353" t="s">
        <v>19899</v>
      </c>
      <c r="AI6402" s="352" t="s">
        <v>19900</v>
      </c>
      <c r="AJ6402" s="352" t="s">
        <v>19901</v>
      </c>
      <c r="AK6402" s="354">
        <v>30.685300000000002</v>
      </c>
      <c r="AL6402" s="355">
        <v>1.47607</v>
      </c>
      <c r="AM6402" s="11">
        <f>IF(Verzie!$E$1="CZK",Ceny!AK6402,IF(Verzie!$E$1="SK",Ceny!AL6402,""))</f>
        <v>1.47607</v>
      </c>
    </row>
    <row r="6403" spans="34:39" ht="15">
      <c r="AH6403" s="353" t="s">
        <v>19902</v>
      </c>
      <c r="AI6403" s="352" t="s">
        <v>19903</v>
      </c>
      <c r="AJ6403" s="352" t="s">
        <v>19904</v>
      </c>
      <c r="AK6403" s="354">
        <v>31.207979999999999</v>
      </c>
      <c r="AL6403" s="355">
        <v>1.5012099999999999</v>
      </c>
      <c r="AM6403" s="11">
        <f>IF(Verzie!$E$1="CZK",Ceny!AK6403,IF(Verzie!$E$1="SK",Ceny!AL6403,""))</f>
        <v>1.5012099999999999</v>
      </c>
    </row>
    <row r="6404" spans="34:39" ht="15">
      <c r="AH6404" s="353" t="s">
        <v>19905</v>
      </c>
      <c r="AI6404" s="352" t="s">
        <v>19906</v>
      </c>
      <c r="AJ6404" s="352" t="s">
        <v>19907</v>
      </c>
      <c r="AK6404" s="354">
        <v>32.56015</v>
      </c>
      <c r="AL6404" s="355">
        <v>1.56626</v>
      </c>
      <c r="AM6404" s="11">
        <f>IF(Verzie!$E$1="CZK",Ceny!AK6404,IF(Verzie!$E$1="SK",Ceny!AL6404,""))</f>
        <v>1.56626</v>
      </c>
    </row>
    <row r="6405" spans="34:39" ht="15">
      <c r="AH6405" s="353" t="s">
        <v>19908</v>
      </c>
      <c r="AI6405" s="352" t="s">
        <v>19909</v>
      </c>
      <c r="AJ6405" s="352" t="s">
        <v>19910</v>
      </c>
      <c r="AK6405" s="354">
        <v>35.114960000000004</v>
      </c>
      <c r="AL6405" s="355">
        <v>1.68916</v>
      </c>
      <c r="AM6405" s="11">
        <f>IF(Verzie!$E$1="CZK",Ceny!AK6405,IF(Verzie!$E$1="SK",Ceny!AL6405,""))</f>
        <v>1.68916</v>
      </c>
    </row>
    <row r="6406" spans="34:39" ht="15">
      <c r="AH6406" s="353" t="s">
        <v>19911</v>
      </c>
      <c r="AI6406" s="352" t="s">
        <v>19912</v>
      </c>
      <c r="AJ6406" s="352" t="s">
        <v>19913</v>
      </c>
      <c r="AK6406" s="354">
        <v>19.78839</v>
      </c>
      <c r="AL6406" s="355">
        <v>0.95189000000000001</v>
      </c>
      <c r="AM6406" s="11">
        <f>IF(Verzie!$E$1="CZK",Ceny!AK6406,IF(Verzie!$E$1="SK",Ceny!AL6406,""))</f>
        <v>0.95189000000000001</v>
      </c>
    </row>
    <row r="6407" spans="34:39" ht="15">
      <c r="AH6407" s="353" t="s">
        <v>19914</v>
      </c>
      <c r="AI6407" s="352" t="s">
        <v>19915</v>
      </c>
      <c r="AJ6407" s="352" t="s">
        <v>19916</v>
      </c>
      <c r="AK6407" s="354">
        <v>20.006769999999999</v>
      </c>
      <c r="AL6407" s="355">
        <v>0.96240999999999999</v>
      </c>
      <c r="AM6407" s="11">
        <f>IF(Verzie!$E$1="CZK",Ceny!AK6407,IF(Verzie!$E$1="SK",Ceny!AL6407,""))</f>
        <v>0.96240999999999999</v>
      </c>
    </row>
    <row r="6408" spans="34:39" ht="15">
      <c r="AH6408" s="353" t="s">
        <v>19917</v>
      </c>
      <c r="AI6408" s="352" t="s">
        <v>19918</v>
      </c>
      <c r="AJ6408" s="352" t="s">
        <v>19919</v>
      </c>
      <c r="AK6408" s="354">
        <v>20.37642</v>
      </c>
      <c r="AL6408" s="355">
        <v>0.98018000000000005</v>
      </c>
      <c r="AM6408" s="11">
        <f>IF(Verzie!$E$1="CZK",Ceny!AK6408,IF(Verzie!$E$1="SK",Ceny!AL6408,""))</f>
        <v>0.98018000000000005</v>
      </c>
    </row>
    <row r="6409" spans="34:39" ht="15">
      <c r="AH6409" s="353" t="s">
        <v>19920</v>
      </c>
      <c r="AI6409" s="352" t="s">
        <v>19921</v>
      </c>
      <c r="AJ6409" s="352" t="s">
        <v>19922</v>
      </c>
      <c r="AK6409" s="354">
        <v>20.742249999999999</v>
      </c>
      <c r="AL6409" s="355">
        <v>0.99777000000000005</v>
      </c>
      <c r="AM6409" s="11">
        <f>IF(Verzie!$E$1="CZK",Ceny!AK6409,IF(Verzie!$E$1="SK",Ceny!AL6409,""))</f>
        <v>0.99777000000000005</v>
      </c>
    </row>
    <row r="6410" spans="34:39" ht="15">
      <c r="AH6410" s="353" t="s">
        <v>19923</v>
      </c>
      <c r="AI6410" s="352" t="s">
        <v>19924</v>
      </c>
      <c r="AJ6410" s="352" t="s">
        <v>19925</v>
      </c>
      <c r="AK6410" s="354">
        <v>21.111910000000002</v>
      </c>
      <c r="AL6410" s="355">
        <v>1.01556</v>
      </c>
      <c r="AM6410" s="11">
        <f>IF(Verzie!$E$1="CZK",Ceny!AK6410,IF(Verzie!$E$1="SK",Ceny!AL6410,""))</f>
        <v>1.01556</v>
      </c>
    </row>
    <row r="6411" spans="34:39" ht="15">
      <c r="AH6411" s="353" t="s">
        <v>19926</v>
      </c>
      <c r="AI6411" s="352" t="s">
        <v>19927</v>
      </c>
      <c r="AJ6411" s="352" t="s">
        <v>19928</v>
      </c>
      <c r="AK6411" s="354">
        <v>21.479700000000001</v>
      </c>
      <c r="AL6411" s="355">
        <v>1.0332399999999999</v>
      </c>
      <c r="AM6411" s="11">
        <f>IF(Verzie!$E$1="CZK",Ceny!AK6411,IF(Verzie!$E$1="SK",Ceny!AL6411,""))</f>
        <v>1.0332399999999999</v>
      </c>
    </row>
    <row r="6412" spans="34:39" ht="15">
      <c r="AH6412" s="353" t="s">
        <v>19929</v>
      </c>
      <c r="AI6412" s="352" t="s">
        <v>19930</v>
      </c>
      <c r="AJ6412" s="352" t="s">
        <v>19931</v>
      </c>
      <c r="AK6412" s="354">
        <v>21.84564</v>
      </c>
      <c r="AL6412" s="355">
        <v>1.0508599999999999</v>
      </c>
      <c r="AM6412" s="11">
        <f>IF(Verzie!$E$1="CZK",Ceny!AK6412,IF(Verzie!$E$1="SK",Ceny!AL6412,""))</f>
        <v>1.0508599999999999</v>
      </c>
    </row>
    <row r="6413" spans="34:39" ht="15">
      <c r="AH6413" s="353" t="s">
        <v>19932</v>
      </c>
      <c r="AI6413" s="352" t="s">
        <v>19933</v>
      </c>
      <c r="AJ6413" s="352" t="s">
        <v>19934</v>
      </c>
      <c r="AK6413" s="354">
        <v>22.79205</v>
      </c>
      <c r="AL6413" s="355">
        <v>1.09639</v>
      </c>
      <c r="AM6413" s="11">
        <f>IF(Verzie!$E$1="CZK",Ceny!AK6413,IF(Verzie!$E$1="SK",Ceny!AL6413,""))</f>
        <v>1.09639</v>
      </c>
    </row>
    <row r="6414" spans="34:39" ht="15">
      <c r="AH6414" s="353" t="s">
        <v>19935</v>
      </c>
      <c r="AI6414" s="352" t="s">
        <v>19936</v>
      </c>
      <c r="AJ6414" s="352" t="s">
        <v>19937</v>
      </c>
      <c r="AK6414" s="354">
        <v>24.580449999999999</v>
      </c>
      <c r="AL6414" s="355">
        <v>1.1824300000000001</v>
      </c>
      <c r="AM6414" s="11">
        <f>IF(Verzie!$E$1="CZK",Ceny!AK6414,IF(Verzie!$E$1="SK",Ceny!AL6414,""))</f>
        <v>1.1824300000000001</v>
      </c>
    </row>
    <row r="6415" spans="34:39" ht="15">
      <c r="AH6415" s="353" t="s">
        <v>19938</v>
      </c>
      <c r="AI6415" s="352" t="s">
        <v>19939</v>
      </c>
      <c r="AJ6415" s="352" t="s">
        <v>19940</v>
      </c>
      <c r="AK6415" s="354">
        <v>19.78839</v>
      </c>
      <c r="AL6415" s="355">
        <v>0.95189000000000001</v>
      </c>
      <c r="AM6415" s="11">
        <f>IF(Verzie!$E$1="CZK",Ceny!AK6415,IF(Verzie!$E$1="SK",Ceny!AL6415,""))</f>
        <v>0.95189000000000001</v>
      </c>
    </row>
    <row r="6416" spans="34:39" ht="15">
      <c r="AH6416" s="353" t="s">
        <v>19941</v>
      </c>
      <c r="AI6416" s="352" t="s">
        <v>19942</v>
      </c>
      <c r="AJ6416" s="352" t="s">
        <v>19943</v>
      </c>
      <c r="AK6416" s="354">
        <v>20.006769999999999</v>
      </c>
      <c r="AL6416" s="355">
        <v>0.96240999999999999</v>
      </c>
      <c r="AM6416" s="11">
        <f>IF(Verzie!$E$1="CZK",Ceny!AK6416,IF(Verzie!$E$1="SK",Ceny!AL6416,""))</f>
        <v>0.96240999999999999</v>
      </c>
    </row>
    <row r="6417" spans="34:39" ht="15">
      <c r="AH6417" s="353" t="s">
        <v>19944</v>
      </c>
      <c r="AI6417" s="352" t="s">
        <v>19945</v>
      </c>
      <c r="AJ6417" s="352" t="s">
        <v>19946</v>
      </c>
      <c r="AK6417" s="354">
        <v>20.37642</v>
      </c>
      <c r="AL6417" s="355">
        <v>0.98018000000000005</v>
      </c>
      <c r="AM6417" s="11">
        <f>IF(Verzie!$E$1="CZK",Ceny!AK6417,IF(Verzie!$E$1="SK",Ceny!AL6417,""))</f>
        <v>0.98018000000000005</v>
      </c>
    </row>
    <row r="6418" spans="34:39" ht="15">
      <c r="AH6418" s="353" t="s">
        <v>19947</v>
      </c>
      <c r="AI6418" s="352" t="s">
        <v>19948</v>
      </c>
      <c r="AJ6418" s="352" t="s">
        <v>19949</v>
      </c>
      <c r="AK6418" s="354">
        <v>20.742249999999999</v>
      </c>
      <c r="AL6418" s="355">
        <v>0.99777000000000005</v>
      </c>
      <c r="AM6418" s="11">
        <f>IF(Verzie!$E$1="CZK",Ceny!AK6418,IF(Verzie!$E$1="SK",Ceny!AL6418,""))</f>
        <v>0.99777000000000005</v>
      </c>
    </row>
    <row r="6419" spans="34:39" ht="15">
      <c r="AH6419" s="353" t="s">
        <v>19950</v>
      </c>
      <c r="AI6419" s="352" t="s">
        <v>19951</v>
      </c>
      <c r="AJ6419" s="352" t="s">
        <v>19952</v>
      </c>
      <c r="AK6419" s="354">
        <v>21.111910000000002</v>
      </c>
      <c r="AL6419" s="355">
        <v>1.01556</v>
      </c>
      <c r="AM6419" s="11">
        <f>IF(Verzie!$E$1="CZK",Ceny!AK6419,IF(Verzie!$E$1="SK",Ceny!AL6419,""))</f>
        <v>1.01556</v>
      </c>
    </row>
    <row r="6420" spans="34:39" ht="15">
      <c r="AH6420" s="353" t="s">
        <v>19953</v>
      </c>
      <c r="AI6420" s="352" t="s">
        <v>19954</v>
      </c>
      <c r="AJ6420" s="352" t="s">
        <v>19955</v>
      </c>
      <c r="AK6420" s="354">
        <v>21.479700000000001</v>
      </c>
      <c r="AL6420" s="355">
        <v>1.0332399999999999</v>
      </c>
      <c r="AM6420" s="11">
        <f>IF(Verzie!$E$1="CZK",Ceny!AK6420,IF(Verzie!$E$1="SK",Ceny!AL6420,""))</f>
        <v>1.0332399999999999</v>
      </c>
    </row>
    <row r="6421" spans="34:39" ht="15">
      <c r="AH6421" s="353" t="s">
        <v>19956</v>
      </c>
      <c r="AI6421" s="352" t="s">
        <v>19957</v>
      </c>
      <c r="AJ6421" s="352" t="s">
        <v>19958</v>
      </c>
      <c r="AK6421" s="354">
        <v>21.84564</v>
      </c>
      <c r="AL6421" s="355">
        <v>1.0508599999999999</v>
      </c>
      <c r="AM6421" s="11">
        <f>IF(Verzie!$E$1="CZK",Ceny!AK6421,IF(Verzie!$E$1="SK",Ceny!AL6421,""))</f>
        <v>1.0508599999999999</v>
      </c>
    </row>
    <row r="6422" spans="34:39" ht="15">
      <c r="AH6422" s="353" t="s">
        <v>19959</v>
      </c>
      <c r="AI6422" s="352" t="s">
        <v>19960</v>
      </c>
      <c r="AJ6422" s="352" t="s">
        <v>19961</v>
      </c>
      <c r="AK6422" s="354">
        <v>22.79205</v>
      </c>
      <c r="AL6422" s="355">
        <v>1.09639</v>
      </c>
      <c r="AM6422" s="11">
        <f>IF(Verzie!$E$1="CZK",Ceny!AK6422,IF(Verzie!$E$1="SK",Ceny!AL6422,""))</f>
        <v>1.09639</v>
      </c>
    </row>
    <row r="6423" spans="34:39" ht="15">
      <c r="AH6423" s="353" t="s">
        <v>19962</v>
      </c>
      <c r="AI6423" s="352" t="s">
        <v>19963</v>
      </c>
      <c r="AJ6423" s="352" t="s">
        <v>19964</v>
      </c>
      <c r="AK6423" s="354">
        <v>24.580449999999999</v>
      </c>
      <c r="AL6423" s="355">
        <v>1.1824300000000001</v>
      </c>
      <c r="AM6423" s="11">
        <f>IF(Verzie!$E$1="CZK",Ceny!AK6423,IF(Verzie!$E$1="SK",Ceny!AL6423,""))</f>
        <v>1.1824300000000001</v>
      </c>
    </row>
    <row r="6424" spans="34:39" ht="15">
      <c r="AH6424" s="353" t="s">
        <v>19965</v>
      </c>
      <c r="AI6424" s="352" t="s">
        <v>19966</v>
      </c>
      <c r="AJ6424" s="352" t="s">
        <v>19967</v>
      </c>
      <c r="AK6424" s="354">
        <v>19.78839</v>
      </c>
      <c r="AL6424" s="355">
        <v>0.95189000000000001</v>
      </c>
      <c r="AM6424" s="11">
        <f>IF(Verzie!$E$1="CZK",Ceny!AK6424,IF(Verzie!$E$1="SK",Ceny!AL6424,""))</f>
        <v>0.95189000000000001</v>
      </c>
    </row>
    <row r="6425" spans="34:39" ht="15">
      <c r="AH6425" s="353" t="s">
        <v>19968</v>
      </c>
      <c r="AI6425" s="352" t="s">
        <v>19969</v>
      </c>
      <c r="AJ6425" s="352" t="s">
        <v>19970</v>
      </c>
      <c r="AK6425" s="354">
        <v>20.006769999999999</v>
      </c>
      <c r="AL6425" s="355">
        <v>0.96240999999999999</v>
      </c>
      <c r="AM6425" s="11">
        <f>IF(Verzie!$E$1="CZK",Ceny!AK6425,IF(Verzie!$E$1="SK",Ceny!AL6425,""))</f>
        <v>0.96240999999999999</v>
      </c>
    </row>
    <row r="6426" spans="34:39" ht="15">
      <c r="AH6426" s="353" t="s">
        <v>19971</v>
      </c>
      <c r="AI6426" s="352" t="s">
        <v>19972</v>
      </c>
      <c r="AJ6426" s="352" t="s">
        <v>19973</v>
      </c>
      <c r="AK6426" s="354">
        <v>20.37642</v>
      </c>
      <c r="AL6426" s="355">
        <v>0.98018000000000005</v>
      </c>
      <c r="AM6426" s="11">
        <f>IF(Verzie!$E$1="CZK",Ceny!AK6426,IF(Verzie!$E$1="SK",Ceny!AL6426,""))</f>
        <v>0.98018000000000005</v>
      </c>
    </row>
    <row r="6427" spans="34:39" ht="15">
      <c r="AH6427" s="353" t="s">
        <v>19974</v>
      </c>
      <c r="AI6427" s="352" t="s">
        <v>19975</v>
      </c>
      <c r="AJ6427" s="352" t="s">
        <v>19976</v>
      </c>
      <c r="AK6427" s="354">
        <v>20.742249999999999</v>
      </c>
      <c r="AL6427" s="355">
        <v>0.99777000000000005</v>
      </c>
      <c r="AM6427" s="11">
        <f>IF(Verzie!$E$1="CZK",Ceny!AK6427,IF(Verzie!$E$1="SK",Ceny!AL6427,""))</f>
        <v>0.99777000000000005</v>
      </c>
    </row>
    <row r="6428" spans="34:39" ht="15">
      <c r="AH6428" s="353" t="s">
        <v>19977</v>
      </c>
      <c r="AI6428" s="352" t="s">
        <v>19978</v>
      </c>
      <c r="AJ6428" s="352" t="s">
        <v>19979</v>
      </c>
      <c r="AK6428" s="354">
        <v>21.111910000000002</v>
      </c>
      <c r="AL6428" s="355">
        <v>1.01556</v>
      </c>
      <c r="AM6428" s="11">
        <f>IF(Verzie!$E$1="CZK",Ceny!AK6428,IF(Verzie!$E$1="SK",Ceny!AL6428,""))</f>
        <v>1.01556</v>
      </c>
    </row>
    <row r="6429" spans="34:39" ht="15">
      <c r="AH6429" s="353" t="s">
        <v>19980</v>
      </c>
      <c r="AI6429" s="352" t="s">
        <v>19981</v>
      </c>
      <c r="AJ6429" s="352" t="s">
        <v>19982</v>
      </c>
      <c r="AK6429" s="354">
        <v>21.479700000000001</v>
      </c>
      <c r="AL6429" s="355">
        <v>1.0332399999999999</v>
      </c>
      <c r="AM6429" s="11">
        <f>IF(Verzie!$E$1="CZK",Ceny!AK6429,IF(Verzie!$E$1="SK",Ceny!AL6429,""))</f>
        <v>1.0332399999999999</v>
      </c>
    </row>
    <row r="6430" spans="34:39" ht="15">
      <c r="AH6430" s="353" t="s">
        <v>19983</v>
      </c>
      <c r="AI6430" s="352" t="s">
        <v>19984</v>
      </c>
      <c r="AJ6430" s="352" t="s">
        <v>19985</v>
      </c>
      <c r="AK6430" s="354">
        <v>21.84564</v>
      </c>
      <c r="AL6430" s="355">
        <v>1.0508599999999999</v>
      </c>
      <c r="AM6430" s="11">
        <f>IF(Verzie!$E$1="CZK",Ceny!AK6430,IF(Verzie!$E$1="SK",Ceny!AL6430,""))</f>
        <v>1.0508599999999999</v>
      </c>
    </row>
    <row r="6431" spans="34:39" ht="15">
      <c r="AH6431" s="353" t="s">
        <v>19986</v>
      </c>
      <c r="AI6431" s="352" t="s">
        <v>19987</v>
      </c>
      <c r="AJ6431" s="352" t="s">
        <v>19988</v>
      </c>
      <c r="AK6431" s="354">
        <v>22.79205</v>
      </c>
      <c r="AL6431" s="355">
        <v>1.09639</v>
      </c>
      <c r="AM6431" s="11">
        <f>IF(Verzie!$E$1="CZK",Ceny!AK6431,IF(Verzie!$E$1="SK",Ceny!AL6431,""))</f>
        <v>1.09639</v>
      </c>
    </row>
    <row r="6432" spans="34:39" ht="15">
      <c r="AH6432" s="353" t="s">
        <v>19989</v>
      </c>
      <c r="AI6432" s="352" t="s">
        <v>19990</v>
      </c>
      <c r="AJ6432" s="352" t="s">
        <v>19991</v>
      </c>
      <c r="AK6432" s="354">
        <v>24.580449999999999</v>
      </c>
      <c r="AL6432" s="355">
        <v>1.1824300000000001</v>
      </c>
      <c r="AM6432" s="11">
        <f>IF(Verzie!$E$1="CZK",Ceny!AK6432,IF(Verzie!$E$1="SK",Ceny!AL6432,""))</f>
        <v>1.1824300000000001</v>
      </c>
    </row>
    <row r="6433" spans="34:39" ht="15">
      <c r="AH6433" s="353" t="s">
        <v>19992</v>
      </c>
      <c r="AI6433" s="352" t="s">
        <v>19993</v>
      </c>
      <c r="AJ6433" s="352" t="s">
        <v>19994</v>
      </c>
      <c r="AK6433" s="354">
        <v>125.97801</v>
      </c>
      <c r="AL6433" s="355">
        <v>5.77142</v>
      </c>
      <c r="AM6433" s="11">
        <f>IF(Verzie!$E$1="CZK",Ceny!AK6433,IF(Verzie!$E$1="SK",Ceny!AL6433,""))</f>
        <v>5.77142</v>
      </c>
    </row>
    <row r="6434" spans="34:39" ht="15">
      <c r="AH6434" s="353" t="s">
        <v>19995</v>
      </c>
      <c r="AI6434" s="352" t="s">
        <v>19996</v>
      </c>
      <c r="AJ6434" s="352" t="s">
        <v>19997</v>
      </c>
      <c r="AK6434" s="354">
        <v>1915.06717</v>
      </c>
      <c r="AL6434" s="355">
        <v>87.734899999999996</v>
      </c>
      <c r="AM6434" s="11">
        <f>IF(Verzie!$E$1="CZK",Ceny!AK6434,IF(Verzie!$E$1="SK",Ceny!AL6434,""))</f>
        <v>87.734899999999996</v>
      </c>
    </row>
    <row r="6435" spans="34:39" ht="15">
      <c r="AH6435" s="353" t="s">
        <v>19998</v>
      </c>
      <c r="AI6435" s="352" t="s">
        <v>19999</v>
      </c>
      <c r="AJ6435" s="352" t="s">
        <v>20000</v>
      </c>
      <c r="AK6435" s="354">
        <v>115.8506</v>
      </c>
      <c r="AL6435" s="355">
        <v>5.3074599999999998</v>
      </c>
      <c r="AM6435" s="11">
        <f>IF(Verzie!$E$1="CZK",Ceny!AK6435,IF(Verzie!$E$1="SK",Ceny!AL6435,""))</f>
        <v>5.3074599999999998</v>
      </c>
    </row>
    <row r="6436" spans="34:39" ht="15">
      <c r="AH6436" s="353" t="s">
        <v>20001</v>
      </c>
      <c r="AI6436" s="352" t="s">
        <v>20002</v>
      </c>
      <c r="AJ6436" s="352" t="s">
        <v>20003</v>
      </c>
      <c r="AK6436" s="354">
        <v>162.61779999999999</v>
      </c>
      <c r="AL6436" s="355">
        <v>7.45</v>
      </c>
      <c r="AM6436" s="11">
        <f>IF(Verzie!$E$1="CZK",Ceny!AK6436,IF(Verzie!$E$1="SK",Ceny!AL6436,""))</f>
        <v>7.45</v>
      </c>
    </row>
    <row r="6437" spans="34:39" ht="15">
      <c r="AH6437" s="353" t="s">
        <v>20004</v>
      </c>
      <c r="AI6437" s="352" t="s">
        <v>20005</v>
      </c>
      <c r="AJ6437" s="352" t="s">
        <v>20006</v>
      </c>
      <c r="AK6437" s="354">
        <v>94.424260000000004</v>
      </c>
      <c r="AL6437" s="355">
        <v>4.3258599999999996</v>
      </c>
      <c r="AM6437" s="11">
        <f>IF(Verzie!$E$1="CZK",Ceny!AK6437,IF(Verzie!$E$1="SK",Ceny!AL6437,""))</f>
        <v>4.3258599999999996</v>
      </c>
    </row>
    <row r="6438" spans="34:39" ht="15">
      <c r="AH6438" s="353" t="s">
        <v>20007</v>
      </c>
      <c r="AI6438" s="352" t="s">
        <v>20008</v>
      </c>
      <c r="AJ6438" s="352" t="s">
        <v>20009</v>
      </c>
      <c r="AK6438" s="354">
        <v>123.73899</v>
      </c>
      <c r="AL6438" s="355">
        <v>5.6688599999999996</v>
      </c>
      <c r="AM6438" s="11">
        <f>IF(Verzie!$E$1="CZK",Ceny!AK6438,IF(Verzie!$E$1="SK",Ceny!AL6438,""))</f>
        <v>5.6688599999999996</v>
      </c>
    </row>
    <row r="6439" spans="34:39" ht="15">
      <c r="AH6439" s="353" t="s">
        <v>20010</v>
      </c>
      <c r="AI6439" s="352" t="s">
        <v>20011</v>
      </c>
      <c r="AJ6439" s="352" t="s">
        <v>20012</v>
      </c>
      <c r="AK6439" s="354">
        <v>142.50009</v>
      </c>
      <c r="AL6439" s="355">
        <v>6.5283600000000002</v>
      </c>
      <c r="AM6439" s="11">
        <f>IF(Verzie!$E$1="CZK",Ceny!AK6439,IF(Verzie!$E$1="SK",Ceny!AL6439,""))</f>
        <v>6.5283600000000002</v>
      </c>
    </row>
    <row r="6440" spans="34:39" ht="15">
      <c r="AH6440" s="353" t="s">
        <v>20013</v>
      </c>
      <c r="AI6440" s="352" t="s">
        <v>20014</v>
      </c>
      <c r="AJ6440" s="352" t="s">
        <v>20015</v>
      </c>
      <c r="AK6440" s="354">
        <v>22821.935140000001</v>
      </c>
      <c r="AL6440" s="355">
        <v>1045.5404000000001</v>
      </c>
      <c r="AM6440" s="11">
        <f>IF(Verzie!$E$1="CZK",Ceny!AK6440,IF(Verzie!$E$1="SK",Ceny!AL6440,""))</f>
        <v>1045.5404000000001</v>
      </c>
    </row>
    <row r="6441" spans="34:39" ht="15">
      <c r="AH6441" s="353" t="s">
        <v>20016</v>
      </c>
      <c r="AI6441" s="352" t="s">
        <v>20017</v>
      </c>
      <c r="AJ6441" s="352" t="s">
        <v>20018</v>
      </c>
      <c r="AK6441" s="354">
        <v>22821.935140000001</v>
      </c>
      <c r="AL6441" s="355">
        <v>1045.5404000000001</v>
      </c>
      <c r="AM6441" s="11">
        <f>IF(Verzie!$E$1="CZK",Ceny!AK6441,IF(Verzie!$E$1="SK",Ceny!AL6441,""))</f>
        <v>1045.5404000000001</v>
      </c>
    </row>
    <row r="6442" spans="34:39" ht="15">
      <c r="AH6442" s="353" t="s">
        <v>20019</v>
      </c>
      <c r="AI6442" s="352" t="s">
        <v>20020</v>
      </c>
      <c r="AJ6442" s="352" t="s">
        <v>20021</v>
      </c>
      <c r="AK6442" s="354">
        <v>23886.958760000001</v>
      </c>
      <c r="AL6442" s="355">
        <v>1094.3322800000001</v>
      </c>
      <c r="AM6442" s="11">
        <f>IF(Verzie!$E$1="CZK",Ceny!AK6442,IF(Verzie!$E$1="SK",Ceny!AL6442,""))</f>
        <v>1094.3322800000001</v>
      </c>
    </row>
    <row r="6443" spans="34:39" ht="15">
      <c r="AH6443" s="353" t="s">
        <v>20022</v>
      </c>
      <c r="AI6443" s="352" t="s">
        <v>20023</v>
      </c>
      <c r="AJ6443" s="352" t="s">
        <v>20024</v>
      </c>
      <c r="AK6443" s="354">
        <v>23886.958760000001</v>
      </c>
      <c r="AL6443" s="355">
        <v>1094.3322800000001</v>
      </c>
      <c r="AM6443" s="11">
        <f>IF(Verzie!$E$1="CZK",Ceny!AK6443,IF(Verzie!$E$1="SK",Ceny!AL6443,""))</f>
        <v>1094.3322800000001</v>
      </c>
    </row>
    <row r="6444" spans="34:39" ht="15">
      <c r="AH6444" s="353" t="s">
        <v>20025</v>
      </c>
      <c r="AI6444" s="352" t="s">
        <v>20026</v>
      </c>
      <c r="AJ6444" s="352" t="s">
        <v>20027</v>
      </c>
      <c r="AK6444" s="354">
        <v>23886.958760000001</v>
      </c>
      <c r="AL6444" s="355">
        <v>1094.3322800000001</v>
      </c>
      <c r="AM6444" s="11">
        <f>IF(Verzie!$E$1="CZK",Ceny!AK6444,IF(Verzie!$E$1="SK",Ceny!AL6444,""))</f>
        <v>1094.3322800000001</v>
      </c>
    </row>
    <row r="6445" spans="34:39" ht="15">
      <c r="AH6445" s="353" t="s">
        <v>20028</v>
      </c>
      <c r="AI6445" s="352" t="s">
        <v>20029</v>
      </c>
      <c r="AJ6445" s="352" t="s">
        <v>20030</v>
      </c>
      <c r="AK6445" s="354">
        <v>23886.958760000001</v>
      </c>
      <c r="AL6445" s="355">
        <v>1094.3322800000001</v>
      </c>
      <c r="AM6445" s="11">
        <f>IF(Verzie!$E$1="CZK",Ceny!AK6445,IF(Verzie!$E$1="SK",Ceny!AL6445,""))</f>
        <v>1094.3322800000001</v>
      </c>
    </row>
    <row r="6446" spans="34:39" ht="15">
      <c r="AH6446" s="353" t="s">
        <v>20031</v>
      </c>
      <c r="AI6446" s="352" t="s">
        <v>20032</v>
      </c>
      <c r="AJ6446" s="352" t="s">
        <v>20033</v>
      </c>
      <c r="AK6446" s="354">
        <v>31342.12429</v>
      </c>
      <c r="AL6446" s="355">
        <v>1435.8754799999999</v>
      </c>
      <c r="AM6446" s="11">
        <f>IF(Verzie!$E$1="CZK",Ceny!AK6446,IF(Verzie!$E$1="SK",Ceny!AL6446,""))</f>
        <v>1435.8754799999999</v>
      </c>
    </row>
    <row r="6447" spans="34:39" ht="15">
      <c r="AH6447" s="353" t="s">
        <v>20034</v>
      </c>
      <c r="AI6447" s="352" t="s">
        <v>20035</v>
      </c>
      <c r="AJ6447" s="352" t="s">
        <v>20036</v>
      </c>
      <c r="AK6447" s="354">
        <v>31342.12429</v>
      </c>
      <c r="AL6447" s="355">
        <v>1435.8754799999999</v>
      </c>
      <c r="AM6447" s="11">
        <f>IF(Verzie!$E$1="CZK",Ceny!AK6447,IF(Verzie!$E$1="SK",Ceny!AL6447,""))</f>
        <v>1435.8754799999999</v>
      </c>
    </row>
    <row r="6448" spans="34:39" ht="15">
      <c r="AH6448" s="353" t="s">
        <v>20037</v>
      </c>
      <c r="AI6448" s="352" t="s">
        <v>20038</v>
      </c>
      <c r="AJ6448" s="352" t="s">
        <v>20039</v>
      </c>
      <c r="AK6448" s="354">
        <v>32407.147919999999</v>
      </c>
      <c r="AL6448" s="355">
        <v>1484.6673800000001</v>
      </c>
      <c r="AM6448" s="11">
        <f>IF(Verzie!$E$1="CZK",Ceny!AK6448,IF(Verzie!$E$1="SK",Ceny!AL6448,""))</f>
        <v>1484.6673800000001</v>
      </c>
    </row>
    <row r="6449" spans="34:39" ht="15">
      <c r="AH6449" s="353" t="s">
        <v>20040</v>
      </c>
      <c r="AI6449" s="352" t="s">
        <v>20041</v>
      </c>
      <c r="AJ6449" s="352" t="s">
        <v>20042</v>
      </c>
      <c r="AK6449" s="354">
        <v>32407.147919999999</v>
      </c>
      <c r="AL6449" s="355">
        <v>1484.6673800000001</v>
      </c>
      <c r="AM6449" s="11">
        <f>IF(Verzie!$E$1="CZK",Ceny!AK6449,IF(Verzie!$E$1="SK",Ceny!AL6449,""))</f>
        <v>1484.6673800000001</v>
      </c>
    </row>
    <row r="6450" spans="34:39" ht="15">
      <c r="AH6450" s="353" t="s">
        <v>20043</v>
      </c>
      <c r="AI6450" s="352" t="s">
        <v>20044</v>
      </c>
      <c r="AJ6450" s="352" t="s">
        <v>20045</v>
      </c>
      <c r="AK6450" s="354">
        <v>32407.147919999999</v>
      </c>
      <c r="AL6450" s="355">
        <v>1484.6673800000001</v>
      </c>
      <c r="AM6450" s="11">
        <f>IF(Verzie!$E$1="CZK",Ceny!AK6450,IF(Verzie!$E$1="SK",Ceny!AL6450,""))</f>
        <v>1484.6673800000001</v>
      </c>
    </row>
    <row r="6451" spans="34:39" ht="15">
      <c r="AH6451" s="353" t="s">
        <v>20046</v>
      </c>
      <c r="AI6451" s="352" t="s">
        <v>20047</v>
      </c>
      <c r="AJ6451" s="352" t="s">
        <v>20048</v>
      </c>
      <c r="AK6451" s="354">
        <v>32407.147919999999</v>
      </c>
      <c r="AL6451" s="355">
        <v>1484.6673800000001</v>
      </c>
      <c r="AM6451" s="11">
        <f>IF(Verzie!$E$1="CZK",Ceny!AK6451,IF(Verzie!$E$1="SK",Ceny!AL6451,""))</f>
        <v>1484.6673800000001</v>
      </c>
    </row>
    <row r="6452" spans="34:39" ht="15">
      <c r="AH6452" s="353" t="s">
        <v>20049</v>
      </c>
      <c r="AI6452" s="352" t="s">
        <v>20050</v>
      </c>
      <c r="AJ6452" s="352" t="s">
        <v>20051</v>
      </c>
      <c r="AK6452" s="354">
        <v>45643.870269999999</v>
      </c>
      <c r="AL6452" s="355">
        <v>2091.0807799999998</v>
      </c>
      <c r="AM6452" s="11">
        <f>IF(Verzie!$E$1="CZK",Ceny!AK6452,IF(Verzie!$E$1="SK",Ceny!AL6452,""))</f>
        <v>2091.0807799999998</v>
      </c>
    </row>
    <row r="6453" spans="34:39" ht="15">
      <c r="AH6453" s="353" t="s">
        <v>20052</v>
      </c>
      <c r="AI6453" s="352" t="s">
        <v>20053</v>
      </c>
      <c r="AJ6453" s="352" t="s">
        <v>20054</v>
      </c>
      <c r="AK6453" s="354">
        <v>45643.870269999999</v>
      </c>
      <c r="AL6453" s="355">
        <v>2091.0807799999998</v>
      </c>
      <c r="AM6453" s="11">
        <f>IF(Verzie!$E$1="CZK",Ceny!AK6453,IF(Verzie!$E$1="SK",Ceny!AL6453,""))</f>
        <v>2091.0807799999998</v>
      </c>
    </row>
    <row r="6454" spans="34:39" ht="15">
      <c r="AH6454" s="353" t="s">
        <v>20055</v>
      </c>
      <c r="AI6454" s="352" t="s">
        <v>20056</v>
      </c>
      <c r="AJ6454" s="352" t="s">
        <v>20057</v>
      </c>
      <c r="AK6454" s="354">
        <v>46708.893900000003</v>
      </c>
      <c r="AL6454" s="355">
        <v>2139.8726799999999</v>
      </c>
      <c r="AM6454" s="11">
        <f>IF(Verzie!$E$1="CZK",Ceny!AK6454,IF(Verzie!$E$1="SK",Ceny!AL6454,""))</f>
        <v>2139.8726799999999</v>
      </c>
    </row>
    <row r="6455" spans="34:39" ht="15">
      <c r="AH6455" s="353" t="s">
        <v>20058</v>
      </c>
      <c r="AI6455" s="352" t="s">
        <v>20059</v>
      </c>
      <c r="AJ6455" s="352" t="s">
        <v>20060</v>
      </c>
      <c r="AK6455" s="354">
        <v>46708.893900000003</v>
      </c>
      <c r="AL6455" s="355">
        <v>2139.8726799999999</v>
      </c>
      <c r="AM6455" s="11">
        <f>IF(Verzie!$E$1="CZK",Ceny!AK6455,IF(Verzie!$E$1="SK",Ceny!AL6455,""))</f>
        <v>2139.8726799999999</v>
      </c>
    </row>
    <row r="6456" spans="34:39" ht="15">
      <c r="AH6456" s="353" t="s">
        <v>20061</v>
      </c>
      <c r="AI6456" s="352" t="s">
        <v>20062</v>
      </c>
      <c r="AJ6456" s="352" t="s">
        <v>20063</v>
      </c>
      <c r="AK6456" s="354">
        <v>46708.893900000003</v>
      </c>
      <c r="AL6456" s="355">
        <v>2139.8726799999999</v>
      </c>
      <c r="AM6456" s="11">
        <f>IF(Verzie!$E$1="CZK",Ceny!AK6456,IF(Verzie!$E$1="SK",Ceny!AL6456,""))</f>
        <v>2139.8726799999999</v>
      </c>
    </row>
    <row r="6457" spans="34:39" ht="15">
      <c r="AH6457" s="353" t="s">
        <v>20064</v>
      </c>
      <c r="AI6457" s="352" t="s">
        <v>20065</v>
      </c>
      <c r="AJ6457" s="352" t="s">
        <v>20066</v>
      </c>
      <c r="AK6457" s="354">
        <v>46708.893900000003</v>
      </c>
      <c r="AL6457" s="355">
        <v>2139.8726799999999</v>
      </c>
      <c r="AM6457" s="11">
        <f>IF(Verzie!$E$1="CZK",Ceny!AK6457,IF(Verzie!$E$1="SK",Ceny!AL6457,""))</f>
        <v>2139.8726799999999</v>
      </c>
    </row>
    <row r="6458" spans="34:39" ht="15">
      <c r="AH6458" s="353" t="s">
        <v>20067</v>
      </c>
      <c r="AI6458" s="352" t="s">
        <v>20068</v>
      </c>
      <c r="AJ6458" s="352" t="s">
        <v>20069</v>
      </c>
      <c r="AK6458" s="354">
        <v>3.4702000000000002</v>
      </c>
      <c r="AL6458" s="355">
        <v>0.16589999999999999</v>
      </c>
      <c r="AM6458" s="11">
        <f>IF(Verzie!$E$1="CZK",Ceny!AK6458,IF(Verzie!$E$1="SK",Ceny!AL6458,""))</f>
        <v>0.16589999999999999</v>
      </c>
    </row>
    <row r="6459" spans="34:39" ht="15">
      <c r="AH6459" s="353" t="s">
        <v>20070</v>
      </c>
      <c r="AI6459" s="352" t="s">
        <v>20071</v>
      </c>
      <c r="AJ6459" s="352" t="s">
        <v>20072</v>
      </c>
      <c r="AK6459" s="354">
        <v>207.90173999999999</v>
      </c>
      <c r="AL6459" s="355">
        <v>9.5245999999999995</v>
      </c>
      <c r="AM6459" s="11">
        <f>IF(Verzie!$E$1="CZK",Ceny!AK6459,IF(Verzie!$E$1="SK",Ceny!AL6459,""))</f>
        <v>9.5245999999999995</v>
      </c>
    </row>
    <row r="6460" spans="34:39" ht="15">
      <c r="AH6460" s="353" t="s">
        <v>20073</v>
      </c>
      <c r="AI6460" s="352" t="s">
        <v>20074</v>
      </c>
      <c r="AJ6460" s="352" t="s">
        <v>20075</v>
      </c>
      <c r="AK6460" s="354">
        <v>207.90173999999999</v>
      </c>
      <c r="AL6460" s="355">
        <v>9.5245999999999995</v>
      </c>
      <c r="AM6460" s="11">
        <f>IF(Verzie!$E$1="CZK",Ceny!AK6460,IF(Verzie!$E$1="SK",Ceny!AL6460,""))</f>
        <v>9.5245999999999995</v>
      </c>
    </row>
    <row r="6461" spans="34:39" ht="15">
      <c r="AH6461" s="353" t="s">
        <v>20076</v>
      </c>
      <c r="AI6461" s="352" t="s">
        <v>20077</v>
      </c>
      <c r="AJ6461" s="352" t="s">
        <v>20078</v>
      </c>
      <c r="AK6461" s="354">
        <v>44.441940000000002</v>
      </c>
      <c r="AL6461" s="355">
        <v>2.036</v>
      </c>
      <c r="AM6461" s="11">
        <f>IF(Verzie!$E$1="CZK",Ceny!AK6461,IF(Verzie!$E$1="SK",Ceny!AL6461,""))</f>
        <v>2.036</v>
      </c>
    </row>
    <row r="6462" spans="34:39" ht="15">
      <c r="AH6462" s="353" t="s">
        <v>20079</v>
      </c>
      <c r="AI6462" s="352" t="s">
        <v>20080</v>
      </c>
      <c r="AJ6462" s="352" t="s">
        <v>20081</v>
      </c>
      <c r="AK6462" s="354">
        <v>41.106879999999997</v>
      </c>
      <c r="AL6462" s="355">
        <v>1.88324</v>
      </c>
      <c r="AM6462" s="11">
        <f>IF(Verzie!$E$1="CZK",Ceny!AK6462,IF(Verzie!$E$1="SK",Ceny!AL6462,""))</f>
        <v>1.88324</v>
      </c>
    </row>
    <row r="6463" spans="34:39" ht="15">
      <c r="AH6463" s="353" t="s">
        <v>20082</v>
      </c>
      <c r="AI6463" s="352" t="s">
        <v>20083</v>
      </c>
      <c r="AJ6463" s="352" t="s">
        <v>20084</v>
      </c>
      <c r="AK6463" s="354">
        <v>41.106879999999997</v>
      </c>
      <c r="AL6463" s="355">
        <v>1.88324</v>
      </c>
      <c r="AM6463" s="11">
        <f>IF(Verzie!$E$1="CZK",Ceny!AK6463,IF(Verzie!$E$1="SK",Ceny!AL6463,""))</f>
        <v>1.88324</v>
      </c>
    </row>
    <row r="6464" spans="34:39" ht="15">
      <c r="AH6464" s="353" t="s">
        <v>20085</v>
      </c>
      <c r="AI6464" s="352" t="s">
        <v>20086</v>
      </c>
      <c r="AJ6464" s="352" t="s">
        <v>20087</v>
      </c>
      <c r="AK6464" s="354">
        <v>41.106879999999997</v>
      </c>
      <c r="AL6464" s="355">
        <v>1.88324</v>
      </c>
      <c r="AM6464" s="11">
        <f>IF(Verzie!$E$1="CZK",Ceny!AK6464,IF(Verzie!$E$1="SK",Ceny!AL6464,""))</f>
        <v>1.88324</v>
      </c>
    </row>
    <row r="6465" spans="34:39" ht="15">
      <c r="AH6465" s="353" t="s">
        <v>20088</v>
      </c>
      <c r="AI6465" s="352" t="s">
        <v>20089</v>
      </c>
      <c r="AJ6465" s="352" t="s">
        <v>20090</v>
      </c>
      <c r="AK6465" s="354">
        <v>41.106879999999997</v>
      </c>
      <c r="AL6465" s="355">
        <v>1.88324</v>
      </c>
      <c r="AM6465" s="11">
        <f>IF(Verzie!$E$1="CZK",Ceny!AK6465,IF(Verzie!$E$1="SK",Ceny!AL6465,""))</f>
        <v>1.88324</v>
      </c>
    </row>
    <row r="6466" spans="34:39" ht="15">
      <c r="AH6466" s="353" t="s">
        <v>20091</v>
      </c>
      <c r="AI6466" s="352" t="s">
        <v>20092</v>
      </c>
      <c r="AJ6466" s="352" t="s">
        <v>20093</v>
      </c>
      <c r="AK6466" s="354">
        <v>269.14668</v>
      </c>
      <c r="AL6466" s="355">
        <v>12.330399999999999</v>
      </c>
      <c r="AM6466" s="11">
        <f>IF(Verzie!$E$1="CZK",Ceny!AK6466,IF(Verzie!$E$1="SK",Ceny!AL6466,""))</f>
        <v>12.330399999999999</v>
      </c>
    </row>
    <row r="6467" spans="34:39" ht="15">
      <c r="AH6467" s="353" t="s">
        <v>20094</v>
      </c>
      <c r="AI6467" s="352" t="s">
        <v>20095</v>
      </c>
      <c r="AJ6467" s="352" t="s">
        <v>20096</v>
      </c>
      <c r="AK6467" s="354">
        <v>269.14668</v>
      </c>
      <c r="AL6467" s="355">
        <v>12.330399999999999</v>
      </c>
      <c r="AM6467" s="11">
        <f>IF(Verzie!$E$1="CZK",Ceny!AK6467,IF(Verzie!$E$1="SK",Ceny!AL6467,""))</f>
        <v>12.330399999999999</v>
      </c>
    </row>
    <row r="6468" spans="34:39" ht="15">
      <c r="AH6468" s="353" t="s">
        <v>20097</v>
      </c>
      <c r="AI6468" s="352" t="s">
        <v>20098</v>
      </c>
      <c r="AJ6468" s="352" t="s">
        <v>20099</v>
      </c>
      <c r="AK6468" s="354">
        <v>382.79993999999999</v>
      </c>
      <c r="AL6468" s="355">
        <v>17.537199999999999</v>
      </c>
      <c r="AM6468" s="11">
        <f>IF(Verzie!$E$1="CZK",Ceny!AK6468,IF(Verzie!$E$1="SK",Ceny!AL6468,""))</f>
        <v>17.537199999999999</v>
      </c>
    </row>
    <row r="6469" spans="34:39" ht="15">
      <c r="AH6469" s="353" t="s">
        <v>20100</v>
      </c>
      <c r="AI6469" s="352" t="s">
        <v>20101</v>
      </c>
      <c r="AJ6469" s="352" t="s">
        <v>20102</v>
      </c>
      <c r="AK6469" s="354">
        <v>382.79993999999999</v>
      </c>
      <c r="AL6469" s="355">
        <v>17.537199999999999</v>
      </c>
      <c r="AM6469" s="11">
        <f>IF(Verzie!$E$1="CZK",Ceny!AK6469,IF(Verzie!$E$1="SK",Ceny!AL6469,""))</f>
        <v>17.537199999999999</v>
      </c>
    </row>
    <row r="6470" spans="34:39" ht="15">
      <c r="AH6470" s="353" t="s">
        <v>20103</v>
      </c>
      <c r="AI6470" s="352" t="s">
        <v>20104</v>
      </c>
      <c r="AJ6470" s="352" t="s">
        <v>20105</v>
      </c>
      <c r="AK6470" s="354">
        <v>133.31052</v>
      </c>
      <c r="AL6470" s="355">
        <v>6.1073599999999999</v>
      </c>
      <c r="AM6470" s="11">
        <f>IF(Verzie!$E$1="CZK",Ceny!AK6470,IF(Verzie!$E$1="SK",Ceny!AL6470,""))</f>
        <v>6.1073599999999999</v>
      </c>
    </row>
    <row r="6471" spans="34:39" ht="15">
      <c r="AH6471" s="353" t="s">
        <v>20106</v>
      </c>
      <c r="AI6471" s="352" t="s">
        <v>20107</v>
      </c>
      <c r="AJ6471" s="352" t="s">
        <v>20108</v>
      </c>
      <c r="AK6471" s="354">
        <v>133.31052</v>
      </c>
      <c r="AL6471" s="355">
        <v>6.1073599999999999</v>
      </c>
      <c r="AM6471" s="11">
        <f>IF(Verzie!$E$1="CZK",Ceny!AK6471,IF(Verzie!$E$1="SK",Ceny!AL6471,""))</f>
        <v>6.1073599999999999</v>
      </c>
    </row>
    <row r="6472" spans="34:39" ht="15">
      <c r="AH6472" s="353" t="s">
        <v>20109</v>
      </c>
      <c r="AI6472" s="352" t="s">
        <v>20110</v>
      </c>
      <c r="AJ6472" s="352" t="s">
        <v>20111</v>
      </c>
      <c r="AK6472" s="354">
        <v>13.69317</v>
      </c>
      <c r="AL6472" s="355">
        <v>0.62731999999999999</v>
      </c>
      <c r="AM6472" s="11">
        <f>IF(Verzie!$E$1="CZK",Ceny!AK6472,IF(Verzie!$E$1="SK",Ceny!AL6472,""))</f>
        <v>0.62731999999999999</v>
      </c>
    </row>
    <row r="6473" spans="34:39" ht="15">
      <c r="AH6473" s="353" t="s">
        <v>20112</v>
      </c>
      <c r="AI6473" s="352" t="s">
        <v>20113</v>
      </c>
      <c r="AJ6473" s="352" t="s">
        <v>20114</v>
      </c>
      <c r="AK6473" s="354">
        <v>13.69317</v>
      </c>
      <c r="AL6473" s="355">
        <v>0.62731999999999999</v>
      </c>
      <c r="AM6473" s="11">
        <f>IF(Verzie!$E$1="CZK",Ceny!AK6473,IF(Verzie!$E$1="SK",Ceny!AL6473,""))</f>
        <v>0.62731999999999999</v>
      </c>
    </row>
    <row r="6474" spans="34:39" ht="15">
      <c r="AH6474" s="353" t="s">
        <v>20115</v>
      </c>
      <c r="AI6474" s="352" t="s">
        <v>20116</v>
      </c>
      <c r="AJ6474" s="352" t="s">
        <v>20117</v>
      </c>
      <c r="AK6474" s="354">
        <v>2538.1034599999998</v>
      </c>
      <c r="AL6474" s="355">
        <v>116.27804</v>
      </c>
      <c r="AM6474" s="11">
        <f>IF(Verzie!$E$1="CZK",Ceny!AK6474,IF(Verzie!$E$1="SK",Ceny!AL6474,""))</f>
        <v>116.27804</v>
      </c>
    </row>
    <row r="6475" spans="34:39" ht="15">
      <c r="AH6475" s="353" t="s">
        <v>20118</v>
      </c>
      <c r="AI6475" s="352" t="s">
        <v>20119</v>
      </c>
      <c r="AJ6475" s="352" t="s">
        <v>20120</v>
      </c>
      <c r="AK6475" s="354">
        <v>2538.1034599999998</v>
      </c>
      <c r="AL6475" s="355">
        <v>116.27804</v>
      </c>
      <c r="AM6475" s="11">
        <f>IF(Verzie!$E$1="CZK",Ceny!AK6475,IF(Verzie!$E$1="SK",Ceny!AL6475,""))</f>
        <v>116.27804</v>
      </c>
    </row>
    <row r="6476" spans="34:39" ht="15">
      <c r="AH6476" s="353" t="s">
        <v>20121</v>
      </c>
      <c r="AI6476" s="352" t="s">
        <v>20122</v>
      </c>
      <c r="AJ6476" s="352" t="s">
        <v>20123</v>
      </c>
      <c r="AK6476" s="354">
        <v>922.91903000000002</v>
      </c>
      <c r="AL6476" s="355">
        <v>42.281660000000002</v>
      </c>
      <c r="AM6476" s="11">
        <f>IF(Verzie!$E$1="CZK",Ceny!AK6476,IF(Verzie!$E$1="SK",Ceny!AL6476,""))</f>
        <v>42.281660000000002</v>
      </c>
    </row>
    <row r="6477" spans="34:39" ht="15">
      <c r="AH6477" s="353" t="s">
        <v>20124</v>
      </c>
      <c r="AI6477" s="352" t="s">
        <v>20125</v>
      </c>
      <c r="AJ6477" s="352" t="s">
        <v>20126</v>
      </c>
      <c r="AK6477" s="354">
        <v>922.91903000000002</v>
      </c>
      <c r="AL6477" s="355">
        <v>42.281660000000002</v>
      </c>
      <c r="AM6477" s="11">
        <f>IF(Verzie!$E$1="CZK",Ceny!AK6477,IF(Verzie!$E$1="SK",Ceny!AL6477,""))</f>
        <v>42.281660000000002</v>
      </c>
    </row>
    <row r="6478" spans="34:39" ht="15">
      <c r="AH6478" s="353" t="s">
        <v>20127</v>
      </c>
      <c r="AI6478" s="352" t="s">
        <v>20128</v>
      </c>
      <c r="AJ6478" s="352" t="s">
        <v>20129</v>
      </c>
      <c r="AK6478" s="354">
        <v>1252.1635699999999</v>
      </c>
      <c r="AL6478" s="355">
        <v>57.365319999999997</v>
      </c>
      <c r="AM6478" s="11">
        <f>IF(Verzie!$E$1="CZK",Ceny!AK6478,IF(Verzie!$E$1="SK",Ceny!AL6478,""))</f>
        <v>57.365319999999997</v>
      </c>
    </row>
    <row r="6479" spans="34:39" ht="15">
      <c r="AH6479" s="353" t="s">
        <v>20130</v>
      </c>
      <c r="AI6479" s="352" t="s">
        <v>20131</v>
      </c>
      <c r="AJ6479" s="352" t="s">
        <v>20132</v>
      </c>
      <c r="AK6479" s="354">
        <v>5.0154300000000003</v>
      </c>
      <c r="AL6479" s="355">
        <v>0.22978000000000001</v>
      </c>
      <c r="AM6479" s="11">
        <f>IF(Verzie!$E$1="CZK",Ceny!AK6479,IF(Verzie!$E$1="SK",Ceny!AL6479,""))</f>
        <v>0.22978000000000001</v>
      </c>
    </row>
    <row r="6480" spans="34:39" ht="15">
      <c r="AH6480" s="353" t="s">
        <v>20133</v>
      </c>
      <c r="AI6480" s="352" t="s">
        <v>20134</v>
      </c>
      <c r="AJ6480" s="352" t="s">
        <v>20135</v>
      </c>
      <c r="AK6480" s="354">
        <v>2617.4968699999999</v>
      </c>
      <c r="AL6480" s="355">
        <v>119.91528</v>
      </c>
      <c r="AM6480" s="11">
        <f>IF(Verzie!$E$1="CZK",Ceny!AK6480,IF(Verzie!$E$1="SK",Ceny!AL6480,""))</f>
        <v>119.91528</v>
      </c>
    </row>
    <row r="6481" spans="34:39" ht="15">
      <c r="AH6481" s="353" t="s">
        <v>20136</v>
      </c>
      <c r="AI6481" s="352" t="s">
        <v>20137</v>
      </c>
      <c r="AJ6481" s="352" t="s">
        <v>20138</v>
      </c>
      <c r="AK6481" s="354">
        <v>6801.4574000000002</v>
      </c>
      <c r="AL6481" s="355">
        <v>327.17464999999999</v>
      </c>
      <c r="AM6481" s="11">
        <f>IF(Verzie!$E$1="CZK",Ceny!AK6481,IF(Verzie!$E$1="SK",Ceny!AL6481,""))</f>
        <v>327.17464999999999</v>
      </c>
    </row>
    <row r="6482" spans="34:39" ht="15">
      <c r="AH6482" s="353" t="s">
        <v>20139</v>
      </c>
      <c r="AI6482" s="352" t="s">
        <v>20140</v>
      </c>
      <c r="AJ6482" s="352" t="s">
        <v>20141</v>
      </c>
      <c r="AK6482" s="354">
        <v>840.18591000000004</v>
      </c>
      <c r="AL6482" s="355">
        <v>40.415970000000002</v>
      </c>
      <c r="AM6482" s="11">
        <f>IF(Verzie!$E$1="CZK",Ceny!AK6482,IF(Verzie!$E$1="SK",Ceny!AL6482,""))</f>
        <v>40.415970000000002</v>
      </c>
    </row>
    <row r="6483" spans="34:39" ht="15">
      <c r="AH6483" s="353" t="s">
        <v>20142</v>
      </c>
      <c r="AI6483" s="352" t="s">
        <v>20143</v>
      </c>
      <c r="AJ6483" s="352" t="s">
        <v>20144</v>
      </c>
      <c r="AK6483" s="354">
        <v>852.13201000000004</v>
      </c>
      <c r="AL6483" s="355">
        <v>40.990609999999997</v>
      </c>
      <c r="AM6483" s="11">
        <f>IF(Verzie!$E$1="CZK",Ceny!AK6483,IF(Verzie!$E$1="SK",Ceny!AL6483,""))</f>
        <v>40.990609999999997</v>
      </c>
    </row>
    <row r="6484" spans="34:39" ht="15">
      <c r="AH6484" s="353" t="s">
        <v>20145</v>
      </c>
      <c r="AI6484" s="352" t="s">
        <v>20146</v>
      </c>
      <c r="AJ6484" s="352" t="s">
        <v>20147</v>
      </c>
      <c r="AK6484" s="354">
        <v>841.09733000000006</v>
      </c>
      <c r="AL6484" s="355">
        <v>39.585979999999999</v>
      </c>
      <c r="AM6484" s="11">
        <f>IF(Verzie!$E$1="CZK",Ceny!AK6484,IF(Verzie!$E$1="SK",Ceny!AL6484,""))</f>
        <v>39.585979999999999</v>
      </c>
    </row>
    <row r="6485" spans="34:39" ht="15">
      <c r="AH6485" s="353" t="s">
        <v>20148</v>
      </c>
      <c r="AI6485" s="352" t="s">
        <v>20149</v>
      </c>
      <c r="AJ6485" s="352" t="s">
        <v>20150</v>
      </c>
      <c r="AK6485" s="354">
        <v>852.72563000000002</v>
      </c>
      <c r="AL6485" s="355">
        <v>40.13326</v>
      </c>
      <c r="AM6485" s="11">
        <f>IF(Verzie!$E$1="CZK",Ceny!AK6485,IF(Verzie!$E$1="SK",Ceny!AL6485,""))</f>
        <v>40.13326</v>
      </c>
    </row>
    <row r="6486" spans="34:39" ht="15">
      <c r="AH6486" s="353" t="s">
        <v>20151</v>
      </c>
      <c r="AI6486" s="352" t="s">
        <v>20152</v>
      </c>
      <c r="AJ6486" s="352" t="s">
        <v>20153</v>
      </c>
      <c r="AK6486" s="354">
        <v>887.97243000000003</v>
      </c>
      <c r="AL6486" s="355">
        <v>42.714669999999998</v>
      </c>
      <c r="AM6486" s="11">
        <f>IF(Verzie!$E$1="CZK",Ceny!AK6486,IF(Verzie!$E$1="SK",Ceny!AL6486,""))</f>
        <v>42.714669999999998</v>
      </c>
    </row>
    <row r="6487" spans="34:39" ht="15">
      <c r="AH6487" s="353" t="s">
        <v>20154</v>
      </c>
      <c r="AI6487" s="352" t="s">
        <v>20155</v>
      </c>
      <c r="AJ6487" s="352" t="s">
        <v>20156</v>
      </c>
      <c r="AK6487" s="354">
        <v>905.98955999999998</v>
      </c>
      <c r="AL6487" s="355">
        <v>43.581359999999997</v>
      </c>
      <c r="AM6487" s="11">
        <f>IF(Verzie!$E$1="CZK",Ceny!AK6487,IF(Verzie!$E$1="SK",Ceny!AL6487,""))</f>
        <v>43.581359999999997</v>
      </c>
    </row>
    <row r="6488" spans="34:39" ht="15">
      <c r="AH6488" s="353" t="s">
        <v>20157</v>
      </c>
      <c r="AI6488" s="352" t="s">
        <v>20158</v>
      </c>
      <c r="AJ6488" s="352" t="s">
        <v>20159</v>
      </c>
      <c r="AK6488" s="354">
        <v>930.49195999999995</v>
      </c>
      <c r="AL6488" s="355">
        <v>44.76003</v>
      </c>
      <c r="AM6488" s="11">
        <f>IF(Verzie!$E$1="CZK",Ceny!AK6488,IF(Verzie!$E$1="SK",Ceny!AL6488,""))</f>
        <v>44.76003</v>
      </c>
    </row>
    <row r="6489" spans="34:39" ht="15">
      <c r="AH6489" s="353" t="s">
        <v>20160</v>
      </c>
      <c r="AI6489" s="352" t="s">
        <v>20161</v>
      </c>
      <c r="AJ6489" s="352" t="s">
        <v>20162</v>
      </c>
      <c r="AK6489" s="354">
        <v>840.18591000000004</v>
      </c>
      <c r="AL6489" s="355">
        <v>40.415970000000002</v>
      </c>
      <c r="AM6489" s="11">
        <f>IF(Verzie!$E$1="CZK",Ceny!AK6489,IF(Verzie!$E$1="SK",Ceny!AL6489,""))</f>
        <v>40.415970000000002</v>
      </c>
    </row>
    <row r="6490" spans="34:39" ht="15">
      <c r="AH6490" s="353" t="s">
        <v>20163</v>
      </c>
      <c r="AI6490" s="352" t="s">
        <v>20164</v>
      </c>
      <c r="AJ6490" s="352" t="s">
        <v>20165</v>
      </c>
      <c r="AK6490" s="354">
        <v>852.13201000000004</v>
      </c>
      <c r="AL6490" s="355">
        <v>40.990609999999997</v>
      </c>
      <c r="AM6490" s="11">
        <f>IF(Verzie!$E$1="CZK",Ceny!AK6490,IF(Verzie!$E$1="SK",Ceny!AL6490,""))</f>
        <v>40.990609999999997</v>
      </c>
    </row>
    <row r="6491" spans="34:39" ht="15">
      <c r="AH6491" s="353" t="s">
        <v>20166</v>
      </c>
      <c r="AI6491" s="352" t="s">
        <v>20167</v>
      </c>
      <c r="AJ6491" s="352" t="s">
        <v>20168</v>
      </c>
      <c r="AK6491" s="354">
        <v>841.09733000000006</v>
      </c>
      <c r="AL6491" s="355">
        <v>39.585979999999999</v>
      </c>
      <c r="AM6491" s="11">
        <f>IF(Verzie!$E$1="CZK",Ceny!AK6491,IF(Verzie!$E$1="SK",Ceny!AL6491,""))</f>
        <v>39.585979999999999</v>
      </c>
    </row>
    <row r="6492" spans="34:39" ht="15">
      <c r="AH6492" s="353" t="s">
        <v>20169</v>
      </c>
      <c r="AI6492" s="352" t="s">
        <v>20170</v>
      </c>
      <c r="AJ6492" s="352" t="s">
        <v>20171</v>
      </c>
      <c r="AK6492" s="354">
        <v>852.72563000000002</v>
      </c>
      <c r="AL6492" s="355">
        <v>40.13326</v>
      </c>
      <c r="AM6492" s="11">
        <f>IF(Verzie!$E$1="CZK",Ceny!AK6492,IF(Verzie!$E$1="SK",Ceny!AL6492,""))</f>
        <v>40.13326</v>
      </c>
    </row>
    <row r="6493" spans="34:39" ht="15">
      <c r="AH6493" s="353" t="s">
        <v>20172</v>
      </c>
      <c r="AI6493" s="352" t="s">
        <v>20173</v>
      </c>
      <c r="AJ6493" s="352" t="s">
        <v>20174</v>
      </c>
      <c r="AK6493" s="354">
        <v>887.97243000000003</v>
      </c>
      <c r="AL6493" s="355">
        <v>42.714669999999998</v>
      </c>
      <c r="AM6493" s="11">
        <f>IF(Verzie!$E$1="CZK",Ceny!AK6493,IF(Verzie!$E$1="SK",Ceny!AL6493,""))</f>
        <v>42.714669999999998</v>
      </c>
    </row>
    <row r="6494" spans="34:39" ht="15">
      <c r="AH6494" s="353" t="s">
        <v>20175</v>
      </c>
      <c r="AI6494" s="352" t="s">
        <v>20176</v>
      </c>
      <c r="AJ6494" s="352" t="s">
        <v>20177</v>
      </c>
      <c r="AK6494" s="354">
        <v>905.98955999999998</v>
      </c>
      <c r="AL6494" s="355">
        <v>43.581359999999997</v>
      </c>
      <c r="AM6494" s="11">
        <f>IF(Verzie!$E$1="CZK",Ceny!AK6494,IF(Verzie!$E$1="SK",Ceny!AL6494,""))</f>
        <v>43.581359999999997</v>
      </c>
    </row>
    <row r="6495" spans="34:39" ht="15">
      <c r="AH6495" s="353" t="s">
        <v>20178</v>
      </c>
      <c r="AI6495" s="352" t="s">
        <v>20179</v>
      </c>
      <c r="AJ6495" s="352" t="s">
        <v>20180</v>
      </c>
      <c r="AK6495" s="354">
        <v>930.49195999999995</v>
      </c>
      <c r="AL6495" s="355">
        <v>44.76003</v>
      </c>
      <c r="AM6495" s="11">
        <f>IF(Verzie!$E$1="CZK",Ceny!AK6495,IF(Verzie!$E$1="SK",Ceny!AL6495,""))</f>
        <v>44.76003</v>
      </c>
    </row>
    <row r="6496" spans="34:39" ht="15">
      <c r="AH6496" s="353" t="s">
        <v>20181</v>
      </c>
      <c r="AI6496" s="352" t="s">
        <v>20182</v>
      </c>
      <c r="AJ6496" s="352" t="s">
        <v>20183</v>
      </c>
      <c r="AK6496" s="354">
        <v>840.18591000000004</v>
      </c>
      <c r="AL6496" s="355">
        <v>40.415970000000002</v>
      </c>
      <c r="AM6496" s="11">
        <f>IF(Verzie!$E$1="CZK",Ceny!AK6496,IF(Verzie!$E$1="SK",Ceny!AL6496,""))</f>
        <v>40.415970000000002</v>
      </c>
    </row>
    <row r="6497" spans="34:39" ht="15">
      <c r="AH6497" s="353" t="s">
        <v>20184</v>
      </c>
      <c r="AI6497" s="352" t="s">
        <v>20185</v>
      </c>
      <c r="AJ6497" s="352" t="s">
        <v>20186</v>
      </c>
      <c r="AK6497" s="354">
        <v>852.13201000000004</v>
      </c>
      <c r="AL6497" s="355">
        <v>40.990609999999997</v>
      </c>
      <c r="AM6497" s="11">
        <f>IF(Verzie!$E$1="CZK",Ceny!AK6497,IF(Verzie!$E$1="SK",Ceny!AL6497,""))</f>
        <v>40.990609999999997</v>
      </c>
    </row>
    <row r="6498" spans="34:39" ht="15">
      <c r="AH6498" s="353" t="s">
        <v>20187</v>
      </c>
      <c r="AI6498" s="352" t="s">
        <v>20188</v>
      </c>
      <c r="AJ6498" s="352" t="s">
        <v>20189</v>
      </c>
      <c r="AK6498" s="354">
        <v>841.09733000000006</v>
      </c>
      <c r="AL6498" s="355">
        <v>39.585979999999999</v>
      </c>
      <c r="AM6498" s="11">
        <f>IF(Verzie!$E$1="CZK",Ceny!AK6498,IF(Verzie!$E$1="SK",Ceny!AL6498,""))</f>
        <v>39.585979999999999</v>
      </c>
    </row>
    <row r="6499" spans="34:39" ht="15">
      <c r="AH6499" s="353" t="s">
        <v>20190</v>
      </c>
      <c r="AI6499" s="352" t="s">
        <v>20191</v>
      </c>
      <c r="AJ6499" s="352" t="s">
        <v>20192</v>
      </c>
      <c r="AK6499" s="354">
        <v>852.72563000000002</v>
      </c>
      <c r="AL6499" s="355">
        <v>40.13326</v>
      </c>
      <c r="AM6499" s="11">
        <f>IF(Verzie!$E$1="CZK",Ceny!AK6499,IF(Verzie!$E$1="SK",Ceny!AL6499,""))</f>
        <v>40.13326</v>
      </c>
    </row>
    <row r="6500" spans="34:39" ht="15">
      <c r="AH6500" s="353" t="s">
        <v>20193</v>
      </c>
      <c r="AI6500" s="352" t="s">
        <v>20194</v>
      </c>
      <c r="AJ6500" s="352" t="s">
        <v>20195</v>
      </c>
      <c r="AK6500" s="354">
        <v>887.97243000000003</v>
      </c>
      <c r="AL6500" s="355">
        <v>42.714669999999998</v>
      </c>
      <c r="AM6500" s="11">
        <f>IF(Verzie!$E$1="CZK",Ceny!AK6500,IF(Verzie!$E$1="SK",Ceny!AL6500,""))</f>
        <v>42.714669999999998</v>
      </c>
    </row>
    <row r="6501" spans="34:39" ht="15">
      <c r="AH6501" s="353" t="s">
        <v>20196</v>
      </c>
      <c r="AI6501" s="352" t="s">
        <v>20197</v>
      </c>
      <c r="AJ6501" s="352" t="s">
        <v>20198</v>
      </c>
      <c r="AK6501" s="354">
        <v>905.98955999999998</v>
      </c>
      <c r="AL6501" s="355">
        <v>43.581359999999997</v>
      </c>
      <c r="AM6501" s="11">
        <f>IF(Verzie!$E$1="CZK",Ceny!AK6501,IF(Verzie!$E$1="SK",Ceny!AL6501,""))</f>
        <v>43.581359999999997</v>
      </c>
    </row>
    <row r="6502" spans="34:39" ht="15">
      <c r="AH6502" s="353" t="s">
        <v>20199</v>
      </c>
      <c r="AI6502" s="352" t="s">
        <v>20200</v>
      </c>
      <c r="AJ6502" s="352" t="s">
        <v>20201</v>
      </c>
      <c r="AK6502" s="354">
        <v>930.49195999999995</v>
      </c>
      <c r="AL6502" s="355">
        <v>44.76003</v>
      </c>
      <c r="AM6502" s="11">
        <f>IF(Verzie!$E$1="CZK",Ceny!AK6502,IF(Verzie!$E$1="SK",Ceny!AL6502,""))</f>
        <v>44.76003</v>
      </c>
    </row>
    <row r="6503" spans="34:39" ht="15">
      <c r="AH6503" s="353" t="s">
        <v>20202</v>
      </c>
      <c r="AI6503" s="352" t="s">
        <v>20203</v>
      </c>
      <c r="AJ6503" s="352" t="s">
        <v>20204</v>
      </c>
      <c r="AK6503" s="354">
        <v>565.42399</v>
      </c>
      <c r="AL6503" s="355">
        <v>27.198930000000001</v>
      </c>
      <c r="AM6503" s="11">
        <f>IF(Verzie!$E$1="CZK",Ceny!AK6503,IF(Verzie!$E$1="SK",Ceny!AL6503,""))</f>
        <v>27.198930000000001</v>
      </c>
    </row>
    <row r="6504" spans="34:39" ht="15">
      <c r="AH6504" s="353" t="s">
        <v>20205</v>
      </c>
      <c r="AI6504" s="352" t="s">
        <v>20206</v>
      </c>
      <c r="AJ6504" s="352" t="s">
        <v>20207</v>
      </c>
      <c r="AK6504" s="354">
        <v>557.79456000000005</v>
      </c>
      <c r="AL6504" s="355">
        <v>26.252420000000001</v>
      </c>
      <c r="AM6504" s="11">
        <f>IF(Verzie!$E$1="CZK",Ceny!AK6504,IF(Verzie!$E$1="SK",Ceny!AL6504,""))</f>
        <v>26.252420000000001</v>
      </c>
    </row>
    <row r="6505" spans="34:39" ht="15">
      <c r="AH6505" s="353" t="s">
        <v>20208</v>
      </c>
      <c r="AI6505" s="352" t="s">
        <v>20209</v>
      </c>
      <c r="AJ6505" s="352" t="s">
        <v>20210</v>
      </c>
      <c r="AK6505" s="354">
        <v>565.18799999999999</v>
      </c>
      <c r="AL6505" s="355">
        <v>26.6004</v>
      </c>
      <c r="AM6505" s="11">
        <f>IF(Verzie!$E$1="CZK",Ceny!AK6505,IF(Verzie!$E$1="SK",Ceny!AL6505,""))</f>
        <v>26.6004</v>
      </c>
    </row>
    <row r="6506" spans="34:39" ht="15">
      <c r="AH6506" s="353" t="s">
        <v>20211</v>
      </c>
      <c r="AI6506" s="352" t="s">
        <v>20212</v>
      </c>
      <c r="AJ6506" s="352" t="s">
        <v>20213</v>
      </c>
      <c r="AK6506" s="354">
        <v>588.23680999999999</v>
      </c>
      <c r="AL6506" s="355">
        <v>28.296320000000001</v>
      </c>
      <c r="AM6506" s="11">
        <f>IF(Verzie!$E$1="CZK",Ceny!AK6506,IF(Verzie!$E$1="SK",Ceny!AL6506,""))</f>
        <v>28.296320000000001</v>
      </c>
    </row>
    <row r="6507" spans="34:39" ht="15">
      <c r="AH6507" s="353" t="s">
        <v>20214</v>
      </c>
      <c r="AI6507" s="352" t="s">
        <v>20215</v>
      </c>
      <c r="AJ6507" s="352" t="s">
        <v>20216</v>
      </c>
      <c r="AK6507" s="354">
        <v>545.66444999999999</v>
      </c>
      <c r="AL6507" s="355">
        <v>26.248429999999999</v>
      </c>
      <c r="AM6507" s="11">
        <f>IF(Verzie!$E$1="CZK",Ceny!AK6507,IF(Verzie!$E$1="SK",Ceny!AL6507,""))</f>
        <v>26.248429999999999</v>
      </c>
    </row>
    <row r="6508" spans="34:39" ht="15">
      <c r="AH6508" s="353" t="s">
        <v>20217</v>
      </c>
      <c r="AI6508" s="352" t="s">
        <v>20218</v>
      </c>
      <c r="AJ6508" s="352" t="s">
        <v>20219</v>
      </c>
      <c r="AK6508" s="354">
        <v>550.21777999999995</v>
      </c>
      <c r="AL6508" s="355">
        <v>26.467459999999999</v>
      </c>
      <c r="AM6508" s="11">
        <f>IF(Verzie!$E$1="CZK",Ceny!AK6508,IF(Verzie!$E$1="SK",Ceny!AL6508,""))</f>
        <v>26.467459999999999</v>
      </c>
    </row>
    <row r="6509" spans="34:39" ht="15">
      <c r="AH6509" s="353" t="s">
        <v>20220</v>
      </c>
      <c r="AI6509" s="352" t="s">
        <v>20221</v>
      </c>
      <c r="AJ6509" s="352" t="s">
        <v>20222</v>
      </c>
      <c r="AK6509" s="354">
        <v>557.82863999999995</v>
      </c>
      <c r="AL6509" s="355">
        <v>26.833570000000002</v>
      </c>
      <c r="AM6509" s="11">
        <f>IF(Verzie!$E$1="CZK",Ceny!AK6509,IF(Verzie!$E$1="SK",Ceny!AL6509,""))</f>
        <v>26.833570000000002</v>
      </c>
    </row>
    <row r="6510" spans="34:39" ht="15">
      <c r="AH6510" s="353" t="s">
        <v>20223</v>
      </c>
      <c r="AI6510" s="352" t="s">
        <v>20224</v>
      </c>
      <c r="AJ6510" s="352" t="s">
        <v>20225</v>
      </c>
      <c r="AK6510" s="354">
        <v>565.42625999999996</v>
      </c>
      <c r="AL6510" s="355">
        <v>27.19903</v>
      </c>
      <c r="AM6510" s="11">
        <f>IF(Verzie!$E$1="CZK",Ceny!AK6510,IF(Verzie!$E$1="SK",Ceny!AL6510,""))</f>
        <v>27.19903</v>
      </c>
    </row>
    <row r="6511" spans="34:39" ht="15">
      <c r="AH6511" s="353" t="s">
        <v>20226</v>
      </c>
      <c r="AI6511" s="352" t="s">
        <v>20227</v>
      </c>
      <c r="AJ6511" s="352" t="s">
        <v>20228</v>
      </c>
      <c r="AK6511" s="354">
        <v>557.79244000000006</v>
      </c>
      <c r="AL6511" s="355">
        <v>26.252320000000001</v>
      </c>
      <c r="AM6511" s="11">
        <f>IF(Verzie!$E$1="CZK",Ceny!AK6511,IF(Verzie!$E$1="SK",Ceny!AL6511,""))</f>
        <v>26.252320000000001</v>
      </c>
    </row>
    <row r="6512" spans="34:39" ht="15">
      <c r="AH6512" s="353" t="s">
        <v>20229</v>
      </c>
      <c r="AI6512" s="352" t="s">
        <v>20230</v>
      </c>
      <c r="AJ6512" s="352" t="s">
        <v>20231</v>
      </c>
      <c r="AK6512" s="354">
        <v>565.19020999999998</v>
      </c>
      <c r="AL6512" s="355">
        <v>26.6005</v>
      </c>
      <c r="AM6512" s="11">
        <f>IF(Verzie!$E$1="CZK",Ceny!AK6512,IF(Verzie!$E$1="SK",Ceny!AL6512,""))</f>
        <v>26.6005</v>
      </c>
    </row>
    <row r="6513" spans="34:39" ht="15">
      <c r="AH6513" s="353" t="s">
        <v>20232</v>
      </c>
      <c r="AI6513" s="352" t="s">
        <v>20233</v>
      </c>
      <c r="AJ6513" s="352" t="s">
        <v>20234</v>
      </c>
      <c r="AK6513" s="354">
        <v>588.23680999999999</v>
      </c>
      <c r="AL6513" s="355">
        <v>28.296320000000001</v>
      </c>
      <c r="AM6513" s="11">
        <f>IF(Verzie!$E$1="CZK",Ceny!AK6513,IF(Verzie!$E$1="SK",Ceny!AL6513,""))</f>
        <v>28.296320000000001</v>
      </c>
    </row>
    <row r="6514" spans="34:39" ht="15">
      <c r="AH6514" s="353" t="s">
        <v>20235</v>
      </c>
      <c r="AI6514" s="352" t="s">
        <v>20236</v>
      </c>
      <c r="AJ6514" s="352" t="s">
        <v>20237</v>
      </c>
      <c r="AK6514" s="354">
        <v>600.62784999999997</v>
      </c>
      <c r="AL6514" s="355">
        <v>28.89237</v>
      </c>
      <c r="AM6514" s="11">
        <f>IF(Verzie!$E$1="CZK",Ceny!AK6514,IF(Verzie!$E$1="SK",Ceny!AL6514,""))</f>
        <v>28.89237</v>
      </c>
    </row>
    <row r="6515" spans="34:39" ht="15">
      <c r="AH6515" s="353" t="s">
        <v>20238</v>
      </c>
      <c r="AI6515" s="352" t="s">
        <v>20239</v>
      </c>
      <c r="AJ6515" s="352" t="s">
        <v>20240</v>
      </c>
      <c r="AK6515" s="354">
        <v>618.65596000000005</v>
      </c>
      <c r="AL6515" s="355">
        <v>29.75958</v>
      </c>
      <c r="AM6515" s="11">
        <f>IF(Verzie!$E$1="CZK",Ceny!AK6515,IF(Verzie!$E$1="SK",Ceny!AL6515,""))</f>
        <v>29.75958</v>
      </c>
    </row>
    <row r="6516" spans="34:39" ht="15">
      <c r="AH6516" s="353" t="s">
        <v>20241</v>
      </c>
      <c r="AI6516" s="352" t="s">
        <v>20242</v>
      </c>
      <c r="AJ6516" s="352" t="s">
        <v>20243</v>
      </c>
      <c r="AK6516" s="354">
        <v>645.97351000000003</v>
      </c>
      <c r="AL6516" s="355">
        <v>31.07366</v>
      </c>
      <c r="AM6516" s="11">
        <f>IF(Verzie!$E$1="CZK",Ceny!AK6516,IF(Verzie!$E$1="SK",Ceny!AL6516,""))</f>
        <v>31.07366</v>
      </c>
    </row>
    <row r="6517" spans="34:39" ht="15">
      <c r="AH6517" s="353" t="s">
        <v>20244</v>
      </c>
      <c r="AI6517" s="352" t="s">
        <v>20245</v>
      </c>
      <c r="AJ6517" s="352" t="s">
        <v>20246</v>
      </c>
      <c r="AK6517" s="354">
        <v>650.52683000000002</v>
      </c>
      <c r="AL6517" s="355">
        <v>31.29269</v>
      </c>
      <c r="AM6517" s="11">
        <f>IF(Verzie!$E$1="CZK",Ceny!AK6517,IF(Verzie!$E$1="SK",Ceny!AL6517,""))</f>
        <v>31.29269</v>
      </c>
    </row>
    <row r="6518" spans="34:39" ht="15">
      <c r="AH6518" s="353" t="s">
        <v>20247</v>
      </c>
      <c r="AI6518" s="352" t="s">
        <v>20248</v>
      </c>
      <c r="AJ6518" s="352" t="s">
        <v>20249</v>
      </c>
      <c r="AK6518" s="354">
        <v>659.97708</v>
      </c>
      <c r="AL6518" s="355">
        <v>31.74728</v>
      </c>
      <c r="AM6518" s="11">
        <f>IF(Verzie!$E$1="CZK",Ceny!AK6518,IF(Verzie!$E$1="SK",Ceny!AL6518,""))</f>
        <v>31.74728</v>
      </c>
    </row>
    <row r="6519" spans="34:39" ht="15">
      <c r="AH6519" s="353" t="s">
        <v>20250</v>
      </c>
      <c r="AI6519" s="352" t="s">
        <v>20251</v>
      </c>
      <c r="AJ6519" s="352" t="s">
        <v>20252</v>
      </c>
      <c r="AK6519" s="354">
        <v>669.42296999999996</v>
      </c>
      <c r="AL6519" s="355">
        <v>32.201650000000001</v>
      </c>
      <c r="AM6519" s="11">
        <f>IF(Verzie!$E$1="CZK",Ceny!AK6519,IF(Verzie!$E$1="SK",Ceny!AL6519,""))</f>
        <v>32.201650000000001</v>
      </c>
    </row>
    <row r="6520" spans="34:39" ht="15">
      <c r="AH6520" s="353" t="s">
        <v>20253</v>
      </c>
      <c r="AI6520" s="352" t="s">
        <v>20254</v>
      </c>
      <c r="AJ6520" s="352" t="s">
        <v>20255</v>
      </c>
      <c r="AK6520" s="354">
        <v>660.82442000000003</v>
      </c>
      <c r="AL6520" s="355">
        <v>31.101500000000001</v>
      </c>
      <c r="AM6520" s="11">
        <f>IF(Verzie!$E$1="CZK",Ceny!AK6520,IF(Verzie!$E$1="SK",Ceny!AL6520,""))</f>
        <v>31.101500000000001</v>
      </c>
    </row>
    <row r="6521" spans="34:39" ht="15">
      <c r="AH6521" s="353" t="s">
        <v>20256</v>
      </c>
      <c r="AI6521" s="352" t="s">
        <v>20257</v>
      </c>
      <c r="AJ6521" s="352" t="s">
        <v>20258</v>
      </c>
      <c r="AK6521" s="354">
        <v>670.01910999999996</v>
      </c>
      <c r="AL6521" s="355">
        <v>31.53424</v>
      </c>
      <c r="AM6521" s="11">
        <f>IF(Verzie!$E$1="CZK",Ceny!AK6521,IF(Verzie!$E$1="SK",Ceny!AL6521,""))</f>
        <v>31.53424</v>
      </c>
    </row>
    <row r="6522" spans="34:39" ht="15">
      <c r="AH6522" s="353" t="s">
        <v>20259</v>
      </c>
      <c r="AI6522" s="352" t="s">
        <v>20260</v>
      </c>
      <c r="AJ6522" s="352" t="s">
        <v>20261</v>
      </c>
      <c r="AK6522" s="354">
        <v>697.76926000000003</v>
      </c>
      <c r="AL6522" s="355">
        <v>33.565219999999997</v>
      </c>
      <c r="AM6522" s="11">
        <f>IF(Verzie!$E$1="CZK",Ceny!AK6522,IF(Verzie!$E$1="SK",Ceny!AL6522,""))</f>
        <v>33.565219999999997</v>
      </c>
    </row>
    <row r="6523" spans="34:39" ht="15">
      <c r="AH6523" s="353" t="s">
        <v>20262</v>
      </c>
      <c r="AI6523" s="352" t="s">
        <v>20263</v>
      </c>
      <c r="AJ6523" s="352" t="s">
        <v>20264</v>
      </c>
      <c r="AK6523" s="354">
        <v>712.95127000000002</v>
      </c>
      <c r="AL6523" s="355">
        <v>34.295520000000003</v>
      </c>
      <c r="AM6523" s="11">
        <f>IF(Verzie!$E$1="CZK",Ceny!AK6523,IF(Verzie!$E$1="SK",Ceny!AL6523,""))</f>
        <v>34.295520000000003</v>
      </c>
    </row>
    <row r="6524" spans="34:39" ht="15">
      <c r="AH6524" s="353" t="s">
        <v>20265</v>
      </c>
      <c r="AI6524" s="352" t="s">
        <v>20266</v>
      </c>
      <c r="AJ6524" s="352" t="s">
        <v>20267</v>
      </c>
      <c r="AK6524" s="354">
        <v>730.98166000000003</v>
      </c>
      <c r="AL6524" s="355">
        <v>35.162860000000002</v>
      </c>
      <c r="AM6524" s="11">
        <f>IF(Verzie!$E$1="CZK",Ceny!AK6524,IF(Verzie!$E$1="SK",Ceny!AL6524,""))</f>
        <v>35.162860000000002</v>
      </c>
    </row>
    <row r="6525" spans="34:39" ht="15">
      <c r="AH6525" s="353" t="s">
        <v>20268</v>
      </c>
      <c r="AI6525" s="352" t="s">
        <v>20269</v>
      </c>
      <c r="AJ6525" s="352" t="s">
        <v>20270</v>
      </c>
      <c r="AK6525" s="354">
        <v>781.77286000000004</v>
      </c>
      <c r="AL6525" s="355">
        <v>37.606110000000001</v>
      </c>
      <c r="AM6525" s="11">
        <f>IF(Verzie!$E$1="CZK",Ceny!AK6525,IF(Verzie!$E$1="SK",Ceny!AL6525,""))</f>
        <v>37.606110000000001</v>
      </c>
    </row>
    <row r="6526" spans="34:39" ht="15">
      <c r="AH6526" s="353" t="s">
        <v>20271</v>
      </c>
      <c r="AI6526" s="352" t="s">
        <v>20272</v>
      </c>
      <c r="AJ6526" s="352" t="s">
        <v>20273</v>
      </c>
      <c r="AK6526" s="354">
        <v>788.96299999999997</v>
      </c>
      <c r="AL6526" s="355">
        <v>37.95196</v>
      </c>
      <c r="AM6526" s="11">
        <f>IF(Verzie!$E$1="CZK",Ceny!AK6526,IF(Verzie!$E$1="SK",Ceny!AL6526,""))</f>
        <v>37.95196</v>
      </c>
    </row>
    <row r="6527" spans="34:39" ht="15">
      <c r="AH6527" s="353" t="s">
        <v>20274</v>
      </c>
      <c r="AI6527" s="352" t="s">
        <v>20275</v>
      </c>
      <c r="AJ6527" s="352" t="s">
        <v>20276</v>
      </c>
      <c r="AK6527" s="354">
        <v>800.95977000000005</v>
      </c>
      <c r="AL6527" s="355">
        <v>38.529060000000001</v>
      </c>
      <c r="AM6527" s="11">
        <f>IF(Verzie!$E$1="CZK",Ceny!AK6527,IF(Verzie!$E$1="SK",Ceny!AL6527,""))</f>
        <v>38.529060000000001</v>
      </c>
    </row>
    <row r="6528" spans="34:39" ht="15">
      <c r="AH6528" s="353" t="s">
        <v>20277</v>
      </c>
      <c r="AI6528" s="352" t="s">
        <v>20278</v>
      </c>
      <c r="AJ6528" s="352" t="s">
        <v>20279</v>
      </c>
      <c r="AK6528" s="354">
        <v>812.95644000000004</v>
      </c>
      <c r="AL6528" s="355">
        <v>39.106140000000003</v>
      </c>
      <c r="AM6528" s="11">
        <f>IF(Verzie!$E$1="CZK",Ceny!AK6528,IF(Verzie!$E$1="SK",Ceny!AL6528,""))</f>
        <v>39.106140000000003</v>
      </c>
    </row>
    <row r="6529" spans="34:39" ht="15">
      <c r="AH6529" s="353" t="s">
        <v>20280</v>
      </c>
      <c r="AI6529" s="352" t="s">
        <v>20281</v>
      </c>
      <c r="AJ6529" s="352" t="s">
        <v>20282</v>
      </c>
      <c r="AK6529" s="354">
        <v>803.01720999999998</v>
      </c>
      <c r="AL6529" s="355">
        <v>37.79374</v>
      </c>
      <c r="AM6529" s="11">
        <f>IF(Verzie!$E$1="CZK",Ceny!AK6529,IF(Verzie!$E$1="SK",Ceny!AL6529,""))</f>
        <v>37.79374</v>
      </c>
    </row>
    <row r="6530" spans="34:39" ht="15">
      <c r="AH6530" s="353" t="s">
        <v>20283</v>
      </c>
      <c r="AI6530" s="352" t="s">
        <v>20284</v>
      </c>
      <c r="AJ6530" s="352" t="s">
        <v>20285</v>
      </c>
      <c r="AK6530" s="354">
        <v>814.69060000000002</v>
      </c>
      <c r="AL6530" s="355">
        <v>38.343159999999997</v>
      </c>
      <c r="AM6530" s="11">
        <f>IF(Verzie!$E$1="CZK",Ceny!AK6530,IF(Verzie!$E$1="SK",Ceny!AL6530,""))</f>
        <v>38.343159999999997</v>
      </c>
    </row>
    <row r="6531" spans="34:39" ht="15">
      <c r="AH6531" s="353" t="s">
        <v>20286</v>
      </c>
      <c r="AI6531" s="352" t="s">
        <v>20287</v>
      </c>
      <c r="AJ6531" s="352" t="s">
        <v>20288</v>
      </c>
      <c r="AK6531" s="354">
        <v>848.94223999999997</v>
      </c>
      <c r="AL6531" s="355">
        <v>40.83719</v>
      </c>
      <c r="AM6531" s="11">
        <f>IF(Verzie!$E$1="CZK",Ceny!AK6531,IF(Verzie!$E$1="SK",Ceny!AL6531,""))</f>
        <v>40.83719</v>
      </c>
    </row>
    <row r="6532" spans="34:39" ht="15">
      <c r="AH6532" s="353" t="s">
        <v>20289</v>
      </c>
      <c r="AI6532" s="352" t="s">
        <v>20290</v>
      </c>
      <c r="AJ6532" s="352" t="s">
        <v>20291</v>
      </c>
      <c r="AK6532" s="354">
        <v>867.96834999999999</v>
      </c>
      <c r="AL6532" s="355">
        <v>41.752409999999998</v>
      </c>
      <c r="AM6532" s="11">
        <f>IF(Verzie!$E$1="CZK",Ceny!AK6532,IF(Verzie!$E$1="SK",Ceny!AL6532,""))</f>
        <v>41.752409999999998</v>
      </c>
    </row>
    <row r="6533" spans="34:39" ht="15">
      <c r="AH6533" s="353" t="s">
        <v>20292</v>
      </c>
      <c r="AI6533" s="352" t="s">
        <v>20293</v>
      </c>
      <c r="AJ6533" s="352" t="s">
        <v>20294</v>
      </c>
      <c r="AK6533" s="354">
        <v>895.00838999999996</v>
      </c>
      <c r="AL6533" s="355">
        <v>43.053130000000003</v>
      </c>
      <c r="AM6533" s="11">
        <f>IF(Verzie!$E$1="CZK",Ceny!AK6533,IF(Verzie!$E$1="SK",Ceny!AL6533,""))</f>
        <v>43.053130000000003</v>
      </c>
    </row>
    <row r="6534" spans="34:39" ht="15">
      <c r="AH6534" s="353" t="s">
        <v>20295</v>
      </c>
      <c r="AI6534" s="352" t="s">
        <v>20296</v>
      </c>
      <c r="AJ6534" s="352" t="s">
        <v>20297</v>
      </c>
      <c r="AK6534" s="354">
        <v>1154.06167</v>
      </c>
      <c r="AL6534" s="355">
        <v>55.514530000000001</v>
      </c>
      <c r="AM6534" s="11">
        <f>IF(Verzie!$E$1="CZK",Ceny!AK6534,IF(Verzie!$E$1="SK",Ceny!AL6534,""))</f>
        <v>55.514530000000001</v>
      </c>
    </row>
    <row r="6535" spans="34:39" ht="15">
      <c r="AH6535" s="353" t="s">
        <v>20298</v>
      </c>
      <c r="AI6535" s="352" t="s">
        <v>20299</v>
      </c>
      <c r="AJ6535" s="352" t="s">
        <v>20300</v>
      </c>
      <c r="AK6535" s="354">
        <v>1172.4555</v>
      </c>
      <c r="AL6535" s="355">
        <v>56.399320000000003</v>
      </c>
      <c r="AM6535" s="11">
        <f>IF(Verzie!$E$1="CZK",Ceny!AK6535,IF(Verzie!$E$1="SK",Ceny!AL6535,""))</f>
        <v>56.399320000000003</v>
      </c>
    </row>
    <row r="6536" spans="34:39" ht="15">
      <c r="AH6536" s="353" t="s">
        <v>20301</v>
      </c>
      <c r="AI6536" s="352" t="s">
        <v>20302</v>
      </c>
      <c r="AJ6536" s="352" t="s">
        <v>20303</v>
      </c>
      <c r="AK6536" s="354">
        <v>1159.16713</v>
      </c>
      <c r="AL6536" s="355">
        <v>54.555819999999997</v>
      </c>
      <c r="AM6536" s="11">
        <f>IF(Verzie!$E$1="CZK",Ceny!AK6536,IF(Verzie!$E$1="SK",Ceny!AL6536,""))</f>
        <v>54.555819999999997</v>
      </c>
    </row>
    <row r="6537" spans="34:39" ht="15">
      <c r="AH6537" s="353" t="s">
        <v>20304</v>
      </c>
      <c r="AI6537" s="352" t="s">
        <v>20305</v>
      </c>
      <c r="AJ6537" s="352" t="s">
        <v>20306</v>
      </c>
      <c r="AK6537" s="354">
        <v>1177.06744</v>
      </c>
      <c r="AL6537" s="355">
        <v>55.398299999999999</v>
      </c>
      <c r="AM6537" s="11">
        <f>IF(Verzie!$E$1="CZK",Ceny!AK6537,IF(Verzie!$E$1="SK",Ceny!AL6537,""))</f>
        <v>55.398299999999999</v>
      </c>
    </row>
    <row r="6538" spans="34:39" ht="15">
      <c r="AH6538" s="353" t="s">
        <v>20307</v>
      </c>
      <c r="AI6538" s="352" t="s">
        <v>20308</v>
      </c>
      <c r="AJ6538" s="352" t="s">
        <v>20309</v>
      </c>
      <c r="AK6538" s="354">
        <v>1227.6127799999999</v>
      </c>
      <c r="AL6538" s="355">
        <v>59.052610000000001</v>
      </c>
      <c r="AM6538" s="11">
        <f>IF(Verzie!$E$1="CZK",Ceny!AK6538,IF(Verzie!$E$1="SK",Ceny!AL6538,""))</f>
        <v>59.052610000000001</v>
      </c>
    </row>
    <row r="6539" spans="34:39" ht="15">
      <c r="AH6539" s="353" t="s">
        <v>20310</v>
      </c>
      <c r="AI6539" s="352" t="s">
        <v>20311</v>
      </c>
      <c r="AJ6539" s="352" t="s">
        <v>20312</v>
      </c>
      <c r="AK6539" s="354">
        <v>1255.0867800000001</v>
      </c>
      <c r="AL6539" s="355">
        <v>60.374200000000002</v>
      </c>
      <c r="AM6539" s="11">
        <f>IF(Verzie!$E$1="CZK",Ceny!AK6539,IF(Verzie!$E$1="SK",Ceny!AL6539,""))</f>
        <v>60.374200000000002</v>
      </c>
    </row>
    <row r="6540" spans="34:39" ht="15">
      <c r="AH6540" s="353" t="s">
        <v>20313</v>
      </c>
      <c r="AI6540" s="352" t="s">
        <v>20314</v>
      </c>
      <c r="AJ6540" s="352" t="s">
        <v>20315</v>
      </c>
      <c r="AK6540" s="354">
        <v>1293.44064</v>
      </c>
      <c r="AL6540" s="355">
        <v>62.219180000000001</v>
      </c>
      <c r="AM6540" s="11">
        <f>IF(Verzie!$E$1="CZK",Ceny!AK6540,IF(Verzie!$E$1="SK",Ceny!AL6540,""))</f>
        <v>62.219180000000001</v>
      </c>
    </row>
    <row r="6541" spans="34:39" ht="15">
      <c r="AH6541" s="353" t="s">
        <v>20316</v>
      </c>
      <c r="AI6541" s="352" t="s">
        <v>20317</v>
      </c>
      <c r="AJ6541" s="352" t="s">
        <v>20318</v>
      </c>
      <c r="AK6541" s="354">
        <v>565.42399</v>
      </c>
      <c r="AL6541" s="355">
        <v>27.198930000000001</v>
      </c>
      <c r="AM6541" s="11">
        <f>IF(Verzie!$E$1="CZK",Ceny!AK6541,IF(Verzie!$E$1="SK",Ceny!AL6541,""))</f>
        <v>27.198930000000001</v>
      </c>
    </row>
    <row r="6542" spans="34:39" ht="15">
      <c r="AH6542" s="353" t="s">
        <v>20319</v>
      </c>
      <c r="AI6542" s="352" t="s">
        <v>20320</v>
      </c>
      <c r="AJ6542" s="352" t="s">
        <v>20321</v>
      </c>
      <c r="AK6542" s="354">
        <v>557.79456000000005</v>
      </c>
      <c r="AL6542" s="355">
        <v>26.252420000000001</v>
      </c>
      <c r="AM6542" s="11">
        <f>IF(Verzie!$E$1="CZK",Ceny!AK6542,IF(Verzie!$E$1="SK",Ceny!AL6542,""))</f>
        <v>26.252420000000001</v>
      </c>
    </row>
    <row r="6543" spans="34:39" ht="15">
      <c r="AH6543" s="353" t="s">
        <v>20322</v>
      </c>
      <c r="AI6543" s="352" t="s">
        <v>20323</v>
      </c>
      <c r="AJ6543" s="352" t="s">
        <v>20324</v>
      </c>
      <c r="AK6543" s="354">
        <v>565.18799999999999</v>
      </c>
      <c r="AL6543" s="355">
        <v>26.6004</v>
      </c>
      <c r="AM6543" s="11">
        <f>IF(Verzie!$E$1="CZK",Ceny!AK6543,IF(Verzie!$E$1="SK",Ceny!AL6543,""))</f>
        <v>26.6004</v>
      </c>
    </row>
    <row r="6544" spans="34:39" ht="15">
      <c r="AH6544" s="353" t="s">
        <v>20325</v>
      </c>
      <c r="AI6544" s="352" t="s">
        <v>20326</v>
      </c>
      <c r="AJ6544" s="352" t="s">
        <v>20327</v>
      </c>
      <c r="AK6544" s="354">
        <v>588.23680999999999</v>
      </c>
      <c r="AL6544" s="355">
        <v>28.296320000000001</v>
      </c>
      <c r="AM6544" s="11">
        <f>IF(Verzie!$E$1="CZK",Ceny!AK6544,IF(Verzie!$E$1="SK",Ceny!AL6544,""))</f>
        <v>28.296320000000001</v>
      </c>
    </row>
    <row r="6545" spans="34:39" ht="15">
      <c r="AH6545" s="353" t="s">
        <v>20328</v>
      </c>
      <c r="AI6545" s="352" t="s">
        <v>20329</v>
      </c>
      <c r="AJ6545" s="352" t="s">
        <v>20330</v>
      </c>
      <c r="AK6545" s="354">
        <v>545.66444999999999</v>
      </c>
      <c r="AL6545" s="355">
        <v>26.248429999999999</v>
      </c>
      <c r="AM6545" s="11">
        <f>IF(Verzie!$E$1="CZK",Ceny!AK6545,IF(Verzie!$E$1="SK",Ceny!AL6545,""))</f>
        <v>26.248429999999999</v>
      </c>
    </row>
    <row r="6546" spans="34:39" ht="15">
      <c r="AH6546" s="353" t="s">
        <v>20331</v>
      </c>
      <c r="AI6546" s="352" t="s">
        <v>20332</v>
      </c>
      <c r="AJ6546" s="352" t="s">
        <v>20333</v>
      </c>
      <c r="AK6546" s="354">
        <v>550.21777999999995</v>
      </c>
      <c r="AL6546" s="355">
        <v>26.467459999999999</v>
      </c>
      <c r="AM6546" s="11">
        <f>IF(Verzie!$E$1="CZK",Ceny!AK6546,IF(Verzie!$E$1="SK",Ceny!AL6546,""))</f>
        <v>26.467459999999999</v>
      </c>
    </row>
    <row r="6547" spans="34:39" ht="15">
      <c r="AH6547" s="353" t="s">
        <v>20334</v>
      </c>
      <c r="AI6547" s="352" t="s">
        <v>20335</v>
      </c>
      <c r="AJ6547" s="352" t="s">
        <v>20336</v>
      </c>
      <c r="AK6547" s="354">
        <v>557.82863999999995</v>
      </c>
      <c r="AL6547" s="355">
        <v>26.833570000000002</v>
      </c>
      <c r="AM6547" s="11">
        <f>IF(Verzie!$E$1="CZK",Ceny!AK6547,IF(Verzie!$E$1="SK",Ceny!AL6547,""))</f>
        <v>26.833570000000002</v>
      </c>
    </row>
    <row r="6548" spans="34:39" ht="15">
      <c r="AH6548" s="353" t="s">
        <v>20337</v>
      </c>
      <c r="AI6548" s="352" t="s">
        <v>20338</v>
      </c>
      <c r="AJ6548" s="352" t="s">
        <v>20339</v>
      </c>
      <c r="AK6548" s="354">
        <v>565.42625999999996</v>
      </c>
      <c r="AL6548" s="355">
        <v>27.19903</v>
      </c>
      <c r="AM6548" s="11">
        <f>IF(Verzie!$E$1="CZK",Ceny!AK6548,IF(Verzie!$E$1="SK",Ceny!AL6548,""))</f>
        <v>27.19903</v>
      </c>
    </row>
    <row r="6549" spans="34:39" ht="15">
      <c r="AH6549" s="353" t="s">
        <v>20340</v>
      </c>
      <c r="AI6549" s="352" t="s">
        <v>20341</v>
      </c>
      <c r="AJ6549" s="352" t="s">
        <v>20342</v>
      </c>
      <c r="AK6549" s="354">
        <v>557.79244000000006</v>
      </c>
      <c r="AL6549" s="355">
        <v>26.252320000000001</v>
      </c>
      <c r="AM6549" s="11">
        <f>IF(Verzie!$E$1="CZK",Ceny!AK6549,IF(Verzie!$E$1="SK",Ceny!AL6549,""))</f>
        <v>26.252320000000001</v>
      </c>
    </row>
    <row r="6550" spans="34:39" ht="15">
      <c r="AH6550" s="353" t="s">
        <v>20343</v>
      </c>
      <c r="AI6550" s="352" t="s">
        <v>20344</v>
      </c>
      <c r="AJ6550" s="352" t="s">
        <v>20345</v>
      </c>
      <c r="AK6550" s="354">
        <v>565.19020999999998</v>
      </c>
      <c r="AL6550" s="355">
        <v>26.6005</v>
      </c>
      <c r="AM6550" s="11">
        <f>IF(Verzie!$E$1="CZK",Ceny!AK6550,IF(Verzie!$E$1="SK",Ceny!AL6550,""))</f>
        <v>26.6005</v>
      </c>
    </row>
    <row r="6551" spans="34:39" ht="15">
      <c r="AH6551" s="353" t="s">
        <v>20346</v>
      </c>
      <c r="AI6551" s="352" t="s">
        <v>20347</v>
      </c>
      <c r="AJ6551" s="352" t="s">
        <v>20348</v>
      </c>
      <c r="AK6551" s="354">
        <v>588.23680999999999</v>
      </c>
      <c r="AL6551" s="355">
        <v>28.296320000000001</v>
      </c>
      <c r="AM6551" s="11">
        <f>IF(Verzie!$E$1="CZK",Ceny!AK6551,IF(Verzie!$E$1="SK",Ceny!AL6551,""))</f>
        <v>28.296320000000001</v>
      </c>
    </row>
    <row r="6552" spans="34:39" ht="15">
      <c r="AH6552" s="353" t="s">
        <v>20349</v>
      </c>
      <c r="AI6552" s="352" t="s">
        <v>20350</v>
      </c>
      <c r="AJ6552" s="352" t="s">
        <v>20351</v>
      </c>
      <c r="AK6552" s="354">
        <v>600.62784999999997</v>
      </c>
      <c r="AL6552" s="355">
        <v>28.89237</v>
      </c>
      <c r="AM6552" s="11">
        <f>IF(Verzie!$E$1="CZK",Ceny!AK6552,IF(Verzie!$E$1="SK",Ceny!AL6552,""))</f>
        <v>28.89237</v>
      </c>
    </row>
    <row r="6553" spans="34:39" ht="15">
      <c r="AH6553" s="353" t="s">
        <v>20352</v>
      </c>
      <c r="AI6553" s="352" t="s">
        <v>20353</v>
      </c>
      <c r="AJ6553" s="352" t="s">
        <v>20354</v>
      </c>
      <c r="AK6553" s="354">
        <v>618.65596000000005</v>
      </c>
      <c r="AL6553" s="355">
        <v>29.75958</v>
      </c>
      <c r="AM6553" s="11">
        <f>IF(Verzie!$E$1="CZK",Ceny!AK6553,IF(Verzie!$E$1="SK",Ceny!AL6553,""))</f>
        <v>29.75958</v>
      </c>
    </row>
    <row r="6554" spans="34:39" ht="15">
      <c r="AH6554" s="353" t="s">
        <v>20355</v>
      </c>
      <c r="AI6554" s="352" t="s">
        <v>20356</v>
      </c>
      <c r="AJ6554" s="352" t="s">
        <v>20357</v>
      </c>
      <c r="AK6554" s="354">
        <v>645.97351000000003</v>
      </c>
      <c r="AL6554" s="355">
        <v>31.07366</v>
      </c>
      <c r="AM6554" s="11">
        <f>IF(Verzie!$E$1="CZK",Ceny!AK6554,IF(Verzie!$E$1="SK",Ceny!AL6554,""))</f>
        <v>31.07366</v>
      </c>
    </row>
    <row r="6555" spans="34:39" ht="15">
      <c r="AH6555" s="353" t="s">
        <v>20358</v>
      </c>
      <c r="AI6555" s="352" t="s">
        <v>20359</v>
      </c>
      <c r="AJ6555" s="352" t="s">
        <v>20360</v>
      </c>
      <c r="AK6555" s="354">
        <v>650.52683000000002</v>
      </c>
      <c r="AL6555" s="355">
        <v>31.29269</v>
      </c>
      <c r="AM6555" s="11">
        <f>IF(Verzie!$E$1="CZK",Ceny!AK6555,IF(Verzie!$E$1="SK",Ceny!AL6555,""))</f>
        <v>31.29269</v>
      </c>
    </row>
    <row r="6556" spans="34:39" ht="15">
      <c r="AH6556" s="353" t="s">
        <v>20361</v>
      </c>
      <c r="AI6556" s="352" t="s">
        <v>20362</v>
      </c>
      <c r="AJ6556" s="352" t="s">
        <v>20363</v>
      </c>
      <c r="AK6556" s="354">
        <v>659.97708</v>
      </c>
      <c r="AL6556" s="355">
        <v>31.74728</v>
      </c>
      <c r="AM6556" s="11">
        <f>IF(Verzie!$E$1="CZK",Ceny!AK6556,IF(Verzie!$E$1="SK",Ceny!AL6556,""))</f>
        <v>31.74728</v>
      </c>
    </row>
    <row r="6557" spans="34:39" ht="15">
      <c r="AH6557" s="353" t="s">
        <v>20364</v>
      </c>
      <c r="AI6557" s="352" t="s">
        <v>20365</v>
      </c>
      <c r="AJ6557" s="352" t="s">
        <v>20366</v>
      </c>
      <c r="AK6557" s="354">
        <v>669.42296999999996</v>
      </c>
      <c r="AL6557" s="355">
        <v>32.201650000000001</v>
      </c>
      <c r="AM6557" s="11">
        <f>IF(Verzie!$E$1="CZK",Ceny!AK6557,IF(Verzie!$E$1="SK",Ceny!AL6557,""))</f>
        <v>32.201650000000001</v>
      </c>
    </row>
    <row r="6558" spans="34:39" ht="15">
      <c r="AH6558" s="353" t="s">
        <v>20367</v>
      </c>
      <c r="AI6558" s="352" t="s">
        <v>20368</v>
      </c>
      <c r="AJ6558" s="352" t="s">
        <v>20369</v>
      </c>
      <c r="AK6558" s="354">
        <v>660.82442000000003</v>
      </c>
      <c r="AL6558" s="355">
        <v>31.101500000000001</v>
      </c>
      <c r="AM6558" s="11">
        <f>IF(Verzie!$E$1="CZK",Ceny!AK6558,IF(Verzie!$E$1="SK",Ceny!AL6558,""))</f>
        <v>31.101500000000001</v>
      </c>
    </row>
    <row r="6559" spans="34:39" ht="15">
      <c r="AH6559" s="353" t="s">
        <v>20370</v>
      </c>
      <c r="AI6559" s="352" t="s">
        <v>20371</v>
      </c>
      <c r="AJ6559" s="352" t="s">
        <v>20372</v>
      </c>
      <c r="AK6559" s="354">
        <v>670.01910999999996</v>
      </c>
      <c r="AL6559" s="355">
        <v>31.53424</v>
      </c>
      <c r="AM6559" s="11">
        <f>IF(Verzie!$E$1="CZK",Ceny!AK6559,IF(Verzie!$E$1="SK",Ceny!AL6559,""))</f>
        <v>31.53424</v>
      </c>
    </row>
    <row r="6560" spans="34:39" ht="15">
      <c r="AH6560" s="353" t="s">
        <v>20373</v>
      </c>
      <c r="AI6560" s="352" t="s">
        <v>20374</v>
      </c>
      <c r="AJ6560" s="352" t="s">
        <v>20375</v>
      </c>
      <c r="AK6560" s="354">
        <v>697.76926000000003</v>
      </c>
      <c r="AL6560" s="355">
        <v>33.565219999999997</v>
      </c>
      <c r="AM6560" s="11">
        <f>IF(Verzie!$E$1="CZK",Ceny!AK6560,IF(Verzie!$E$1="SK",Ceny!AL6560,""))</f>
        <v>33.565219999999997</v>
      </c>
    </row>
    <row r="6561" spans="34:39" ht="15">
      <c r="AH6561" s="353" t="s">
        <v>20376</v>
      </c>
      <c r="AI6561" s="352" t="s">
        <v>20377</v>
      </c>
      <c r="AJ6561" s="352" t="s">
        <v>20378</v>
      </c>
      <c r="AK6561" s="354">
        <v>712.95127000000002</v>
      </c>
      <c r="AL6561" s="355">
        <v>34.295520000000003</v>
      </c>
      <c r="AM6561" s="11">
        <f>IF(Verzie!$E$1="CZK",Ceny!AK6561,IF(Verzie!$E$1="SK",Ceny!AL6561,""))</f>
        <v>34.295520000000003</v>
      </c>
    </row>
    <row r="6562" spans="34:39" ht="15">
      <c r="AH6562" s="353" t="s">
        <v>20379</v>
      </c>
      <c r="AI6562" s="352" t="s">
        <v>20380</v>
      </c>
      <c r="AJ6562" s="352" t="s">
        <v>20381</v>
      </c>
      <c r="AK6562" s="354">
        <v>730.98166000000003</v>
      </c>
      <c r="AL6562" s="355">
        <v>35.162860000000002</v>
      </c>
      <c r="AM6562" s="11">
        <f>IF(Verzie!$E$1="CZK",Ceny!AK6562,IF(Verzie!$E$1="SK",Ceny!AL6562,""))</f>
        <v>35.162860000000002</v>
      </c>
    </row>
    <row r="6563" spans="34:39" ht="15">
      <c r="AH6563" s="353" t="s">
        <v>20382</v>
      </c>
      <c r="AI6563" s="352" t="s">
        <v>20383</v>
      </c>
      <c r="AJ6563" s="352" t="s">
        <v>20384</v>
      </c>
      <c r="AK6563" s="354">
        <v>781.77286000000004</v>
      </c>
      <c r="AL6563" s="355">
        <v>37.606110000000001</v>
      </c>
      <c r="AM6563" s="11">
        <f>IF(Verzie!$E$1="CZK",Ceny!AK6563,IF(Verzie!$E$1="SK",Ceny!AL6563,""))</f>
        <v>37.606110000000001</v>
      </c>
    </row>
    <row r="6564" spans="34:39" ht="15">
      <c r="AH6564" s="353" t="s">
        <v>20385</v>
      </c>
      <c r="AI6564" s="352" t="s">
        <v>20386</v>
      </c>
      <c r="AJ6564" s="352" t="s">
        <v>20387</v>
      </c>
      <c r="AK6564" s="354">
        <v>788.96299999999997</v>
      </c>
      <c r="AL6564" s="355">
        <v>37.95196</v>
      </c>
      <c r="AM6564" s="11">
        <f>IF(Verzie!$E$1="CZK",Ceny!AK6564,IF(Verzie!$E$1="SK",Ceny!AL6564,""))</f>
        <v>37.95196</v>
      </c>
    </row>
    <row r="6565" spans="34:39" ht="15">
      <c r="AH6565" s="353" t="s">
        <v>20388</v>
      </c>
      <c r="AI6565" s="352" t="s">
        <v>20389</v>
      </c>
      <c r="AJ6565" s="352" t="s">
        <v>20390</v>
      </c>
      <c r="AK6565" s="354">
        <v>800.95977000000005</v>
      </c>
      <c r="AL6565" s="355">
        <v>38.529060000000001</v>
      </c>
      <c r="AM6565" s="11">
        <f>IF(Verzie!$E$1="CZK",Ceny!AK6565,IF(Verzie!$E$1="SK",Ceny!AL6565,""))</f>
        <v>38.529060000000001</v>
      </c>
    </row>
    <row r="6566" spans="34:39" ht="15">
      <c r="AH6566" s="353" t="s">
        <v>20391</v>
      </c>
      <c r="AI6566" s="352" t="s">
        <v>20392</v>
      </c>
      <c r="AJ6566" s="352" t="s">
        <v>20393</v>
      </c>
      <c r="AK6566" s="354">
        <v>812.95644000000004</v>
      </c>
      <c r="AL6566" s="355">
        <v>39.106140000000003</v>
      </c>
      <c r="AM6566" s="11">
        <f>IF(Verzie!$E$1="CZK",Ceny!AK6566,IF(Verzie!$E$1="SK",Ceny!AL6566,""))</f>
        <v>39.106140000000003</v>
      </c>
    </row>
    <row r="6567" spans="34:39" ht="15">
      <c r="AH6567" s="353" t="s">
        <v>20394</v>
      </c>
      <c r="AI6567" s="352" t="s">
        <v>20395</v>
      </c>
      <c r="AJ6567" s="352" t="s">
        <v>20396</v>
      </c>
      <c r="AK6567" s="354">
        <v>803.01720999999998</v>
      </c>
      <c r="AL6567" s="355">
        <v>37.79374</v>
      </c>
      <c r="AM6567" s="11">
        <f>IF(Verzie!$E$1="CZK",Ceny!AK6567,IF(Verzie!$E$1="SK",Ceny!AL6567,""))</f>
        <v>37.79374</v>
      </c>
    </row>
    <row r="6568" spans="34:39" ht="15">
      <c r="AH6568" s="353" t="s">
        <v>20397</v>
      </c>
      <c r="AI6568" s="352" t="s">
        <v>20398</v>
      </c>
      <c r="AJ6568" s="352" t="s">
        <v>20399</v>
      </c>
      <c r="AK6568" s="354">
        <v>814.69060000000002</v>
      </c>
      <c r="AL6568" s="355">
        <v>38.343159999999997</v>
      </c>
      <c r="AM6568" s="11">
        <f>IF(Verzie!$E$1="CZK",Ceny!AK6568,IF(Verzie!$E$1="SK",Ceny!AL6568,""))</f>
        <v>38.343159999999997</v>
      </c>
    </row>
    <row r="6569" spans="34:39" ht="15">
      <c r="AH6569" s="353" t="s">
        <v>20400</v>
      </c>
      <c r="AI6569" s="352" t="s">
        <v>20401</v>
      </c>
      <c r="AJ6569" s="352" t="s">
        <v>20402</v>
      </c>
      <c r="AK6569" s="354">
        <v>848.94223999999997</v>
      </c>
      <c r="AL6569" s="355">
        <v>40.83719</v>
      </c>
      <c r="AM6569" s="11">
        <f>IF(Verzie!$E$1="CZK",Ceny!AK6569,IF(Verzie!$E$1="SK",Ceny!AL6569,""))</f>
        <v>40.83719</v>
      </c>
    </row>
    <row r="6570" spans="34:39" ht="15">
      <c r="AH6570" s="353" t="s">
        <v>20403</v>
      </c>
      <c r="AI6570" s="352" t="s">
        <v>20404</v>
      </c>
      <c r="AJ6570" s="352" t="s">
        <v>20405</v>
      </c>
      <c r="AK6570" s="354">
        <v>867.96834999999999</v>
      </c>
      <c r="AL6570" s="355">
        <v>41.752409999999998</v>
      </c>
      <c r="AM6570" s="11">
        <f>IF(Verzie!$E$1="CZK",Ceny!AK6570,IF(Verzie!$E$1="SK",Ceny!AL6570,""))</f>
        <v>41.752409999999998</v>
      </c>
    </row>
    <row r="6571" spans="34:39" ht="15">
      <c r="AH6571" s="353" t="s">
        <v>20406</v>
      </c>
      <c r="AI6571" s="352" t="s">
        <v>20407</v>
      </c>
      <c r="AJ6571" s="352" t="s">
        <v>20408</v>
      </c>
      <c r="AK6571" s="354">
        <v>895.00838999999996</v>
      </c>
      <c r="AL6571" s="355">
        <v>43.053130000000003</v>
      </c>
      <c r="AM6571" s="11">
        <f>IF(Verzie!$E$1="CZK",Ceny!AK6571,IF(Verzie!$E$1="SK",Ceny!AL6571,""))</f>
        <v>43.053130000000003</v>
      </c>
    </row>
    <row r="6572" spans="34:39" ht="15">
      <c r="AH6572" s="353" t="s">
        <v>20409</v>
      </c>
      <c r="AI6572" s="352" t="s">
        <v>20410</v>
      </c>
      <c r="AJ6572" s="352" t="s">
        <v>20411</v>
      </c>
      <c r="AK6572" s="354">
        <v>1154.06167</v>
      </c>
      <c r="AL6572" s="355">
        <v>55.514530000000001</v>
      </c>
      <c r="AM6572" s="11">
        <f>IF(Verzie!$E$1="CZK",Ceny!AK6572,IF(Verzie!$E$1="SK",Ceny!AL6572,""))</f>
        <v>55.514530000000001</v>
      </c>
    </row>
    <row r="6573" spans="34:39" ht="15">
      <c r="AH6573" s="353" t="s">
        <v>20412</v>
      </c>
      <c r="AI6573" s="352" t="s">
        <v>20413</v>
      </c>
      <c r="AJ6573" s="352" t="s">
        <v>20414</v>
      </c>
      <c r="AK6573" s="354">
        <v>1172.4555</v>
      </c>
      <c r="AL6573" s="355">
        <v>56.399320000000003</v>
      </c>
      <c r="AM6573" s="11">
        <f>IF(Verzie!$E$1="CZK",Ceny!AK6573,IF(Verzie!$E$1="SK",Ceny!AL6573,""))</f>
        <v>56.399320000000003</v>
      </c>
    </row>
    <row r="6574" spans="34:39" ht="15">
      <c r="AH6574" s="353" t="s">
        <v>20415</v>
      </c>
      <c r="AI6574" s="352" t="s">
        <v>20416</v>
      </c>
      <c r="AJ6574" s="352" t="s">
        <v>20417</v>
      </c>
      <c r="AK6574" s="354">
        <v>1159.16713</v>
      </c>
      <c r="AL6574" s="355">
        <v>54.555819999999997</v>
      </c>
      <c r="AM6574" s="11">
        <f>IF(Verzie!$E$1="CZK",Ceny!AK6574,IF(Verzie!$E$1="SK",Ceny!AL6574,""))</f>
        <v>54.555819999999997</v>
      </c>
    </row>
    <row r="6575" spans="34:39" ht="15">
      <c r="AH6575" s="353" t="s">
        <v>20418</v>
      </c>
      <c r="AI6575" s="352" t="s">
        <v>20419</v>
      </c>
      <c r="AJ6575" s="352" t="s">
        <v>20420</v>
      </c>
      <c r="AK6575" s="354">
        <v>1177.06744</v>
      </c>
      <c r="AL6575" s="355">
        <v>55.398299999999999</v>
      </c>
      <c r="AM6575" s="11">
        <f>IF(Verzie!$E$1="CZK",Ceny!AK6575,IF(Verzie!$E$1="SK",Ceny!AL6575,""))</f>
        <v>55.398299999999999</v>
      </c>
    </row>
    <row r="6576" spans="34:39" ht="15">
      <c r="AH6576" s="353" t="s">
        <v>20421</v>
      </c>
      <c r="AI6576" s="352" t="s">
        <v>20422</v>
      </c>
      <c r="AJ6576" s="352" t="s">
        <v>20423</v>
      </c>
      <c r="AK6576" s="354">
        <v>1227.6127799999999</v>
      </c>
      <c r="AL6576" s="355">
        <v>59.052610000000001</v>
      </c>
      <c r="AM6576" s="11">
        <f>IF(Verzie!$E$1="CZK",Ceny!AK6576,IF(Verzie!$E$1="SK",Ceny!AL6576,""))</f>
        <v>59.052610000000001</v>
      </c>
    </row>
    <row r="6577" spans="34:39" ht="15">
      <c r="AH6577" s="353" t="s">
        <v>20424</v>
      </c>
      <c r="AI6577" s="352" t="s">
        <v>20425</v>
      </c>
      <c r="AJ6577" s="352" t="s">
        <v>20426</v>
      </c>
      <c r="AK6577" s="354">
        <v>1255.0867800000001</v>
      </c>
      <c r="AL6577" s="355">
        <v>60.374200000000002</v>
      </c>
      <c r="AM6577" s="11">
        <f>IF(Verzie!$E$1="CZK",Ceny!AK6577,IF(Verzie!$E$1="SK",Ceny!AL6577,""))</f>
        <v>60.374200000000002</v>
      </c>
    </row>
    <row r="6578" spans="34:39" ht="15">
      <c r="AH6578" s="353" t="s">
        <v>20427</v>
      </c>
      <c r="AI6578" s="352" t="s">
        <v>20428</v>
      </c>
      <c r="AJ6578" s="352" t="s">
        <v>20429</v>
      </c>
      <c r="AK6578" s="354">
        <v>1293.44064</v>
      </c>
      <c r="AL6578" s="355">
        <v>62.219180000000001</v>
      </c>
      <c r="AM6578" s="11">
        <f>IF(Verzie!$E$1="CZK",Ceny!AK6578,IF(Verzie!$E$1="SK",Ceny!AL6578,""))</f>
        <v>62.219180000000001</v>
      </c>
    </row>
    <row r="6579" spans="34:39" ht="15">
      <c r="AH6579" s="353" t="s">
        <v>20430</v>
      </c>
      <c r="AI6579" s="352" t="s">
        <v>20431</v>
      </c>
      <c r="AJ6579" s="352" t="s">
        <v>20432</v>
      </c>
      <c r="AK6579" s="354">
        <v>565.42399</v>
      </c>
      <c r="AL6579" s="355">
        <v>27.198930000000001</v>
      </c>
      <c r="AM6579" s="11">
        <f>IF(Verzie!$E$1="CZK",Ceny!AK6579,IF(Verzie!$E$1="SK",Ceny!AL6579,""))</f>
        <v>27.198930000000001</v>
      </c>
    </row>
    <row r="6580" spans="34:39" ht="15">
      <c r="AH6580" s="353" t="s">
        <v>20433</v>
      </c>
      <c r="AI6580" s="352" t="s">
        <v>20434</v>
      </c>
      <c r="AJ6580" s="352" t="s">
        <v>20435</v>
      </c>
      <c r="AK6580" s="354">
        <v>557.79456000000005</v>
      </c>
      <c r="AL6580" s="355">
        <v>26.252420000000001</v>
      </c>
      <c r="AM6580" s="11">
        <f>IF(Verzie!$E$1="CZK",Ceny!AK6580,IF(Verzie!$E$1="SK",Ceny!AL6580,""))</f>
        <v>26.252420000000001</v>
      </c>
    </row>
    <row r="6581" spans="34:39" ht="15">
      <c r="AH6581" s="353" t="s">
        <v>20436</v>
      </c>
      <c r="AI6581" s="352" t="s">
        <v>20437</v>
      </c>
      <c r="AJ6581" s="352" t="s">
        <v>20438</v>
      </c>
      <c r="AK6581" s="354">
        <v>565.18799999999999</v>
      </c>
      <c r="AL6581" s="355">
        <v>26.6004</v>
      </c>
      <c r="AM6581" s="11">
        <f>IF(Verzie!$E$1="CZK",Ceny!AK6581,IF(Verzie!$E$1="SK",Ceny!AL6581,""))</f>
        <v>26.6004</v>
      </c>
    </row>
    <row r="6582" spans="34:39" ht="15">
      <c r="AH6582" s="353" t="s">
        <v>20439</v>
      </c>
      <c r="AI6582" s="352" t="s">
        <v>20440</v>
      </c>
      <c r="AJ6582" s="352" t="s">
        <v>20441</v>
      </c>
      <c r="AK6582" s="354">
        <v>588.23680999999999</v>
      </c>
      <c r="AL6582" s="355">
        <v>28.296320000000001</v>
      </c>
      <c r="AM6582" s="11">
        <f>IF(Verzie!$E$1="CZK",Ceny!AK6582,IF(Verzie!$E$1="SK",Ceny!AL6582,""))</f>
        <v>28.296320000000001</v>
      </c>
    </row>
    <row r="6583" spans="34:39" ht="15">
      <c r="AH6583" s="353" t="s">
        <v>20442</v>
      </c>
      <c r="AI6583" s="352" t="s">
        <v>20443</v>
      </c>
      <c r="AJ6583" s="352" t="s">
        <v>20444</v>
      </c>
      <c r="AK6583" s="354">
        <v>545.66444999999999</v>
      </c>
      <c r="AL6583" s="355">
        <v>26.248429999999999</v>
      </c>
      <c r="AM6583" s="11">
        <f>IF(Verzie!$E$1="CZK",Ceny!AK6583,IF(Verzie!$E$1="SK",Ceny!AL6583,""))</f>
        <v>26.248429999999999</v>
      </c>
    </row>
    <row r="6584" spans="34:39" ht="15">
      <c r="AH6584" s="353" t="s">
        <v>20445</v>
      </c>
      <c r="AI6584" s="352" t="s">
        <v>20446</v>
      </c>
      <c r="AJ6584" s="352" t="s">
        <v>20447</v>
      </c>
      <c r="AK6584" s="354">
        <v>550.21777999999995</v>
      </c>
      <c r="AL6584" s="355">
        <v>26.467459999999999</v>
      </c>
      <c r="AM6584" s="11">
        <f>IF(Verzie!$E$1="CZK",Ceny!AK6584,IF(Verzie!$E$1="SK",Ceny!AL6584,""))</f>
        <v>26.467459999999999</v>
      </c>
    </row>
    <row r="6585" spans="34:39" ht="15">
      <c r="AH6585" s="353" t="s">
        <v>20448</v>
      </c>
      <c r="AI6585" s="352" t="s">
        <v>20449</v>
      </c>
      <c r="AJ6585" s="352" t="s">
        <v>20450</v>
      </c>
      <c r="AK6585" s="354">
        <v>557.82863999999995</v>
      </c>
      <c r="AL6585" s="355">
        <v>26.833570000000002</v>
      </c>
      <c r="AM6585" s="11">
        <f>IF(Verzie!$E$1="CZK",Ceny!AK6585,IF(Verzie!$E$1="SK",Ceny!AL6585,""))</f>
        <v>26.833570000000002</v>
      </c>
    </row>
    <row r="6586" spans="34:39" ht="15">
      <c r="AH6586" s="353" t="s">
        <v>20451</v>
      </c>
      <c r="AI6586" s="352" t="s">
        <v>20452</v>
      </c>
      <c r="AJ6586" s="352" t="s">
        <v>20453</v>
      </c>
      <c r="AK6586" s="354">
        <v>565.42625999999996</v>
      </c>
      <c r="AL6586" s="355">
        <v>27.19903</v>
      </c>
      <c r="AM6586" s="11">
        <f>IF(Verzie!$E$1="CZK",Ceny!AK6586,IF(Verzie!$E$1="SK",Ceny!AL6586,""))</f>
        <v>27.19903</v>
      </c>
    </row>
    <row r="6587" spans="34:39" ht="15">
      <c r="AH6587" s="353" t="s">
        <v>20454</v>
      </c>
      <c r="AI6587" s="352" t="s">
        <v>20455</v>
      </c>
      <c r="AJ6587" s="352" t="s">
        <v>20456</v>
      </c>
      <c r="AK6587" s="354">
        <v>557.79244000000006</v>
      </c>
      <c r="AL6587" s="355">
        <v>26.252320000000001</v>
      </c>
      <c r="AM6587" s="11">
        <f>IF(Verzie!$E$1="CZK",Ceny!AK6587,IF(Verzie!$E$1="SK",Ceny!AL6587,""))</f>
        <v>26.252320000000001</v>
      </c>
    </row>
    <row r="6588" spans="34:39" ht="15">
      <c r="AH6588" s="353" t="s">
        <v>20457</v>
      </c>
      <c r="AI6588" s="352" t="s">
        <v>20458</v>
      </c>
      <c r="AJ6588" s="352" t="s">
        <v>20459</v>
      </c>
      <c r="AK6588" s="354">
        <v>565.19020999999998</v>
      </c>
      <c r="AL6588" s="355">
        <v>26.6005</v>
      </c>
      <c r="AM6588" s="11">
        <f>IF(Verzie!$E$1="CZK",Ceny!AK6588,IF(Verzie!$E$1="SK",Ceny!AL6588,""))</f>
        <v>26.6005</v>
      </c>
    </row>
    <row r="6589" spans="34:39" ht="15">
      <c r="AH6589" s="353" t="s">
        <v>20460</v>
      </c>
      <c r="AI6589" s="352" t="s">
        <v>20461</v>
      </c>
      <c r="AJ6589" s="352" t="s">
        <v>20462</v>
      </c>
      <c r="AK6589" s="354">
        <v>588.23680999999999</v>
      </c>
      <c r="AL6589" s="355">
        <v>28.296320000000001</v>
      </c>
      <c r="AM6589" s="11">
        <f>IF(Verzie!$E$1="CZK",Ceny!AK6589,IF(Verzie!$E$1="SK",Ceny!AL6589,""))</f>
        <v>28.296320000000001</v>
      </c>
    </row>
    <row r="6590" spans="34:39" ht="15">
      <c r="AH6590" s="353" t="s">
        <v>20463</v>
      </c>
      <c r="AI6590" s="352" t="s">
        <v>20464</v>
      </c>
      <c r="AJ6590" s="352" t="s">
        <v>20465</v>
      </c>
      <c r="AK6590" s="354">
        <v>600.62784999999997</v>
      </c>
      <c r="AL6590" s="355">
        <v>28.89237</v>
      </c>
      <c r="AM6590" s="11">
        <f>IF(Verzie!$E$1="CZK",Ceny!AK6590,IF(Verzie!$E$1="SK",Ceny!AL6590,""))</f>
        <v>28.89237</v>
      </c>
    </row>
    <row r="6591" spans="34:39" ht="15">
      <c r="AH6591" s="353" t="s">
        <v>20466</v>
      </c>
      <c r="AI6591" s="352" t="s">
        <v>20467</v>
      </c>
      <c r="AJ6591" s="352" t="s">
        <v>20468</v>
      </c>
      <c r="AK6591" s="354">
        <v>618.65596000000005</v>
      </c>
      <c r="AL6591" s="355">
        <v>29.75958</v>
      </c>
      <c r="AM6591" s="11">
        <f>IF(Verzie!$E$1="CZK",Ceny!AK6591,IF(Verzie!$E$1="SK",Ceny!AL6591,""))</f>
        <v>29.75958</v>
      </c>
    </row>
    <row r="6592" spans="34:39" ht="15">
      <c r="AH6592" s="353" t="s">
        <v>20469</v>
      </c>
      <c r="AI6592" s="352" t="s">
        <v>20470</v>
      </c>
      <c r="AJ6592" s="352" t="s">
        <v>20471</v>
      </c>
      <c r="AK6592" s="354">
        <v>645.97351000000003</v>
      </c>
      <c r="AL6592" s="355">
        <v>31.07366</v>
      </c>
      <c r="AM6592" s="11">
        <f>IF(Verzie!$E$1="CZK",Ceny!AK6592,IF(Verzie!$E$1="SK",Ceny!AL6592,""))</f>
        <v>31.07366</v>
      </c>
    </row>
    <row r="6593" spans="34:39" ht="15">
      <c r="AH6593" s="353" t="s">
        <v>20472</v>
      </c>
      <c r="AI6593" s="352" t="s">
        <v>20473</v>
      </c>
      <c r="AJ6593" s="352" t="s">
        <v>20474</v>
      </c>
      <c r="AK6593" s="354">
        <v>650.52683000000002</v>
      </c>
      <c r="AL6593" s="355">
        <v>31.29269</v>
      </c>
      <c r="AM6593" s="11">
        <f>IF(Verzie!$E$1="CZK",Ceny!AK6593,IF(Verzie!$E$1="SK",Ceny!AL6593,""))</f>
        <v>31.29269</v>
      </c>
    </row>
    <row r="6594" spans="34:39" ht="15">
      <c r="AH6594" s="353" t="s">
        <v>20475</v>
      </c>
      <c r="AI6594" s="352" t="s">
        <v>20476</v>
      </c>
      <c r="AJ6594" s="352" t="s">
        <v>20477</v>
      </c>
      <c r="AK6594" s="354">
        <v>659.97708</v>
      </c>
      <c r="AL6594" s="355">
        <v>31.74728</v>
      </c>
      <c r="AM6594" s="11">
        <f>IF(Verzie!$E$1="CZK",Ceny!AK6594,IF(Verzie!$E$1="SK",Ceny!AL6594,""))</f>
        <v>31.74728</v>
      </c>
    </row>
    <row r="6595" spans="34:39" ht="15">
      <c r="AH6595" s="353" t="s">
        <v>20478</v>
      </c>
      <c r="AI6595" s="352" t="s">
        <v>20479</v>
      </c>
      <c r="AJ6595" s="352" t="s">
        <v>20480</v>
      </c>
      <c r="AK6595" s="354">
        <v>669.42296999999996</v>
      </c>
      <c r="AL6595" s="355">
        <v>32.201650000000001</v>
      </c>
      <c r="AM6595" s="11">
        <f>IF(Verzie!$E$1="CZK",Ceny!AK6595,IF(Verzie!$E$1="SK",Ceny!AL6595,""))</f>
        <v>32.201650000000001</v>
      </c>
    </row>
    <row r="6596" spans="34:39" ht="15">
      <c r="AH6596" s="353" t="s">
        <v>20481</v>
      </c>
      <c r="AI6596" s="352" t="s">
        <v>20482</v>
      </c>
      <c r="AJ6596" s="352" t="s">
        <v>20483</v>
      </c>
      <c r="AK6596" s="354">
        <v>660.82442000000003</v>
      </c>
      <c r="AL6596" s="355">
        <v>31.101500000000001</v>
      </c>
      <c r="AM6596" s="11">
        <f>IF(Verzie!$E$1="CZK",Ceny!AK6596,IF(Verzie!$E$1="SK",Ceny!AL6596,""))</f>
        <v>31.101500000000001</v>
      </c>
    </row>
    <row r="6597" spans="34:39" ht="15">
      <c r="AH6597" s="353" t="s">
        <v>20484</v>
      </c>
      <c r="AI6597" s="352" t="s">
        <v>20485</v>
      </c>
      <c r="AJ6597" s="352" t="s">
        <v>20486</v>
      </c>
      <c r="AK6597" s="354">
        <v>670.01910999999996</v>
      </c>
      <c r="AL6597" s="355">
        <v>31.53424</v>
      </c>
      <c r="AM6597" s="11">
        <f>IF(Verzie!$E$1="CZK",Ceny!AK6597,IF(Verzie!$E$1="SK",Ceny!AL6597,""))</f>
        <v>31.53424</v>
      </c>
    </row>
    <row r="6598" spans="34:39" ht="15">
      <c r="AH6598" s="353" t="s">
        <v>20487</v>
      </c>
      <c r="AI6598" s="352" t="s">
        <v>20488</v>
      </c>
      <c r="AJ6598" s="352" t="s">
        <v>20489</v>
      </c>
      <c r="AK6598" s="354">
        <v>697.76926000000003</v>
      </c>
      <c r="AL6598" s="355">
        <v>33.565219999999997</v>
      </c>
      <c r="AM6598" s="11">
        <f>IF(Verzie!$E$1="CZK",Ceny!AK6598,IF(Verzie!$E$1="SK",Ceny!AL6598,""))</f>
        <v>33.565219999999997</v>
      </c>
    </row>
    <row r="6599" spans="34:39" ht="15">
      <c r="AH6599" s="353" t="s">
        <v>20490</v>
      </c>
      <c r="AI6599" s="352" t="s">
        <v>20491</v>
      </c>
      <c r="AJ6599" s="352" t="s">
        <v>20492</v>
      </c>
      <c r="AK6599" s="354">
        <v>712.95127000000002</v>
      </c>
      <c r="AL6599" s="355">
        <v>34.295520000000003</v>
      </c>
      <c r="AM6599" s="11">
        <f>IF(Verzie!$E$1="CZK",Ceny!AK6599,IF(Verzie!$E$1="SK",Ceny!AL6599,""))</f>
        <v>34.295520000000003</v>
      </c>
    </row>
    <row r="6600" spans="34:39" ht="15">
      <c r="AH6600" s="353" t="s">
        <v>20493</v>
      </c>
      <c r="AI6600" s="352" t="s">
        <v>20494</v>
      </c>
      <c r="AJ6600" s="352" t="s">
        <v>20495</v>
      </c>
      <c r="AK6600" s="354">
        <v>730.98166000000003</v>
      </c>
      <c r="AL6600" s="355">
        <v>35.162860000000002</v>
      </c>
      <c r="AM6600" s="11">
        <f>IF(Verzie!$E$1="CZK",Ceny!AK6600,IF(Verzie!$E$1="SK",Ceny!AL6600,""))</f>
        <v>35.162860000000002</v>
      </c>
    </row>
    <row r="6601" spans="34:39" ht="15">
      <c r="AH6601" s="353" t="s">
        <v>20496</v>
      </c>
      <c r="AI6601" s="352" t="s">
        <v>20497</v>
      </c>
      <c r="AJ6601" s="352" t="s">
        <v>20498</v>
      </c>
      <c r="AK6601" s="354">
        <v>781.77286000000004</v>
      </c>
      <c r="AL6601" s="355">
        <v>37.606110000000001</v>
      </c>
      <c r="AM6601" s="11">
        <f>IF(Verzie!$E$1="CZK",Ceny!AK6601,IF(Verzie!$E$1="SK",Ceny!AL6601,""))</f>
        <v>37.606110000000001</v>
      </c>
    </row>
    <row r="6602" spans="34:39" ht="15">
      <c r="AH6602" s="353" t="s">
        <v>20499</v>
      </c>
      <c r="AI6602" s="352" t="s">
        <v>20500</v>
      </c>
      <c r="AJ6602" s="352" t="s">
        <v>20501</v>
      </c>
      <c r="AK6602" s="354">
        <v>788.96299999999997</v>
      </c>
      <c r="AL6602" s="355">
        <v>37.95196</v>
      </c>
      <c r="AM6602" s="11">
        <f>IF(Verzie!$E$1="CZK",Ceny!AK6602,IF(Verzie!$E$1="SK",Ceny!AL6602,""))</f>
        <v>37.95196</v>
      </c>
    </row>
    <row r="6603" spans="34:39" ht="15">
      <c r="AH6603" s="353" t="s">
        <v>20502</v>
      </c>
      <c r="AI6603" s="352" t="s">
        <v>20503</v>
      </c>
      <c r="AJ6603" s="352" t="s">
        <v>20504</v>
      </c>
      <c r="AK6603" s="354">
        <v>800.95977000000005</v>
      </c>
      <c r="AL6603" s="355">
        <v>38.529060000000001</v>
      </c>
      <c r="AM6603" s="11">
        <f>IF(Verzie!$E$1="CZK",Ceny!AK6603,IF(Verzie!$E$1="SK",Ceny!AL6603,""))</f>
        <v>38.529060000000001</v>
      </c>
    </row>
    <row r="6604" spans="34:39" ht="15">
      <c r="AH6604" s="353" t="s">
        <v>20505</v>
      </c>
      <c r="AI6604" s="352" t="s">
        <v>20506</v>
      </c>
      <c r="AJ6604" s="352" t="s">
        <v>20507</v>
      </c>
      <c r="AK6604" s="354">
        <v>812.95644000000004</v>
      </c>
      <c r="AL6604" s="355">
        <v>39.106140000000003</v>
      </c>
      <c r="AM6604" s="11">
        <f>IF(Verzie!$E$1="CZK",Ceny!AK6604,IF(Verzie!$E$1="SK",Ceny!AL6604,""))</f>
        <v>39.106140000000003</v>
      </c>
    </row>
    <row r="6605" spans="34:39" ht="15">
      <c r="AH6605" s="353" t="s">
        <v>20508</v>
      </c>
      <c r="AI6605" s="352" t="s">
        <v>20509</v>
      </c>
      <c r="AJ6605" s="352" t="s">
        <v>20510</v>
      </c>
      <c r="AK6605" s="354">
        <v>803.01720999999998</v>
      </c>
      <c r="AL6605" s="355">
        <v>37.79374</v>
      </c>
      <c r="AM6605" s="11">
        <f>IF(Verzie!$E$1="CZK",Ceny!AK6605,IF(Verzie!$E$1="SK",Ceny!AL6605,""))</f>
        <v>37.79374</v>
      </c>
    </row>
    <row r="6606" spans="34:39" ht="15">
      <c r="AH6606" s="353" t="s">
        <v>20511</v>
      </c>
      <c r="AI6606" s="352" t="s">
        <v>20512</v>
      </c>
      <c r="AJ6606" s="352" t="s">
        <v>20513</v>
      </c>
      <c r="AK6606" s="354">
        <v>814.69060000000002</v>
      </c>
      <c r="AL6606" s="355">
        <v>38.343159999999997</v>
      </c>
      <c r="AM6606" s="11">
        <f>IF(Verzie!$E$1="CZK",Ceny!AK6606,IF(Verzie!$E$1="SK",Ceny!AL6606,""))</f>
        <v>38.343159999999997</v>
      </c>
    </row>
    <row r="6607" spans="34:39" ht="15">
      <c r="AH6607" s="353" t="s">
        <v>20514</v>
      </c>
      <c r="AI6607" s="352" t="s">
        <v>20515</v>
      </c>
      <c r="AJ6607" s="352" t="s">
        <v>20516</v>
      </c>
      <c r="AK6607" s="354">
        <v>848.94223999999997</v>
      </c>
      <c r="AL6607" s="355">
        <v>40.83719</v>
      </c>
      <c r="AM6607" s="11">
        <f>IF(Verzie!$E$1="CZK",Ceny!AK6607,IF(Verzie!$E$1="SK",Ceny!AL6607,""))</f>
        <v>40.83719</v>
      </c>
    </row>
    <row r="6608" spans="34:39" ht="15">
      <c r="AH6608" s="353" t="s">
        <v>20517</v>
      </c>
      <c r="AI6608" s="352" t="s">
        <v>20518</v>
      </c>
      <c r="AJ6608" s="352" t="s">
        <v>20519</v>
      </c>
      <c r="AK6608" s="354">
        <v>867.96834999999999</v>
      </c>
      <c r="AL6608" s="355">
        <v>41.752409999999998</v>
      </c>
      <c r="AM6608" s="11">
        <f>IF(Verzie!$E$1="CZK",Ceny!AK6608,IF(Verzie!$E$1="SK",Ceny!AL6608,""))</f>
        <v>41.752409999999998</v>
      </c>
    </row>
    <row r="6609" spans="34:39" ht="15">
      <c r="AH6609" s="353" t="s">
        <v>20520</v>
      </c>
      <c r="AI6609" s="352" t="s">
        <v>20521</v>
      </c>
      <c r="AJ6609" s="352" t="s">
        <v>20522</v>
      </c>
      <c r="AK6609" s="354">
        <v>895.00838999999996</v>
      </c>
      <c r="AL6609" s="355">
        <v>43.053130000000003</v>
      </c>
      <c r="AM6609" s="11">
        <f>IF(Verzie!$E$1="CZK",Ceny!AK6609,IF(Verzie!$E$1="SK",Ceny!AL6609,""))</f>
        <v>43.053130000000003</v>
      </c>
    </row>
    <row r="6610" spans="34:39" ht="15">
      <c r="AH6610" s="353" t="s">
        <v>20523</v>
      </c>
      <c r="AI6610" s="352" t="s">
        <v>20524</v>
      </c>
      <c r="AJ6610" s="352" t="s">
        <v>20525</v>
      </c>
      <c r="AK6610" s="354">
        <v>1154.06167</v>
      </c>
      <c r="AL6610" s="355">
        <v>55.514530000000001</v>
      </c>
      <c r="AM6610" s="11">
        <f>IF(Verzie!$E$1="CZK",Ceny!AK6610,IF(Verzie!$E$1="SK",Ceny!AL6610,""))</f>
        <v>55.514530000000001</v>
      </c>
    </row>
    <row r="6611" spans="34:39" ht="15">
      <c r="AH6611" s="353" t="s">
        <v>20526</v>
      </c>
      <c r="AI6611" s="352" t="s">
        <v>20527</v>
      </c>
      <c r="AJ6611" s="352" t="s">
        <v>20528</v>
      </c>
      <c r="AK6611" s="354">
        <v>1172.4555</v>
      </c>
      <c r="AL6611" s="355">
        <v>56.399320000000003</v>
      </c>
      <c r="AM6611" s="11">
        <f>IF(Verzie!$E$1="CZK",Ceny!AK6611,IF(Verzie!$E$1="SK",Ceny!AL6611,""))</f>
        <v>56.399320000000003</v>
      </c>
    </row>
    <row r="6612" spans="34:39" ht="15">
      <c r="AH6612" s="353" t="s">
        <v>20529</v>
      </c>
      <c r="AI6612" s="352" t="s">
        <v>20530</v>
      </c>
      <c r="AJ6612" s="352" t="s">
        <v>20531</v>
      </c>
      <c r="AK6612" s="354">
        <v>1159.16713</v>
      </c>
      <c r="AL6612" s="355">
        <v>54.555819999999997</v>
      </c>
      <c r="AM6612" s="11">
        <f>IF(Verzie!$E$1="CZK",Ceny!AK6612,IF(Verzie!$E$1="SK",Ceny!AL6612,""))</f>
        <v>54.555819999999997</v>
      </c>
    </row>
    <row r="6613" spans="34:39" ht="15">
      <c r="AH6613" s="353" t="s">
        <v>20532</v>
      </c>
      <c r="AI6613" s="352" t="s">
        <v>20533</v>
      </c>
      <c r="AJ6613" s="352" t="s">
        <v>20534</v>
      </c>
      <c r="AK6613" s="354">
        <v>1177.06744</v>
      </c>
      <c r="AL6613" s="355">
        <v>55.398299999999999</v>
      </c>
      <c r="AM6613" s="11">
        <f>IF(Verzie!$E$1="CZK",Ceny!AK6613,IF(Verzie!$E$1="SK",Ceny!AL6613,""))</f>
        <v>55.398299999999999</v>
      </c>
    </row>
    <row r="6614" spans="34:39" ht="15">
      <c r="AH6614" s="353" t="s">
        <v>20535</v>
      </c>
      <c r="AI6614" s="352" t="s">
        <v>20536</v>
      </c>
      <c r="AJ6614" s="352" t="s">
        <v>20537</v>
      </c>
      <c r="AK6614" s="354">
        <v>1227.6127799999999</v>
      </c>
      <c r="AL6614" s="355">
        <v>59.052610000000001</v>
      </c>
      <c r="AM6614" s="11">
        <f>IF(Verzie!$E$1="CZK",Ceny!AK6614,IF(Verzie!$E$1="SK",Ceny!AL6614,""))</f>
        <v>59.052610000000001</v>
      </c>
    </row>
    <row r="6615" spans="34:39" ht="15">
      <c r="AH6615" s="353" t="s">
        <v>20538</v>
      </c>
      <c r="AI6615" s="352" t="s">
        <v>20539</v>
      </c>
      <c r="AJ6615" s="352" t="s">
        <v>20540</v>
      </c>
      <c r="AK6615" s="354">
        <v>1255.0867800000001</v>
      </c>
      <c r="AL6615" s="355">
        <v>60.374200000000002</v>
      </c>
      <c r="AM6615" s="11">
        <f>IF(Verzie!$E$1="CZK",Ceny!AK6615,IF(Verzie!$E$1="SK",Ceny!AL6615,""))</f>
        <v>60.374200000000002</v>
      </c>
    </row>
    <row r="6616" spans="34:39" ht="15">
      <c r="AH6616" s="353" t="s">
        <v>20541</v>
      </c>
      <c r="AI6616" s="352" t="s">
        <v>20542</v>
      </c>
      <c r="AJ6616" s="352" t="s">
        <v>20543</v>
      </c>
      <c r="AK6616" s="354">
        <v>1293.44064</v>
      </c>
      <c r="AL6616" s="355">
        <v>62.219180000000001</v>
      </c>
      <c r="AM6616" s="11">
        <f>IF(Verzie!$E$1="CZK",Ceny!AK6616,IF(Verzie!$E$1="SK",Ceny!AL6616,""))</f>
        <v>62.219180000000001</v>
      </c>
    </row>
    <row r="6617" spans="34:39" ht="15">
      <c r="AH6617" s="353" t="s">
        <v>1682</v>
      </c>
      <c r="AI6617" s="352" t="s">
        <v>20544</v>
      </c>
      <c r="AJ6617" s="352" t="s">
        <v>20545</v>
      </c>
      <c r="AK6617" s="354">
        <v>118.36809</v>
      </c>
      <c r="AL6617" s="355">
        <v>5.6939200000000003</v>
      </c>
      <c r="AM6617" s="11">
        <f>IF(Verzie!$E$1="CZK",Ceny!AK6617,IF(Verzie!$E$1="SK",Ceny!AL6617,""))</f>
        <v>5.6939200000000003</v>
      </c>
    </row>
    <row r="6618" spans="34:39" ht="15">
      <c r="AH6618" s="353" t="s">
        <v>1682</v>
      </c>
      <c r="AI6618" s="352" t="s">
        <v>20546</v>
      </c>
      <c r="AJ6618" s="352" t="s">
        <v>20547</v>
      </c>
      <c r="AK6618" s="354">
        <v>118.36809</v>
      </c>
      <c r="AL6618" s="355">
        <v>5.6939200000000003</v>
      </c>
      <c r="AM6618" s="11">
        <f>IF(Verzie!$E$1="CZK",Ceny!AK6618,IF(Verzie!$E$1="SK",Ceny!AL6618,""))</f>
        <v>5.6939200000000003</v>
      </c>
    </row>
    <row r="6619" spans="34:39" ht="15">
      <c r="AH6619" s="353" t="s">
        <v>20548</v>
      </c>
      <c r="AI6619" s="352" t="s">
        <v>20549</v>
      </c>
      <c r="AJ6619" s="352" t="s">
        <v>20550</v>
      </c>
      <c r="AK6619" s="354">
        <v>1252.1635699999999</v>
      </c>
      <c r="AL6619" s="355">
        <v>57.365319999999997</v>
      </c>
      <c r="AM6619" s="11">
        <f>IF(Verzie!$E$1="CZK",Ceny!AK6619,IF(Verzie!$E$1="SK",Ceny!AL6619,""))</f>
        <v>57.365319999999997</v>
      </c>
    </row>
    <row r="6620" spans="34:39" ht="15">
      <c r="AH6620" s="353" t="s">
        <v>20551</v>
      </c>
      <c r="AI6620" s="352" t="s">
        <v>20552</v>
      </c>
      <c r="AJ6620" s="352" t="s">
        <v>20553</v>
      </c>
      <c r="AK6620" s="354">
        <v>5.0154300000000003</v>
      </c>
      <c r="AL6620" s="355">
        <v>0.22978000000000001</v>
      </c>
      <c r="AM6620" s="11">
        <f>IF(Verzie!$E$1="CZK",Ceny!AK6620,IF(Verzie!$E$1="SK",Ceny!AL6620,""))</f>
        <v>0.22978000000000001</v>
      </c>
    </row>
    <row r="6621" spans="34:39" ht="15">
      <c r="AH6621" s="353" t="s">
        <v>20554</v>
      </c>
      <c r="AI6621" s="352" t="s">
        <v>20555</v>
      </c>
      <c r="AJ6621" s="352" t="s">
        <v>20556</v>
      </c>
      <c r="AK6621" s="354">
        <v>6.2699699999999998</v>
      </c>
      <c r="AL6621" s="355">
        <v>0.28724</v>
      </c>
      <c r="AM6621" s="11">
        <f>IF(Verzie!$E$1="CZK",Ceny!AK6621,IF(Verzie!$E$1="SK",Ceny!AL6621,""))</f>
        <v>0.28724</v>
      </c>
    </row>
    <row r="6622" spans="34:39" ht="15">
      <c r="AH6622" s="353" t="s">
        <v>20557</v>
      </c>
      <c r="AI6622" s="352" t="s">
        <v>20558</v>
      </c>
      <c r="AJ6622" s="352" t="s">
        <v>20559</v>
      </c>
      <c r="AK6622" s="354">
        <v>2959.24431</v>
      </c>
      <c r="AL6622" s="355">
        <v>135.57174000000001</v>
      </c>
      <c r="AM6622" s="11">
        <f>IF(Verzie!$E$1="CZK",Ceny!AK6622,IF(Verzie!$E$1="SK",Ceny!AL6622,""))</f>
        <v>135.57174000000001</v>
      </c>
    </row>
    <row r="6623" spans="34:39" ht="15">
      <c r="AH6623" s="353" t="s">
        <v>20560</v>
      </c>
      <c r="AI6623" s="352" t="s">
        <v>20561</v>
      </c>
      <c r="AJ6623" s="352" t="s">
        <v>20562</v>
      </c>
      <c r="AK6623" s="354">
        <v>2959.24431</v>
      </c>
      <c r="AL6623" s="355">
        <v>135.57174000000001</v>
      </c>
      <c r="AM6623" s="11">
        <f>IF(Verzie!$E$1="CZK",Ceny!AK6623,IF(Verzie!$E$1="SK",Ceny!AL6623,""))</f>
        <v>135.57174000000001</v>
      </c>
    </row>
    <row r="6624" spans="34:39" ht="15">
      <c r="AH6624" s="353" t="s">
        <v>20563</v>
      </c>
      <c r="AI6624" s="352" t="s">
        <v>20564</v>
      </c>
      <c r="AJ6624" s="352" t="s">
        <v>20565</v>
      </c>
      <c r="AK6624" s="354">
        <v>2047.27979</v>
      </c>
      <c r="AL6624" s="355">
        <v>93.791939999999997</v>
      </c>
      <c r="AM6624" s="11">
        <f>IF(Verzie!$E$1="CZK",Ceny!AK6624,IF(Verzie!$E$1="SK",Ceny!AL6624,""))</f>
        <v>93.791939999999997</v>
      </c>
    </row>
    <row r="6625" spans="34:39" ht="15">
      <c r="AH6625" s="353" t="s">
        <v>20566</v>
      </c>
      <c r="AI6625" s="352" t="s">
        <v>20567</v>
      </c>
      <c r="AJ6625" s="352" t="s">
        <v>20568</v>
      </c>
      <c r="AK6625" s="354">
        <v>2047.27979</v>
      </c>
      <c r="AL6625" s="355">
        <v>93.791939999999997</v>
      </c>
      <c r="AM6625" s="11">
        <f>IF(Verzie!$E$1="CZK",Ceny!AK6625,IF(Verzie!$E$1="SK",Ceny!AL6625,""))</f>
        <v>93.791939999999997</v>
      </c>
    </row>
    <row r="6626" spans="34:39" ht="15">
      <c r="AH6626" s="353" t="s">
        <v>20569</v>
      </c>
      <c r="AI6626" s="352" t="s">
        <v>20570</v>
      </c>
      <c r="AJ6626" s="352" t="s">
        <v>20571</v>
      </c>
      <c r="AK6626" s="354">
        <v>517.90578000000005</v>
      </c>
      <c r="AL6626" s="355">
        <v>23.726780000000002</v>
      </c>
      <c r="AM6626" s="11">
        <f>IF(Verzie!$E$1="CZK",Ceny!AK6626,IF(Verzie!$E$1="SK",Ceny!AL6626,""))</f>
        <v>23.726780000000002</v>
      </c>
    </row>
    <row r="6627" spans="34:39" ht="15">
      <c r="AH6627" s="353" t="s">
        <v>20572</v>
      </c>
      <c r="AI6627" s="352" t="s">
        <v>20573</v>
      </c>
      <c r="AJ6627" s="352" t="s">
        <v>20574</v>
      </c>
      <c r="AK6627" s="354">
        <v>517.90578000000005</v>
      </c>
      <c r="AL6627" s="355">
        <v>23.726780000000002</v>
      </c>
      <c r="AM6627" s="11">
        <f>IF(Verzie!$E$1="CZK",Ceny!AK6627,IF(Verzie!$E$1="SK",Ceny!AL6627,""))</f>
        <v>23.726780000000002</v>
      </c>
    </row>
    <row r="6628" spans="34:39" ht="15">
      <c r="AH6628" s="353" t="s">
        <v>20575</v>
      </c>
      <c r="AI6628" s="352" t="s">
        <v>20576</v>
      </c>
      <c r="AJ6628" s="352" t="s">
        <v>20577</v>
      </c>
      <c r="AK6628" s="354">
        <v>662.74902999999995</v>
      </c>
      <c r="AL6628" s="355">
        <v>30.362480000000001</v>
      </c>
      <c r="AM6628" s="11">
        <f>IF(Verzie!$E$1="CZK",Ceny!AK6628,IF(Verzie!$E$1="SK",Ceny!AL6628,""))</f>
        <v>30.362480000000001</v>
      </c>
    </row>
    <row r="6629" spans="34:39" ht="15">
      <c r="AH6629" s="353" t="s">
        <v>20578</v>
      </c>
      <c r="AI6629" s="352" t="s">
        <v>20579</v>
      </c>
      <c r="AJ6629" s="352" t="s">
        <v>20580</v>
      </c>
      <c r="AK6629" s="354">
        <v>662.74902999999995</v>
      </c>
      <c r="AL6629" s="355">
        <v>30.362480000000001</v>
      </c>
      <c r="AM6629" s="11">
        <f>IF(Verzie!$E$1="CZK",Ceny!AK6629,IF(Verzie!$E$1="SK",Ceny!AL6629,""))</f>
        <v>30.362480000000001</v>
      </c>
    </row>
    <row r="6630" spans="34:39" ht="15">
      <c r="AH6630" s="353" t="s">
        <v>20581</v>
      </c>
      <c r="AI6630" s="352" t="s">
        <v>20582</v>
      </c>
      <c r="AJ6630" s="352" t="s">
        <v>20583</v>
      </c>
      <c r="AK6630" s="354">
        <v>2430.07962</v>
      </c>
      <c r="AL6630" s="355">
        <v>111.32916</v>
      </c>
      <c r="AM6630" s="11">
        <f>IF(Verzie!$E$1="CZK",Ceny!AK6630,IF(Verzie!$E$1="SK",Ceny!AL6630,""))</f>
        <v>111.32916</v>
      </c>
    </row>
    <row r="6631" spans="34:39" ht="15">
      <c r="AH6631" s="353" t="s">
        <v>20584</v>
      </c>
      <c r="AI6631" s="352" t="s">
        <v>20585</v>
      </c>
      <c r="AJ6631" s="352" t="s">
        <v>20586</v>
      </c>
      <c r="AK6631" s="354">
        <v>2430.07962</v>
      </c>
      <c r="AL6631" s="355">
        <v>111.32916</v>
      </c>
      <c r="AM6631" s="11">
        <f>IF(Verzie!$E$1="CZK",Ceny!AK6631,IF(Verzie!$E$1="SK",Ceny!AL6631,""))</f>
        <v>111.32916</v>
      </c>
    </row>
    <row r="6632" spans="34:39" ht="15">
      <c r="AH6632" s="353" t="s">
        <v>20587</v>
      </c>
      <c r="AI6632" s="352" t="s">
        <v>20588</v>
      </c>
      <c r="AJ6632" s="352" t="s">
        <v>20589</v>
      </c>
      <c r="AK6632" s="354">
        <v>7540.9759700000004</v>
      </c>
      <c r="AL6632" s="355">
        <v>345.47444000000002</v>
      </c>
      <c r="AM6632" s="11">
        <f>IF(Verzie!$E$1="CZK",Ceny!AK6632,IF(Verzie!$E$1="SK",Ceny!AL6632,""))</f>
        <v>345.47444000000002</v>
      </c>
    </row>
    <row r="6633" spans="34:39" ht="15">
      <c r="AH6633" s="353" t="s">
        <v>20590</v>
      </c>
      <c r="AI6633" s="352" t="s">
        <v>20591</v>
      </c>
      <c r="AJ6633" s="352" t="s">
        <v>20592</v>
      </c>
      <c r="AK6633" s="354">
        <v>7540.9759700000004</v>
      </c>
      <c r="AL6633" s="355">
        <v>345.47444000000002</v>
      </c>
      <c r="AM6633" s="11">
        <f>IF(Verzie!$E$1="CZK",Ceny!AK6633,IF(Verzie!$E$1="SK",Ceny!AL6633,""))</f>
        <v>345.47444000000002</v>
      </c>
    </row>
    <row r="6634" spans="34:39" ht="15">
      <c r="AH6634" s="353" t="s">
        <v>20593</v>
      </c>
      <c r="AI6634" s="352" t="s">
        <v>20594</v>
      </c>
      <c r="AJ6634" s="352" t="s">
        <v>20595</v>
      </c>
      <c r="AK6634" s="354">
        <v>2708.2029600000001</v>
      </c>
      <c r="AL6634" s="355">
        <v>124.07080000000001</v>
      </c>
      <c r="AM6634" s="11">
        <f>IF(Verzie!$E$1="CZK",Ceny!AK6634,IF(Verzie!$E$1="SK",Ceny!AL6634,""))</f>
        <v>124.07080000000001</v>
      </c>
    </row>
    <row r="6635" spans="34:39" ht="15">
      <c r="AH6635" s="353" t="s">
        <v>20596</v>
      </c>
      <c r="AI6635" s="352" t="s">
        <v>20597</v>
      </c>
      <c r="AJ6635" s="352" t="s">
        <v>20598</v>
      </c>
      <c r="AK6635" s="354">
        <v>2708.2029600000001</v>
      </c>
      <c r="AL6635" s="355">
        <v>124.07080000000001</v>
      </c>
      <c r="AM6635" s="11">
        <f>IF(Verzie!$E$1="CZK",Ceny!AK6635,IF(Verzie!$E$1="SK",Ceny!AL6635,""))</f>
        <v>124.07080000000001</v>
      </c>
    </row>
    <row r="6636" spans="34:39" ht="15">
      <c r="AH6636" s="353" t="s">
        <v>20599</v>
      </c>
      <c r="AI6636" s="352" t="s">
        <v>20600</v>
      </c>
      <c r="AJ6636" s="352" t="s">
        <v>20601</v>
      </c>
      <c r="AK6636" s="354">
        <v>4945.3612300000004</v>
      </c>
      <c r="AL6636" s="355">
        <v>226.56162</v>
      </c>
      <c r="AM6636" s="11">
        <f>IF(Verzie!$E$1="CZK",Ceny!AK6636,IF(Verzie!$E$1="SK",Ceny!AL6636,""))</f>
        <v>226.56162</v>
      </c>
    </row>
    <row r="6637" spans="34:39" ht="15">
      <c r="AH6637" s="353" t="s">
        <v>20602</v>
      </c>
      <c r="AI6637" s="352" t="s">
        <v>20603</v>
      </c>
      <c r="AJ6637" s="352" t="s">
        <v>20604</v>
      </c>
      <c r="AK6637" s="354">
        <v>4945.3612300000004</v>
      </c>
      <c r="AL6637" s="355">
        <v>226.56162</v>
      </c>
      <c r="AM6637" s="11">
        <f>IF(Verzie!$E$1="CZK",Ceny!AK6637,IF(Verzie!$E$1="SK",Ceny!AL6637,""))</f>
        <v>226.56162</v>
      </c>
    </row>
    <row r="6638" spans="34:39" ht="15">
      <c r="AH6638" s="353" t="s">
        <v>20605</v>
      </c>
      <c r="AI6638" s="352" t="s">
        <v>20606</v>
      </c>
      <c r="AJ6638" s="352" t="s">
        <v>20607</v>
      </c>
      <c r="AK6638" s="354">
        <v>1373.1826799999999</v>
      </c>
      <c r="AL6638" s="355">
        <v>62.521239999999999</v>
      </c>
      <c r="AM6638" s="11">
        <f>IF(Verzie!$E$1="CZK",Ceny!AK6638,IF(Verzie!$E$1="SK",Ceny!AL6638,""))</f>
        <v>62.521239999999999</v>
      </c>
    </row>
    <row r="6639" spans="34:39" ht="15">
      <c r="AH6639" s="353" t="s">
        <v>20608</v>
      </c>
      <c r="AI6639" s="352" t="s">
        <v>20609</v>
      </c>
      <c r="AJ6639" s="352" t="s">
        <v>20610</v>
      </c>
      <c r="AK6639" s="354">
        <v>1428.3967600000001</v>
      </c>
      <c r="AL6639" s="355">
        <v>65.035139999999998</v>
      </c>
      <c r="AM6639" s="11">
        <f>IF(Verzie!$E$1="CZK",Ceny!AK6639,IF(Verzie!$E$1="SK",Ceny!AL6639,""))</f>
        <v>65.035139999999998</v>
      </c>
    </row>
    <row r="6640" spans="34:39" ht="15">
      <c r="AH6640" s="353" t="s">
        <v>20611</v>
      </c>
      <c r="AI6640" s="352" t="s">
        <v>20612</v>
      </c>
      <c r="AJ6640" s="352" t="s">
        <v>20613</v>
      </c>
      <c r="AK6640" s="354">
        <v>64.14067</v>
      </c>
      <c r="AL6640" s="355">
        <v>3.0853999999999999</v>
      </c>
      <c r="AM6640" s="11">
        <f>IF(Verzie!$E$1="CZK",Ceny!AK6640,IF(Verzie!$E$1="SK",Ceny!AL6640,""))</f>
        <v>3.0853999999999999</v>
      </c>
    </row>
    <row r="6641" spans="34:39" ht="15">
      <c r="AH6641" s="353" t="s">
        <v>20614</v>
      </c>
      <c r="AI6641" s="352" t="s">
        <v>20615</v>
      </c>
      <c r="AJ6641" s="352" t="s">
        <v>20616</v>
      </c>
      <c r="AK6641" s="354">
        <v>64.14067</v>
      </c>
      <c r="AL6641" s="355">
        <v>3.0853999999999999</v>
      </c>
      <c r="AM6641" s="11">
        <f>IF(Verzie!$E$1="CZK",Ceny!AK6641,IF(Verzie!$E$1="SK",Ceny!AL6641,""))</f>
        <v>3.0853999999999999</v>
      </c>
    </row>
    <row r="6642" spans="34:39" ht="15">
      <c r="AH6642" s="353" t="s">
        <v>20617</v>
      </c>
      <c r="AI6642" s="352" t="s">
        <v>20618</v>
      </c>
      <c r="AJ6642" s="352" t="s">
        <v>20619</v>
      </c>
      <c r="AK6642" s="354">
        <v>64.14067</v>
      </c>
      <c r="AL6642" s="355">
        <v>3.0853999999999999</v>
      </c>
      <c r="AM6642" s="11">
        <f>IF(Verzie!$E$1="CZK",Ceny!AK6642,IF(Verzie!$E$1="SK",Ceny!AL6642,""))</f>
        <v>3.0853999999999999</v>
      </c>
    </row>
    <row r="6643" spans="34:39" ht="15">
      <c r="AH6643" s="353" t="s">
        <v>20620</v>
      </c>
      <c r="AI6643" s="352" t="s">
        <v>20621</v>
      </c>
      <c r="AJ6643" s="352" t="s">
        <v>20622</v>
      </c>
      <c r="AK6643" s="354">
        <v>68.172970000000007</v>
      </c>
      <c r="AL6643" s="355">
        <v>3.2793600000000001</v>
      </c>
      <c r="AM6643" s="11">
        <f>IF(Verzie!$E$1="CZK",Ceny!AK6643,IF(Verzie!$E$1="SK",Ceny!AL6643,""))</f>
        <v>3.2793600000000001</v>
      </c>
    </row>
    <row r="6644" spans="34:39" ht="15">
      <c r="AH6644" s="353" t="s">
        <v>20623</v>
      </c>
      <c r="AI6644" s="352" t="s">
        <v>20624</v>
      </c>
      <c r="AJ6644" s="352" t="s">
        <v>20625</v>
      </c>
      <c r="AK6644" s="354">
        <v>68.172970000000007</v>
      </c>
      <c r="AL6644" s="355">
        <v>3.2793600000000001</v>
      </c>
      <c r="AM6644" s="11">
        <f>IF(Verzie!$E$1="CZK",Ceny!AK6644,IF(Verzie!$E$1="SK",Ceny!AL6644,""))</f>
        <v>3.2793600000000001</v>
      </c>
    </row>
    <row r="6645" spans="34:39" ht="15">
      <c r="AH6645" s="353" t="s">
        <v>20626</v>
      </c>
      <c r="AI6645" s="352" t="s">
        <v>20627</v>
      </c>
      <c r="AJ6645" s="352" t="s">
        <v>20628</v>
      </c>
      <c r="AK6645" s="354">
        <v>68.172970000000007</v>
      </c>
      <c r="AL6645" s="355">
        <v>3.2793600000000001</v>
      </c>
      <c r="AM6645" s="11">
        <f>IF(Verzie!$E$1="CZK",Ceny!AK6645,IF(Verzie!$E$1="SK",Ceny!AL6645,""))</f>
        <v>3.2793600000000001</v>
      </c>
    </row>
    <row r="6646" spans="34:39" ht="15">
      <c r="AH6646" s="353" t="s">
        <v>20629</v>
      </c>
      <c r="AI6646" s="352" t="s">
        <v>20630</v>
      </c>
      <c r="AJ6646" s="352" t="s">
        <v>20631</v>
      </c>
      <c r="AK6646" s="354">
        <v>52.924460000000003</v>
      </c>
      <c r="AL6646" s="355">
        <v>2.5458699999999999</v>
      </c>
      <c r="AM6646" s="11">
        <f>IF(Verzie!$E$1="CZK",Ceny!AK6646,IF(Verzie!$E$1="SK",Ceny!AL6646,""))</f>
        <v>2.5458699999999999</v>
      </c>
    </row>
    <row r="6647" spans="34:39" ht="15">
      <c r="AH6647" s="353" t="s">
        <v>20632</v>
      </c>
      <c r="AI6647" s="352" t="s">
        <v>20633</v>
      </c>
      <c r="AJ6647" s="352" t="s">
        <v>20634</v>
      </c>
      <c r="AK6647" s="354">
        <v>52.924460000000003</v>
      </c>
      <c r="AL6647" s="355">
        <v>2.5458699999999999</v>
      </c>
      <c r="AM6647" s="11">
        <f>IF(Verzie!$E$1="CZK",Ceny!AK6647,IF(Verzie!$E$1="SK",Ceny!AL6647,""))</f>
        <v>2.5458699999999999</v>
      </c>
    </row>
    <row r="6648" spans="34:39" ht="15">
      <c r="AH6648" s="353" t="s">
        <v>20635</v>
      </c>
      <c r="AI6648" s="352" t="s">
        <v>20636</v>
      </c>
      <c r="AJ6648" s="352" t="s">
        <v>20637</v>
      </c>
      <c r="AK6648" s="354">
        <v>52.924460000000003</v>
      </c>
      <c r="AL6648" s="355">
        <v>2.5458699999999999</v>
      </c>
      <c r="AM6648" s="11">
        <f>IF(Verzie!$E$1="CZK",Ceny!AK6648,IF(Verzie!$E$1="SK",Ceny!AL6648,""))</f>
        <v>2.5458699999999999</v>
      </c>
    </row>
    <row r="6649" spans="34:39" ht="15">
      <c r="AH6649" s="353" t="s">
        <v>20638</v>
      </c>
      <c r="AI6649" s="352" t="s">
        <v>20639</v>
      </c>
      <c r="AJ6649" s="352" t="s">
        <v>20640</v>
      </c>
      <c r="AK6649" s="354">
        <v>55.571919999999999</v>
      </c>
      <c r="AL6649" s="355">
        <v>2.6732200000000002</v>
      </c>
      <c r="AM6649" s="11">
        <f>IF(Verzie!$E$1="CZK",Ceny!AK6649,IF(Verzie!$E$1="SK",Ceny!AL6649,""))</f>
        <v>2.6732200000000002</v>
      </c>
    </row>
    <row r="6650" spans="34:39" ht="15">
      <c r="AH6650" s="353" t="s">
        <v>20641</v>
      </c>
      <c r="AI6650" s="352" t="s">
        <v>20642</v>
      </c>
      <c r="AJ6650" s="352" t="s">
        <v>20643</v>
      </c>
      <c r="AK6650" s="354">
        <v>55.571919999999999</v>
      </c>
      <c r="AL6650" s="355">
        <v>2.6732200000000002</v>
      </c>
      <c r="AM6650" s="11">
        <f>IF(Verzie!$E$1="CZK",Ceny!AK6650,IF(Verzie!$E$1="SK",Ceny!AL6650,""))</f>
        <v>2.6732200000000002</v>
      </c>
    </row>
    <row r="6651" spans="34:39" ht="15">
      <c r="AH6651" s="353" t="s">
        <v>20644</v>
      </c>
      <c r="AI6651" s="352" t="s">
        <v>20645</v>
      </c>
      <c r="AJ6651" s="352" t="s">
        <v>20646</v>
      </c>
      <c r="AK6651" s="354">
        <v>55.571919999999999</v>
      </c>
      <c r="AL6651" s="355">
        <v>2.6732200000000002</v>
      </c>
      <c r="AM6651" s="11">
        <f>IF(Verzie!$E$1="CZK",Ceny!AK6651,IF(Verzie!$E$1="SK",Ceny!AL6651,""))</f>
        <v>2.6732200000000002</v>
      </c>
    </row>
    <row r="6652" spans="34:39" ht="15">
      <c r="AH6652" s="353" t="s">
        <v>20647</v>
      </c>
      <c r="AI6652" s="352" t="s">
        <v>20648</v>
      </c>
      <c r="AJ6652" s="352" t="s">
        <v>20649</v>
      </c>
      <c r="AK6652" s="354">
        <v>64.14067</v>
      </c>
      <c r="AL6652" s="355">
        <v>3.0853999999999999</v>
      </c>
      <c r="AM6652" s="11">
        <f>IF(Verzie!$E$1="CZK",Ceny!AK6652,IF(Verzie!$E$1="SK",Ceny!AL6652,""))</f>
        <v>3.0853999999999999</v>
      </c>
    </row>
    <row r="6653" spans="34:39" ht="15">
      <c r="AH6653" s="353" t="s">
        <v>20650</v>
      </c>
      <c r="AI6653" s="352" t="s">
        <v>20651</v>
      </c>
      <c r="AJ6653" s="352" t="s">
        <v>20652</v>
      </c>
      <c r="AK6653" s="354">
        <v>64.14067</v>
      </c>
      <c r="AL6653" s="355">
        <v>3.0853999999999999</v>
      </c>
      <c r="AM6653" s="11">
        <f>IF(Verzie!$E$1="CZK",Ceny!AK6653,IF(Verzie!$E$1="SK",Ceny!AL6653,""))</f>
        <v>3.0853999999999999</v>
      </c>
    </row>
    <row r="6654" spans="34:39" ht="15">
      <c r="AH6654" s="353" t="s">
        <v>20653</v>
      </c>
      <c r="AI6654" s="352" t="s">
        <v>20654</v>
      </c>
      <c r="AJ6654" s="352" t="s">
        <v>20655</v>
      </c>
      <c r="AK6654" s="354">
        <v>64.14067</v>
      </c>
      <c r="AL6654" s="355">
        <v>3.0853999999999999</v>
      </c>
      <c r="AM6654" s="11">
        <f>IF(Verzie!$E$1="CZK",Ceny!AK6654,IF(Verzie!$E$1="SK",Ceny!AL6654,""))</f>
        <v>3.0853999999999999</v>
      </c>
    </row>
    <row r="6655" spans="34:39" ht="15">
      <c r="AH6655" s="353" t="s">
        <v>20656</v>
      </c>
      <c r="AI6655" s="352" t="s">
        <v>20657</v>
      </c>
      <c r="AJ6655" s="352" t="s">
        <v>20658</v>
      </c>
      <c r="AK6655" s="354">
        <v>68.172970000000007</v>
      </c>
      <c r="AL6655" s="355">
        <v>3.2793600000000001</v>
      </c>
      <c r="AM6655" s="11">
        <f>IF(Verzie!$E$1="CZK",Ceny!AK6655,IF(Verzie!$E$1="SK",Ceny!AL6655,""))</f>
        <v>3.2793600000000001</v>
      </c>
    </row>
    <row r="6656" spans="34:39" ht="15">
      <c r="AH6656" s="353" t="s">
        <v>20659</v>
      </c>
      <c r="AI6656" s="352" t="s">
        <v>20660</v>
      </c>
      <c r="AJ6656" s="352" t="s">
        <v>20661</v>
      </c>
      <c r="AK6656" s="354">
        <v>68.172970000000007</v>
      </c>
      <c r="AL6656" s="355">
        <v>3.2793600000000001</v>
      </c>
      <c r="AM6656" s="11">
        <f>IF(Verzie!$E$1="CZK",Ceny!AK6656,IF(Verzie!$E$1="SK",Ceny!AL6656,""))</f>
        <v>3.2793600000000001</v>
      </c>
    </row>
    <row r="6657" spans="34:39" ht="15">
      <c r="AH6657" s="353" t="s">
        <v>20662</v>
      </c>
      <c r="AI6657" s="352" t="s">
        <v>20663</v>
      </c>
      <c r="AJ6657" s="352" t="s">
        <v>20664</v>
      </c>
      <c r="AK6657" s="354">
        <v>68.172970000000007</v>
      </c>
      <c r="AL6657" s="355">
        <v>3.2793600000000001</v>
      </c>
      <c r="AM6657" s="11">
        <f>IF(Verzie!$E$1="CZK",Ceny!AK6657,IF(Verzie!$E$1="SK",Ceny!AL6657,""))</f>
        <v>3.2793600000000001</v>
      </c>
    </row>
    <row r="6658" spans="34:39" ht="15">
      <c r="AH6658" s="353" t="s">
        <v>20665</v>
      </c>
      <c r="AI6658" s="352" t="s">
        <v>20666</v>
      </c>
      <c r="AJ6658" s="352" t="s">
        <v>20667</v>
      </c>
      <c r="AK6658" s="354">
        <v>52.924460000000003</v>
      </c>
      <c r="AL6658" s="355">
        <v>2.5458699999999999</v>
      </c>
      <c r="AM6658" s="11">
        <f>IF(Verzie!$E$1="CZK",Ceny!AK6658,IF(Verzie!$E$1="SK",Ceny!AL6658,""))</f>
        <v>2.5458699999999999</v>
      </c>
    </row>
    <row r="6659" spans="34:39" ht="15">
      <c r="AH6659" s="353" t="s">
        <v>20668</v>
      </c>
      <c r="AI6659" s="352" t="s">
        <v>20669</v>
      </c>
      <c r="AJ6659" s="352" t="s">
        <v>20670</v>
      </c>
      <c r="AK6659" s="354">
        <v>52.924460000000003</v>
      </c>
      <c r="AL6659" s="355">
        <v>2.5458699999999999</v>
      </c>
      <c r="AM6659" s="11">
        <f>IF(Verzie!$E$1="CZK",Ceny!AK6659,IF(Verzie!$E$1="SK",Ceny!AL6659,""))</f>
        <v>2.5458699999999999</v>
      </c>
    </row>
    <row r="6660" spans="34:39" ht="15">
      <c r="AH6660" s="353" t="s">
        <v>20671</v>
      </c>
      <c r="AI6660" s="352" t="s">
        <v>20672</v>
      </c>
      <c r="AJ6660" s="352" t="s">
        <v>20673</v>
      </c>
      <c r="AK6660" s="354">
        <v>52.924460000000003</v>
      </c>
      <c r="AL6660" s="355">
        <v>2.5458699999999999</v>
      </c>
      <c r="AM6660" s="11">
        <f>IF(Verzie!$E$1="CZK",Ceny!AK6660,IF(Verzie!$E$1="SK",Ceny!AL6660,""))</f>
        <v>2.5458699999999999</v>
      </c>
    </row>
    <row r="6661" spans="34:39" ht="15">
      <c r="AH6661" s="353" t="s">
        <v>20674</v>
      </c>
      <c r="AI6661" s="352" t="s">
        <v>20675</v>
      </c>
      <c r="AJ6661" s="352" t="s">
        <v>20676</v>
      </c>
      <c r="AK6661" s="354">
        <v>55.571919999999999</v>
      </c>
      <c r="AL6661" s="355">
        <v>2.6732200000000002</v>
      </c>
      <c r="AM6661" s="11">
        <f>IF(Verzie!$E$1="CZK",Ceny!AK6661,IF(Verzie!$E$1="SK",Ceny!AL6661,""))</f>
        <v>2.6732200000000002</v>
      </c>
    </row>
    <row r="6662" spans="34:39" ht="15">
      <c r="AH6662" s="353" t="s">
        <v>20677</v>
      </c>
      <c r="AI6662" s="352" t="s">
        <v>20678</v>
      </c>
      <c r="AJ6662" s="352" t="s">
        <v>20679</v>
      </c>
      <c r="AK6662" s="354">
        <v>55.571919999999999</v>
      </c>
      <c r="AL6662" s="355">
        <v>2.6732200000000002</v>
      </c>
      <c r="AM6662" s="11">
        <f>IF(Verzie!$E$1="CZK",Ceny!AK6662,IF(Verzie!$E$1="SK",Ceny!AL6662,""))</f>
        <v>2.6732200000000002</v>
      </c>
    </row>
    <row r="6663" spans="34:39" ht="15">
      <c r="AH6663" s="353" t="s">
        <v>20680</v>
      </c>
      <c r="AI6663" s="352" t="s">
        <v>20681</v>
      </c>
      <c r="AJ6663" s="352" t="s">
        <v>20682</v>
      </c>
      <c r="AK6663" s="354">
        <v>55.571919999999999</v>
      </c>
      <c r="AL6663" s="355">
        <v>2.6732200000000002</v>
      </c>
      <c r="AM6663" s="11">
        <f>IF(Verzie!$E$1="CZK",Ceny!AK6663,IF(Verzie!$E$1="SK",Ceny!AL6663,""))</f>
        <v>2.6732200000000002</v>
      </c>
    </row>
    <row r="6664" spans="34:39" ht="15">
      <c r="AH6664" s="353" t="s">
        <v>20683</v>
      </c>
      <c r="AI6664" s="352" t="s">
        <v>20684</v>
      </c>
      <c r="AJ6664" s="352" t="s">
        <v>20685</v>
      </c>
      <c r="AK6664" s="354">
        <v>72.694959999999995</v>
      </c>
      <c r="AL6664" s="355">
        <v>3.4969000000000001</v>
      </c>
      <c r="AM6664" s="11">
        <f>IF(Verzie!$E$1="CZK",Ceny!AK6664,IF(Verzie!$E$1="SK",Ceny!AL6664,""))</f>
        <v>3.4969000000000001</v>
      </c>
    </row>
    <row r="6665" spans="34:39" ht="15">
      <c r="AH6665" s="353" t="s">
        <v>20686</v>
      </c>
      <c r="AI6665" s="352" t="s">
        <v>20687</v>
      </c>
      <c r="AJ6665" s="352" t="s">
        <v>20688</v>
      </c>
      <c r="AK6665" s="354">
        <v>72.694959999999995</v>
      </c>
      <c r="AL6665" s="355">
        <v>3.4969000000000001</v>
      </c>
      <c r="AM6665" s="11">
        <f>IF(Verzie!$E$1="CZK",Ceny!AK6665,IF(Verzie!$E$1="SK",Ceny!AL6665,""))</f>
        <v>3.4969000000000001</v>
      </c>
    </row>
    <row r="6666" spans="34:39" ht="15">
      <c r="AH6666" s="353" t="s">
        <v>20689</v>
      </c>
      <c r="AI6666" s="352" t="s">
        <v>20690</v>
      </c>
      <c r="AJ6666" s="352" t="s">
        <v>20691</v>
      </c>
      <c r="AK6666" s="354">
        <v>72.694959999999995</v>
      </c>
      <c r="AL6666" s="355">
        <v>3.4969000000000001</v>
      </c>
      <c r="AM6666" s="11">
        <f>IF(Verzie!$E$1="CZK",Ceny!AK6666,IF(Verzie!$E$1="SK",Ceny!AL6666,""))</f>
        <v>3.4969000000000001</v>
      </c>
    </row>
    <row r="6667" spans="34:39" ht="15">
      <c r="AH6667" s="353" t="s">
        <v>20692</v>
      </c>
      <c r="AI6667" s="352" t="s">
        <v>20693</v>
      </c>
      <c r="AJ6667" s="352" t="s">
        <v>20694</v>
      </c>
      <c r="AK6667" s="354">
        <v>76.324089999999998</v>
      </c>
      <c r="AL6667" s="355">
        <v>3.6714500000000001</v>
      </c>
      <c r="AM6667" s="11">
        <f>IF(Verzie!$E$1="CZK",Ceny!AK6667,IF(Verzie!$E$1="SK",Ceny!AL6667,""))</f>
        <v>3.6714500000000001</v>
      </c>
    </row>
    <row r="6668" spans="34:39" ht="15">
      <c r="AH6668" s="353" t="s">
        <v>20695</v>
      </c>
      <c r="AI6668" s="352" t="s">
        <v>20696</v>
      </c>
      <c r="AJ6668" s="352" t="s">
        <v>20697</v>
      </c>
      <c r="AK6668" s="354">
        <v>76.324089999999998</v>
      </c>
      <c r="AL6668" s="355">
        <v>3.6714500000000001</v>
      </c>
      <c r="AM6668" s="11">
        <f>IF(Verzie!$E$1="CZK",Ceny!AK6668,IF(Verzie!$E$1="SK",Ceny!AL6668,""))</f>
        <v>3.6714500000000001</v>
      </c>
    </row>
    <row r="6669" spans="34:39" ht="15">
      <c r="AH6669" s="353" t="s">
        <v>20698</v>
      </c>
      <c r="AI6669" s="352" t="s">
        <v>20699</v>
      </c>
      <c r="AJ6669" s="352" t="s">
        <v>20700</v>
      </c>
      <c r="AK6669" s="354">
        <v>76.324089999999998</v>
      </c>
      <c r="AL6669" s="355">
        <v>3.6714500000000001</v>
      </c>
      <c r="AM6669" s="11">
        <f>IF(Verzie!$E$1="CZK",Ceny!AK6669,IF(Verzie!$E$1="SK",Ceny!AL6669,""))</f>
        <v>3.6714500000000001</v>
      </c>
    </row>
    <row r="6670" spans="34:39" ht="15">
      <c r="AH6670" s="353" t="s">
        <v>20701</v>
      </c>
      <c r="AI6670" s="352" t="s">
        <v>20702</v>
      </c>
      <c r="AJ6670" s="352" t="s">
        <v>20703</v>
      </c>
      <c r="AK6670" s="354">
        <v>62.602080000000001</v>
      </c>
      <c r="AL6670" s="355">
        <v>3.0113799999999999</v>
      </c>
      <c r="AM6670" s="11">
        <f>IF(Verzie!$E$1="CZK",Ceny!AK6670,IF(Verzie!$E$1="SK",Ceny!AL6670,""))</f>
        <v>3.0113799999999999</v>
      </c>
    </row>
    <row r="6671" spans="34:39" ht="15">
      <c r="AH6671" s="353" t="s">
        <v>20704</v>
      </c>
      <c r="AI6671" s="352" t="s">
        <v>20705</v>
      </c>
      <c r="AJ6671" s="352" t="s">
        <v>20706</v>
      </c>
      <c r="AK6671" s="354">
        <v>62.602080000000001</v>
      </c>
      <c r="AL6671" s="355">
        <v>3.0113799999999999</v>
      </c>
      <c r="AM6671" s="11">
        <f>IF(Verzie!$E$1="CZK",Ceny!AK6671,IF(Verzie!$E$1="SK",Ceny!AL6671,""))</f>
        <v>3.0113799999999999</v>
      </c>
    </row>
    <row r="6672" spans="34:39" ht="15">
      <c r="AH6672" s="353" t="s">
        <v>20707</v>
      </c>
      <c r="AI6672" s="352" t="s">
        <v>20708</v>
      </c>
      <c r="AJ6672" s="352" t="s">
        <v>20709</v>
      </c>
      <c r="AK6672" s="354">
        <v>62.602080000000001</v>
      </c>
      <c r="AL6672" s="355">
        <v>3.0113799999999999</v>
      </c>
      <c r="AM6672" s="11">
        <f>IF(Verzie!$E$1="CZK",Ceny!AK6672,IF(Verzie!$E$1="SK",Ceny!AL6672,""))</f>
        <v>3.0113799999999999</v>
      </c>
    </row>
    <row r="6673" spans="34:39" ht="15">
      <c r="AH6673" s="353" t="s">
        <v>20710</v>
      </c>
      <c r="AI6673" s="352" t="s">
        <v>20711</v>
      </c>
      <c r="AJ6673" s="352" t="s">
        <v>20712</v>
      </c>
      <c r="AK6673" s="354">
        <v>64.983080000000001</v>
      </c>
      <c r="AL6673" s="355">
        <v>3.1259100000000002</v>
      </c>
      <c r="AM6673" s="11">
        <f>IF(Verzie!$E$1="CZK",Ceny!AK6673,IF(Verzie!$E$1="SK",Ceny!AL6673,""))</f>
        <v>3.1259100000000002</v>
      </c>
    </row>
    <row r="6674" spans="34:39" ht="15">
      <c r="AH6674" s="353" t="s">
        <v>20713</v>
      </c>
      <c r="AI6674" s="352" t="s">
        <v>20714</v>
      </c>
      <c r="AJ6674" s="352" t="s">
        <v>20715</v>
      </c>
      <c r="AK6674" s="354">
        <v>64.983080000000001</v>
      </c>
      <c r="AL6674" s="355">
        <v>3.1259100000000002</v>
      </c>
      <c r="AM6674" s="11">
        <f>IF(Verzie!$E$1="CZK",Ceny!AK6674,IF(Verzie!$E$1="SK",Ceny!AL6674,""))</f>
        <v>3.1259100000000002</v>
      </c>
    </row>
    <row r="6675" spans="34:39" ht="15">
      <c r="AH6675" s="353" t="s">
        <v>20716</v>
      </c>
      <c r="AI6675" s="352" t="s">
        <v>20717</v>
      </c>
      <c r="AJ6675" s="352" t="s">
        <v>20718</v>
      </c>
      <c r="AK6675" s="354">
        <v>64.983080000000001</v>
      </c>
      <c r="AL6675" s="355">
        <v>3.1066400000000001</v>
      </c>
      <c r="AM6675" s="11">
        <f>IF(Verzie!$E$1="CZK",Ceny!AK6675,IF(Verzie!$E$1="SK",Ceny!AL6675,""))</f>
        <v>3.1066400000000001</v>
      </c>
    </row>
    <row r="6676" spans="34:39" ht="15">
      <c r="AH6676" s="353" t="s">
        <v>20719</v>
      </c>
      <c r="AI6676" s="352" t="s">
        <v>20720</v>
      </c>
      <c r="AJ6676" s="352" t="s">
        <v>20721</v>
      </c>
      <c r="AK6676" s="354">
        <v>100.01075</v>
      </c>
      <c r="AL6676" s="355">
        <v>4.8108700000000004</v>
      </c>
      <c r="AM6676" s="11">
        <f>IF(Verzie!$E$1="CZK",Ceny!AK6676,IF(Verzie!$E$1="SK",Ceny!AL6676,""))</f>
        <v>4.8108700000000004</v>
      </c>
    </row>
    <row r="6677" spans="34:39" ht="15">
      <c r="AH6677" s="353" t="s">
        <v>20722</v>
      </c>
      <c r="AI6677" s="352" t="s">
        <v>20723</v>
      </c>
      <c r="AJ6677" s="352" t="s">
        <v>20724</v>
      </c>
      <c r="AK6677" s="354">
        <v>100.01075</v>
      </c>
      <c r="AL6677" s="355">
        <v>4.8108700000000004</v>
      </c>
      <c r="AM6677" s="11">
        <f>IF(Verzie!$E$1="CZK",Ceny!AK6677,IF(Verzie!$E$1="SK",Ceny!AL6677,""))</f>
        <v>4.8108700000000004</v>
      </c>
    </row>
    <row r="6678" spans="34:39" ht="15">
      <c r="AH6678" s="353" t="s">
        <v>20725</v>
      </c>
      <c r="AI6678" s="352" t="s">
        <v>20726</v>
      </c>
      <c r="AJ6678" s="352" t="s">
        <v>20727</v>
      </c>
      <c r="AK6678" s="354">
        <v>100.01075</v>
      </c>
      <c r="AL6678" s="355">
        <v>4.8108700000000004</v>
      </c>
      <c r="AM6678" s="11">
        <f>IF(Verzie!$E$1="CZK",Ceny!AK6678,IF(Verzie!$E$1="SK",Ceny!AL6678,""))</f>
        <v>4.8108700000000004</v>
      </c>
    </row>
    <row r="6679" spans="34:39" ht="15">
      <c r="AH6679" s="353" t="s">
        <v>20728</v>
      </c>
      <c r="AI6679" s="352" t="s">
        <v>20729</v>
      </c>
      <c r="AJ6679" s="352" t="s">
        <v>20730</v>
      </c>
      <c r="AK6679" s="354">
        <v>148.22855999999999</v>
      </c>
      <c r="AL6679" s="355">
        <v>7.1303200000000002</v>
      </c>
      <c r="AM6679" s="11">
        <f>IF(Verzie!$E$1="CZK",Ceny!AK6679,IF(Verzie!$E$1="SK",Ceny!AL6679,""))</f>
        <v>7.1303200000000002</v>
      </c>
    </row>
    <row r="6680" spans="34:39" ht="15">
      <c r="AH6680" s="353" t="s">
        <v>20731</v>
      </c>
      <c r="AI6680" s="352" t="s">
        <v>20732</v>
      </c>
      <c r="AJ6680" s="352" t="s">
        <v>20733</v>
      </c>
      <c r="AK6680" s="354">
        <v>148.22855999999999</v>
      </c>
      <c r="AL6680" s="355">
        <v>7.1303200000000002</v>
      </c>
      <c r="AM6680" s="11">
        <f>IF(Verzie!$E$1="CZK",Ceny!AK6680,IF(Verzie!$E$1="SK",Ceny!AL6680,""))</f>
        <v>7.1303200000000002</v>
      </c>
    </row>
    <row r="6681" spans="34:39" ht="15">
      <c r="AH6681" s="353" t="s">
        <v>20734</v>
      </c>
      <c r="AI6681" s="352" t="s">
        <v>20735</v>
      </c>
      <c r="AJ6681" s="352" t="s">
        <v>20736</v>
      </c>
      <c r="AK6681" s="354">
        <v>148.22855999999999</v>
      </c>
      <c r="AL6681" s="355">
        <v>7.1303200000000002</v>
      </c>
      <c r="AM6681" s="11">
        <f>IF(Verzie!$E$1="CZK",Ceny!AK6681,IF(Verzie!$E$1="SK",Ceny!AL6681,""))</f>
        <v>7.1303200000000002</v>
      </c>
    </row>
    <row r="6682" spans="34:39" ht="15">
      <c r="AH6682" s="353" t="s">
        <v>20737</v>
      </c>
      <c r="AI6682" s="352" t="s">
        <v>20738</v>
      </c>
      <c r="AJ6682" s="352" t="s">
        <v>20739</v>
      </c>
      <c r="AK6682" s="354">
        <v>37.31118</v>
      </c>
      <c r="AL6682" s="355">
        <v>1.79481</v>
      </c>
      <c r="AM6682" s="11">
        <f>IF(Verzie!$E$1="CZK",Ceny!AK6682,IF(Verzie!$E$1="SK",Ceny!AL6682,""))</f>
        <v>1.79481</v>
      </c>
    </row>
    <row r="6683" spans="34:39" ht="15">
      <c r="AH6683" s="353" t="s">
        <v>20740</v>
      </c>
      <c r="AI6683" s="352" t="s">
        <v>20741</v>
      </c>
      <c r="AJ6683" s="352" t="s">
        <v>20742</v>
      </c>
      <c r="AK6683" s="354">
        <v>37.31118</v>
      </c>
      <c r="AL6683" s="355">
        <v>1.79481</v>
      </c>
      <c r="AM6683" s="11">
        <f>IF(Verzie!$E$1="CZK",Ceny!AK6683,IF(Verzie!$E$1="SK",Ceny!AL6683,""))</f>
        <v>1.79481</v>
      </c>
    </row>
    <row r="6684" spans="34:39" ht="15">
      <c r="AH6684" s="353" t="s">
        <v>20743</v>
      </c>
      <c r="AI6684" s="352" t="s">
        <v>20744</v>
      </c>
      <c r="AJ6684" s="352" t="s">
        <v>20745</v>
      </c>
      <c r="AK6684" s="354">
        <v>37.31118</v>
      </c>
      <c r="AL6684" s="355">
        <v>1.79481</v>
      </c>
      <c r="AM6684" s="11">
        <f>IF(Verzie!$E$1="CZK",Ceny!AK6684,IF(Verzie!$E$1="SK",Ceny!AL6684,""))</f>
        <v>1.79481</v>
      </c>
    </row>
    <row r="6685" spans="34:39" ht="15">
      <c r="AH6685" s="353" t="s">
        <v>20746</v>
      </c>
      <c r="AI6685" s="352" t="s">
        <v>20747</v>
      </c>
      <c r="AJ6685" s="352" t="s">
        <v>20748</v>
      </c>
      <c r="AK6685" s="354">
        <v>47.406419999999997</v>
      </c>
      <c r="AL6685" s="355">
        <v>2.28043</v>
      </c>
      <c r="AM6685" s="11">
        <f>IF(Verzie!$E$1="CZK",Ceny!AK6685,IF(Verzie!$E$1="SK",Ceny!AL6685,""))</f>
        <v>2.28043</v>
      </c>
    </row>
    <row r="6686" spans="34:39" ht="15">
      <c r="AH6686" s="353" t="s">
        <v>20749</v>
      </c>
      <c r="AI6686" s="352" t="s">
        <v>20750</v>
      </c>
      <c r="AJ6686" s="352" t="s">
        <v>20751</v>
      </c>
      <c r="AK6686" s="354">
        <v>47.406419999999997</v>
      </c>
      <c r="AL6686" s="355">
        <v>2.28043</v>
      </c>
      <c r="AM6686" s="11">
        <f>IF(Verzie!$E$1="CZK",Ceny!AK6686,IF(Verzie!$E$1="SK",Ceny!AL6686,""))</f>
        <v>2.28043</v>
      </c>
    </row>
    <row r="6687" spans="34:39" ht="15">
      <c r="AH6687" s="353" t="s">
        <v>20752</v>
      </c>
      <c r="AI6687" s="352" t="s">
        <v>20753</v>
      </c>
      <c r="AJ6687" s="352" t="s">
        <v>20754</v>
      </c>
      <c r="AK6687" s="354">
        <v>47.406419999999997</v>
      </c>
      <c r="AL6687" s="355">
        <v>2.28043</v>
      </c>
      <c r="AM6687" s="11">
        <f>IF(Verzie!$E$1="CZK",Ceny!AK6687,IF(Verzie!$E$1="SK",Ceny!AL6687,""))</f>
        <v>2.28043</v>
      </c>
    </row>
    <row r="6688" spans="34:39" ht="15">
      <c r="AH6688" s="353" t="s">
        <v>20755</v>
      </c>
      <c r="AI6688" s="352" t="s">
        <v>20756</v>
      </c>
      <c r="AJ6688" s="352" t="s">
        <v>20757</v>
      </c>
      <c r="AK6688" s="354">
        <v>547.72645999999997</v>
      </c>
      <c r="AL6688" s="355">
        <v>25.092980000000001</v>
      </c>
      <c r="AM6688" s="11">
        <f>IF(Verzie!$E$1="CZK",Ceny!AK6688,IF(Verzie!$E$1="SK",Ceny!AL6688,""))</f>
        <v>25.092980000000001</v>
      </c>
    </row>
    <row r="6689" spans="34:39" ht="15">
      <c r="AH6689" s="353" t="s">
        <v>20758</v>
      </c>
      <c r="AI6689" s="352" t="s">
        <v>20759</v>
      </c>
      <c r="AJ6689" s="352" t="s">
        <v>20760</v>
      </c>
      <c r="AK6689" s="354">
        <v>4564.3870299999999</v>
      </c>
      <c r="AL6689" s="355">
        <v>209.10808</v>
      </c>
      <c r="AM6689" s="11">
        <f>IF(Verzie!$E$1="CZK",Ceny!AK6689,IF(Verzie!$E$1="SK",Ceny!AL6689,""))</f>
        <v>209.10808</v>
      </c>
    </row>
    <row r="6690" spans="34:39" ht="15">
      <c r="AH6690" s="353" t="s">
        <v>20761</v>
      </c>
      <c r="AI6690" s="352" t="s">
        <v>20762</v>
      </c>
      <c r="AJ6690" s="352" t="s">
        <v>20763</v>
      </c>
      <c r="AK6690" s="354">
        <v>4868.6794799999998</v>
      </c>
      <c r="AL6690" s="355">
        <v>223.04862</v>
      </c>
      <c r="AM6690" s="11">
        <f>IF(Verzie!$E$1="CZK",Ceny!AK6690,IF(Verzie!$E$1="SK",Ceny!AL6690,""))</f>
        <v>223.04862</v>
      </c>
    </row>
    <row r="6691" spans="34:39" ht="15">
      <c r="AH6691" s="353" t="s">
        <v>20764</v>
      </c>
      <c r="AI6691" s="352" t="s">
        <v>20765</v>
      </c>
      <c r="AJ6691" s="352" t="s">
        <v>20766</v>
      </c>
      <c r="AK6691" s="354">
        <v>5172.97192</v>
      </c>
      <c r="AL6691" s="355">
        <v>236.98913999999999</v>
      </c>
      <c r="AM6691" s="11">
        <f>IF(Verzie!$E$1="CZK",Ceny!AK6691,IF(Verzie!$E$1="SK",Ceny!AL6691,""))</f>
        <v>236.98913999999999</v>
      </c>
    </row>
    <row r="6692" spans="34:39" ht="15">
      <c r="AH6692" s="353" t="s">
        <v>1682</v>
      </c>
      <c r="AI6692" s="352" t="s">
        <v>20767</v>
      </c>
      <c r="AJ6692" s="352" t="s">
        <v>20768</v>
      </c>
      <c r="AK6692" s="354">
        <v>28.26905</v>
      </c>
      <c r="AL6692" s="355">
        <v>1.3598600000000001</v>
      </c>
      <c r="AM6692" s="11">
        <f>IF(Verzie!$E$1="CZK",Ceny!AK6692,IF(Verzie!$E$1="SK",Ceny!AL6692,""))</f>
        <v>1.3598600000000001</v>
      </c>
    </row>
    <row r="6693" spans="34:39" ht="15">
      <c r="AH6693" s="353" t="s">
        <v>1682</v>
      </c>
      <c r="AI6693" s="352" t="s">
        <v>20769</v>
      </c>
      <c r="AJ6693" s="352" t="s">
        <v>20770</v>
      </c>
      <c r="AK6693" s="354">
        <v>28.581109999999999</v>
      </c>
      <c r="AL6693" s="355">
        <v>1.3748499999999999</v>
      </c>
      <c r="AM6693" s="11">
        <f>IF(Verzie!$E$1="CZK",Ceny!AK6693,IF(Verzie!$E$1="SK",Ceny!AL6693,""))</f>
        <v>1.3748499999999999</v>
      </c>
    </row>
    <row r="6694" spans="34:39" ht="15">
      <c r="AH6694" s="353" t="s">
        <v>1682</v>
      </c>
      <c r="AI6694" s="352" t="s">
        <v>20771</v>
      </c>
      <c r="AJ6694" s="352" t="s">
        <v>20772</v>
      </c>
      <c r="AK6694" s="354">
        <v>29.109169999999999</v>
      </c>
      <c r="AL6694" s="355">
        <v>1.4002600000000001</v>
      </c>
      <c r="AM6694" s="11">
        <f>IF(Verzie!$E$1="CZK",Ceny!AK6694,IF(Verzie!$E$1="SK",Ceny!AL6694,""))</f>
        <v>1.4002600000000001</v>
      </c>
    </row>
    <row r="6695" spans="34:39" ht="15">
      <c r="AH6695" s="353" t="s">
        <v>1682</v>
      </c>
      <c r="AI6695" s="352" t="s">
        <v>20773</v>
      </c>
      <c r="AJ6695" s="352" t="s">
        <v>20774</v>
      </c>
      <c r="AK6695" s="354">
        <v>29.63186</v>
      </c>
      <c r="AL6695" s="355">
        <v>1.4254199999999999</v>
      </c>
      <c r="AM6695" s="11">
        <f>IF(Verzie!$E$1="CZK",Ceny!AK6695,IF(Verzie!$E$1="SK",Ceny!AL6695,""))</f>
        <v>1.4254199999999999</v>
      </c>
    </row>
    <row r="6696" spans="34:39" ht="15">
      <c r="AH6696" s="353" t="s">
        <v>1682</v>
      </c>
      <c r="AI6696" s="352" t="s">
        <v>20775</v>
      </c>
      <c r="AJ6696" s="352" t="s">
        <v>20776</v>
      </c>
      <c r="AK6696" s="354">
        <v>30.15992</v>
      </c>
      <c r="AL6696" s="355">
        <v>1.4508099999999999</v>
      </c>
      <c r="AM6696" s="11">
        <f>IF(Verzie!$E$1="CZK",Ceny!AK6696,IF(Verzie!$E$1="SK",Ceny!AL6696,""))</f>
        <v>1.4508099999999999</v>
      </c>
    </row>
    <row r="6697" spans="34:39" ht="15">
      <c r="AH6697" s="353" t="s">
        <v>1682</v>
      </c>
      <c r="AI6697" s="352" t="s">
        <v>20777</v>
      </c>
      <c r="AJ6697" s="352" t="s">
        <v>20778</v>
      </c>
      <c r="AK6697" s="354">
        <v>30.685300000000002</v>
      </c>
      <c r="AL6697" s="355">
        <v>1.47607</v>
      </c>
      <c r="AM6697" s="11">
        <f>IF(Verzie!$E$1="CZK",Ceny!AK6697,IF(Verzie!$E$1="SK",Ceny!AL6697,""))</f>
        <v>1.47607</v>
      </c>
    </row>
    <row r="6698" spans="34:39" ht="15">
      <c r="AH6698" s="353" t="s">
        <v>1682</v>
      </c>
      <c r="AI6698" s="352" t="s">
        <v>20779</v>
      </c>
      <c r="AJ6698" s="352" t="s">
        <v>20780</v>
      </c>
      <c r="AK6698" s="354">
        <v>31.207979999999999</v>
      </c>
      <c r="AL6698" s="355">
        <v>1.5012099999999999</v>
      </c>
      <c r="AM6698" s="11">
        <f>IF(Verzie!$E$1="CZK",Ceny!AK6698,IF(Verzie!$E$1="SK",Ceny!AL6698,""))</f>
        <v>1.5012099999999999</v>
      </c>
    </row>
    <row r="6699" spans="34:39" ht="15">
      <c r="AH6699" s="353" t="s">
        <v>1682</v>
      </c>
      <c r="AI6699" s="352" t="s">
        <v>20781</v>
      </c>
      <c r="AJ6699" s="352" t="s">
        <v>20782</v>
      </c>
      <c r="AK6699" s="354">
        <v>32.56015</v>
      </c>
      <c r="AL6699" s="355">
        <v>1.56626</v>
      </c>
      <c r="AM6699" s="11">
        <f>IF(Verzie!$E$1="CZK",Ceny!AK6699,IF(Verzie!$E$1="SK",Ceny!AL6699,""))</f>
        <v>1.56626</v>
      </c>
    </row>
    <row r="6700" spans="34:39" ht="15">
      <c r="AH6700" s="353" t="s">
        <v>1682</v>
      </c>
      <c r="AI6700" s="352" t="s">
        <v>20783</v>
      </c>
      <c r="AJ6700" s="352" t="s">
        <v>20784</v>
      </c>
      <c r="AK6700" s="354">
        <v>35.114960000000004</v>
      </c>
      <c r="AL6700" s="355">
        <v>1.68916</v>
      </c>
      <c r="AM6700" s="11">
        <f>IF(Verzie!$E$1="CZK",Ceny!AK6700,IF(Verzie!$E$1="SK",Ceny!AL6700,""))</f>
        <v>1.68916</v>
      </c>
    </row>
    <row r="6701" spans="34:39" ht="15">
      <c r="AH6701" s="353" t="s">
        <v>20785</v>
      </c>
      <c r="AI6701" s="352" t="s">
        <v>20786</v>
      </c>
      <c r="AJ6701" s="352" t="s">
        <v>20787</v>
      </c>
      <c r="AK6701" s="354">
        <v>5.5445099999999998</v>
      </c>
      <c r="AL6701" s="355">
        <v>0.26669999999999999</v>
      </c>
      <c r="AM6701" s="11">
        <f>IF(Verzie!$E$1="CZK",Ceny!AK6701,IF(Verzie!$E$1="SK",Ceny!AL6701,""))</f>
        <v>0.26669999999999999</v>
      </c>
    </row>
    <row r="6702" spans="34:39" ht="15">
      <c r="AH6702" s="353" t="s">
        <v>20788</v>
      </c>
      <c r="AI6702" s="352" t="s">
        <v>20789</v>
      </c>
      <c r="AJ6702" s="352" t="s">
        <v>20790</v>
      </c>
      <c r="AK6702" s="354">
        <v>3.7803</v>
      </c>
      <c r="AL6702" s="355">
        <v>0.18184</v>
      </c>
      <c r="AM6702" s="11">
        <f>IF(Verzie!$E$1="CZK",Ceny!AK6702,IF(Verzie!$E$1="SK",Ceny!AL6702,""))</f>
        <v>0.18184</v>
      </c>
    </row>
    <row r="6703" spans="34:39" ht="15">
      <c r="AH6703" s="353" t="s">
        <v>20791</v>
      </c>
      <c r="AI6703" s="352" t="s">
        <v>20792</v>
      </c>
      <c r="AJ6703" s="352" t="s">
        <v>20793</v>
      </c>
      <c r="AK6703" s="354">
        <v>3.7803</v>
      </c>
      <c r="AL6703" s="355">
        <v>0.18184</v>
      </c>
      <c r="AM6703" s="11">
        <f>IF(Verzie!$E$1="CZK",Ceny!AK6703,IF(Verzie!$E$1="SK",Ceny!AL6703,""))</f>
        <v>0.18184</v>
      </c>
    </row>
    <row r="6704" spans="34:39" ht="15">
      <c r="AH6704" s="353" t="s">
        <v>20794</v>
      </c>
      <c r="AI6704" s="352" t="s">
        <v>20795</v>
      </c>
      <c r="AJ6704" s="352" t="s">
        <v>20796</v>
      </c>
      <c r="AK6704" s="354">
        <v>7.0961400000000001</v>
      </c>
      <c r="AL6704" s="355">
        <v>0.3251</v>
      </c>
      <c r="AM6704" s="11">
        <f>IF(Verzie!$E$1="CZK",Ceny!AK6704,IF(Verzie!$E$1="SK",Ceny!AL6704,""))</f>
        <v>0.3251</v>
      </c>
    </row>
    <row r="6705" spans="34:39" ht="15">
      <c r="AH6705" s="353" t="s">
        <v>20797</v>
      </c>
      <c r="AI6705" s="352" t="s">
        <v>20798</v>
      </c>
      <c r="AJ6705" s="352" t="s">
        <v>20799</v>
      </c>
      <c r="AK6705" s="354">
        <v>51.559750000000001</v>
      </c>
      <c r="AL6705" s="355">
        <v>2.0929799999999998</v>
      </c>
      <c r="AM6705" s="11">
        <f>IF(Verzie!$E$1="CZK",Ceny!AK6705,IF(Verzie!$E$1="SK",Ceny!AL6705,""))</f>
        <v>2.0929799999999998</v>
      </c>
    </row>
    <row r="6706" spans="34:39" ht="15">
      <c r="AH6706" s="353" t="s">
        <v>1682</v>
      </c>
      <c r="AI6706" s="352" t="s">
        <v>20800</v>
      </c>
      <c r="AJ6706" s="352" t="s">
        <v>20801</v>
      </c>
      <c r="AK6706" s="354">
        <v>0</v>
      </c>
      <c r="AL6706" s="355">
        <v>0</v>
      </c>
      <c r="AM6706" s="11">
        <f>IF(Verzie!$E$1="CZK",Ceny!AK6706,IF(Verzie!$E$1="SK",Ceny!AL6706,""))</f>
        <v>0</v>
      </c>
    </row>
    <row r="6707" spans="34:39" ht="15">
      <c r="AH6707" s="353" t="s">
        <v>20802</v>
      </c>
      <c r="AI6707" s="352" t="s">
        <v>20803</v>
      </c>
      <c r="AJ6707" s="352" t="s">
        <v>20804</v>
      </c>
      <c r="AK6707" s="354">
        <v>708.01328000000001</v>
      </c>
      <c r="AL6707" s="355">
        <v>29.038119999999999</v>
      </c>
      <c r="AM6707" s="11">
        <f>IF(Verzie!$E$1="CZK",Ceny!AK6707,IF(Verzie!$E$1="SK",Ceny!AL6707,""))</f>
        <v>29.038119999999999</v>
      </c>
    </row>
    <row r="6708" spans="34:39" ht="15">
      <c r="AH6708" s="353" t="s">
        <v>1682</v>
      </c>
      <c r="AI6708" s="352" t="s">
        <v>20805</v>
      </c>
      <c r="AJ6708" s="352" t="s">
        <v>20806</v>
      </c>
      <c r="AK6708" s="354">
        <v>0</v>
      </c>
      <c r="AL6708" s="355">
        <v>0</v>
      </c>
      <c r="AM6708" s="11">
        <f>IF(Verzie!$E$1="CZK",Ceny!AK6708,IF(Verzie!$E$1="SK",Ceny!AL6708,""))</f>
        <v>0</v>
      </c>
    </row>
    <row r="6709" spans="34:39" ht="15">
      <c r="AH6709" s="353" t="s">
        <v>20807</v>
      </c>
      <c r="AI6709" s="352" t="s">
        <v>20808</v>
      </c>
      <c r="AJ6709" s="352" t="s">
        <v>20809</v>
      </c>
      <c r="AK6709" s="354">
        <v>1302.01776</v>
      </c>
      <c r="AL6709" s="355">
        <v>59.649279999999997</v>
      </c>
      <c r="AM6709" s="11">
        <f>IF(Verzie!$E$1="CZK",Ceny!AK6709,IF(Verzie!$E$1="SK",Ceny!AL6709,""))</f>
        <v>59.649279999999997</v>
      </c>
    </row>
    <row r="6710" spans="34:39" ht="15">
      <c r="AH6710" s="353" t="s">
        <v>20810</v>
      </c>
      <c r="AI6710" s="352" t="s">
        <v>20811</v>
      </c>
      <c r="AJ6710" s="352" t="s">
        <v>20812</v>
      </c>
      <c r="AK6710" s="354">
        <v>1382.2702300000001</v>
      </c>
      <c r="AL6710" s="355">
        <v>63.325899999999997</v>
      </c>
      <c r="AM6710" s="11">
        <f>IF(Verzie!$E$1="CZK",Ceny!AK6710,IF(Verzie!$E$1="SK",Ceny!AL6710,""))</f>
        <v>63.325899999999997</v>
      </c>
    </row>
    <row r="6711" spans="34:39" ht="15">
      <c r="AH6711" s="353" t="s">
        <v>20813</v>
      </c>
      <c r="AI6711" s="352" t="s">
        <v>20814</v>
      </c>
      <c r="AJ6711" s="352" t="s">
        <v>20815</v>
      </c>
      <c r="AK6711" s="354">
        <v>80.493380000000002</v>
      </c>
      <c r="AL6711" s="355">
        <v>3.68764</v>
      </c>
      <c r="AM6711" s="11">
        <f>IF(Verzie!$E$1="CZK",Ceny!AK6711,IF(Verzie!$E$1="SK",Ceny!AL6711,""))</f>
        <v>3.68764</v>
      </c>
    </row>
    <row r="6712" spans="34:39" ht="15">
      <c r="AH6712" s="353" t="s">
        <v>20816</v>
      </c>
      <c r="AI6712" s="352" t="s">
        <v>20817</v>
      </c>
      <c r="AJ6712" s="352" t="s">
        <v>20818</v>
      </c>
      <c r="AK6712" s="354">
        <v>105.35984000000001</v>
      </c>
      <c r="AL6712" s="355">
        <v>4.8268399999999998</v>
      </c>
      <c r="AM6712" s="11">
        <f>IF(Verzie!$E$1="CZK",Ceny!AK6712,IF(Verzie!$E$1="SK",Ceny!AL6712,""))</f>
        <v>4.8268399999999998</v>
      </c>
    </row>
    <row r="6713" spans="34:39" ht="15">
      <c r="AH6713" s="353" t="s">
        <v>20819</v>
      </c>
      <c r="AI6713" s="352" t="s">
        <v>20820</v>
      </c>
      <c r="AJ6713" s="352" t="s">
        <v>20821</v>
      </c>
      <c r="AK6713" s="354">
        <v>135.30108000000001</v>
      </c>
      <c r="AL6713" s="355">
        <v>6.1985400000000004</v>
      </c>
      <c r="AM6713" s="11">
        <f>IF(Verzie!$E$1="CZK",Ceny!AK6713,IF(Verzie!$E$1="SK",Ceny!AL6713,""))</f>
        <v>6.1985400000000004</v>
      </c>
    </row>
    <row r="6714" spans="34:39" ht="15">
      <c r="AH6714" s="353" t="s">
        <v>20822</v>
      </c>
      <c r="AI6714" s="352" t="s">
        <v>20823</v>
      </c>
      <c r="AJ6714" s="352" t="s">
        <v>20824</v>
      </c>
      <c r="AK6714" s="354">
        <v>165.12379999999999</v>
      </c>
      <c r="AL6714" s="355">
        <v>7.5648200000000001</v>
      </c>
      <c r="AM6714" s="11">
        <f>IF(Verzie!$E$1="CZK",Ceny!AK6714,IF(Verzie!$E$1="SK",Ceny!AL6714,""))</f>
        <v>7.5648200000000001</v>
      </c>
    </row>
    <row r="6715" spans="34:39" ht="15">
      <c r="AH6715" s="353" t="s">
        <v>20825</v>
      </c>
      <c r="AI6715" s="352" t="s">
        <v>20826</v>
      </c>
      <c r="AJ6715" s="352" t="s">
        <v>20827</v>
      </c>
      <c r="AK6715" s="354">
        <v>146.28121999999999</v>
      </c>
      <c r="AL6715" s="355">
        <v>6.7015799999999999</v>
      </c>
      <c r="AM6715" s="11">
        <f>IF(Verzie!$E$1="CZK",Ceny!AK6715,IF(Verzie!$E$1="SK",Ceny!AL6715,""))</f>
        <v>6.7015799999999999</v>
      </c>
    </row>
    <row r="6716" spans="34:39" ht="15">
      <c r="AH6716" s="353" t="s">
        <v>20828</v>
      </c>
      <c r="AI6716" s="352" t="s">
        <v>20829</v>
      </c>
      <c r="AJ6716" s="352" t="s">
        <v>20830</v>
      </c>
      <c r="AK6716" s="354">
        <v>146.28121999999999</v>
      </c>
      <c r="AL6716" s="355">
        <v>6.7015799999999999</v>
      </c>
      <c r="AM6716" s="11">
        <f>IF(Verzie!$E$1="CZK",Ceny!AK6716,IF(Verzie!$E$1="SK",Ceny!AL6716,""))</f>
        <v>6.7015799999999999</v>
      </c>
    </row>
    <row r="6717" spans="34:39" ht="15">
      <c r="AH6717" s="353" t="s">
        <v>20831</v>
      </c>
      <c r="AI6717" s="352" t="s">
        <v>20832</v>
      </c>
      <c r="AJ6717" s="352" t="s">
        <v>20833</v>
      </c>
      <c r="AK6717" s="354">
        <v>131.67567</v>
      </c>
      <c r="AL6717" s="355">
        <v>6.0324600000000004</v>
      </c>
      <c r="AM6717" s="11">
        <f>IF(Verzie!$E$1="CZK",Ceny!AK6717,IF(Verzie!$E$1="SK",Ceny!AL6717,""))</f>
        <v>6.0324600000000004</v>
      </c>
    </row>
    <row r="6718" spans="34:39" ht="15">
      <c r="AH6718" s="353" t="s">
        <v>20834</v>
      </c>
      <c r="AI6718" s="352" t="s">
        <v>20835</v>
      </c>
      <c r="AJ6718" s="352" t="s">
        <v>20836</v>
      </c>
      <c r="AK6718" s="354">
        <v>254.75856999999999</v>
      </c>
      <c r="AL6718" s="355">
        <v>11.67126</v>
      </c>
      <c r="AM6718" s="11">
        <f>IF(Verzie!$E$1="CZK",Ceny!AK6718,IF(Verzie!$E$1="SK",Ceny!AL6718,""))</f>
        <v>11.67126</v>
      </c>
    </row>
    <row r="6719" spans="34:39" ht="15">
      <c r="AH6719" s="353" t="s">
        <v>20837</v>
      </c>
      <c r="AI6719" s="352" t="s">
        <v>20838</v>
      </c>
      <c r="AJ6719" s="352" t="s">
        <v>20839</v>
      </c>
      <c r="AK6719" s="354">
        <v>254.75856999999999</v>
      </c>
      <c r="AL6719" s="355">
        <v>11.67126</v>
      </c>
      <c r="AM6719" s="11">
        <f>IF(Verzie!$E$1="CZK",Ceny!AK6719,IF(Verzie!$E$1="SK",Ceny!AL6719,""))</f>
        <v>11.67126</v>
      </c>
    </row>
    <row r="6720" spans="34:39" ht="15">
      <c r="AH6720" s="353" t="s">
        <v>20840</v>
      </c>
      <c r="AI6720" s="352" t="s">
        <v>20841</v>
      </c>
      <c r="AJ6720" s="352" t="s">
        <v>20842</v>
      </c>
      <c r="AK6720" s="354">
        <v>217.60355000000001</v>
      </c>
      <c r="AL6720" s="355">
        <v>9.9690600000000007</v>
      </c>
      <c r="AM6720" s="11">
        <f>IF(Verzie!$E$1="CZK",Ceny!AK6720,IF(Verzie!$E$1="SK",Ceny!AL6720,""))</f>
        <v>9.9690600000000007</v>
      </c>
    </row>
    <row r="6721" spans="34:39" ht="15">
      <c r="AH6721" s="353" t="s">
        <v>20843</v>
      </c>
      <c r="AI6721" s="352" t="s">
        <v>20844</v>
      </c>
      <c r="AJ6721" s="352" t="s">
        <v>20845</v>
      </c>
      <c r="AK6721" s="354">
        <v>251.73733999999999</v>
      </c>
      <c r="AL6721" s="355">
        <v>11.53284</v>
      </c>
      <c r="AM6721" s="11">
        <f>IF(Verzie!$E$1="CZK",Ceny!AK6721,IF(Verzie!$E$1="SK",Ceny!AL6721,""))</f>
        <v>11.53284</v>
      </c>
    </row>
    <row r="6722" spans="34:39" ht="15">
      <c r="AH6722" s="353" t="s">
        <v>20846</v>
      </c>
      <c r="AI6722" s="352" t="s">
        <v>20847</v>
      </c>
      <c r="AJ6722" s="352" t="s">
        <v>20848</v>
      </c>
      <c r="AK6722" s="354">
        <v>287.86932000000002</v>
      </c>
      <c r="AL6722" s="355">
        <v>13.18816</v>
      </c>
      <c r="AM6722" s="11">
        <f>IF(Verzie!$E$1="CZK",Ceny!AK6722,IF(Verzie!$E$1="SK",Ceny!AL6722,""))</f>
        <v>13.18816</v>
      </c>
    </row>
    <row r="6723" spans="34:39" ht="15">
      <c r="AH6723" s="353" t="s">
        <v>20849</v>
      </c>
      <c r="AI6723" s="352" t="s">
        <v>20850</v>
      </c>
      <c r="AJ6723" s="352" t="s">
        <v>20851</v>
      </c>
      <c r="AK6723" s="354">
        <v>162.46218999999999</v>
      </c>
      <c r="AL6723" s="355">
        <v>7.4428799999999997</v>
      </c>
      <c r="AM6723" s="11">
        <f>IF(Verzie!$E$1="CZK",Ceny!AK6723,IF(Verzie!$E$1="SK",Ceny!AL6723,""))</f>
        <v>7.4428799999999997</v>
      </c>
    </row>
    <row r="6724" spans="34:39" ht="15">
      <c r="AH6724" s="353" t="s">
        <v>20852</v>
      </c>
      <c r="AI6724" s="352" t="s">
        <v>20853</v>
      </c>
      <c r="AJ6724" s="352" t="s">
        <v>20854</v>
      </c>
      <c r="AK6724" s="354">
        <v>170.58414999999999</v>
      </c>
      <c r="AL6724" s="355">
        <v>7.8149800000000003</v>
      </c>
      <c r="AM6724" s="11">
        <f>IF(Verzie!$E$1="CZK",Ceny!AK6724,IF(Verzie!$E$1="SK",Ceny!AL6724,""))</f>
        <v>7.8149800000000003</v>
      </c>
    </row>
    <row r="6725" spans="34:39" ht="15">
      <c r="AH6725" s="353" t="s">
        <v>20855</v>
      </c>
      <c r="AI6725" s="352" t="s">
        <v>20856</v>
      </c>
      <c r="AJ6725" s="352" t="s">
        <v>20857</v>
      </c>
      <c r="AK6725" s="354">
        <v>162.46218999999999</v>
      </c>
      <c r="AL6725" s="355">
        <v>7.4428799999999997</v>
      </c>
      <c r="AM6725" s="11">
        <f>IF(Verzie!$E$1="CZK",Ceny!AK6725,IF(Verzie!$E$1="SK",Ceny!AL6725,""))</f>
        <v>7.4428799999999997</v>
      </c>
    </row>
    <row r="6726" spans="34:39" ht="15">
      <c r="AH6726" s="353" t="s">
        <v>20858</v>
      </c>
      <c r="AI6726" s="352" t="s">
        <v>20859</v>
      </c>
      <c r="AJ6726" s="352" t="s">
        <v>20860</v>
      </c>
      <c r="AK6726" s="354">
        <v>137.66242</v>
      </c>
      <c r="AL6726" s="355">
        <v>6.3067200000000003</v>
      </c>
      <c r="AM6726" s="11">
        <f>IF(Verzie!$E$1="CZK",Ceny!AK6726,IF(Verzie!$E$1="SK",Ceny!AL6726,""))</f>
        <v>6.3067200000000003</v>
      </c>
    </row>
    <row r="6727" spans="34:39" ht="15">
      <c r="AH6727" s="353" t="s">
        <v>20861</v>
      </c>
      <c r="AI6727" s="352" t="s">
        <v>20862</v>
      </c>
      <c r="AJ6727" s="352" t="s">
        <v>20863</v>
      </c>
      <c r="AK6727" s="354">
        <v>152.9315</v>
      </c>
      <c r="AL6727" s="355">
        <v>7.0062600000000002</v>
      </c>
      <c r="AM6727" s="11">
        <f>IF(Verzie!$E$1="CZK",Ceny!AK6727,IF(Verzie!$E$1="SK",Ceny!AL6727,""))</f>
        <v>7.0062600000000002</v>
      </c>
    </row>
    <row r="6728" spans="34:39" ht="15">
      <c r="AH6728" s="353" t="s">
        <v>20864</v>
      </c>
      <c r="AI6728" s="352" t="s">
        <v>20865</v>
      </c>
      <c r="AJ6728" s="352" t="s">
        <v>20866</v>
      </c>
      <c r="AK6728" s="354">
        <v>266.33544999999998</v>
      </c>
      <c r="AL6728" s="355">
        <v>12.20162</v>
      </c>
      <c r="AM6728" s="11">
        <f>IF(Verzie!$E$1="CZK",Ceny!AK6728,IF(Verzie!$E$1="SK",Ceny!AL6728,""))</f>
        <v>12.20162</v>
      </c>
    </row>
    <row r="6729" spans="34:39" ht="15">
      <c r="AH6729" s="353" t="s">
        <v>20867</v>
      </c>
      <c r="AI6729" s="352" t="s">
        <v>20868</v>
      </c>
      <c r="AJ6729" s="352" t="s">
        <v>20869</v>
      </c>
      <c r="AK6729" s="354">
        <v>55.790089999999999</v>
      </c>
      <c r="AL6729" s="355">
        <v>2.5558999999999998</v>
      </c>
      <c r="AM6729" s="11">
        <f>IF(Verzie!$E$1="CZK",Ceny!AK6729,IF(Verzie!$E$1="SK",Ceny!AL6729,""))</f>
        <v>2.5558999999999998</v>
      </c>
    </row>
    <row r="6730" spans="34:39" ht="15">
      <c r="AH6730" s="353" t="s">
        <v>20870</v>
      </c>
      <c r="AI6730" s="352" t="s">
        <v>20871</v>
      </c>
      <c r="AJ6730" s="352" t="s">
        <v>20872</v>
      </c>
      <c r="AK6730" s="354">
        <v>272.67811</v>
      </c>
      <c r="AL6730" s="355">
        <v>12.492179999999999</v>
      </c>
      <c r="AM6730" s="11">
        <f>IF(Verzie!$E$1="CZK",Ceny!AK6730,IF(Verzie!$E$1="SK",Ceny!AL6730,""))</f>
        <v>12.492179999999999</v>
      </c>
    </row>
    <row r="6731" spans="34:39" ht="15">
      <c r="AH6731" s="353" t="s">
        <v>20873</v>
      </c>
      <c r="AI6731" s="352" t="s">
        <v>20874</v>
      </c>
      <c r="AJ6731" s="352" t="s">
        <v>20875</v>
      </c>
      <c r="AK6731" s="354">
        <v>362.73919000000001</v>
      </c>
      <c r="AL6731" s="355">
        <v>16.61816</v>
      </c>
      <c r="AM6731" s="11">
        <f>IF(Verzie!$E$1="CZK",Ceny!AK6731,IF(Verzie!$E$1="SK",Ceny!AL6731,""))</f>
        <v>16.61816</v>
      </c>
    </row>
    <row r="6732" spans="34:39" ht="15">
      <c r="AH6732" s="353" t="s">
        <v>20876</v>
      </c>
      <c r="AI6732" s="352" t="s">
        <v>20877</v>
      </c>
      <c r="AJ6732" s="352" t="s">
        <v>20878</v>
      </c>
      <c r="AK6732" s="354">
        <v>440.94537000000003</v>
      </c>
      <c r="AL6732" s="355">
        <v>20.20102</v>
      </c>
      <c r="AM6732" s="11">
        <f>IF(Verzie!$E$1="CZK",Ceny!AK6732,IF(Verzie!$E$1="SK",Ceny!AL6732,""))</f>
        <v>20.20102</v>
      </c>
    </row>
    <row r="6733" spans="34:39" ht="15">
      <c r="AH6733" s="353" t="s">
        <v>20879</v>
      </c>
      <c r="AI6733" s="352" t="s">
        <v>20880</v>
      </c>
      <c r="AJ6733" s="352" t="s">
        <v>20881</v>
      </c>
      <c r="AK6733" s="354">
        <v>437.29037</v>
      </c>
      <c r="AL6733" s="355">
        <v>19.275320000000001</v>
      </c>
      <c r="AM6733" s="11">
        <f>IF(Verzie!$E$1="CZK",Ceny!AK6733,IF(Verzie!$E$1="SK",Ceny!AL6733,""))</f>
        <v>19.275320000000001</v>
      </c>
    </row>
    <row r="6734" spans="34:39" ht="15">
      <c r="AH6734" s="353" t="s">
        <v>20882</v>
      </c>
      <c r="AI6734" s="352" t="s">
        <v>20883</v>
      </c>
      <c r="AJ6734" s="352" t="s">
        <v>20884</v>
      </c>
      <c r="AK6734" s="354">
        <v>477.71494000000001</v>
      </c>
      <c r="AL6734" s="355">
        <v>21.885539999999999</v>
      </c>
      <c r="AM6734" s="11">
        <f>IF(Verzie!$E$1="CZK",Ceny!AK6734,IF(Verzie!$E$1="SK",Ceny!AL6734,""))</f>
        <v>21.885539999999999</v>
      </c>
    </row>
    <row r="6735" spans="34:39" ht="15">
      <c r="AH6735" s="353" t="s">
        <v>20885</v>
      </c>
      <c r="AI6735" s="352" t="s">
        <v>20886</v>
      </c>
      <c r="AJ6735" s="352" t="s">
        <v>20887</v>
      </c>
      <c r="AK6735" s="354">
        <v>219.71652</v>
      </c>
      <c r="AL6735" s="355">
        <v>10.065860000000001</v>
      </c>
      <c r="AM6735" s="11">
        <f>IF(Verzie!$E$1="CZK",Ceny!AK6735,IF(Verzie!$E$1="SK",Ceny!AL6735,""))</f>
        <v>10.065860000000001</v>
      </c>
    </row>
    <row r="6736" spans="34:39" ht="15">
      <c r="AH6736" s="353" t="s">
        <v>20888</v>
      </c>
      <c r="AI6736" s="352" t="s">
        <v>20889</v>
      </c>
      <c r="AJ6736" s="352" t="s">
        <v>20890</v>
      </c>
      <c r="AK6736" s="354">
        <v>291.23892000000001</v>
      </c>
      <c r="AL6736" s="355">
        <v>13.34252</v>
      </c>
      <c r="AM6736" s="11">
        <f>IF(Verzie!$E$1="CZK",Ceny!AK6736,IF(Verzie!$E$1="SK",Ceny!AL6736,""))</f>
        <v>13.34252</v>
      </c>
    </row>
    <row r="6737" spans="34:39" ht="15">
      <c r="AH6737" s="353" t="s">
        <v>20891</v>
      </c>
      <c r="AI6737" s="352" t="s">
        <v>20892</v>
      </c>
      <c r="AJ6737" s="352" t="s">
        <v>20893</v>
      </c>
      <c r="AK6737" s="354">
        <v>355.27701999999999</v>
      </c>
      <c r="AL6737" s="355">
        <v>16.276299999999999</v>
      </c>
      <c r="AM6737" s="11">
        <f>IF(Verzie!$E$1="CZK",Ceny!AK6737,IF(Verzie!$E$1="SK",Ceny!AL6737,""))</f>
        <v>16.276299999999999</v>
      </c>
    </row>
    <row r="6738" spans="34:39" ht="15">
      <c r="AH6738" s="353" t="s">
        <v>20894</v>
      </c>
      <c r="AI6738" s="352" t="s">
        <v>20895</v>
      </c>
      <c r="AJ6738" s="352" t="s">
        <v>20896</v>
      </c>
      <c r="AK6738" s="354">
        <v>165.59459000000001</v>
      </c>
      <c r="AL6738" s="355">
        <v>7.5863800000000001</v>
      </c>
      <c r="AM6738" s="11">
        <f>IF(Verzie!$E$1="CZK",Ceny!AK6738,IF(Verzie!$E$1="SK",Ceny!AL6738,""))</f>
        <v>7.5863800000000001</v>
      </c>
    </row>
    <row r="6739" spans="34:39" ht="15">
      <c r="AH6739" s="353" t="s">
        <v>20897</v>
      </c>
      <c r="AI6739" s="352" t="s">
        <v>20898</v>
      </c>
      <c r="AJ6739" s="352" t="s">
        <v>20899</v>
      </c>
      <c r="AK6739" s="354">
        <v>158.39184</v>
      </c>
      <c r="AL6739" s="355">
        <v>7.2564000000000002</v>
      </c>
      <c r="AM6739" s="11">
        <f>IF(Verzie!$E$1="CZK",Ceny!AK6739,IF(Verzie!$E$1="SK",Ceny!AL6739,""))</f>
        <v>7.2564000000000002</v>
      </c>
    </row>
    <row r="6740" spans="34:39" ht="15">
      <c r="AH6740" s="353" t="s">
        <v>20900</v>
      </c>
      <c r="AI6740" s="352" t="s">
        <v>20901</v>
      </c>
      <c r="AJ6740" s="352" t="s">
        <v>20902</v>
      </c>
      <c r="AK6740" s="354">
        <v>158.39184</v>
      </c>
      <c r="AL6740" s="355">
        <v>7.2564000000000002</v>
      </c>
      <c r="AM6740" s="11">
        <f>IF(Verzie!$E$1="CZK",Ceny!AK6740,IF(Verzie!$E$1="SK",Ceny!AL6740,""))</f>
        <v>7.2564000000000002</v>
      </c>
    </row>
    <row r="6741" spans="34:39" ht="15">
      <c r="AH6741" s="353" t="s">
        <v>1682</v>
      </c>
      <c r="AI6741" s="352" t="s">
        <v>20903</v>
      </c>
      <c r="AJ6741" s="352" t="s">
        <v>20904</v>
      </c>
      <c r="AK6741" s="354">
        <v>0</v>
      </c>
      <c r="AL6741" s="355">
        <v>0</v>
      </c>
      <c r="AM6741" s="11">
        <f>IF(Verzie!$E$1="CZK",Ceny!AK6741,IF(Verzie!$E$1="SK",Ceny!AL6741,""))</f>
        <v>0</v>
      </c>
    </row>
    <row r="6742" spans="34:39" ht="15">
      <c r="AH6742" s="353" t="s">
        <v>1682</v>
      </c>
      <c r="AI6742" s="352" t="s">
        <v>20905</v>
      </c>
      <c r="AJ6742" s="352" t="s">
        <v>20906</v>
      </c>
      <c r="AK6742" s="354">
        <v>0</v>
      </c>
      <c r="AL6742" s="355">
        <v>0</v>
      </c>
      <c r="AM6742" s="11">
        <f>IF(Verzie!$E$1="CZK",Ceny!AK6742,IF(Verzie!$E$1="SK",Ceny!AL6742,""))</f>
        <v>0</v>
      </c>
    </row>
    <row r="6743" spans="34:39" ht="15">
      <c r="AH6743" s="353" t="s">
        <v>1682</v>
      </c>
      <c r="AI6743" s="352" t="s">
        <v>20907</v>
      </c>
      <c r="AJ6743" s="352" t="s">
        <v>20908</v>
      </c>
      <c r="AK6743" s="354">
        <v>0</v>
      </c>
      <c r="AL6743" s="355">
        <v>0</v>
      </c>
      <c r="AM6743" s="11">
        <f>IF(Verzie!$E$1="CZK",Ceny!AK6743,IF(Verzie!$E$1="SK",Ceny!AL6743,""))</f>
        <v>0</v>
      </c>
    </row>
    <row r="6744" spans="34:39" ht="15">
      <c r="AH6744" s="353" t="s">
        <v>1682</v>
      </c>
      <c r="AI6744" s="352" t="s">
        <v>20909</v>
      </c>
      <c r="AJ6744" s="352" t="s">
        <v>20910</v>
      </c>
      <c r="AK6744" s="354">
        <v>0</v>
      </c>
      <c r="AL6744" s="355">
        <v>0</v>
      </c>
      <c r="AM6744" s="11">
        <f>IF(Verzie!$E$1="CZK",Ceny!AK6744,IF(Verzie!$E$1="SK",Ceny!AL6744,""))</f>
        <v>0</v>
      </c>
    </row>
    <row r="6745" spans="34:39" ht="15">
      <c r="AH6745" s="353" t="s">
        <v>1682</v>
      </c>
      <c r="AI6745" s="352" t="s">
        <v>20911</v>
      </c>
      <c r="AJ6745" s="352" t="s">
        <v>20912</v>
      </c>
      <c r="AK6745" s="354">
        <v>0</v>
      </c>
      <c r="AL6745" s="355">
        <v>0</v>
      </c>
      <c r="AM6745" s="11">
        <f>IF(Verzie!$E$1="CZK",Ceny!AK6745,IF(Verzie!$E$1="SK",Ceny!AL6745,""))</f>
        <v>0</v>
      </c>
    </row>
    <row r="6746" spans="34:39" ht="15">
      <c r="AH6746" s="353" t="s">
        <v>1682</v>
      </c>
      <c r="AI6746" s="352" t="s">
        <v>20913</v>
      </c>
      <c r="AJ6746" s="352" t="s">
        <v>20914</v>
      </c>
      <c r="AK6746" s="354">
        <v>0</v>
      </c>
      <c r="AL6746" s="355">
        <v>0</v>
      </c>
      <c r="AM6746" s="11">
        <f>IF(Verzie!$E$1="CZK",Ceny!AK6746,IF(Verzie!$E$1="SK",Ceny!AL6746,""))</f>
        <v>0</v>
      </c>
    </row>
    <row r="6747" spans="34:39" ht="15">
      <c r="AH6747" s="353" t="s">
        <v>20915</v>
      </c>
      <c r="AI6747" s="352" t="s">
        <v>20916</v>
      </c>
      <c r="AJ6747" s="352" t="s">
        <v>20917</v>
      </c>
      <c r="AK6747" s="354">
        <v>939.25917000000004</v>
      </c>
      <c r="AL6747" s="355">
        <v>0</v>
      </c>
      <c r="AM6747" s="11">
        <f>IF(Verzie!$E$1="CZK",Ceny!AK6747,IF(Verzie!$E$1="SK",Ceny!AL6747,""))</f>
        <v>0</v>
      </c>
    </row>
    <row r="6748" spans="34:39" ht="15">
      <c r="AH6748" s="353" t="s">
        <v>20915</v>
      </c>
      <c r="AI6748" s="352" t="s">
        <v>20918</v>
      </c>
      <c r="AJ6748" s="352" t="s">
        <v>20919</v>
      </c>
      <c r="AK6748" s="354">
        <v>939.25917000000004</v>
      </c>
      <c r="AL6748" s="355">
        <v>43.241680000000002</v>
      </c>
      <c r="AM6748" s="11">
        <f>IF(Verzie!$E$1="CZK",Ceny!AK6748,IF(Verzie!$E$1="SK",Ceny!AL6748,""))</f>
        <v>43.241680000000002</v>
      </c>
    </row>
    <row r="6749" spans="34:39" ht="15">
      <c r="AH6749" s="353" t="s">
        <v>20915</v>
      </c>
      <c r="AI6749" s="352" t="s">
        <v>20920</v>
      </c>
      <c r="AJ6749" s="352" t="s">
        <v>20921</v>
      </c>
      <c r="AK6749" s="354">
        <v>934.79101000000003</v>
      </c>
      <c r="AL6749" s="355">
        <v>43.035960000000003</v>
      </c>
      <c r="AM6749" s="11">
        <f>IF(Verzie!$E$1="CZK",Ceny!AK6749,IF(Verzie!$E$1="SK",Ceny!AL6749,""))</f>
        <v>43.035960000000003</v>
      </c>
    </row>
    <row r="6750" spans="34:39" ht="15">
      <c r="AH6750" s="353" t="s">
        <v>20915</v>
      </c>
      <c r="AI6750" s="352" t="s">
        <v>20922</v>
      </c>
      <c r="AJ6750" s="352" t="s">
        <v>20923</v>
      </c>
      <c r="AK6750" s="354">
        <v>698.50086999999996</v>
      </c>
      <c r="AL6750" s="355">
        <v>32.157640000000001</v>
      </c>
      <c r="AM6750" s="11">
        <f>IF(Verzie!$E$1="CZK",Ceny!AK6750,IF(Verzie!$E$1="SK",Ceny!AL6750,""))</f>
        <v>32.157640000000001</v>
      </c>
    </row>
    <row r="6751" spans="34:39" ht="15">
      <c r="AH6751" s="353" t="s">
        <v>20915</v>
      </c>
      <c r="AI6751" s="352" t="s">
        <v>20924</v>
      </c>
      <c r="AJ6751" s="352" t="s">
        <v>20925</v>
      </c>
      <c r="AK6751" s="354">
        <v>698.50086999999996</v>
      </c>
      <c r="AL6751" s="355">
        <v>33.21152</v>
      </c>
      <c r="AM6751" s="11">
        <f>IF(Verzie!$E$1="CZK",Ceny!AK6751,IF(Verzie!$E$1="SK",Ceny!AL6751,""))</f>
        <v>33.21152</v>
      </c>
    </row>
    <row r="6752" spans="34:39" ht="15">
      <c r="AH6752" s="353" t="s">
        <v>20915</v>
      </c>
      <c r="AI6752" s="352" t="s">
        <v>20926</v>
      </c>
      <c r="AJ6752" s="352" t="s">
        <v>20927</v>
      </c>
      <c r="AK6752" s="354">
        <v>694.03270999999995</v>
      </c>
      <c r="AL6752" s="355">
        <v>31.951920000000001</v>
      </c>
      <c r="AM6752" s="11">
        <f>IF(Verzie!$E$1="CZK",Ceny!AK6752,IF(Verzie!$E$1="SK",Ceny!AL6752,""))</f>
        <v>31.951920000000001</v>
      </c>
    </row>
    <row r="6753" spans="34:39" ht="15">
      <c r="AH6753" s="353"/>
      <c r="AI6753" s="352" t="s">
        <v>20928</v>
      </c>
      <c r="AJ6753" s="352" t="s">
        <v>20929</v>
      </c>
      <c r="AK6753" s="354">
        <v>366950.81910000002</v>
      </c>
      <c r="AL6753" s="355">
        <v>0</v>
      </c>
      <c r="AM6753" s="11">
        <f>IF(Verzie!$E$1="CZK",Ceny!AK6753,IF(Verzie!$E$1="SK",Ceny!AL6753,""))</f>
        <v>0</v>
      </c>
    </row>
    <row r="6754" spans="34:39" ht="15">
      <c r="AH6754" s="353" t="s">
        <v>1682</v>
      </c>
      <c r="AI6754" s="352" t="s">
        <v>20930</v>
      </c>
      <c r="AJ6754" s="352" t="s">
        <v>20931</v>
      </c>
      <c r="AK6754" s="354">
        <v>9722.1417299999994</v>
      </c>
      <c r="AL6754" s="355">
        <v>0</v>
      </c>
      <c r="AM6754" s="11">
        <f>IF(Verzie!$E$1="CZK",Ceny!AK6754,IF(Verzie!$E$1="SK",Ceny!AL6754,""))</f>
        <v>0</v>
      </c>
    </row>
    <row r="6755" spans="34:39" ht="15">
      <c r="AH6755" s="353" t="s">
        <v>1682</v>
      </c>
      <c r="AI6755" s="352" t="s">
        <v>20932</v>
      </c>
      <c r="AJ6755" s="352" t="s">
        <v>20933</v>
      </c>
      <c r="AK6755" s="354">
        <v>4.4999999999999998E-2</v>
      </c>
      <c r="AL6755" s="355">
        <v>1.1299999999999999E-3</v>
      </c>
      <c r="AM6755" s="11">
        <f>IF(Verzie!$E$1="CZK",Ceny!AK6755,IF(Verzie!$E$1="SK",Ceny!AL6755,""))</f>
        <v>1.1299999999999999E-3</v>
      </c>
    </row>
    <row r="6756" spans="34:39" ht="15">
      <c r="AH6756" s="353"/>
      <c r="AI6756" s="352" t="s">
        <v>20934</v>
      </c>
      <c r="AJ6756" s="352" t="s">
        <v>20935</v>
      </c>
      <c r="AK6756" s="354">
        <v>1.8E-3</v>
      </c>
      <c r="AL6756" s="355">
        <v>4.0000000000000003E-5</v>
      </c>
      <c r="AM6756" s="11">
        <f>IF(Verzie!$E$1="CZK",Ceny!AK6756,IF(Verzie!$E$1="SK",Ceny!AL6756,""))</f>
        <v>4.0000000000000003E-5</v>
      </c>
    </row>
    <row r="6757" spans="34:39" ht="15">
      <c r="AH6757" s="353" t="s">
        <v>20936</v>
      </c>
      <c r="AI6757" s="352" t="s">
        <v>20937</v>
      </c>
      <c r="AJ6757" s="352" t="s">
        <v>20938</v>
      </c>
      <c r="AK6757" s="354">
        <v>96.010829999999999</v>
      </c>
      <c r="AL6757" s="355">
        <v>4.3985399999999997</v>
      </c>
      <c r="AM6757" s="11">
        <f>IF(Verzie!$E$1="CZK",Ceny!AK6757,IF(Verzie!$E$1="SK",Ceny!AL6757,""))</f>
        <v>4.3985399999999997</v>
      </c>
    </row>
    <row r="6758" spans="34:39" ht="15">
      <c r="AH6758" s="353" t="s">
        <v>20939</v>
      </c>
      <c r="AI6758" s="352" t="s">
        <v>20940</v>
      </c>
      <c r="AJ6758" s="352" t="s">
        <v>20941</v>
      </c>
      <c r="AK6758" s="354">
        <v>119.69843</v>
      </c>
      <c r="AL6758" s="355">
        <v>5.4837400000000001</v>
      </c>
      <c r="AM6758" s="11">
        <f>IF(Verzie!$E$1="CZK",Ceny!AK6758,IF(Verzie!$E$1="SK",Ceny!AL6758,""))</f>
        <v>5.4837400000000001</v>
      </c>
    </row>
    <row r="6759" spans="34:39" ht="15">
      <c r="AH6759" s="353" t="s">
        <v>20942</v>
      </c>
      <c r="AI6759" s="352" t="s">
        <v>20943</v>
      </c>
      <c r="AJ6759" s="352" t="s">
        <v>20944</v>
      </c>
      <c r="AK6759" s="354">
        <v>367.40264999999999</v>
      </c>
      <c r="AL6759" s="355">
        <v>16.831800000000001</v>
      </c>
      <c r="AM6759" s="11">
        <f>IF(Verzie!$E$1="CZK",Ceny!AK6759,IF(Verzie!$E$1="SK",Ceny!AL6759,""))</f>
        <v>16.831800000000001</v>
      </c>
    </row>
    <row r="6760" spans="34:39" ht="15">
      <c r="AH6760" s="353" t="s">
        <v>20945</v>
      </c>
      <c r="AI6760" s="352" t="s">
        <v>20946</v>
      </c>
      <c r="AJ6760" s="352" t="s">
        <v>20947</v>
      </c>
      <c r="AK6760" s="354">
        <v>334.00268</v>
      </c>
      <c r="AL6760" s="355">
        <v>15.301640000000001</v>
      </c>
      <c r="AM6760" s="11">
        <f>IF(Verzie!$E$1="CZK",Ceny!AK6760,IF(Verzie!$E$1="SK",Ceny!AL6760,""))</f>
        <v>15.301640000000001</v>
      </c>
    </row>
    <row r="6761" spans="34:39" ht="15">
      <c r="AH6761" s="353" t="s">
        <v>20948</v>
      </c>
      <c r="AI6761" s="352" t="s">
        <v>20949</v>
      </c>
      <c r="AJ6761" s="352" t="s">
        <v>20950</v>
      </c>
      <c r="AK6761" s="354">
        <v>40.265749999999997</v>
      </c>
      <c r="AL6761" s="355">
        <v>1.4902200000000001</v>
      </c>
      <c r="AM6761" s="11">
        <f>IF(Verzie!$E$1="CZK",Ceny!AK6761,IF(Verzie!$E$1="SK",Ceny!AL6761,""))</f>
        <v>1.4902200000000001</v>
      </c>
    </row>
    <row r="6762" spans="34:39" ht="15">
      <c r="AH6762" s="353"/>
      <c r="AI6762" s="352" t="s">
        <v>20951</v>
      </c>
      <c r="AJ6762" s="352" t="s">
        <v>20952</v>
      </c>
      <c r="AK6762" s="354">
        <v>14074.2</v>
      </c>
      <c r="AL6762" s="355">
        <v>355.14217000000002</v>
      </c>
      <c r="AM6762" s="11">
        <f>IF(Verzie!$E$1="CZK",Ceny!AK6762,IF(Verzie!$E$1="SK",Ceny!AL6762,""))</f>
        <v>355.14217000000002</v>
      </c>
    </row>
    <row r="6763" spans="34:39" ht="15">
      <c r="AH6763" s="353" t="s">
        <v>20915</v>
      </c>
      <c r="AI6763" s="352" t="s">
        <v>20953</v>
      </c>
      <c r="AJ6763" s="352" t="s">
        <v>20954</v>
      </c>
      <c r="AK6763" s="354">
        <v>932.50323000000003</v>
      </c>
      <c r="AL6763" s="355">
        <v>43.858879999999999</v>
      </c>
      <c r="AM6763" s="11">
        <f>IF(Verzie!$E$1="CZK",Ceny!AK6763,IF(Verzie!$E$1="SK",Ceny!AL6763,""))</f>
        <v>43.858879999999999</v>
      </c>
    </row>
    <row r="6764" spans="34:39" ht="15">
      <c r="AH6764" s="353" t="s">
        <v>20915</v>
      </c>
      <c r="AI6764" s="352" t="s">
        <v>20955</v>
      </c>
      <c r="AJ6764" s="352" t="s">
        <v>20956</v>
      </c>
      <c r="AK6764" s="354">
        <v>932.50323000000003</v>
      </c>
      <c r="AL6764" s="355">
        <v>43.858879999999999</v>
      </c>
      <c r="AM6764" s="11">
        <f>IF(Verzie!$E$1="CZK",Ceny!AK6764,IF(Verzie!$E$1="SK",Ceny!AL6764,""))</f>
        <v>43.858879999999999</v>
      </c>
    </row>
    <row r="6765" spans="34:39" ht="15">
      <c r="AH6765" s="353" t="s">
        <v>20915</v>
      </c>
      <c r="AI6765" s="352" t="s">
        <v>20957</v>
      </c>
      <c r="AJ6765" s="352" t="s">
        <v>20958</v>
      </c>
      <c r="AK6765" s="354">
        <v>932.50323000000003</v>
      </c>
      <c r="AL6765" s="355">
        <v>43.858879999999999</v>
      </c>
      <c r="AM6765" s="11">
        <f>IF(Verzie!$E$1="CZK",Ceny!AK6765,IF(Verzie!$E$1="SK",Ceny!AL6765,""))</f>
        <v>43.858879999999999</v>
      </c>
    </row>
    <row r="6766" spans="34:39" ht="15">
      <c r="AH6766" s="353" t="s">
        <v>20915</v>
      </c>
      <c r="AI6766" s="352" t="s">
        <v>20959</v>
      </c>
      <c r="AJ6766" s="352" t="s">
        <v>20960</v>
      </c>
      <c r="AK6766" s="354">
        <v>932.50323000000003</v>
      </c>
      <c r="AL6766" s="355">
        <v>43.858879999999999</v>
      </c>
      <c r="AM6766" s="11">
        <f>IF(Verzie!$E$1="CZK",Ceny!AK6766,IF(Verzie!$E$1="SK",Ceny!AL6766,""))</f>
        <v>43.858879999999999</v>
      </c>
    </row>
    <row r="6767" spans="34:39" ht="15">
      <c r="AH6767" s="353" t="s">
        <v>20915</v>
      </c>
      <c r="AI6767" s="352" t="s">
        <v>20961</v>
      </c>
      <c r="AJ6767" s="352" t="s">
        <v>20962</v>
      </c>
      <c r="AK6767" s="354">
        <v>955.64260000000002</v>
      </c>
      <c r="AL6767" s="355">
        <v>44.947200000000002</v>
      </c>
      <c r="AM6767" s="11">
        <f>IF(Verzie!$E$1="CZK",Ceny!AK6767,IF(Verzie!$E$1="SK",Ceny!AL6767,""))</f>
        <v>44.947200000000002</v>
      </c>
    </row>
    <row r="6768" spans="34:39" ht="15">
      <c r="AH6768" s="353" t="s">
        <v>20915</v>
      </c>
      <c r="AI6768" s="352" t="s">
        <v>20963</v>
      </c>
      <c r="AJ6768" s="352" t="s">
        <v>20964</v>
      </c>
      <c r="AK6768" s="354">
        <v>955.64260000000002</v>
      </c>
      <c r="AL6768" s="355">
        <v>44.947200000000002</v>
      </c>
      <c r="AM6768" s="11">
        <f>IF(Verzie!$E$1="CZK",Ceny!AK6768,IF(Verzie!$E$1="SK",Ceny!AL6768,""))</f>
        <v>44.947200000000002</v>
      </c>
    </row>
    <row r="6769" spans="34:39" ht="15">
      <c r="AH6769" s="353" t="s">
        <v>20915</v>
      </c>
      <c r="AI6769" s="352" t="s">
        <v>20965</v>
      </c>
      <c r="AJ6769" s="352" t="s">
        <v>20966</v>
      </c>
      <c r="AK6769" s="354">
        <v>955.64260000000002</v>
      </c>
      <c r="AL6769" s="355">
        <v>44.947200000000002</v>
      </c>
      <c r="AM6769" s="11">
        <f>IF(Verzie!$E$1="CZK",Ceny!AK6769,IF(Verzie!$E$1="SK",Ceny!AL6769,""))</f>
        <v>44.947200000000002</v>
      </c>
    </row>
    <row r="6770" spans="34:39" ht="15">
      <c r="AH6770" s="353" t="s">
        <v>20915</v>
      </c>
      <c r="AI6770" s="352" t="s">
        <v>20967</v>
      </c>
      <c r="AJ6770" s="352" t="s">
        <v>20968</v>
      </c>
      <c r="AK6770" s="354">
        <v>975.27800000000002</v>
      </c>
      <c r="AL6770" s="355">
        <v>44.899920000000002</v>
      </c>
      <c r="AM6770" s="11">
        <f>IF(Verzie!$E$1="CZK",Ceny!AK6770,IF(Verzie!$E$1="SK",Ceny!AL6770,""))</f>
        <v>44.899920000000002</v>
      </c>
    </row>
    <row r="6771" spans="34:39" ht="15">
      <c r="AH6771" s="353" t="s">
        <v>20915</v>
      </c>
      <c r="AI6771" s="352" t="s">
        <v>20969</v>
      </c>
      <c r="AJ6771" s="352" t="s">
        <v>20970</v>
      </c>
      <c r="AK6771" s="354">
        <v>975.27800000000002</v>
      </c>
      <c r="AL6771" s="355">
        <v>44.899920000000002</v>
      </c>
      <c r="AM6771" s="11">
        <f>IF(Verzie!$E$1="CZK",Ceny!AK6771,IF(Verzie!$E$1="SK",Ceny!AL6771,""))</f>
        <v>44.899920000000002</v>
      </c>
    </row>
    <row r="6772" spans="34:39" ht="15">
      <c r="AH6772" s="353" t="s">
        <v>20915</v>
      </c>
      <c r="AI6772" s="352" t="s">
        <v>20971</v>
      </c>
      <c r="AJ6772" s="352" t="s">
        <v>20972</v>
      </c>
      <c r="AK6772" s="354">
        <v>695.66036999999994</v>
      </c>
      <c r="AL6772" s="355">
        <v>32.719340000000003</v>
      </c>
      <c r="AM6772" s="11">
        <f>IF(Verzie!$E$1="CZK",Ceny!AK6772,IF(Verzie!$E$1="SK",Ceny!AL6772,""))</f>
        <v>32.719340000000003</v>
      </c>
    </row>
    <row r="6773" spans="34:39" ht="15">
      <c r="AH6773" s="353" t="s">
        <v>20915</v>
      </c>
      <c r="AI6773" s="352" t="s">
        <v>20973</v>
      </c>
      <c r="AJ6773" s="352" t="s">
        <v>20974</v>
      </c>
      <c r="AK6773" s="354">
        <v>695.66036999999994</v>
      </c>
      <c r="AL6773" s="355">
        <v>32.719340000000003</v>
      </c>
      <c r="AM6773" s="11">
        <f>IF(Verzie!$E$1="CZK",Ceny!AK6773,IF(Verzie!$E$1="SK",Ceny!AL6773,""))</f>
        <v>32.719340000000003</v>
      </c>
    </row>
    <row r="6774" spans="34:39" ht="15">
      <c r="AH6774" s="353" t="s">
        <v>20915</v>
      </c>
      <c r="AI6774" s="352" t="s">
        <v>20975</v>
      </c>
      <c r="AJ6774" s="352" t="s">
        <v>20976</v>
      </c>
      <c r="AK6774" s="354">
        <v>695.66036999999994</v>
      </c>
      <c r="AL6774" s="355">
        <v>32.719340000000003</v>
      </c>
      <c r="AM6774" s="11">
        <f>IF(Verzie!$E$1="CZK",Ceny!AK6774,IF(Verzie!$E$1="SK",Ceny!AL6774,""))</f>
        <v>32.719340000000003</v>
      </c>
    </row>
    <row r="6775" spans="34:39" ht="15">
      <c r="AH6775" s="353" t="s">
        <v>20915</v>
      </c>
      <c r="AI6775" s="352" t="s">
        <v>20977</v>
      </c>
      <c r="AJ6775" s="352" t="s">
        <v>20978</v>
      </c>
      <c r="AK6775" s="354">
        <v>695.66036999999994</v>
      </c>
      <c r="AL6775" s="355">
        <v>32.719340000000003</v>
      </c>
      <c r="AM6775" s="11">
        <f>IF(Verzie!$E$1="CZK",Ceny!AK6775,IF(Verzie!$E$1="SK",Ceny!AL6775,""))</f>
        <v>32.719340000000003</v>
      </c>
    </row>
    <row r="6776" spans="34:39" ht="15">
      <c r="AH6776" s="353" t="s">
        <v>20915</v>
      </c>
      <c r="AI6776" s="352" t="s">
        <v>20979</v>
      </c>
      <c r="AJ6776" s="352" t="s">
        <v>20980</v>
      </c>
      <c r="AK6776" s="354">
        <v>695.66036999999994</v>
      </c>
      <c r="AL6776" s="355">
        <v>32.719340000000003</v>
      </c>
      <c r="AM6776" s="11">
        <f>IF(Verzie!$E$1="CZK",Ceny!AK6776,IF(Verzie!$E$1="SK",Ceny!AL6776,""))</f>
        <v>32.719340000000003</v>
      </c>
    </row>
    <row r="6777" spans="34:39" ht="15">
      <c r="AH6777" s="353" t="s">
        <v>20915</v>
      </c>
      <c r="AI6777" s="352" t="s">
        <v>20981</v>
      </c>
      <c r="AJ6777" s="352" t="s">
        <v>20982</v>
      </c>
      <c r="AK6777" s="354">
        <v>712.61577999999997</v>
      </c>
      <c r="AL6777" s="355">
        <v>33.516800000000003</v>
      </c>
      <c r="AM6777" s="11">
        <f>IF(Verzie!$E$1="CZK",Ceny!AK6777,IF(Verzie!$E$1="SK",Ceny!AL6777,""))</f>
        <v>33.516800000000003</v>
      </c>
    </row>
    <row r="6778" spans="34:39" ht="15">
      <c r="AH6778" s="353" t="s">
        <v>20915</v>
      </c>
      <c r="AI6778" s="352" t="s">
        <v>20983</v>
      </c>
      <c r="AJ6778" s="352" t="s">
        <v>20984</v>
      </c>
      <c r="AK6778" s="354">
        <v>712.61577999999997</v>
      </c>
      <c r="AL6778" s="355">
        <v>33.516800000000003</v>
      </c>
      <c r="AM6778" s="11">
        <f>IF(Verzie!$E$1="CZK",Ceny!AK6778,IF(Verzie!$E$1="SK",Ceny!AL6778,""))</f>
        <v>33.516800000000003</v>
      </c>
    </row>
    <row r="6779" spans="34:39" ht="15">
      <c r="AH6779" s="353" t="s">
        <v>20915</v>
      </c>
      <c r="AI6779" s="352" t="s">
        <v>20985</v>
      </c>
      <c r="AJ6779" s="352" t="s">
        <v>20986</v>
      </c>
      <c r="AK6779" s="354">
        <v>712.61577999999997</v>
      </c>
      <c r="AL6779" s="355">
        <v>33.516800000000003</v>
      </c>
      <c r="AM6779" s="11">
        <f>IF(Verzie!$E$1="CZK",Ceny!AK6779,IF(Verzie!$E$1="SK",Ceny!AL6779,""))</f>
        <v>33.516800000000003</v>
      </c>
    </row>
    <row r="6780" spans="34:39" ht="15">
      <c r="AH6780" s="353" t="s">
        <v>20915</v>
      </c>
      <c r="AI6780" s="352" t="s">
        <v>20987</v>
      </c>
      <c r="AJ6780" s="352" t="s">
        <v>20988</v>
      </c>
      <c r="AK6780" s="354">
        <v>730.21992999999998</v>
      </c>
      <c r="AL6780" s="355">
        <v>33.617919999999998</v>
      </c>
      <c r="AM6780" s="11">
        <f>IF(Verzie!$E$1="CZK",Ceny!AK6780,IF(Verzie!$E$1="SK",Ceny!AL6780,""))</f>
        <v>33.617919999999998</v>
      </c>
    </row>
    <row r="6781" spans="34:39" ht="15">
      <c r="AH6781" s="353" t="s">
        <v>20915</v>
      </c>
      <c r="AI6781" s="352" t="s">
        <v>20989</v>
      </c>
      <c r="AJ6781" s="352" t="s">
        <v>20990</v>
      </c>
      <c r="AK6781" s="354">
        <v>730.21992999999998</v>
      </c>
      <c r="AL6781" s="355">
        <v>33.617919999999998</v>
      </c>
      <c r="AM6781" s="11">
        <f>IF(Verzie!$E$1="CZK",Ceny!AK6781,IF(Verzie!$E$1="SK",Ceny!AL6781,""))</f>
        <v>33.617919999999998</v>
      </c>
    </row>
    <row r="6782" spans="34:39" ht="15">
      <c r="AH6782" s="353" t="s">
        <v>1682</v>
      </c>
      <c r="AI6782" s="352" t="s">
        <v>20991</v>
      </c>
      <c r="AJ6782" s="352" t="s">
        <v>20992</v>
      </c>
      <c r="AK6782" s="354">
        <v>1217.31548</v>
      </c>
      <c r="AL6782" s="355">
        <v>56.042859999999997</v>
      </c>
      <c r="AM6782" s="11">
        <f>IF(Verzie!$E$1="CZK",Ceny!AK6782,IF(Verzie!$E$1="SK",Ceny!AL6782,""))</f>
        <v>56.042859999999997</v>
      </c>
    </row>
    <row r="6783" spans="34:39" ht="15">
      <c r="AH6783" s="353" t="s">
        <v>1682</v>
      </c>
      <c r="AI6783" s="352" t="s">
        <v>20993</v>
      </c>
      <c r="AJ6783" s="352" t="s">
        <v>20994</v>
      </c>
      <c r="AK6783" s="354">
        <v>1217.31548</v>
      </c>
      <c r="AL6783" s="355">
        <v>56.042859999999997</v>
      </c>
      <c r="AM6783" s="11">
        <f>IF(Verzie!$E$1="CZK",Ceny!AK6783,IF(Verzie!$E$1="SK",Ceny!AL6783,""))</f>
        <v>56.042859999999997</v>
      </c>
    </row>
    <row r="6784" spans="34:39" ht="15">
      <c r="AH6784" s="353" t="s">
        <v>1682</v>
      </c>
      <c r="AI6784" s="352" t="s">
        <v>20995</v>
      </c>
      <c r="AJ6784" s="352" t="s">
        <v>20996</v>
      </c>
      <c r="AK6784" s="354">
        <v>1217.31548</v>
      </c>
      <c r="AL6784" s="355">
        <v>56.042859999999997</v>
      </c>
      <c r="AM6784" s="11">
        <f>IF(Verzie!$E$1="CZK",Ceny!AK6784,IF(Verzie!$E$1="SK",Ceny!AL6784,""))</f>
        <v>56.042859999999997</v>
      </c>
    </row>
    <row r="6785" spans="34:39" ht="15">
      <c r="AH6785" s="353" t="s">
        <v>1682</v>
      </c>
      <c r="AI6785" s="352" t="s">
        <v>20997</v>
      </c>
      <c r="AJ6785" s="352" t="s">
        <v>20998</v>
      </c>
      <c r="AK6785" s="354">
        <v>1223.1234199999999</v>
      </c>
      <c r="AL6785" s="355">
        <v>56.31024</v>
      </c>
      <c r="AM6785" s="11">
        <f>IF(Verzie!$E$1="CZK",Ceny!AK6785,IF(Verzie!$E$1="SK",Ceny!AL6785,""))</f>
        <v>56.31024</v>
      </c>
    </row>
    <row r="6786" spans="34:39" ht="15">
      <c r="AH6786" s="353" t="s">
        <v>1682</v>
      </c>
      <c r="AI6786" s="352" t="s">
        <v>20999</v>
      </c>
      <c r="AJ6786" s="352" t="s">
        <v>21000</v>
      </c>
      <c r="AK6786" s="354">
        <v>0</v>
      </c>
      <c r="AL6786" s="355">
        <v>0</v>
      </c>
      <c r="AM6786" s="11">
        <f>IF(Verzie!$E$1="CZK",Ceny!AK6786,IF(Verzie!$E$1="SK",Ceny!AL6786,""))</f>
        <v>0</v>
      </c>
    </row>
    <row r="6787" spans="34:39" ht="15">
      <c r="AH6787" s="353" t="s">
        <v>1682</v>
      </c>
      <c r="AI6787" s="352" t="s">
        <v>21001</v>
      </c>
      <c r="AJ6787" s="352" t="s">
        <v>21002</v>
      </c>
      <c r="AK6787" s="354">
        <v>1223.1234199999999</v>
      </c>
      <c r="AL6787" s="355">
        <v>56.31024</v>
      </c>
      <c r="AM6787" s="11">
        <f>IF(Verzie!$E$1="CZK",Ceny!AK6787,IF(Verzie!$E$1="SK",Ceny!AL6787,""))</f>
        <v>56.31024</v>
      </c>
    </row>
    <row r="6788" spans="34:39" ht="15">
      <c r="AH6788" s="353" t="s">
        <v>1682</v>
      </c>
      <c r="AI6788" s="352" t="s">
        <v>21003</v>
      </c>
      <c r="AJ6788" s="352" t="s">
        <v>21004</v>
      </c>
      <c r="AK6788" s="354">
        <v>1240.3042700000001</v>
      </c>
      <c r="AL6788" s="355">
        <v>57.101219999999998</v>
      </c>
      <c r="AM6788" s="11">
        <f>IF(Verzie!$E$1="CZK",Ceny!AK6788,IF(Verzie!$E$1="SK",Ceny!AL6788,""))</f>
        <v>57.101219999999998</v>
      </c>
    </row>
    <row r="6789" spans="34:39" ht="15">
      <c r="AH6789" s="353" t="s">
        <v>1682</v>
      </c>
      <c r="AI6789" s="352" t="s">
        <v>21005</v>
      </c>
      <c r="AJ6789" s="352" t="s">
        <v>21006</v>
      </c>
      <c r="AK6789" s="354">
        <v>1240.3042700000001</v>
      </c>
      <c r="AL6789" s="355">
        <v>57.101219999999998</v>
      </c>
      <c r="AM6789" s="11">
        <f>IF(Verzie!$E$1="CZK",Ceny!AK6789,IF(Verzie!$E$1="SK",Ceny!AL6789,""))</f>
        <v>57.101219999999998</v>
      </c>
    </row>
    <row r="6790" spans="34:39" ht="15">
      <c r="AH6790" s="353" t="s">
        <v>1682</v>
      </c>
      <c r="AI6790" s="352" t="s">
        <v>21007</v>
      </c>
      <c r="AJ6790" s="352" t="s">
        <v>21008</v>
      </c>
      <c r="AK6790" s="354">
        <v>1240.3042700000001</v>
      </c>
      <c r="AL6790" s="355">
        <v>57.101219999999998</v>
      </c>
      <c r="AM6790" s="11">
        <f>IF(Verzie!$E$1="CZK",Ceny!AK6790,IF(Verzie!$E$1="SK",Ceny!AL6790,""))</f>
        <v>57.101219999999998</v>
      </c>
    </row>
    <row r="6791" spans="34:39" ht="15">
      <c r="AH6791" s="353" t="s">
        <v>1682</v>
      </c>
      <c r="AI6791" s="352" t="s">
        <v>21009</v>
      </c>
      <c r="AJ6791" s="352" t="s">
        <v>21010</v>
      </c>
      <c r="AK6791" s="354">
        <v>1257.4727600000001</v>
      </c>
      <c r="AL6791" s="355">
        <v>57.891620000000003</v>
      </c>
      <c r="AM6791" s="11">
        <f>IF(Verzie!$E$1="CZK",Ceny!AK6791,IF(Verzie!$E$1="SK",Ceny!AL6791,""))</f>
        <v>57.891620000000003</v>
      </c>
    </row>
    <row r="6792" spans="34:39" ht="15">
      <c r="AH6792" s="353" t="s">
        <v>1682</v>
      </c>
      <c r="AI6792" s="352" t="s">
        <v>21011</v>
      </c>
      <c r="AJ6792" s="352" t="s">
        <v>21012</v>
      </c>
      <c r="AK6792" s="354">
        <v>1257.4727600000001</v>
      </c>
      <c r="AL6792" s="355">
        <v>57.891620000000003</v>
      </c>
      <c r="AM6792" s="11">
        <f>IF(Verzie!$E$1="CZK",Ceny!AK6792,IF(Verzie!$E$1="SK",Ceny!AL6792,""))</f>
        <v>57.891620000000003</v>
      </c>
    </row>
    <row r="6793" spans="34:39" ht="15">
      <c r="AH6793" s="353" t="s">
        <v>1682</v>
      </c>
      <c r="AI6793" s="352" t="s">
        <v>21013</v>
      </c>
      <c r="AJ6793" s="352" t="s">
        <v>21014</v>
      </c>
      <c r="AK6793" s="354">
        <v>1257.4727600000001</v>
      </c>
      <c r="AL6793" s="355">
        <v>57.891620000000003</v>
      </c>
      <c r="AM6793" s="11">
        <f>IF(Verzie!$E$1="CZK",Ceny!AK6793,IF(Verzie!$E$1="SK",Ceny!AL6793,""))</f>
        <v>57.891620000000003</v>
      </c>
    </row>
    <row r="6794" spans="34:39" ht="15">
      <c r="AH6794" s="353" t="s">
        <v>1682</v>
      </c>
      <c r="AI6794" s="352" t="s">
        <v>21015</v>
      </c>
      <c r="AJ6794" s="352" t="s">
        <v>21016</v>
      </c>
      <c r="AK6794" s="354">
        <v>1090.1286</v>
      </c>
      <c r="AL6794" s="355">
        <v>50.187420000000003</v>
      </c>
      <c r="AM6794" s="11">
        <f>IF(Verzie!$E$1="CZK",Ceny!AK6794,IF(Verzie!$E$1="SK",Ceny!AL6794,""))</f>
        <v>50.187420000000003</v>
      </c>
    </row>
    <row r="6795" spans="34:39" ht="15">
      <c r="AH6795" s="353" t="s">
        <v>1682</v>
      </c>
      <c r="AI6795" s="352" t="s">
        <v>21017</v>
      </c>
      <c r="AJ6795" s="352" t="s">
        <v>21018</v>
      </c>
      <c r="AK6795" s="354">
        <v>1090.1286</v>
      </c>
      <c r="AL6795" s="355">
        <v>50.187420000000003</v>
      </c>
      <c r="AM6795" s="11">
        <f>IF(Verzie!$E$1="CZK",Ceny!AK6795,IF(Verzie!$E$1="SK",Ceny!AL6795,""))</f>
        <v>50.187420000000003</v>
      </c>
    </row>
    <row r="6796" spans="34:39" ht="15">
      <c r="AH6796" s="353" t="s">
        <v>1682</v>
      </c>
      <c r="AI6796" s="352" t="s">
        <v>21019</v>
      </c>
      <c r="AJ6796" s="352" t="s">
        <v>21020</v>
      </c>
      <c r="AK6796" s="354">
        <v>1090.1286</v>
      </c>
      <c r="AL6796" s="355">
        <v>50.187420000000003</v>
      </c>
      <c r="AM6796" s="11">
        <f>IF(Verzie!$E$1="CZK",Ceny!AK6796,IF(Verzie!$E$1="SK",Ceny!AL6796,""))</f>
        <v>50.187420000000003</v>
      </c>
    </row>
    <row r="6797" spans="34:39" ht="15">
      <c r="AH6797" s="353" t="s">
        <v>1682</v>
      </c>
      <c r="AI6797" s="352" t="s">
        <v>21021</v>
      </c>
      <c r="AJ6797" s="352" t="s">
        <v>21022</v>
      </c>
      <c r="AK6797" s="354">
        <v>1106.66497</v>
      </c>
      <c r="AL6797" s="355">
        <v>50.948720000000002</v>
      </c>
      <c r="AM6797" s="11">
        <f>IF(Verzie!$E$1="CZK",Ceny!AK6797,IF(Verzie!$E$1="SK",Ceny!AL6797,""))</f>
        <v>50.948720000000002</v>
      </c>
    </row>
    <row r="6798" spans="34:39" ht="15">
      <c r="AH6798" s="353" t="s">
        <v>1682</v>
      </c>
      <c r="AI6798" s="352" t="s">
        <v>21023</v>
      </c>
      <c r="AJ6798" s="352" t="s">
        <v>21024</v>
      </c>
      <c r="AK6798" s="354">
        <v>1106.66497</v>
      </c>
      <c r="AL6798" s="355">
        <v>50.948720000000002</v>
      </c>
      <c r="AM6798" s="11">
        <f>IF(Verzie!$E$1="CZK",Ceny!AK6798,IF(Verzie!$E$1="SK",Ceny!AL6798,""))</f>
        <v>50.948720000000002</v>
      </c>
    </row>
    <row r="6799" spans="34:39" ht="15">
      <c r="AH6799" s="353" t="s">
        <v>1682</v>
      </c>
      <c r="AI6799" s="352" t="s">
        <v>21025</v>
      </c>
      <c r="AJ6799" s="352" t="s">
        <v>21026</v>
      </c>
      <c r="AK6799" s="354">
        <v>1083.9476299999999</v>
      </c>
      <c r="AL6799" s="355">
        <v>49.902859999999997</v>
      </c>
      <c r="AM6799" s="11">
        <f>IF(Verzie!$E$1="CZK",Ceny!AK6799,IF(Verzie!$E$1="SK",Ceny!AL6799,""))</f>
        <v>49.902859999999997</v>
      </c>
    </row>
    <row r="6800" spans="34:39" ht="15">
      <c r="AH6800" s="353" t="s">
        <v>1682</v>
      </c>
      <c r="AI6800" s="352" t="s">
        <v>21027</v>
      </c>
      <c r="AJ6800" s="352" t="s">
        <v>21028</v>
      </c>
      <c r="AK6800" s="354">
        <v>1321.07413</v>
      </c>
      <c r="AL6800" s="355">
        <v>60.819699999999997</v>
      </c>
      <c r="AM6800" s="11">
        <f>IF(Verzie!$E$1="CZK",Ceny!AK6800,IF(Verzie!$E$1="SK",Ceny!AL6800,""))</f>
        <v>60.819699999999997</v>
      </c>
    </row>
    <row r="6801" spans="34:39" ht="15">
      <c r="AH6801" s="353" t="s">
        <v>1682</v>
      </c>
      <c r="AI6801" s="352" t="s">
        <v>21029</v>
      </c>
      <c r="AJ6801" s="352" t="s">
        <v>21030</v>
      </c>
      <c r="AK6801" s="354">
        <v>1321.07413</v>
      </c>
      <c r="AL6801" s="355">
        <v>60.819699999999997</v>
      </c>
      <c r="AM6801" s="11">
        <f>IF(Verzie!$E$1="CZK",Ceny!AK6801,IF(Verzie!$E$1="SK",Ceny!AL6801,""))</f>
        <v>60.819699999999997</v>
      </c>
    </row>
    <row r="6802" spans="34:39" ht="15">
      <c r="AH6802" s="353" t="s">
        <v>1682</v>
      </c>
      <c r="AI6802" s="352" t="s">
        <v>21031</v>
      </c>
      <c r="AJ6802" s="352" t="s">
        <v>21032</v>
      </c>
      <c r="AK6802" s="354">
        <v>1342.4088200000001</v>
      </c>
      <c r="AL6802" s="355">
        <v>61.801920000000003</v>
      </c>
      <c r="AM6802" s="11">
        <f>IF(Verzie!$E$1="CZK",Ceny!AK6802,IF(Verzie!$E$1="SK",Ceny!AL6802,""))</f>
        <v>61.801920000000003</v>
      </c>
    </row>
    <row r="6803" spans="34:39" ht="15">
      <c r="AH6803" s="353" t="s">
        <v>1682</v>
      </c>
      <c r="AI6803" s="352" t="s">
        <v>21033</v>
      </c>
      <c r="AJ6803" s="352" t="s">
        <v>21034</v>
      </c>
      <c r="AK6803" s="354">
        <v>1342.4088200000001</v>
      </c>
      <c r="AL6803" s="355">
        <v>61.801920000000003</v>
      </c>
      <c r="AM6803" s="11">
        <f>IF(Verzie!$E$1="CZK",Ceny!AK6803,IF(Verzie!$E$1="SK",Ceny!AL6803,""))</f>
        <v>61.801920000000003</v>
      </c>
    </row>
    <row r="6804" spans="34:39" ht="15">
      <c r="AH6804" s="353" t="s">
        <v>1682</v>
      </c>
      <c r="AI6804" s="352" t="s">
        <v>21035</v>
      </c>
      <c r="AJ6804" s="352" t="s">
        <v>21036</v>
      </c>
      <c r="AK6804" s="354">
        <v>1342.4088200000001</v>
      </c>
      <c r="AL6804" s="355">
        <v>61.801920000000003</v>
      </c>
      <c r="AM6804" s="11">
        <f>IF(Verzie!$E$1="CZK",Ceny!AK6804,IF(Verzie!$E$1="SK",Ceny!AL6804,""))</f>
        <v>61.801920000000003</v>
      </c>
    </row>
    <row r="6805" spans="34:39" ht="15">
      <c r="AH6805" s="353" t="s">
        <v>1682</v>
      </c>
      <c r="AI6805" s="352" t="s">
        <v>21037</v>
      </c>
      <c r="AJ6805" s="352" t="s">
        <v>21038</v>
      </c>
      <c r="AK6805" s="354">
        <v>1753.79006</v>
      </c>
      <c r="AL6805" s="355">
        <v>80.741100000000003</v>
      </c>
      <c r="AM6805" s="11">
        <f>IF(Verzie!$E$1="CZK",Ceny!AK6805,IF(Verzie!$E$1="SK",Ceny!AL6805,""))</f>
        <v>80.741100000000003</v>
      </c>
    </row>
    <row r="6806" spans="34:39" ht="15">
      <c r="AH6806" s="353" t="s">
        <v>1682</v>
      </c>
      <c r="AI6806" s="352" t="s">
        <v>21039</v>
      </c>
      <c r="AJ6806" s="352" t="s">
        <v>21040</v>
      </c>
      <c r="AK6806" s="354">
        <v>1753.79006</v>
      </c>
      <c r="AL6806" s="355">
        <v>80.741100000000003</v>
      </c>
      <c r="AM6806" s="11">
        <f>IF(Verzie!$E$1="CZK",Ceny!AK6806,IF(Verzie!$E$1="SK",Ceny!AL6806,""))</f>
        <v>80.741100000000003</v>
      </c>
    </row>
    <row r="6807" spans="34:39" ht="15">
      <c r="AH6807" s="353" t="s">
        <v>1682</v>
      </c>
      <c r="AI6807" s="352" t="s">
        <v>21041</v>
      </c>
      <c r="AJ6807" s="352" t="s">
        <v>21042</v>
      </c>
      <c r="AK6807" s="354">
        <v>1753.79006</v>
      </c>
      <c r="AL6807" s="355">
        <v>80.741100000000003</v>
      </c>
      <c r="AM6807" s="11">
        <f>IF(Verzie!$E$1="CZK",Ceny!AK6807,IF(Verzie!$E$1="SK",Ceny!AL6807,""))</f>
        <v>80.741100000000003</v>
      </c>
    </row>
    <row r="6808" spans="34:39" ht="15">
      <c r="AH6808" s="353" t="s">
        <v>1682</v>
      </c>
      <c r="AI6808" s="352" t="s">
        <v>21043</v>
      </c>
      <c r="AJ6808" s="352" t="s">
        <v>21044</v>
      </c>
      <c r="AK6808" s="354">
        <v>1360.0538799999999</v>
      </c>
      <c r="AL6808" s="355">
        <v>62.614260000000002</v>
      </c>
      <c r="AM6808" s="11">
        <f>IF(Verzie!$E$1="CZK",Ceny!AK6808,IF(Verzie!$E$1="SK",Ceny!AL6808,""))</f>
        <v>62.614260000000002</v>
      </c>
    </row>
    <row r="6809" spans="34:39" ht="15">
      <c r="AH6809" s="353" t="s">
        <v>1682</v>
      </c>
      <c r="AI6809" s="352" t="s">
        <v>21045</v>
      </c>
      <c r="AJ6809" s="352" t="s">
        <v>21046</v>
      </c>
      <c r="AK6809" s="354">
        <v>1360.0538799999999</v>
      </c>
      <c r="AL6809" s="355">
        <v>62.614260000000002</v>
      </c>
      <c r="AM6809" s="11">
        <f>IF(Verzie!$E$1="CZK",Ceny!AK6809,IF(Verzie!$E$1="SK",Ceny!AL6809,""))</f>
        <v>62.614260000000002</v>
      </c>
    </row>
    <row r="6810" spans="34:39" ht="15">
      <c r="AH6810" s="353" t="s">
        <v>1682</v>
      </c>
      <c r="AI6810" s="352" t="s">
        <v>21047</v>
      </c>
      <c r="AJ6810" s="352" t="s">
        <v>21048</v>
      </c>
      <c r="AK6810" s="354">
        <v>1379.3633500000001</v>
      </c>
      <c r="AL6810" s="355">
        <v>63.503239999999998</v>
      </c>
      <c r="AM6810" s="11">
        <f>IF(Verzie!$E$1="CZK",Ceny!AK6810,IF(Verzie!$E$1="SK",Ceny!AL6810,""))</f>
        <v>63.503239999999998</v>
      </c>
    </row>
    <row r="6811" spans="34:39" ht="15">
      <c r="AH6811" s="353" t="s">
        <v>1682</v>
      </c>
      <c r="AI6811" s="352" t="s">
        <v>21049</v>
      </c>
      <c r="AJ6811" s="352" t="s">
        <v>21050</v>
      </c>
      <c r="AK6811" s="354">
        <v>1379.3633500000001</v>
      </c>
      <c r="AL6811" s="355">
        <v>63.503239999999998</v>
      </c>
      <c r="AM6811" s="11">
        <f>IF(Verzie!$E$1="CZK",Ceny!AK6811,IF(Verzie!$E$1="SK",Ceny!AL6811,""))</f>
        <v>63.503239999999998</v>
      </c>
    </row>
    <row r="6812" spans="34:39" ht="15">
      <c r="AH6812" s="353" t="s">
        <v>1682</v>
      </c>
      <c r="AI6812" s="352" t="s">
        <v>21051</v>
      </c>
      <c r="AJ6812" s="352" t="s">
        <v>21052</v>
      </c>
      <c r="AK6812" s="354">
        <v>1398.6706099999999</v>
      </c>
      <c r="AL6812" s="355">
        <v>64.392099999999999</v>
      </c>
      <c r="AM6812" s="11">
        <f>IF(Verzie!$E$1="CZK",Ceny!AK6812,IF(Verzie!$E$1="SK",Ceny!AL6812,""))</f>
        <v>64.392099999999999</v>
      </c>
    </row>
    <row r="6813" spans="34:39" ht="15">
      <c r="AH6813" s="353" t="s">
        <v>1682</v>
      </c>
      <c r="AI6813" s="352" t="s">
        <v>21053</v>
      </c>
      <c r="AJ6813" s="352" t="s">
        <v>21054</v>
      </c>
      <c r="AK6813" s="354">
        <v>1398.6706099999999</v>
      </c>
      <c r="AL6813" s="355">
        <v>64.392099999999999</v>
      </c>
      <c r="AM6813" s="11">
        <f>IF(Verzie!$E$1="CZK",Ceny!AK6813,IF(Verzie!$E$1="SK",Ceny!AL6813,""))</f>
        <v>64.392099999999999</v>
      </c>
    </row>
    <row r="6814" spans="34:39" ht="15">
      <c r="AH6814" s="353" t="s">
        <v>1682</v>
      </c>
      <c r="AI6814" s="352" t="s">
        <v>21055</v>
      </c>
      <c r="AJ6814" s="352" t="s">
        <v>21056</v>
      </c>
      <c r="AK6814" s="354">
        <v>1400.6506099999999</v>
      </c>
      <c r="AL6814" s="355">
        <v>64.483239999999995</v>
      </c>
      <c r="AM6814" s="11">
        <f>IF(Verzie!$E$1="CZK",Ceny!AK6814,IF(Verzie!$E$1="SK",Ceny!AL6814,""))</f>
        <v>64.483239999999995</v>
      </c>
    </row>
    <row r="6815" spans="34:39" ht="15">
      <c r="AH6815" s="353" t="s">
        <v>1682</v>
      </c>
      <c r="AI6815" s="352" t="s">
        <v>21057</v>
      </c>
      <c r="AJ6815" s="352" t="s">
        <v>21058</v>
      </c>
      <c r="AK6815" s="354">
        <v>1430.0569800000001</v>
      </c>
      <c r="AL6815" s="355">
        <v>65.837059999999994</v>
      </c>
      <c r="AM6815" s="11">
        <f>IF(Verzie!$E$1="CZK",Ceny!AK6815,IF(Verzie!$E$1="SK",Ceny!AL6815,""))</f>
        <v>65.837059999999994</v>
      </c>
    </row>
    <row r="6816" spans="34:39" ht="15">
      <c r="AH6816" s="353" t="s">
        <v>1682</v>
      </c>
      <c r="AI6816" s="352" t="s">
        <v>21059</v>
      </c>
      <c r="AJ6816" s="352" t="s">
        <v>21060</v>
      </c>
      <c r="AK6816" s="354">
        <v>1430.0569800000001</v>
      </c>
      <c r="AL6816" s="355">
        <v>65.837059999999994</v>
      </c>
      <c r="AM6816" s="11">
        <f>IF(Verzie!$E$1="CZK",Ceny!AK6816,IF(Verzie!$E$1="SK",Ceny!AL6816,""))</f>
        <v>65.837059999999994</v>
      </c>
    </row>
    <row r="6817" spans="34:39" ht="15">
      <c r="AH6817" s="353" t="s">
        <v>1682</v>
      </c>
      <c r="AI6817" s="352" t="s">
        <v>21061</v>
      </c>
      <c r="AJ6817" s="352" t="s">
        <v>21062</v>
      </c>
      <c r="AK6817" s="354">
        <v>1430.0569800000001</v>
      </c>
      <c r="AL6817" s="355">
        <v>65.837059999999994</v>
      </c>
      <c r="AM6817" s="11">
        <f>IF(Verzie!$E$1="CZK",Ceny!AK6817,IF(Verzie!$E$1="SK",Ceny!AL6817,""))</f>
        <v>65.837059999999994</v>
      </c>
    </row>
    <row r="6818" spans="34:39" ht="15">
      <c r="AH6818" s="353" t="s">
        <v>1682</v>
      </c>
      <c r="AI6818" s="352" t="s">
        <v>21063</v>
      </c>
      <c r="AJ6818" s="352" t="s">
        <v>21064</v>
      </c>
      <c r="AK6818" s="354">
        <v>1449.3761500000001</v>
      </c>
      <c r="AL6818" s="355">
        <v>66.726479999999995</v>
      </c>
      <c r="AM6818" s="11">
        <f>IF(Verzie!$E$1="CZK",Ceny!AK6818,IF(Verzie!$E$1="SK",Ceny!AL6818,""))</f>
        <v>66.726479999999995</v>
      </c>
    </row>
    <row r="6819" spans="34:39" ht="15">
      <c r="AH6819" s="353" t="s">
        <v>1682</v>
      </c>
      <c r="AI6819" s="352" t="s">
        <v>21065</v>
      </c>
      <c r="AJ6819" s="352" t="s">
        <v>21066</v>
      </c>
      <c r="AK6819" s="354">
        <v>1449.3761500000001</v>
      </c>
      <c r="AL6819" s="355">
        <v>66.726479999999995</v>
      </c>
      <c r="AM6819" s="11">
        <f>IF(Verzie!$E$1="CZK",Ceny!AK6819,IF(Verzie!$E$1="SK",Ceny!AL6819,""))</f>
        <v>66.726479999999995</v>
      </c>
    </row>
    <row r="6820" spans="34:39" ht="15">
      <c r="AH6820" s="353" t="s">
        <v>1682</v>
      </c>
      <c r="AI6820" s="352" t="s">
        <v>21067</v>
      </c>
      <c r="AJ6820" s="352" t="s">
        <v>21068</v>
      </c>
      <c r="AK6820" s="354">
        <v>1468.6782700000001</v>
      </c>
      <c r="AL6820" s="355">
        <v>67.615120000000005</v>
      </c>
      <c r="AM6820" s="11">
        <f>IF(Verzie!$E$1="CZK",Ceny!AK6820,IF(Verzie!$E$1="SK",Ceny!AL6820,""))</f>
        <v>67.615120000000005</v>
      </c>
    </row>
    <row r="6821" spans="34:39" ht="15">
      <c r="AH6821" s="353" t="s">
        <v>1682</v>
      </c>
      <c r="AI6821" s="352" t="s">
        <v>21069</v>
      </c>
      <c r="AJ6821" s="352" t="s">
        <v>21070</v>
      </c>
      <c r="AK6821" s="354">
        <v>1468.6782700000001</v>
      </c>
      <c r="AL6821" s="355">
        <v>67.615120000000005</v>
      </c>
      <c r="AM6821" s="11">
        <f>IF(Verzie!$E$1="CZK",Ceny!AK6821,IF(Verzie!$E$1="SK",Ceny!AL6821,""))</f>
        <v>67.615120000000005</v>
      </c>
    </row>
    <row r="6822" spans="34:39" ht="15">
      <c r="AH6822" s="353" t="s">
        <v>1682</v>
      </c>
      <c r="AI6822" s="352" t="s">
        <v>21071</v>
      </c>
      <c r="AJ6822" s="352" t="s">
        <v>21072</v>
      </c>
      <c r="AK6822" s="354">
        <v>1493.2428500000001</v>
      </c>
      <c r="AL6822" s="355">
        <v>68.746020000000001</v>
      </c>
      <c r="AM6822" s="11">
        <f>IF(Verzie!$E$1="CZK",Ceny!AK6822,IF(Verzie!$E$1="SK",Ceny!AL6822,""))</f>
        <v>68.746020000000001</v>
      </c>
    </row>
    <row r="6823" spans="34:39" ht="15">
      <c r="AH6823" s="353" t="s">
        <v>1682</v>
      </c>
      <c r="AI6823" s="352" t="s">
        <v>21073</v>
      </c>
      <c r="AJ6823" s="352" t="s">
        <v>21074</v>
      </c>
      <c r="AK6823" s="354">
        <v>1493.2428500000001</v>
      </c>
      <c r="AL6823" s="355">
        <v>68.746020000000001</v>
      </c>
      <c r="AM6823" s="11">
        <f>IF(Verzie!$E$1="CZK",Ceny!AK6823,IF(Verzie!$E$1="SK",Ceny!AL6823,""))</f>
        <v>68.746020000000001</v>
      </c>
    </row>
    <row r="6824" spans="34:39" ht="15">
      <c r="AH6824" s="353" t="s">
        <v>1682</v>
      </c>
      <c r="AI6824" s="352" t="s">
        <v>21075</v>
      </c>
      <c r="AJ6824" s="352" t="s">
        <v>21076</v>
      </c>
      <c r="AK6824" s="354">
        <v>1493.2428500000001</v>
      </c>
      <c r="AL6824" s="355">
        <v>68.746020000000001</v>
      </c>
      <c r="AM6824" s="11">
        <f>IF(Verzie!$E$1="CZK",Ceny!AK6824,IF(Verzie!$E$1="SK",Ceny!AL6824,""))</f>
        <v>68.746020000000001</v>
      </c>
    </row>
    <row r="6825" spans="34:39" ht="15">
      <c r="AH6825" s="353" t="s">
        <v>1682</v>
      </c>
      <c r="AI6825" s="352" t="s">
        <v>21077</v>
      </c>
      <c r="AJ6825" s="352" t="s">
        <v>21078</v>
      </c>
      <c r="AK6825" s="354">
        <v>1705.39454</v>
      </c>
      <c r="AL6825" s="355">
        <v>78.513080000000002</v>
      </c>
      <c r="AM6825" s="11">
        <f>IF(Verzie!$E$1="CZK",Ceny!AK6825,IF(Verzie!$E$1="SK",Ceny!AL6825,""))</f>
        <v>78.513080000000002</v>
      </c>
    </row>
    <row r="6826" spans="34:39" ht="15">
      <c r="AH6826" s="353" t="s">
        <v>1682</v>
      </c>
      <c r="AI6826" s="352" t="s">
        <v>21079</v>
      </c>
      <c r="AJ6826" s="352" t="s">
        <v>21080</v>
      </c>
      <c r="AK6826" s="354">
        <v>0</v>
      </c>
      <c r="AL6826" s="355">
        <v>0</v>
      </c>
      <c r="AM6826" s="11">
        <f>IF(Verzie!$E$1="CZK",Ceny!AK6826,IF(Verzie!$E$1="SK",Ceny!AL6826,""))</f>
        <v>0</v>
      </c>
    </row>
    <row r="6827" spans="34:39" ht="15">
      <c r="AH6827" s="353" t="s">
        <v>1682</v>
      </c>
      <c r="AI6827" s="352" t="s">
        <v>21081</v>
      </c>
      <c r="AJ6827" s="352" t="s">
        <v>21082</v>
      </c>
      <c r="AK6827" s="354">
        <v>1553.1206199999999</v>
      </c>
      <c r="AL6827" s="355">
        <v>71.502679999999998</v>
      </c>
      <c r="AM6827" s="11">
        <f>IF(Verzie!$E$1="CZK",Ceny!AK6827,IF(Verzie!$E$1="SK",Ceny!AL6827,""))</f>
        <v>71.502679999999998</v>
      </c>
    </row>
    <row r="6828" spans="34:39" ht="15">
      <c r="AH6828" s="353" t="s">
        <v>1682</v>
      </c>
      <c r="AI6828" s="352" t="s">
        <v>21083</v>
      </c>
      <c r="AJ6828" s="352" t="s">
        <v>21084</v>
      </c>
      <c r="AK6828" s="354">
        <v>1553.1206199999999</v>
      </c>
      <c r="AL6828" s="355">
        <v>71.502679999999998</v>
      </c>
      <c r="AM6828" s="11">
        <f>IF(Verzie!$E$1="CZK",Ceny!AK6828,IF(Verzie!$E$1="SK",Ceny!AL6828,""))</f>
        <v>71.502679999999998</v>
      </c>
    </row>
    <row r="6829" spans="34:39" ht="15">
      <c r="AH6829" s="353" t="s">
        <v>1682</v>
      </c>
      <c r="AI6829" s="352" t="s">
        <v>21085</v>
      </c>
      <c r="AJ6829" s="352" t="s">
        <v>21086</v>
      </c>
      <c r="AK6829" s="354">
        <v>1553.1206199999999</v>
      </c>
      <c r="AL6829" s="355">
        <v>71.502679999999998</v>
      </c>
      <c r="AM6829" s="11">
        <f>IF(Verzie!$E$1="CZK",Ceny!AK6829,IF(Verzie!$E$1="SK",Ceny!AL6829,""))</f>
        <v>71.502679999999998</v>
      </c>
    </row>
    <row r="6830" spans="34:39" ht="15">
      <c r="AH6830" s="353" t="s">
        <v>1682</v>
      </c>
      <c r="AI6830" s="352" t="s">
        <v>21087</v>
      </c>
      <c r="AJ6830" s="352" t="s">
        <v>21088</v>
      </c>
      <c r="AK6830" s="354">
        <v>1561.97993</v>
      </c>
      <c r="AL6830" s="355">
        <v>71.910560000000004</v>
      </c>
      <c r="AM6830" s="11">
        <f>IF(Verzie!$E$1="CZK",Ceny!AK6830,IF(Verzie!$E$1="SK",Ceny!AL6830,""))</f>
        <v>71.910560000000004</v>
      </c>
    </row>
    <row r="6831" spans="34:39" ht="15">
      <c r="AH6831" s="353" t="s">
        <v>1682</v>
      </c>
      <c r="AI6831" s="352" t="s">
        <v>21089</v>
      </c>
      <c r="AJ6831" s="352" t="s">
        <v>21090</v>
      </c>
      <c r="AK6831" s="354">
        <v>1561.97993</v>
      </c>
      <c r="AL6831" s="355">
        <v>71.910560000000004</v>
      </c>
      <c r="AM6831" s="11">
        <f>IF(Verzie!$E$1="CZK",Ceny!AK6831,IF(Verzie!$E$1="SK",Ceny!AL6831,""))</f>
        <v>71.910560000000004</v>
      </c>
    </row>
    <row r="6832" spans="34:39" ht="15">
      <c r="AH6832" s="353" t="s">
        <v>1682</v>
      </c>
      <c r="AI6832" s="352" t="s">
        <v>21091</v>
      </c>
      <c r="AJ6832" s="352" t="s">
        <v>21092</v>
      </c>
      <c r="AK6832" s="354">
        <v>1561.97993</v>
      </c>
      <c r="AL6832" s="355">
        <v>71.910560000000004</v>
      </c>
      <c r="AM6832" s="11">
        <f>IF(Verzie!$E$1="CZK",Ceny!AK6832,IF(Verzie!$E$1="SK",Ceny!AL6832,""))</f>
        <v>71.910560000000004</v>
      </c>
    </row>
    <row r="6833" spans="34:39" ht="15">
      <c r="AH6833" s="353" t="s">
        <v>1682</v>
      </c>
      <c r="AI6833" s="352" t="s">
        <v>21093</v>
      </c>
      <c r="AJ6833" s="352" t="s">
        <v>21094</v>
      </c>
      <c r="AK6833" s="354">
        <v>1584.23632</v>
      </c>
      <c r="AL6833" s="355">
        <v>72.935180000000003</v>
      </c>
      <c r="AM6833" s="11">
        <f>IF(Verzie!$E$1="CZK",Ceny!AK6833,IF(Verzie!$E$1="SK",Ceny!AL6833,""))</f>
        <v>72.935180000000003</v>
      </c>
    </row>
    <row r="6834" spans="34:39" ht="15">
      <c r="AH6834" s="353" t="s">
        <v>1682</v>
      </c>
      <c r="AI6834" s="352" t="s">
        <v>21095</v>
      </c>
      <c r="AJ6834" s="352" t="s">
        <v>21096</v>
      </c>
      <c r="AK6834" s="354">
        <v>1584.23632</v>
      </c>
      <c r="AL6834" s="355">
        <v>72.935180000000003</v>
      </c>
      <c r="AM6834" s="11">
        <f>IF(Verzie!$E$1="CZK",Ceny!AK6834,IF(Verzie!$E$1="SK",Ceny!AL6834,""))</f>
        <v>72.935180000000003</v>
      </c>
    </row>
    <row r="6835" spans="34:39" ht="15">
      <c r="AH6835" s="353" t="s">
        <v>1682</v>
      </c>
      <c r="AI6835" s="352" t="s">
        <v>21097</v>
      </c>
      <c r="AJ6835" s="352" t="s">
        <v>21098</v>
      </c>
      <c r="AK6835" s="354">
        <v>1584.23632</v>
      </c>
      <c r="AL6835" s="355">
        <v>72.935180000000003</v>
      </c>
      <c r="AM6835" s="11">
        <f>IF(Verzie!$E$1="CZK",Ceny!AK6835,IF(Verzie!$E$1="SK",Ceny!AL6835,""))</f>
        <v>72.935180000000003</v>
      </c>
    </row>
    <row r="6836" spans="34:39" ht="15">
      <c r="AH6836" s="353" t="s">
        <v>1682</v>
      </c>
      <c r="AI6836" s="352" t="s">
        <v>21099</v>
      </c>
      <c r="AJ6836" s="352" t="s">
        <v>21100</v>
      </c>
      <c r="AK6836" s="354">
        <v>1606.49568</v>
      </c>
      <c r="AL6836" s="355">
        <v>73.959959999999995</v>
      </c>
      <c r="AM6836" s="11">
        <f>IF(Verzie!$E$1="CZK",Ceny!AK6836,IF(Verzie!$E$1="SK",Ceny!AL6836,""))</f>
        <v>73.959959999999995</v>
      </c>
    </row>
    <row r="6837" spans="34:39" ht="15">
      <c r="AH6837" s="353" t="s">
        <v>1682</v>
      </c>
      <c r="AI6837" s="352" t="s">
        <v>21101</v>
      </c>
      <c r="AJ6837" s="352" t="s">
        <v>21102</v>
      </c>
      <c r="AK6837" s="354">
        <v>1606.49568</v>
      </c>
      <c r="AL6837" s="355">
        <v>73.959959999999995</v>
      </c>
      <c r="AM6837" s="11">
        <f>IF(Verzie!$E$1="CZK",Ceny!AK6837,IF(Verzie!$E$1="SK",Ceny!AL6837,""))</f>
        <v>73.959959999999995</v>
      </c>
    </row>
    <row r="6838" spans="34:39" ht="15">
      <c r="AH6838" s="353" t="s">
        <v>1682</v>
      </c>
      <c r="AI6838" s="352" t="s">
        <v>21103</v>
      </c>
      <c r="AJ6838" s="352" t="s">
        <v>21104</v>
      </c>
      <c r="AK6838" s="354">
        <v>1606.49568</v>
      </c>
      <c r="AL6838" s="355">
        <v>73.959959999999995</v>
      </c>
      <c r="AM6838" s="11">
        <f>IF(Verzie!$E$1="CZK",Ceny!AK6838,IF(Verzie!$E$1="SK",Ceny!AL6838,""))</f>
        <v>73.959959999999995</v>
      </c>
    </row>
    <row r="6839" spans="34:39" ht="15">
      <c r="AH6839" s="353" t="s">
        <v>1682</v>
      </c>
      <c r="AI6839" s="352" t="s">
        <v>21105</v>
      </c>
      <c r="AJ6839" s="352" t="s">
        <v>21106</v>
      </c>
      <c r="AK6839" s="354">
        <v>1405.16066</v>
      </c>
      <c r="AL6839" s="355">
        <v>64.690899999999999</v>
      </c>
      <c r="AM6839" s="11">
        <f>IF(Verzie!$E$1="CZK",Ceny!AK6839,IF(Verzie!$E$1="SK",Ceny!AL6839,""))</f>
        <v>64.690899999999999</v>
      </c>
    </row>
    <row r="6840" spans="34:39" ht="15">
      <c r="AH6840" s="353" t="s">
        <v>1682</v>
      </c>
      <c r="AI6840" s="352" t="s">
        <v>21107</v>
      </c>
      <c r="AJ6840" s="352" t="s">
        <v>21108</v>
      </c>
      <c r="AK6840" s="354">
        <v>1405.16066</v>
      </c>
      <c r="AL6840" s="355">
        <v>64.690899999999999</v>
      </c>
      <c r="AM6840" s="11">
        <f>IF(Verzie!$E$1="CZK",Ceny!AK6840,IF(Verzie!$E$1="SK",Ceny!AL6840,""))</f>
        <v>64.690899999999999</v>
      </c>
    </row>
    <row r="6841" spans="34:39" ht="15">
      <c r="AH6841" s="353" t="s">
        <v>1682</v>
      </c>
      <c r="AI6841" s="352" t="s">
        <v>21109</v>
      </c>
      <c r="AJ6841" s="352" t="s">
        <v>21110</v>
      </c>
      <c r="AK6841" s="354">
        <v>1426.3809100000001</v>
      </c>
      <c r="AL6841" s="355">
        <v>65.667820000000006</v>
      </c>
      <c r="AM6841" s="11">
        <f>IF(Verzie!$E$1="CZK",Ceny!AK6841,IF(Verzie!$E$1="SK",Ceny!AL6841,""))</f>
        <v>65.667820000000006</v>
      </c>
    </row>
    <row r="6842" spans="34:39" ht="15">
      <c r="AH6842" s="353" t="s">
        <v>1682</v>
      </c>
      <c r="AI6842" s="352" t="s">
        <v>21111</v>
      </c>
      <c r="AJ6842" s="352" t="s">
        <v>21112</v>
      </c>
      <c r="AK6842" s="354">
        <v>1426.3809100000001</v>
      </c>
      <c r="AL6842" s="355">
        <v>65.667820000000006</v>
      </c>
      <c r="AM6842" s="11">
        <f>IF(Verzie!$E$1="CZK",Ceny!AK6842,IF(Verzie!$E$1="SK",Ceny!AL6842,""))</f>
        <v>65.667820000000006</v>
      </c>
    </row>
    <row r="6843" spans="34:39" ht="15">
      <c r="AH6843" s="353" t="s">
        <v>1682</v>
      </c>
      <c r="AI6843" s="352" t="s">
        <v>21113</v>
      </c>
      <c r="AJ6843" s="352" t="s">
        <v>21114</v>
      </c>
      <c r="AK6843" s="354">
        <v>1426.3809100000001</v>
      </c>
      <c r="AL6843" s="355">
        <v>65.667820000000006</v>
      </c>
      <c r="AM6843" s="11">
        <f>IF(Verzie!$E$1="CZK",Ceny!AK6843,IF(Verzie!$E$1="SK",Ceny!AL6843,""))</f>
        <v>65.667820000000006</v>
      </c>
    </row>
    <row r="6844" spans="34:39" ht="15">
      <c r="AH6844" s="353" t="s">
        <v>1682</v>
      </c>
      <c r="AI6844" s="352" t="s">
        <v>21115</v>
      </c>
      <c r="AJ6844" s="352" t="s">
        <v>21116</v>
      </c>
      <c r="AK6844" s="354">
        <v>1685.34412</v>
      </c>
      <c r="AL6844" s="355">
        <v>77.59</v>
      </c>
      <c r="AM6844" s="11">
        <f>IF(Verzie!$E$1="CZK",Ceny!AK6844,IF(Verzie!$E$1="SK",Ceny!AL6844,""))</f>
        <v>77.59</v>
      </c>
    </row>
    <row r="6845" spans="34:39" ht="15">
      <c r="AH6845" s="353" t="s">
        <v>1682</v>
      </c>
      <c r="AI6845" s="352" t="s">
        <v>21117</v>
      </c>
      <c r="AJ6845" s="352" t="s">
        <v>21118</v>
      </c>
      <c r="AK6845" s="354">
        <v>1685.34412</v>
      </c>
      <c r="AL6845" s="355">
        <v>77.59</v>
      </c>
      <c r="AM6845" s="11">
        <f>IF(Verzie!$E$1="CZK",Ceny!AK6845,IF(Verzie!$E$1="SK",Ceny!AL6845,""))</f>
        <v>77.59</v>
      </c>
    </row>
    <row r="6846" spans="34:39" ht="15">
      <c r="AH6846" s="353" t="s">
        <v>1682</v>
      </c>
      <c r="AI6846" s="352" t="s">
        <v>21119</v>
      </c>
      <c r="AJ6846" s="352" t="s">
        <v>21120</v>
      </c>
      <c r="AK6846" s="354">
        <v>1685.34412</v>
      </c>
      <c r="AL6846" s="355">
        <v>77.59</v>
      </c>
      <c r="AM6846" s="11">
        <f>IF(Verzie!$E$1="CZK",Ceny!AK6846,IF(Verzie!$E$1="SK",Ceny!AL6846,""))</f>
        <v>77.59</v>
      </c>
    </row>
    <row r="6847" spans="34:39" ht="15">
      <c r="AH6847" s="353" t="s">
        <v>1682</v>
      </c>
      <c r="AI6847" s="352" t="s">
        <v>21121</v>
      </c>
      <c r="AJ6847" s="352" t="s">
        <v>21122</v>
      </c>
      <c r="AK6847" s="354">
        <v>1714.35717</v>
      </c>
      <c r="AL6847" s="355">
        <v>78.925700000000006</v>
      </c>
      <c r="AM6847" s="11">
        <f>IF(Verzie!$E$1="CZK",Ceny!AK6847,IF(Verzie!$E$1="SK",Ceny!AL6847,""))</f>
        <v>78.925700000000006</v>
      </c>
    </row>
    <row r="6848" spans="34:39" ht="15">
      <c r="AH6848" s="353" t="s">
        <v>1682</v>
      </c>
      <c r="AI6848" s="352" t="s">
        <v>21123</v>
      </c>
      <c r="AJ6848" s="352" t="s">
        <v>21124</v>
      </c>
      <c r="AK6848" s="354">
        <v>1714.35717</v>
      </c>
      <c r="AL6848" s="355">
        <v>78.925700000000006</v>
      </c>
      <c r="AM6848" s="11">
        <f>IF(Verzie!$E$1="CZK",Ceny!AK6848,IF(Verzie!$E$1="SK",Ceny!AL6848,""))</f>
        <v>78.925700000000006</v>
      </c>
    </row>
    <row r="6849" spans="34:39" ht="15">
      <c r="AH6849" s="353" t="s">
        <v>1682</v>
      </c>
      <c r="AI6849" s="352" t="s">
        <v>21125</v>
      </c>
      <c r="AJ6849" s="352" t="s">
        <v>21126</v>
      </c>
      <c r="AK6849" s="354">
        <v>1741.59077</v>
      </c>
      <c r="AL6849" s="355">
        <v>80.179479999999998</v>
      </c>
      <c r="AM6849" s="11">
        <f>IF(Verzie!$E$1="CZK",Ceny!AK6849,IF(Verzie!$E$1="SK",Ceny!AL6849,""))</f>
        <v>80.179479999999998</v>
      </c>
    </row>
    <row r="6850" spans="34:39" ht="15">
      <c r="AH6850" s="353" t="s">
        <v>1682</v>
      </c>
      <c r="AI6850" s="352" t="s">
        <v>21127</v>
      </c>
      <c r="AJ6850" s="352" t="s">
        <v>21128</v>
      </c>
      <c r="AK6850" s="354">
        <v>2136.1673500000002</v>
      </c>
      <c r="AL6850" s="355">
        <v>98.345020000000005</v>
      </c>
      <c r="AM6850" s="11">
        <f>IF(Verzie!$E$1="CZK",Ceny!AK6850,IF(Verzie!$E$1="SK",Ceny!AL6850,""))</f>
        <v>98.345020000000005</v>
      </c>
    </row>
    <row r="6851" spans="34:39" ht="15">
      <c r="AH6851" s="353" t="s">
        <v>1682</v>
      </c>
      <c r="AI6851" s="352" t="s">
        <v>21129</v>
      </c>
      <c r="AJ6851" s="352" t="s">
        <v>21130</v>
      </c>
      <c r="AK6851" s="354">
        <v>2136.1673500000002</v>
      </c>
      <c r="AL6851" s="355">
        <v>98.345020000000005</v>
      </c>
      <c r="AM6851" s="11">
        <f>IF(Verzie!$E$1="CZK",Ceny!AK6851,IF(Verzie!$E$1="SK",Ceny!AL6851,""))</f>
        <v>98.345020000000005</v>
      </c>
    </row>
    <row r="6852" spans="34:39" ht="15">
      <c r="AH6852" s="353" t="s">
        <v>1682</v>
      </c>
      <c r="AI6852" s="352" t="s">
        <v>21131</v>
      </c>
      <c r="AJ6852" s="352" t="s">
        <v>21132</v>
      </c>
      <c r="AK6852" s="354">
        <v>2136.1673500000002</v>
      </c>
      <c r="AL6852" s="355">
        <v>98.345020000000005</v>
      </c>
      <c r="AM6852" s="11">
        <f>IF(Verzie!$E$1="CZK",Ceny!AK6852,IF(Verzie!$E$1="SK",Ceny!AL6852,""))</f>
        <v>98.345020000000005</v>
      </c>
    </row>
    <row r="6853" spans="34:39" ht="15">
      <c r="AH6853" s="353" t="s">
        <v>1682</v>
      </c>
      <c r="AI6853" s="352" t="s">
        <v>21133</v>
      </c>
      <c r="AJ6853" s="352" t="s">
        <v>21134</v>
      </c>
      <c r="AK6853" s="354">
        <v>2014.32033</v>
      </c>
      <c r="AL6853" s="355">
        <v>92.735420000000005</v>
      </c>
      <c r="AM6853" s="11">
        <f>IF(Verzie!$E$1="CZK",Ceny!AK6853,IF(Verzie!$E$1="SK",Ceny!AL6853,""))</f>
        <v>92.735420000000005</v>
      </c>
    </row>
    <row r="6854" spans="34:39" ht="15">
      <c r="AH6854" s="353" t="s">
        <v>1682</v>
      </c>
      <c r="AI6854" s="352" t="s">
        <v>21135</v>
      </c>
      <c r="AJ6854" s="352" t="s">
        <v>21136</v>
      </c>
      <c r="AK6854" s="354">
        <v>2014.32033</v>
      </c>
      <c r="AL6854" s="355">
        <v>92.735420000000005</v>
      </c>
      <c r="AM6854" s="11">
        <f>IF(Verzie!$E$1="CZK",Ceny!AK6854,IF(Verzie!$E$1="SK",Ceny!AL6854,""))</f>
        <v>92.735420000000005</v>
      </c>
    </row>
    <row r="6855" spans="34:39" ht="15">
      <c r="AH6855" s="353" t="s">
        <v>1682</v>
      </c>
      <c r="AI6855" s="352" t="s">
        <v>21137</v>
      </c>
      <c r="AJ6855" s="352" t="s">
        <v>21138</v>
      </c>
      <c r="AK6855" s="354">
        <v>2014.32033</v>
      </c>
      <c r="AL6855" s="355">
        <v>92.735420000000005</v>
      </c>
      <c r="AM6855" s="11">
        <f>IF(Verzie!$E$1="CZK",Ceny!AK6855,IF(Verzie!$E$1="SK",Ceny!AL6855,""))</f>
        <v>92.735420000000005</v>
      </c>
    </row>
    <row r="6856" spans="34:39" ht="15">
      <c r="AH6856" s="353" t="s">
        <v>1682</v>
      </c>
      <c r="AI6856" s="352" t="s">
        <v>21139</v>
      </c>
      <c r="AJ6856" s="352" t="s">
        <v>21140</v>
      </c>
      <c r="AK6856" s="354">
        <v>2043.9749899999999</v>
      </c>
      <c r="AL6856" s="355">
        <v>94.100660000000005</v>
      </c>
      <c r="AM6856" s="11">
        <f>IF(Verzie!$E$1="CZK",Ceny!AK6856,IF(Verzie!$E$1="SK",Ceny!AL6856,""))</f>
        <v>94.100660000000005</v>
      </c>
    </row>
    <row r="6857" spans="34:39" ht="15">
      <c r="AH6857" s="353" t="s">
        <v>1682</v>
      </c>
      <c r="AI6857" s="352" t="s">
        <v>21141</v>
      </c>
      <c r="AJ6857" s="352" t="s">
        <v>21142</v>
      </c>
      <c r="AK6857" s="354">
        <v>2043.9749899999999</v>
      </c>
      <c r="AL6857" s="355">
        <v>94.100660000000005</v>
      </c>
      <c r="AM6857" s="11">
        <f>IF(Verzie!$E$1="CZK",Ceny!AK6857,IF(Verzie!$E$1="SK",Ceny!AL6857,""))</f>
        <v>94.100660000000005</v>
      </c>
    </row>
    <row r="6858" spans="34:39" ht="15">
      <c r="AH6858" s="353" t="s">
        <v>1682</v>
      </c>
      <c r="AI6858" s="352" t="s">
        <v>21143</v>
      </c>
      <c r="AJ6858" s="352" t="s">
        <v>21144</v>
      </c>
      <c r="AK6858" s="354">
        <v>2043.9749899999999</v>
      </c>
      <c r="AL6858" s="355">
        <v>94.100660000000005</v>
      </c>
      <c r="AM6858" s="11">
        <f>IF(Verzie!$E$1="CZK",Ceny!AK6858,IF(Verzie!$E$1="SK",Ceny!AL6858,""))</f>
        <v>94.100660000000005</v>
      </c>
    </row>
    <row r="6859" spans="34:39" ht="15">
      <c r="AH6859" s="353" t="s">
        <v>1682</v>
      </c>
      <c r="AI6859" s="352" t="s">
        <v>21145</v>
      </c>
      <c r="AJ6859" s="352" t="s">
        <v>21146</v>
      </c>
      <c r="AK6859" s="354">
        <v>2085.6934999999999</v>
      </c>
      <c r="AL6859" s="355">
        <v>96.021299999999997</v>
      </c>
      <c r="AM6859" s="11">
        <f>IF(Verzie!$E$1="CZK",Ceny!AK6859,IF(Verzie!$E$1="SK",Ceny!AL6859,""))</f>
        <v>96.021299999999997</v>
      </c>
    </row>
    <row r="6860" spans="34:39" ht="15">
      <c r="AH6860" s="353" t="s">
        <v>1682</v>
      </c>
      <c r="AI6860" s="352" t="s">
        <v>21147</v>
      </c>
      <c r="AJ6860" s="352" t="s">
        <v>21148</v>
      </c>
      <c r="AK6860" s="354">
        <v>2085.6934999999999</v>
      </c>
      <c r="AL6860" s="355">
        <v>96.021299999999997</v>
      </c>
      <c r="AM6860" s="11">
        <f>IF(Verzie!$E$1="CZK",Ceny!AK6860,IF(Verzie!$E$1="SK",Ceny!AL6860,""))</f>
        <v>96.021299999999997</v>
      </c>
    </row>
    <row r="6861" spans="34:39" ht="15">
      <c r="AH6861" s="353" t="s">
        <v>1682</v>
      </c>
      <c r="AI6861" s="352" t="s">
        <v>21149</v>
      </c>
      <c r="AJ6861" s="352" t="s">
        <v>21150</v>
      </c>
      <c r="AK6861" s="354">
        <v>2085.6934999999999</v>
      </c>
      <c r="AL6861" s="355">
        <v>96.021299999999997</v>
      </c>
      <c r="AM6861" s="11">
        <f>IF(Verzie!$E$1="CZK",Ceny!AK6861,IF(Verzie!$E$1="SK",Ceny!AL6861,""))</f>
        <v>96.021299999999997</v>
      </c>
    </row>
    <row r="6862" spans="34:39" ht="15">
      <c r="AH6862" s="353" t="s">
        <v>1682</v>
      </c>
      <c r="AI6862" s="352" t="s">
        <v>21151</v>
      </c>
      <c r="AJ6862" s="352" t="s">
        <v>21152</v>
      </c>
      <c r="AK6862" s="354">
        <v>2115.3574600000002</v>
      </c>
      <c r="AL6862" s="355">
        <v>97.386979999999994</v>
      </c>
      <c r="AM6862" s="11">
        <f>IF(Verzie!$E$1="CZK",Ceny!AK6862,IF(Verzie!$E$1="SK",Ceny!AL6862,""))</f>
        <v>97.386979999999994</v>
      </c>
    </row>
    <row r="6863" spans="34:39" ht="15">
      <c r="AH6863" s="353" t="s">
        <v>1682</v>
      </c>
      <c r="AI6863" s="352" t="s">
        <v>21153</v>
      </c>
      <c r="AJ6863" s="352" t="s">
        <v>21154</v>
      </c>
      <c r="AK6863" s="354">
        <v>2145.0121199999999</v>
      </c>
      <c r="AL6863" s="355">
        <v>98.752219999999994</v>
      </c>
      <c r="AM6863" s="11">
        <f>IF(Verzie!$E$1="CZK",Ceny!AK6863,IF(Verzie!$E$1="SK",Ceny!AL6863,""))</f>
        <v>98.752219999999994</v>
      </c>
    </row>
    <row r="6864" spans="34:39" ht="15">
      <c r="AH6864" s="353" t="s">
        <v>1682</v>
      </c>
      <c r="AI6864" s="352" t="s">
        <v>21155</v>
      </c>
      <c r="AJ6864" s="352" t="s">
        <v>21156</v>
      </c>
      <c r="AK6864" s="354">
        <v>2145.0121199999999</v>
      </c>
      <c r="AL6864" s="355">
        <v>98.752219999999994</v>
      </c>
      <c r="AM6864" s="11">
        <f>IF(Verzie!$E$1="CZK",Ceny!AK6864,IF(Verzie!$E$1="SK",Ceny!AL6864,""))</f>
        <v>98.752219999999994</v>
      </c>
    </row>
    <row r="6865" spans="34:39" ht="15">
      <c r="AH6865" s="353" t="s">
        <v>1682</v>
      </c>
      <c r="AI6865" s="352" t="s">
        <v>21157</v>
      </c>
      <c r="AJ6865" s="352" t="s">
        <v>21158</v>
      </c>
      <c r="AK6865" s="354">
        <v>2145.0121199999999</v>
      </c>
      <c r="AL6865" s="355">
        <v>98.752219999999994</v>
      </c>
      <c r="AM6865" s="11">
        <f>IF(Verzie!$E$1="CZK",Ceny!AK6865,IF(Verzie!$E$1="SK",Ceny!AL6865,""))</f>
        <v>98.752219999999994</v>
      </c>
    </row>
    <row r="6866" spans="34:39" ht="15">
      <c r="AH6866" s="353" t="s">
        <v>1682</v>
      </c>
      <c r="AI6866" s="352" t="s">
        <v>21159</v>
      </c>
      <c r="AJ6866" s="352" t="s">
        <v>21160</v>
      </c>
      <c r="AK6866" s="354">
        <v>2185.1756300000002</v>
      </c>
      <c r="AL6866" s="355">
        <v>100.60126</v>
      </c>
      <c r="AM6866" s="11">
        <f>IF(Verzie!$E$1="CZK",Ceny!AK6866,IF(Verzie!$E$1="SK",Ceny!AL6866,""))</f>
        <v>100.60126</v>
      </c>
    </row>
    <row r="6867" spans="34:39" ht="15">
      <c r="AH6867" s="353" t="s">
        <v>1682</v>
      </c>
      <c r="AI6867" s="352" t="s">
        <v>21161</v>
      </c>
      <c r="AJ6867" s="352" t="s">
        <v>21162</v>
      </c>
      <c r="AK6867" s="354">
        <v>2185.1756300000002</v>
      </c>
      <c r="AL6867" s="355">
        <v>100.60126</v>
      </c>
      <c r="AM6867" s="11">
        <f>IF(Verzie!$E$1="CZK",Ceny!AK6867,IF(Verzie!$E$1="SK",Ceny!AL6867,""))</f>
        <v>100.60126</v>
      </c>
    </row>
    <row r="6868" spans="34:39" ht="15">
      <c r="AH6868" s="353" t="s">
        <v>1682</v>
      </c>
      <c r="AI6868" s="352" t="s">
        <v>21163</v>
      </c>
      <c r="AJ6868" s="352" t="s">
        <v>21164</v>
      </c>
      <c r="AK6868" s="354">
        <v>2185.1756300000002</v>
      </c>
      <c r="AL6868" s="355">
        <v>100.60126</v>
      </c>
      <c r="AM6868" s="11">
        <f>IF(Verzie!$E$1="CZK",Ceny!AK6868,IF(Verzie!$E$1="SK",Ceny!AL6868,""))</f>
        <v>100.60126</v>
      </c>
    </row>
    <row r="6869" spans="34:39" ht="15">
      <c r="AH6869" s="353" t="s">
        <v>1682</v>
      </c>
      <c r="AI6869" s="352" t="s">
        <v>21165</v>
      </c>
      <c r="AJ6869" s="352" t="s">
        <v>21166</v>
      </c>
      <c r="AK6869" s="354">
        <v>2622.15895</v>
      </c>
      <c r="AL6869" s="355">
        <v>120.71914</v>
      </c>
      <c r="AM6869" s="11">
        <f>IF(Verzie!$E$1="CZK",Ceny!AK6869,IF(Verzie!$E$1="SK",Ceny!AL6869,""))</f>
        <v>120.71914</v>
      </c>
    </row>
    <row r="6870" spans="34:39" ht="15">
      <c r="AH6870" s="353" t="s">
        <v>1682</v>
      </c>
      <c r="AI6870" s="352" t="s">
        <v>21167</v>
      </c>
      <c r="AJ6870" s="352" t="s">
        <v>21168</v>
      </c>
      <c r="AK6870" s="354">
        <v>2622.15895</v>
      </c>
      <c r="AL6870" s="355">
        <v>120.71914</v>
      </c>
      <c r="AM6870" s="11">
        <f>IF(Verzie!$E$1="CZK",Ceny!AK6870,IF(Verzie!$E$1="SK",Ceny!AL6870,""))</f>
        <v>120.71914</v>
      </c>
    </row>
    <row r="6871" spans="34:39" ht="15">
      <c r="AH6871" s="353" t="s">
        <v>1682</v>
      </c>
      <c r="AI6871" s="352" t="s">
        <v>21169</v>
      </c>
      <c r="AJ6871" s="352" t="s">
        <v>21170</v>
      </c>
      <c r="AK6871" s="354">
        <v>2622.15895</v>
      </c>
      <c r="AL6871" s="355">
        <v>120.71914</v>
      </c>
      <c r="AM6871" s="11">
        <f>IF(Verzie!$E$1="CZK",Ceny!AK6871,IF(Verzie!$E$1="SK",Ceny!AL6871,""))</f>
        <v>120.71914</v>
      </c>
    </row>
    <row r="6872" spans="34:39" ht="15">
      <c r="AH6872" s="353" t="s">
        <v>1682</v>
      </c>
      <c r="AI6872" s="352" t="s">
        <v>21171</v>
      </c>
      <c r="AJ6872" s="352" t="s">
        <v>21172</v>
      </c>
      <c r="AK6872" s="354">
        <v>1283.0401099999999</v>
      </c>
      <c r="AL6872" s="355">
        <v>59.0687</v>
      </c>
      <c r="AM6872" s="11">
        <f>IF(Verzie!$E$1="CZK",Ceny!AK6872,IF(Verzie!$E$1="SK",Ceny!AL6872,""))</f>
        <v>59.0687</v>
      </c>
    </row>
    <row r="6873" spans="34:39" ht="15">
      <c r="AH6873" s="353" t="s">
        <v>1682</v>
      </c>
      <c r="AI6873" s="352" t="s">
        <v>21173</v>
      </c>
      <c r="AJ6873" s="352" t="s">
        <v>21174</v>
      </c>
      <c r="AK6873" s="354">
        <v>1283.0401099999999</v>
      </c>
      <c r="AL6873" s="355">
        <v>59.0687</v>
      </c>
      <c r="AM6873" s="11">
        <f>IF(Verzie!$E$1="CZK",Ceny!AK6873,IF(Verzie!$E$1="SK",Ceny!AL6873,""))</f>
        <v>59.0687</v>
      </c>
    </row>
    <row r="6874" spans="34:39" ht="15">
      <c r="AH6874" s="353" t="s">
        <v>1682</v>
      </c>
      <c r="AI6874" s="352" t="s">
        <v>21175</v>
      </c>
      <c r="AJ6874" s="352" t="s">
        <v>21176</v>
      </c>
      <c r="AK6874" s="354">
        <v>1283.0401099999999</v>
      </c>
      <c r="AL6874" s="355">
        <v>59.0687</v>
      </c>
      <c r="AM6874" s="11">
        <f>IF(Verzie!$E$1="CZK",Ceny!AK6874,IF(Verzie!$E$1="SK",Ceny!AL6874,""))</f>
        <v>59.0687</v>
      </c>
    </row>
    <row r="6875" spans="34:39" ht="15">
      <c r="AH6875" s="353" t="s">
        <v>20915</v>
      </c>
      <c r="AI6875" s="352" t="s">
        <v>21177</v>
      </c>
      <c r="AJ6875" s="352" t="s">
        <v>21178</v>
      </c>
      <c r="AK6875" s="354">
        <v>695.66036999999994</v>
      </c>
      <c r="AL6875" s="355">
        <v>32.719340000000003</v>
      </c>
      <c r="AM6875" s="11">
        <f>IF(Verzie!$E$1="CZK",Ceny!AK6875,IF(Verzie!$E$1="SK",Ceny!AL6875,""))</f>
        <v>32.719340000000003</v>
      </c>
    </row>
    <row r="6876" spans="34:39" ht="15">
      <c r="AH6876" s="353" t="s">
        <v>20915</v>
      </c>
      <c r="AI6876" s="352" t="s">
        <v>21179</v>
      </c>
      <c r="AJ6876" s="352" t="s">
        <v>21180</v>
      </c>
      <c r="AK6876" s="354">
        <v>895.57713999999999</v>
      </c>
      <c r="AL6876" s="355">
        <v>42.122120000000002</v>
      </c>
      <c r="AM6876" s="11">
        <f>IF(Verzie!$E$1="CZK",Ceny!AK6876,IF(Verzie!$E$1="SK",Ceny!AL6876,""))</f>
        <v>42.122120000000002</v>
      </c>
    </row>
    <row r="6877" spans="34:39" ht="15">
      <c r="AH6877" s="353" t="s">
        <v>1682</v>
      </c>
      <c r="AI6877" s="352" t="s">
        <v>21181</v>
      </c>
      <c r="AJ6877" s="352" t="s">
        <v>21182</v>
      </c>
      <c r="AK6877" s="354">
        <v>1037.232</v>
      </c>
      <c r="AL6877" s="355">
        <v>0</v>
      </c>
      <c r="AM6877" s="11">
        <f>IF(Verzie!$E$1="CZK",Ceny!AK6877,IF(Verzie!$E$1="SK",Ceny!AL6877,""))</f>
        <v>0</v>
      </c>
    </row>
    <row r="6878" spans="34:39" ht="15">
      <c r="AH6878" s="353" t="s">
        <v>21183</v>
      </c>
      <c r="AI6878" s="352" t="s">
        <v>21184</v>
      </c>
      <c r="AJ6878" s="352" t="s">
        <v>21185</v>
      </c>
      <c r="AK6878" s="354">
        <v>120.24021</v>
      </c>
      <c r="AL6878" s="355">
        <v>5.1583699999999997</v>
      </c>
      <c r="AM6878" s="11">
        <f>IF(Verzie!$E$1="CZK",Ceny!AK6878,IF(Verzie!$E$1="SK",Ceny!AL6878,""))</f>
        <v>5.1583699999999997</v>
      </c>
    </row>
    <row r="6879" spans="34:39" ht="15">
      <c r="AH6879" s="353" t="s">
        <v>21186</v>
      </c>
      <c r="AI6879" s="352" t="s">
        <v>21187</v>
      </c>
      <c r="AJ6879" s="352" t="s">
        <v>21188</v>
      </c>
      <c r="AK6879" s="354">
        <v>168.63423</v>
      </c>
      <c r="AL6879" s="355">
        <v>7.7256400000000003</v>
      </c>
      <c r="AM6879" s="11">
        <f>IF(Verzie!$E$1="CZK",Ceny!AK6879,IF(Verzie!$E$1="SK",Ceny!AL6879,""))</f>
        <v>7.7256400000000003</v>
      </c>
    </row>
    <row r="6880" spans="34:39" ht="15">
      <c r="AH6880" s="353" t="s">
        <v>21189</v>
      </c>
      <c r="AI6880" s="352" t="s">
        <v>21190</v>
      </c>
      <c r="AJ6880" s="352" t="s">
        <v>21191</v>
      </c>
      <c r="AK6880" s="354">
        <v>190.22373999999999</v>
      </c>
      <c r="AL6880" s="355">
        <v>8.7147199999999998</v>
      </c>
      <c r="AM6880" s="11">
        <f>IF(Verzie!$E$1="CZK",Ceny!AK6880,IF(Verzie!$E$1="SK",Ceny!AL6880,""))</f>
        <v>8.7147199999999998</v>
      </c>
    </row>
    <row r="6881" spans="34:39" ht="15">
      <c r="AH6881" s="353" t="s">
        <v>21192</v>
      </c>
      <c r="AI6881" s="352" t="s">
        <v>21193</v>
      </c>
      <c r="AJ6881" s="352" t="s">
        <v>21194</v>
      </c>
      <c r="AK6881" s="354">
        <v>288.03239000000002</v>
      </c>
      <c r="AL6881" s="355">
        <v>13.19562</v>
      </c>
      <c r="AM6881" s="11">
        <f>IF(Verzie!$E$1="CZK",Ceny!AK6881,IF(Verzie!$E$1="SK",Ceny!AL6881,""))</f>
        <v>13.19562</v>
      </c>
    </row>
    <row r="6882" spans="34:39" ht="15">
      <c r="AH6882" s="353" t="s">
        <v>21195</v>
      </c>
      <c r="AI6882" s="352" t="s">
        <v>21196</v>
      </c>
      <c r="AJ6882" s="352" t="s">
        <v>21197</v>
      </c>
      <c r="AK6882" s="354">
        <v>299.95409000000001</v>
      </c>
      <c r="AL6882" s="355">
        <v>13.7418</v>
      </c>
      <c r="AM6882" s="11">
        <f>IF(Verzie!$E$1="CZK",Ceny!AK6882,IF(Verzie!$E$1="SK",Ceny!AL6882,""))</f>
        <v>13.7418</v>
      </c>
    </row>
    <row r="6883" spans="34:39" ht="15">
      <c r="AH6883" s="353" t="s">
        <v>21198</v>
      </c>
      <c r="AI6883" s="352" t="s">
        <v>21199</v>
      </c>
      <c r="AJ6883" s="352" t="s">
        <v>21200</v>
      </c>
      <c r="AK6883" s="354">
        <v>320.01629000000003</v>
      </c>
      <c r="AL6883" s="355">
        <v>14.6609</v>
      </c>
      <c r="AM6883" s="11">
        <f>IF(Verzie!$E$1="CZK",Ceny!AK6883,IF(Verzie!$E$1="SK",Ceny!AL6883,""))</f>
        <v>14.6609</v>
      </c>
    </row>
    <row r="6884" spans="34:39" ht="15">
      <c r="AH6884" s="353" t="s">
        <v>21201</v>
      </c>
      <c r="AI6884" s="352" t="s">
        <v>21202</v>
      </c>
      <c r="AJ6884" s="352" t="s">
        <v>21203</v>
      </c>
      <c r="AK6884" s="354">
        <v>344.66023000000001</v>
      </c>
      <c r="AL6884" s="355">
        <v>15.789899999999999</v>
      </c>
      <c r="AM6884" s="11">
        <f>IF(Verzie!$E$1="CZK",Ceny!AK6884,IF(Verzie!$E$1="SK",Ceny!AL6884,""))</f>
        <v>15.789899999999999</v>
      </c>
    </row>
    <row r="6885" spans="34:39" ht="15">
      <c r="AH6885" s="353" t="s">
        <v>21204</v>
      </c>
      <c r="AI6885" s="352" t="s">
        <v>21205</v>
      </c>
      <c r="AJ6885" s="352" t="s">
        <v>21206</v>
      </c>
      <c r="AK6885" s="354">
        <v>356.49290999999999</v>
      </c>
      <c r="AL6885" s="355">
        <v>16.332000000000001</v>
      </c>
      <c r="AM6885" s="11">
        <f>IF(Verzie!$E$1="CZK",Ceny!AK6885,IF(Verzie!$E$1="SK",Ceny!AL6885,""))</f>
        <v>16.332000000000001</v>
      </c>
    </row>
    <row r="6886" spans="34:39" ht="15">
      <c r="AH6886" s="353" t="s">
        <v>21207</v>
      </c>
      <c r="AI6886" s="352" t="s">
        <v>21208</v>
      </c>
      <c r="AJ6886" s="352" t="s">
        <v>21209</v>
      </c>
      <c r="AK6886" s="354">
        <v>293.79311000000001</v>
      </c>
      <c r="AL6886" s="355">
        <v>13.459540000000001</v>
      </c>
      <c r="AM6886" s="11">
        <f>IF(Verzie!$E$1="CZK",Ceny!AK6886,IF(Verzie!$E$1="SK",Ceny!AL6886,""))</f>
        <v>13.459540000000001</v>
      </c>
    </row>
    <row r="6887" spans="34:39" ht="15">
      <c r="AH6887" s="353" t="s">
        <v>21210</v>
      </c>
      <c r="AI6887" s="352" t="s">
        <v>21211</v>
      </c>
      <c r="AJ6887" s="352" t="s">
        <v>21212</v>
      </c>
      <c r="AK6887" s="354">
        <v>305.95202999999998</v>
      </c>
      <c r="AL6887" s="355">
        <v>14.016579999999999</v>
      </c>
      <c r="AM6887" s="11">
        <f>IF(Verzie!$E$1="CZK",Ceny!AK6887,IF(Verzie!$E$1="SK",Ceny!AL6887,""))</f>
        <v>14.016579999999999</v>
      </c>
    </row>
    <row r="6888" spans="34:39" ht="15">
      <c r="AH6888" s="353" t="s">
        <v>21213</v>
      </c>
      <c r="AI6888" s="352" t="s">
        <v>21214</v>
      </c>
      <c r="AJ6888" s="352" t="s">
        <v>21215</v>
      </c>
      <c r="AK6888" s="354">
        <v>339.34816000000001</v>
      </c>
      <c r="AL6888" s="355">
        <v>15.54654</v>
      </c>
      <c r="AM6888" s="11">
        <f>IF(Verzie!$E$1="CZK",Ceny!AK6888,IF(Verzie!$E$1="SK",Ceny!AL6888,""))</f>
        <v>15.54654</v>
      </c>
    </row>
    <row r="6889" spans="34:39" ht="15">
      <c r="AH6889" s="353" t="s">
        <v>21216</v>
      </c>
      <c r="AI6889" s="352" t="s">
        <v>21217</v>
      </c>
      <c r="AJ6889" s="352" t="s">
        <v>21218</v>
      </c>
      <c r="AK6889" s="354">
        <v>351.55524000000003</v>
      </c>
      <c r="AL6889" s="355">
        <v>16.105799999999999</v>
      </c>
      <c r="AM6889" s="11">
        <f>IF(Verzie!$E$1="CZK",Ceny!AK6889,IF(Verzie!$E$1="SK",Ceny!AL6889,""))</f>
        <v>16.105799999999999</v>
      </c>
    </row>
    <row r="6890" spans="34:39" ht="15">
      <c r="AH6890" s="353" t="s">
        <v>21219</v>
      </c>
      <c r="AI6890" s="352" t="s">
        <v>21220</v>
      </c>
      <c r="AJ6890" s="352" t="s">
        <v>21221</v>
      </c>
      <c r="AK6890" s="354">
        <v>392.16156999999998</v>
      </c>
      <c r="AL6890" s="355">
        <v>17.966080000000002</v>
      </c>
      <c r="AM6890" s="11">
        <f>IF(Verzie!$E$1="CZK",Ceny!AK6890,IF(Verzie!$E$1="SK",Ceny!AL6890,""))</f>
        <v>17.966080000000002</v>
      </c>
    </row>
    <row r="6891" spans="34:39" ht="15">
      <c r="AH6891" s="353" t="s">
        <v>21222</v>
      </c>
      <c r="AI6891" s="352" t="s">
        <v>21223</v>
      </c>
      <c r="AJ6891" s="352" t="s">
        <v>21224</v>
      </c>
      <c r="AK6891" s="354">
        <v>391.33787000000001</v>
      </c>
      <c r="AL6891" s="355">
        <v>17.2498</v>
      </c>
      <c r="AM6891" s="11">
        <f>IF(Verzie!$E$1="CZK",Ceny!AK6891,IF(Verzie!$E$1="SK",Ceny!AL6891,""))</f>
        <v>17.2498</v>
      </c>
    </row>
    <row r="6892" spans="34:39" ht="15">
      <c r="AH6892" s="353" t="s">
        <v>21225</v>
      </c>
      <c r="AI6892" s="352" t="s">
        <v>21226</v>
      </c>
      <c r="AJ6892" s="352" t="s">
        <v>21227</v>
      </c>
      <c r="AK6892" s="354">
        <v>373.38938999999999</v>
      </c>
      <c r="AL6892" s="355">
        <v>17.106059999999999</v>
      </c>
      <c r="AM6892" s="11">
        <f>IF(Verzie!$E$1="CZK",Ceny!AK6892,IF(Verzie!$E$1="SK",Ceny!AL6892,""))</f>
        <v>17.106059999999999</v>
      </c>
    </row>
    <row r="6893" spans="34:39" ht="15">
      <c r="AH6893" s="353" t="s">
        <v>21228</v>
      </c>
      <c r="AI6893" s="352" t="s">
        <v>21229</v>
      </c>
      <c r="AJ6893" s="352" t="s">
        <v>21230</v>
      </c>
      <c r="AK6893" s="354">
        <v>432.58981999999997</v>
      </c>
      <c r="AL6893" s="355">
        <v>19.81822</v>
      </c>
      <c r="AM6893" s="11">
        <f>IF(Verzie!$E$1="CZK",Ceny!AK6893,IF(Verzie!$E$1="SK",Ceny!AL6893,""))</f>
        <v>19.81822</v>
      </c>
    </row>
    <row r="6894" spans="34:39" ht="15">
      <c r="AH6894" s="353" t="s">
        <v>5075</v>
      </c>
      <c r="AI6894" s="352" t="s">
        <v>21231</v>
      </c>
      <c r="AJ6894" s="352" t="s">
        <v>21232</v>
      </c>
      <c r="AK6894" s="354">
        <v>724.05688999999995</v>
      </c>
      <c r="AL6894" s="355">
        <v>28.965890000000002</v>
      </c>
      <c r="AM6894" s="11">
        <f>IF(Verzie!$E$1="CZK",Ceny!AK6894,IF(Verzie!$E$1="SK",Ceny!AL6894,""))</f>
        <v>28.965890000000002</v>
      </c>
    </row>
    <row r="6895" spans="34:39" ht="15">
      <c r="AH6895" s="353" t="s">
        <v>21233</v>
      </c>
      <c r="AI6895" s="352" t="s">
        <v>21234</v>
      </c>
      <c r="AJ6895" s="352" t="s">
        <v>21235</v>
      </c>
      <c r="AK6895" s="354">
        <v>348.20128999999997</v>
      </c>
      <c r="AL6895" s="355">
        <v>13.929779999999999</v>
      </c>
      <c r="AM6895" s="11">
        <f>IF(Verzie!$E$1="CZK",Ceny!AK6895,IF(Verzie!$E$1="SK",Ceny!AL6895,""))</f>
        <v>13.929779999999999</v>
      </c>
    </row>
    <row r="6896" spans="34:39" ht="15">
      <c r="AH6896" s="353" t="s">
        <v>21236</v>
      </c>
      <c r="AI6896" s="352" t="s">
        <v>21237</v>
      </c>
      <c r="AJ6896" s="352" t="s">
        <v>21238</v>
      </c>
      <c r="AK6896" s="354">
        <v>64687.775240000003</v>
      </c>
      <c r="AL6896" s="355">
        <v>2587.83302</v>
      </c>
      <c r="AM6896" s="11">
        <f>IF(Verzie!$E$1="CZK",Ceny!AK6896,IF(Verzie!$E$1="SK",Ceny!AL6896,""))</f>
        <v>2587.83302</v>
      </c>
    </row>
    <row r="6897" spans="34:39" ht="15">
      <c r="AH6897" s="353" t="s">
        <v>21239</v>
      </c>
      <c r="AI6897" s="352" t="s">
        <v>21240</v>
      </c>
      <c r="AJ6897" s="352" t="s">
        <v>21241</v>
      </c>
      <c r="AK6897" s="354">
        <v>112.63249</v>
      </c>
      <c r="AL6897" s="355">
        <v>0</v>
      </c>
      <c r="AM6897" s="11">
        <f>IF(Verzie!$E$1="CZK",Ceny!AK6897,IF(Verzie!$E$1="SK",Ceny!AL6897,""))</f>
        <v>0</v>
      </c>
    </row>
    <row r="6898" spans="34:39" ht="15">
      <c r="AH6898" s="353" t="s">
        <v>21242</v>
      </c>
      <c r="AI6898" s="352" t="s">
        <v>21243</v>
      </c>
      <c r="AJ6898" s="352" t="s">
        <v>21244</v>
      </c>
      <c r="AK6898" s="354">
        <v>3.90367</v>
      </c>
      <c r="AL6898" s="355">
        <v>0.16009999999999999</v>
      </c>
      <c r="AM6898" s="11">
        <f>IF(Verzie!$E$1="CZK",Ceny!AK6898,IF(Verzie!$E$1="SK",Ceny!AL6898,""))</f>
        <v>0.16009999999999999</v>
      </c>
    </row>
    <row r="6899" spans="34:39" ht="15">
      <c r="AH6899" s="353" t="s">
        <v>21245</v>
      </c>
      <c r="AI6899" s="352" t="s">
        <v>21246</v>
      </c>
      <c r="AJ6899" s="352" t="s">
        <v>21247</v>
      </c>
      <c r="AK6899" s="354">
        <v>4.15435</v>
      </c>
      <c r="AL6899" s="355">
        <v>0</v>
      </c>
      <c r="AM6899" s="11">
        <f>IF(Verzie!$E$1="CZK",Ceny!AK6899,IF(Verzie!$E$1="SK",Ceny!AL6899,""))</f>
        <v>0</v>
      </c>
    </row>
    <row r="6900" spans="34:39" ht="15">
      <c r="AH6900" s="353" t="s">
        <v>1682</v>
      </c>
      <c r="AI6900" s="352" t="s">
        <v>21248</v>
      </c>
      <c r="AJ6900" s="352" t="s">
        <v>21249</v>
      </c>
      <c r="AK6900" s="354">
        <v>0</v>
      </c>
      <c r="AL6900" s="355">
        <v>0</v>
      </c>
      <c r="AM6900" s="11">
        <f>IF(Verzie!$E$1="CZK",Ceny!AK6900,IF(Verzie!$E$1="SK",Ceny!AL6900,""))</f>
        <v>0</v>
      </c>
    </row>
    <row r="6901" spans="34:39" ht="15">
      <c r="AH6901" s="353" t="s">
        <v>1682</v>
      </c>
      <c r="AI6901" s="352" t="s">
        <v>21250</v>
      </c>
      <c r="AJ6901" s="352" t="s">
        <v>21251</v>
      </c>
      <c r="AK6901" s="354">
        <v>0</v>
      </c>
      <c r="AL6901" s="355">
        <v>0</v>
      </c>
      <c r="AM6901" s="11">
        <f>IF(Verzie!$E$1="CZK",Ceny!AK6901,IF(Verzie!$E$1="SK",Ceny!AL6901,""))</f>
        <v>0</v>
      </c>
    </row>
    <row r="6902" spans="34:39" ht="15">
      <c r="AH6902" s="353" t="s">
        <v>1682</v>
      </c>
      <c r="AI6902" s="352" t="s">
        <v>21252</v>
      </c>
      <c r="AJ6902" s="352" t="s">
        <v>21253</v>
      </c>
      <c r="AK6902" s="354">
        <v>0</v>
      </c>
      <c r="AL6902" s="355">
        <v>0</v>
      </c>
      <c r="AM6902" s="11">
        <f>IF(Verzie!$E$1="CZK",Ceny!AK6902,IF(Verzie!$E$1="SK",Ceny!AL6902,""))</f>
        <v>0</v>
      </c>
    </row>
    <row r="6903" spans="34:39" ht="15">
      <c r="AH6903" s="353" t="s">
        <v>1682</v>
      </c>
      <c r="AI6903" s="352" t="s">
        <v>21254</v>
      </c>
      <c r="AJ6903" s="352" t="s">
        <v>21255</v>
      </c>
      <c r="AK6903" s="354">
        <v>0</v>
      </c>
      <c r="AL6903" s="355">
        <v>0</v>
      </c>
      <c r="AM6903" s="11">
        <f>IF(Verzie!$E$1="CZK",Ceny!AK6903,IF(Verzie!$E$1="SK",Ceny!AL6903,""))</f>
        <v>0</v>
      </c>
    </row>
    <row r="6904" spans="34:39" ht="15">
      <c r="AH6904" s="353" t="s">
        <v>1682</v>
      </c>
      <c r="AI6904" s="352" t="s">
        <v>21256</v>
      </c>
      <c r="AJ6904" s="352" t="s">
        <v>21257</v>
      </c>
      <c r="AK6904" s="354">
        <v>0</v>
      </c>
      <c r="AL6904" s="355">
        <v>0</v>
      </c>
      <c r="AM6904" s="11">
        <f>IF(Verzie!$E$1="CZK",Ceny!AK6904,IF(Verzie!$E$1="SK",Ceny!AL6904,""))</f>
        <v>0</v>
      </c>
    </row>
    <row r="6905" spans="34:39" ht="15">
      <c r="AH6905" s="353" t="s">
        <v>1682</v>
      </c>
      <c r="AI6905" s="352" t="s">
        <v>21258</v>
      </c>
      <c r="AJ6905" s="352" t="s">
        <v>21259</v>
      </c>
      <c r="AK6905" s="354">
        <v>0</v>
      </c>
      <c r="AL6905" s="355">
        <v>0</v>
      </c>
      <c r="AM6905" s="11">
        <f>IF(Verzie!$E$1="CZK",Ceny!AK6905,IF(Verzie!$E$1="SK",Ceny!AL6905,""))</f>
        <v>0</v>
      </c>
    </row>
    <row r="6906" spans="34:39" ht="15">
      <c r="AH6906" s="353" t="s">
        <v>1682</v>
      </c>
      <c r="AI6906" s="352" t="s">
        <v>21260</v>
      </c>
      <c r="AJ6906" s="352" t="s">
        <v>21261</v>
      </c>
      <c r="AK6906" s="354">
        <v>0</v>
      </c>
      <c r="AL6906" s="355">
        <v>0</v>
      </c>
      <c r="AM6906" s="11">
        <f>IF(Verzie!$E$1="CZK",Ceny!AK6906,IF(Verzie!$E$1="SK",Ceny!AL6906,""))</f>
        <v>0</v>
      </c>
    </row>
    <row r="6907" spans="34:39" ht="15">
      <c r="AH6907" s="353" t="s">
        <v>1682</v>
      </c>
      <c r="AI6907" s="352" t="s">
        <v>21262</v>
      </c>
      <c r="AJ6907" s="352" t="s">
        <v>21263</v>
      </c>
      <c r="AK6907" s="354">
        <v>0</v>
      </c>
      <c r="AL6907" s="355">
        <v>0</v>
      </c>
      <c r="AM6907" s="11">
        <f>IF(Verzie!$E$1="CZK",Ceny!AK6907,IF(Verzie!$E$1="SK",Ceny!AL6907,""))</f>
        <v>0</v>
      </c>
    </row>
    <row r="6908" spans="34:39" ht="15">
      <c r="AH6908" s="353" t="s">
        <v>1682</v>
      </c>
      <c r="AI6908" s="352" t="s">
        <v>21264</v>
      </c>
      <c r="AJ6908" s="352" t="s">
        <v>21265</v>
      </c>
      <c r="AK6908" s="354">
        <v>0</v>
      </c>
      <c r="AL6908" s="355">
        <v>0</v>
      </c>
      <c r="AM6908" s="11">
        <f>IF(Verzie!$E$1="CZK",Ceny!AK6908,IF(Verzie!$E$1="SK",Ceny!AL6908,""))</f>
        <v>0</v>
      </c>
    </row>
    <row r="6909" spans="34:39" ht="15">
      <c r="AH6909" s="353" t="s">
        <v>1682</v>
      </c>
      <c r="AI6909" s="352" t="s">
        <v>21266</v>
      </c>
      <c r="AJ6909" s="352" t="s">
        <v>21267</v>
      </c>
      <c r="AK6909" s="354">
        <v>0</v>
      </c>
      <c r="AL6909" s="355">
        <v>0</v>
      </c>
      <c r="AM6909" s="11">
        <f>IF(Verzie!$E$1="CZK",Ceny!AK6909,IF(Verzie!$E$1="SK",Ceny!AL6909,""))</f>
        <v>0</v>
      </c>
    </row>
    <row r="6910" spans="34:39" ht="15">
      <c r="AH6910" s="353" t="s">
        <v>1682</v>
      </c>
      <c r="AI6910" s="352" t="s">
        <v>21268</v>
      </c>
      <c r="AJ6910" s="352" t="s">
        <v>21269</v>
      </c>
      <c r="AK6910" s="354">
        <v>0</v>
      </c>
      <c r="AL6910" s="355">
        <v>0</v>
      </c>
      <c r="AM6910" s="11">
        <f>IF(Verzie!$E$1="CZK",Ceny!AK6910,IF(Verzie!$E$1="SK",Ceny!AL6910,""))</f>
        <v>0</v>
      </c>
    </row>
    <row r="6911" spans="34:39" ht="15">
      <c r="AH6911" s="353" t="s">
        <v>1682</v>
      </c>
      <c r="AI6911" s="352" t="s">
        <v>21270</v>
      </c>
      <c r="AJ6911" s="352" t="s">
        <v>21271</v>
      </c>
      <c r="AK6911" s="354">
        <v>0</v>
      </c>
      <c r="AL6911" s="355">
        <v>0</v>
      </c>
      <c r="AM6911" s="11">
        <f>IF(Verzie!$E$1="CZK",Ceny!AK6911,IF(Verzie!$E$1="SK",Ceny!AL6911,""))</f>
        <v>0</v>
      </c>
    </row>
    <row r="6912" spans="34:39" ht="15">
      <c r="AH6912" s="353" t="s">
        <v>1682</v>
      </c>
      <c r="AI6912" s="352" t="s">
        <v>21272</v>
      </c>
      <c r="AJ6912" s="352" t="s">
        <v>21273</v>
      </c>
      <c r="AK6912" s="354">
        <v>0</v>
      </c>
      <c r="AL6912" s="355">
        <v>0</v>
      </c>
      <c r="AM6912" s="11">
        <f>IF(Verzie!$E$1="CZK",Ceny!AK6912,IF(Verzie!$E$1="SK",Ceny!AL6912,""))</f>
        <v>0</v>
      </c>
    </row>
    <row r="6913" spans="34:39" ht="15">
      <c r="AH6913" s="353" t="s">
        <v>1682</v>
      </c>
      <c r="AI6913" s="352" t="s">
        <v>21274</v>
      </c>
      <c r="AJ6913" s="352" t="s">
        <v>21275</v>
      </c>
      <c r="AK6913" s="354">
        <v>0</v>
      </c>
      <c r="AL6913" s="355">
        <v>0</v>
      </c>
      <c r="AM6913" s="11">
        <f>IF(Verzie!$E$1="CZK",Ceny!AK6913,IF(Verzie!$E$1="SK",Ceny!AL6913,""))</f>
        <v>0</v>
      </c>
    </row>
    <row r="6914" spans="34:39" ht="15">
      <c r="AH6914" s="353" t="s">
        <v>1682</v>
      </c>
      <c r="AI6914" s="352" t="s">
        <v>21276</v>
      </c>
      <c r="AJ6914" s="352" t="s">
        <v>21277</v>
      </c>
      <c r="AK6914" s="354">
        <v>0</v>
      </c>
      <c r="AL6914" s="355">
        <v>0</v>
      </c>
      <c r="AM6914" s="11">
        <f>IF(Verzie!$E$1="CZK",Ceny!AK6914,IF(Verzie!$E$1="SK",Ceny!AL6914,""))</f>
        <v>0</v>
      </c>
    </row>
    <row r="6915" spans="34:39" ht="15">
      <c r="AH6915" s="353" t="s">
        <v>1682</v>
      </c>
      <c r="AI6915" s="352" t="s">
        <v>21278</v>
      </c>
      <c r="AJ6915" s="352" t="s">
        <v>21279</v>
      </c>
      <c r="AK6915" s="354">
        <v>0</v>
      </c>
      <c r="AL6915" s="355">
        <v>0</v>
      </c>
      <c r="AM6915" s="11">
        <f>IF(Verzie!$E$1="CZK",Ceny!AK6915,IF(Verzie!$E$1="SK",Ceny!AL6915,""))</f>
        <v>0</v>
      </c>
    </row>
    <row r="6916" spans="34:39" ht="15">
      <c r="AH6916" s="353" t="s">
        <v>1682</v>
      </c>
      <c r="AI6916" s="352" t="s">
        <v>21280</v>
      </c>
      <c r="AJ6916" s="352" t="s">
        <v>21281</v>
      </c>
      <c r="AK6916" s="354">
        <v>0</v>
      </c>
      <c r="AL6916" s="355">
        <v>0</v>
      </c>
      <c r="AM6916" s="11">
        <f>IF(Verzie!$E$1="CZK",Ceny!AK6916,IF(Verzie!$E$1="SK",Ceny!AL6916,""))</f>
        <v>0</v>
      </c>
    </row>
    <row r="6917" spans="34:39" ht="15">
      <c r="AH6917" s="353" t="s">
        <v>1682</v>
      </c>
      <c r="AI6917" s="352" t="s">
        <v>21282</v>
      </c>
      <c r="AJ6917" s="352" t="s">
        <v>21283</v>
      </c>
      <c r="AK6917" s="354">
        <v>0</v>
      </c>
      <c r="AL6917" s="355">
        <v>0</v>
      </c>
      <c r="AM6917" s="11">
        <f>IF(Verzie!$E$1="CZK",Ceny!AK6917,IF(Verzie!$E$1="SK",Ceny!AL6917,""))</f>
        <v>0</v>
      </c>
    </row>
    <row r="6918" spans="34:39" ht="15">
      <c r="AH6918" s="353" t="s">
        <v>1682</v>
      </c>
      <c r="AI6918" s="352" t="s">
        <v>21284</v>
      </c>
      <c r="AJ6918" s="352" t="s">
        <v>21285</v>
      </c>
      <c r="AK6918" s="354">
        <v>0</v>
      </c>
      <c r="AL6918" s="355">
        <v>0</v>
      </c>
      <c r="AM6918" s="11">
        <f>IF(Verzie!$E$1="CZK",Ceny!AK6918,IF(Verzie!$E$1="SK",Ceny!AL6918,""))</f>
        <v>0</v>
      </c>
    </row>
    <row r="6919" spans="34:39" ht="15">
      <c r="AH6919" s="353" t="s">
        <v>1682</v>
      </c>
      <c r="AI6919" s="352" t="s">
        <v>21286</v>
      </c>
      <c r="AJ6919" s="352" t="s">
        <v>21287</v>
      </c>
      <c r="AK6919" s="354">
        <v>0</v>
      </c>
      <c r="AL6919" s="355">
        <v>0</v>
      </c>
      <c r="AM6919" s="11">
        <f>IF(Verzie!$E$1="CZK",Ceny!AK6919,IF(Verzie!$E$1="SK",Ceny!AL6919,""))</f>
        <v>0</v>
      </c>
    </row>
    <row r="6920" spans="34:39" ht="15">
      <c r="AH6920" s="353" t="s">
        <v>1682</v>
      </c>
      <c r="AI6920" s="352" t="s">
        <v>21288</v>
      </c>
      <c r="AJ6920" s="352" t="s">
        <v>21289</v>
      </c>
      <c r="AK6920" s="354">
        <v>0</v>
      </c>
      <c r="AL6920" s="355">
        <v>0</v>
      </c>
      <c r="AM6920" s="11">
        <f>IF(Verzie!$E$1="CZK",Ceny!AK6920,IF(Verzie!$E$1="SK",Ceny!AL6920,""))</f>
        <v>0</v>
      </c>
    </row>
    <row r="6921" spans="34:39" ht="15">
      <c r="AH6921" s="353" t="s">
        <v>1682</v>
      </c>
      <c r="AI6921" s="352" t="s">
        <v>21290</v>
      </c>
      <c r="AJ6921" s="352" t="s">
        <v>21291</v>
      </c>
      <c r="AK6921" s="354">
        <v>0</v>
      </c>
      <c r="AL6921" s="355">
        <v>0</v>
      </c>
      <c r="AM6921" s="11">
        <f>IF(Verzie!$E$1="CZK",Ceny!AK6921,IF(Verzie!$E$1="SK",Ceny!AL6921,""))</f>
        <v>0</v>
      </c>
    </row>
    <row r="6922" spans="34:39" ht="15">
      <c r="AH6922" s="353" t="s">
        <v>1682</v>
      </c>
      <c r="AI6922" s="352" t="s">
        <v>21292</v>
      </c>
      <c r="AJ6922" s="352" t="s">
        <v>21293</v>
      </c>
      <c r="AK6922" s="354">
        <v>0</v>
      </c>
      <c r="AL6922" s="355">
        <v>0</v>
      </c>
      <c r="AM6922" s="11">
        <f>IF(Verzie!$E$1="CZK",Ceny!AK6922,IF(Verzie!$E$1="SK",Ceny!AL6922,""))</f>
        <v>0</v>
      </c>
    </row>
    <row r="6923" spans="34:39" ht="15">
      <c r="AH6923" s="353" t="s">
        <v>1682</v>
      </c>
      <c r="AI6923" s="352" t="s">
        <v>21294</v>
      </c>
      <c r="AJ6923" s="352" t="s">
        <v>21295</v>
      </c>
      <c r="AK6923" s="354">
        <v>0</v>
      </c>
      <c r="AL6923" s="355">
        <v>0</v>
      </c>
      <c r="AM6923" s="11">
        <f>IF(Verzie!$E$1="CZK",Ceny!AK6923,IF(Verzie!$E$1="SK",Ceny!AL6923,""))</f>
        <v>0</v>
      </c>
    </row>
    <row r="6924" spans="34:39" ht="15">
      <c r="AH6924" s="353" t="s">
        <v>1682</v>
      </c>
      <c r="AI6924" s="352" t="s">
        <v>21296</v>
      </c>
      <c r="AJ6924" s="352" t="s">
        <v>21297</v>
      </c>
      <c r="AK6924" s="354">
        <v>0</v>
      </c>
      <c r="AL6924" s="355">
        <v>0</v>
      </c>
      <c r="AM6924" s="11">
        <f>IF(Verzie!$E$1="CZK",Ceny!AK6924,IF(Verzie!$E$1="SK",Ceny!AL6924,""))</f>
        <v>0</v>
      </c>
    </row>
    <row r="6925" spans="34:39" ht="15">
      <c r="AH6925" s="353" t="s">
        <v>1682</v>
      </c>
      <c r="AI6925" s="352" t="s">
        <v>21298</v>
      </c>
      <c r="AJ6925" s="352" t="s">
        <v>21299</v>
      </c>
      <c r="AK6925" s="354">
        <v>0</v>
      </c>
      <c r="AL6925" s="355">
        <v>0</v>
      </c>
      <c r="AM6925" s="11">
        <f>IF(Verzie!$E$1="CZK",Ceny!AK6925,IF(Verzie!$E$1="SK",Ceny!AL6925,""))</f>
        <v>0</v>
      </c>
    </row>
    <row r="6926" spans="34:39" ht="15">
      <c r="AH6926" s="353" t="s">
        <v>1682</v>
      </c>
      <c r="AI6926" s="352" t="s">
        <v>21300</v>
      </c>
      <c r="AJ6926" s="352" t="s">
        <v>21301</v>
      </c>
      <c r="AK6926" s="354">
        <v>0</v>
      </c>
      <c r="AL6926" s="355">
        <v>0</v>
      </c>
      <c r="AM6926" s="11">
        <f>IF(Verzie!$E$1="CZK",Ceny!AK6926,IF(Verzie!$E$1="SK",Ceny!AL6926,""))</f>
        <v>0</v>
      </c>
    </row>
    <row r="6927" spans="34:39" ht="15">
      <c r="AH6927" s="353" t="s">
        <v>1682</v>
      </c>
      <c r="AI6927" s="352" t="s">
        <v>21302</v>
      </c>
      <c r="AJ6927" s="352" t="s">
        <v>21303</v>
      </c>
      <c r="AK6927" s="354">
        <v>0</v>
      </c>
      <c r="AL6927" s="355">
        <v>0</v>
      </c>
      <c r="AM6927" s="11">
        <f>IF(Verzie!$E$1="CZK",Ceny!AK6927,IF(Verzie!$E$1="SK",Ceny!AL6927,""))</f>
        <v>0</v>
      </c>
    </row>
    <row r="6928" spans="34:39" ht="15">
      <c r="AH6928" s="353" t="s">
        <v>1682</v>
      </c>
      <c r="AI6928" s="352" t="s">
        <v>21304</v>
      </c>
      <c r="AJ6928" s="352" t="s">
        <v>21305</v>
      </c>
      <c r="AK6928" s="354">
        <v>0</v>
      </c>
      <c r="AL6928" s="355">
        <v>0</v>
      </c>
      <c r="AM6928" s="11">
        <f>IF(Verzie!$E$1="CZK",Ceny!AK6928,IF(Verzie!$E$1="SK",Ceny!AL6928,""))</f>
        <v>0</v>
      </c>
    </row>
    <row r="6929" spans="34:39" ht="15">
      <c r="AH6929" s="353" t="s">
        <v>1682</v>
      </c>
      <c r="AI6929" s="352" t="s">
        <v>21306</v>
      </c>
      <c r="AJ6929" s="352" t="s">
        <v>21307</v>
      </c>
      <c r="AK6929" s="354">
        <v>0</v>
      </c>
      <c r="AL6929" s="355">
        <v>0</v>
      </c>
      <c r="AM6929" s="11">
        <f>IF(Verzie!$E$1="CZK",Ceny!AK6929,IF(Verzie!$E$1="SK",Ceny!AL6929,""))</f>
        <v>0</v>
      </c>
    </row>
    <row r="6930" spans="34:39" ht="15">
      <c r="AH6930" s="353" t="s">
        <v>1682</v>
      </c>
      <c r="AI6930" s="352" t="s">
        <v>21308</v>
      </c>
      <c r="AJ6930" s="352" t="s">
        <v>21309</v>
      </c>
      <c r="AK6930" s="354">
        <v>0</v>
      </c>
      <c r="AL6930" s="355">
        <v>0</v>
      </c>
      <c r="AM6930" s="11">
        <f>IF(Verzie!$E$1="CZK",Ceny!AK6930,IF(Verzie!$E$1="SK",Ceny!AL6930,""))</f>
        <v>0</v>
      </c>
    </row>
    <row r="6931" spans="34:39" ht="15">
      <c r="AH6931" s="353" t="s">
        <v>1682</v>
      </c>
      <c r="AI6931" s="352" t="s">
        <v>21310</v>
      </c>
      <c r="AJ6931" s="352" t="s">
        <v>21311</v>
      </c>
      <c r="AK6931" s="354">
        <v>0</v>
      </c>
      <c r="AL6931" s="355">
        <v>0</v>
      </c>
      <c r="AM6931" s="11">
        <f>IF(Verzie!$E$1="CZK",Ceny!AK6931,IF(Verzie!$E$1="SK",Ceny!AL6931,""))</f>
        <v>0</v>
      </c>
    </row>
    <row r="6932" spans="34:39" ht="15">
      <c r="AH6932" s="353" t="s">
        <v>1682</v>
      </c>
      <c r="AI6932" s="352" t="s">
        <v>21312</v>
      </c>
      <c r="AJ6932" s="352" t="s">
        <v>21313</v>
      </c>
      <c r="AK6932" s="354">
        <v>0</v>
      </c>
      <c r="AL6932" s="355">
        <v>0</v>
      </c>
      <c r="AM6932" s="11">
        <f>IF(Verzie!$E$1="CZK",Ceny!AK6932,IF(Verzie!$E$1="SK",Ceny!AL6932,""))</f>
        <v>0</v>
      </c>
    </row>
    <row r="6933" spans="34:39" ht="15">
      <c r="AH6933" s="353" t="s">
        <v>1682</v>
      </c>
      <c r="AI6933" s="352" t="s">
        <v>21314</v>
      </c>
      <c r="AJ6933" s="352" t="s">
        <v>21315</v>
      </c>
      <c r="AK6933" s="354">
        <v>0</v>
      </c>
      <c r="AL6933" s="355">
        <v>0</v>
      </c>
      <c r="AM6933" s="11">
        <f>IF(Verzie!$E$1="CZK",Ceny!AK6933,IF(Verzie!$E$1="SK",Ceny!AL6933,""))</f>
        <v>0</v>
      </c>
    </row>
    <row r="6934" spans="34:39" ht="15">
      <c r="AH6934" s="353" t="s">
        <v>1682</v>
      </c>
      <c r="AI6934" s="352" t="s">
        <v>21316</v>
      </c>
      <c r="AJ6934" s="352" t="s">
        <v>21317</v>
      </c>
      <c r="AK6934" s="354">
        <v>0</v>
      </c>
      <c r="AL6934" s="355">
        <v>0</v>
      </c>
      <c r="AM6934" s="11">
        <f>IF(Verzie!$E$1="CZK",Ceny!AK6934,IF(Verzie!$E$1="SK",Ceny!AL6934,""))</f>
        <v>0</v>
      </c>
    </row>
    <row r="6935" spans="34:39" ht="15">
      <c r="AH6935" s="353" t="s">
        <v>1682</v>
      </c>
      <c r="AI6935" s="352" t="s">
        <v>21318</v>
      </c>
      <c r="AJ6935" s="352" t="s">
        <v>21319</v>
      </c>
      <c r="AK6935" s="354">
        <v>0</v>
      </c>
      <c r="AL6935" s="355">
        <v>0</v>
      </c>
      <c r="AM6935" s="11">
        <f>IF(Verzie!$E$1="CZK",Ceny!AK6935,IF(Verzie!$E$1="SK",Ceny!AL6935,""))</f>
        <v>0</v>
      </c>
    </row>
    <row r="6936" spans="34:39" ht="15">
      <c r="AH6936" s="353" t="s">
        <v>1682</v>
      </c>
      <c r="AI6936" s="352" t="s">
        <v>21320</v>
      </c>
      <c r="AJ6936" s="352" t="s">
        <v>21321</v>
      </c>
      <c r="AK6936" s="354">
        <v>0</v>
      </c>
      <c r="AL6936" s="355">
        <v>0</v>
      </c>
      <c r="AM6936" s="11">
        <f>IF(Verzie!$E$1="CZK",Ceny!AK6936,IF(Verzie!$E$1="SK",Ceny!AL6936,""))</f>
        <v>0</v>
      </c>
    </row>
    <row r="6937" spans="34:39" ht="15">
      <c r="AH6937" s="353" t="s">
        <v>1682</v>
      </c>
      <c r="AI6937" s="352" t="s">
        <v>21322</v>
      </c>
      <c r="AJ6937" s="352" t="s">
        <v>21323</v>
      </c>
      <c r="AK6937" s="354">
        <v>0</v>
      </c>
      <c r="AL6937" s="355">
        <v>0</v>
      </c>
      <c r="AM6937" s="11">
        <f>IF(Verzie!$E$1="CZK",Ceny!AK6937,IF(Verzie!$E$1="SK",Ceny!AL6937,""))</f>
        <v>0</v>
      </c>
    </row>
    <row r="6938" spans="34:39" ht="15">
      <c r="AH6938" s="353" t="s">
        <v>1682</v>
      </c>
      <c r="AI6938" s="352" t="s">
        <v>21324</v>
      </c>
      <c r="AJ6938" s="352" t="s">
        <v>21325</v>
      </c>
      <c r="AK6938" s="354">
        <v>0</v>
      </c>
      <c r="AL6938" s="355">
        <v>0</v>
      </c>
      <c r="AM6938" s="11">
        <f>IF(Verzie!$E$1="CZK",Ceny!AK6938,IF(Verzie!$E$1="SK",Ceny!AL6938,""))</f>
        <v>0</v>
      </c>
    </row>
    <row r="6939" spans="34:39" ht="15">
      <c r="AH6939" s="353" t="s">
        <v>1682</v>
      </c>
      <c r="AI6939" s="352" t="s">
        <v>21326</v>
      </c>
      <c r="AJ6939" s="352" t="s">
        <v>21327</v>
      </c>
      <c r="AK6939" s="354">
        <v>0</v>
      </c>
      <c r="AL6939" s="355">
        <v>0</v>
      </c>
      <c r="AM6939" s="11">
        <f>IF(Verzie!$E$1="CZK",Ceny!AK6939,IF(Verzie!$E$1="SK",Ceny!AL6939,""))</f>
        <v>0</v>
      </c>
    </row>
    <row r="6940" spans="34:39" ht="15">
      <c r="AH6940" s="353" t="s">
        <v>1682</v>
      </c>
      <c r="AI6940" s="352" t="s">
        <v>21328</v>
      </c>
      <c r="AJ6940" s="352" t="s">
        <v>21329</v>
      </c>
      <c r="AK6940" s="354">
        <v>0</v>
      </c>
      <c r="AL6940" s="355">
        <v>0</v>
      </c>
      <c r="AM6940" s="11">
        <f>IF(Verzie!$E$1="CZK",Ceny!AK6940,IF(Verzie!$E$1="SK",Ceny!AL6940,""))</f>
        <v>0</v>
      </c>
    </row>
    <row r="6941" spans="34:39" ht="15">
      <c r="AH6941" s="353" t="s">
        <v>1682</v>
      </c>
      <c r="AI6941" s="352" t="s">
        <v>21330</v>
      </c>
      <c r="AJ6941" s="352" t="s">
        <v>21331</v>
      </c>
      <c r="AK6941" s="354">
        <v>0</v>
      </c>
      <c r="AL6941" s="355">
        <v>0</v>
      </c>
      <c r="AM6941" s="11">
        <f>IF(Verzie!$E$1="CZK",Ceny!AK6941,IF(Verzie!$E$1="SK",Ceny!AL6941,""))</f>
        <v>0</v>
      </c>
    </row>
    <row r="6942" spans="34:39" ht="15">
      <c r="AH6942" s="353" t="s">
        <v>1682</v>
      </c>
      <c r="AI6942" s="352" t="s">
        <v>21332</v>
      </c>
      <c r="AJ6942" s="352" t="s">
        <v>21333</v>
      </c>
      <c r="AK6942" s="354">
        <v>0</v>
      </c>
      <c r="AL6942" s="355">
        <v>0</v>
      </c>
      <c r="AM6942" s="11">
        <f>IF(Verzie!$E$1="CZK",Ceny!AK6942,IF(Verzie!$E$1="SK",Ceny!AL6942,""))</f>
        <v>0</v>
      </c>
    </row>
    <row r="6943" spans="34:39" ht="15">
      <c r="AH6943" s="353" t="s">
        <v>1682</v>
      </c>
      <c r="AI6943" s="352" t="s">
        <v>21334</v>
      </c>
      <c r="AJ6943" s="352" t="s">
        <v>21335</v>
      </c>
      <c r="AK6943" s="354">
        <v>0</v>
      </c>
      <c r="AL6943" s="355">
        <v>0</v>
      </c>
      <c r="AM6943" s="11">
        <f>IF(Verzie!$E$1="CZK",Ceny!AK6943,IF(Verzie!$E$1="SK",Ceny!AL6943,""))</f>
        <v>0</v>
      </c>
    </row>
    <row r="6944" spans="34:39" ht="15">
      <c r="AH6944" s="353" t="s">
        <v>1682</v>
      </c>
      <c r="AI6944" s="352" t="s">
        <v>21336</v>
      </c>
      <c r="AJ6944" s="352" t="s">
        <v>21337</v>
      </c>
      <c r="AK6944" s="354">
        <v>0</v>
      </c>
      <c r="AL6944" s="355">
        <v>0</v>
      </c>
      <c r="AM6944" s="11">
        <f>IF(Verzie!$E$1="CZK",Ceny!AK6944,IF(Verzie!$E$1="SK",Ceny!AL6944,""))</f>
        <v>0</v>
      </c>
    </row>
    <row r="6945" spans="34:39" ht="15">
      <c r="AH6945" s="353" t="s">
        <v>1682</v>
      </c>
      <c r="AI6945" s="352" t="s">
        <v>21338</v>
      </c>
      <c r="AJ6945" s="352" t="s">
        <v>21339</v>
      </c>
      <c r="AK6945" s="354">
        <v>0</v>
      </c>
      <c r="AL6945" s="355">
        <v>0</v>
      </c>
      <c r="AM6945" s="11">
        <f>IF(Verzie!$E$1="CZK",Ceny!AK6945,IF(Verzie!$E$1="SK",Ceny!AL6945,""))</f>
        <v>0</v>
      </c>
    </row>
    <row r="6946" spans="34:39" ht="15">
      <c r="AH6946" s="353" t="s">
        <v>1682</v>
      </c>
      <c r="AI6946" s="352" t="s">
        <v>21340</v>
      </c>
      <c r="AJ6946" s="352" t="s">
        <v>21341</v>
      </c>
      <c r="AK6946" s="354">
        <v>0</v>
      </c>
      <c r="AL6946" s="355">
        <v>0</v>
      </c>
      <c r="AM6946" s="11">
        <f>IF(Verzie!$E$1="CZK",Ceny!AK6946,IF(Verzie!$E$1="SK",Ceny!AL6946,""))</f>
        <v>0</v>
      </c>
    </row>
    <row r="6947" spans="34:39" ht="15">
      <c r="AH6947" s="353" t="s">
        <v>1682</v>
      </c>
      <c r="AI6947" s="352" t="s">
        <v>21342</v>
      </c>
      <c r="AJ6947" s="352" t="s">
        <v>21343</v>
      </c>
      <c r="AK6947" s="354">
        <v>0</v>
      </c>
      <c r="AL6947" s="355">
        <v>0</v>
      </c>
      <c r="AM6947" s="11">
        <f>IF(Verzie!$E$1="CZK",Ceny!AK6947,IF(Verzie!$E$1="SK",Ceny!AL6947,""))</f>
        <v>0</v>
      </c>
    </row>
    <row r="6948" spans="34:39" ht="15">
      <c r="AH6948" s="353" t="s">
        <v>1682</v>
      </c>
      <c r="AI6948" s="352" t="s">
        <v>21344</v>
      </c>
      <c r="AJ6948" s="352" t="s">
        <v>21345</v>
      </c>
      <c r="AK6948" s="354">
        <v>0</v>
      </c>
      <c r="AL6948" s="355">
        <v>0</v>
      </c>
      <c r="AM6948" s="11">
        <f>IF(Verzie!$E$1="CZK",Ceny!AK6948,IF(Verzie!$E$1="SK",Ceny!AL6948,""))</f>
        <v>0</v>
      </c>
    </row>
    <row r="6949" spans="34:39" ht="15">
      <c r="AH6949" s="353" t="s">
        <v>1682</v>
      </c>
      <c r="AI6949" s="352" t="s">
        <v>21346</v>
      </c>
      <c r="AJ6949" s="352" t="s">
        <v>21347</v>
      </c>
      <c r="AK6949" s="354">
        <v>0</v>
      </c>
      <c r="AL6949" s="355">
        <v>0</v>
      </c>
      <c r="AM6949" s="11">
        <f>IF(Verzie!$E$1="CZK",Ceny!AK6949,IF(Verzie!$E$1="SK",Ceny!AL6949,""))</f>
        <v>0</v>
      </c>
    </row>
    <row r="6950" spans="34:39" ht="15">
      <c r="AH6950" s="353" t="s">
        <v>1682</v>
      </c>
      <c r="AI6950" s="352" t="s">
        <v>21348</v>
      </c>
      <c r="AJ6950" s="352" t="s">
        <v>21349</v>
      </c>
      <c r="AK6950" s="354">
        <v>0</v>
      </c>
      <c r="AL6950" s="355">
        <v>0</v>
      </c>
      <c r="AM6950" s="11">
        <f>IF(Verzie!$E$1="CZK",Ceny!AK6950,IF(Verzie!$E$1="SK",Ceny!AL6950,""))</f>
        <v>0</v>
      </c>
    </row>
    <row r="6951" spans="34:39" ht="15">
      <c r="AH6951" s="353" t="s">
        <v>1682</v>
      </c>
      <c r="AI6951" s="352" t="s">
        <v>21350</v>
      </c>
      <c r="AJ6951" s="352" t="s">
        <v>21351</v>
      </c>
      <c r="AK6951" s="354">
        <v>0</v>
      </c>
      <c r="AL6951" s="355">
        <v>0</v>
      </c>
      <c r="AM6951" s="11">
        <f>IF(Verzie!$E$1="CZK",Ceny!AK6951,IF(Verzie!$E$1="SK",Ceny!AL6951,""))</f>
        <v>0</v>
      </c>
    </row>
    <row r="6952" spans="34:39" ht="15">
      <c r="AH6952" s="353" t="s">
        <v>1682</v>
      </c>
      <c r="AI6952" s="352" t="s">
        <v>21352</v>
      </c>
      <c r="AJ6952" s="352" t="s">
        <v>21353</v>
      </c>
      <c r="AK6952" s="354">
        <v>0</v>
      </c>
      <c r="AL6952" s="355">
        <v>0</v>
      </c>
      <c r="AM6952" s="11">
        <f>IF(Verzie!$E$1="CZK",Ceny!AK6952,IF(Verzie!$E$1="SK",Ceny!AL6952,""))</f>
        <v>0</v>
      </c>
    </row>
    <row r="6953" spans="34:39" ht="15">
      <c r="AH6953" s="353" t="s">
        <v>1682</v>
      </c>
      <c r="AI6953" s="352" t="s">
        <v>21354</v>
      </c>
      <c r="AJ6953" s="352" t="s">
        <v>21355</v>
      </c>
      <c r="AK6953" s="354">
        <v>0</v>
      </c>
      <c r="AL6953" s="355">
        <v>0</v>
      </c>
      <c r="AM6953" s="11">
        <f>IF(Verzie!$E$1="CZK",Ceny!AK6953,IF(Verzie!$E$1="SK",Ceny!AL6953,""))</f>
        <v>0</v>
      </c>
    </row>
    <row r="6954" spans="34:39" ht="15">
      <c r="AH6954" s="353" t="s">
        <v>1682</v>
      </c>
      <c r="AI6954" s="352" t="s">
        <v>21356</v>
      </c>
      <c r="AJ6954" s="352" t="s">
        <v>21357</v>
      </c>
      <c r="AK6954" s="354">
        <v>0</v>
      </c>
      <c r="AL6954" s="355">
        <v>0</v>
      </c>
      <c r="AM6954" s="11">
        <f>IF(Verzie!$E$1="CZK",Ceny!AK6954,IF(Verzie!$E$1="SK",Ceny!AL6954,""))</f>
        <v>0</v>
      </c>
    </row>
    <row r="6955" spans="34:39" ht="15">
      <c r="AH6955" s="353" t="s">
        <v>1682</v>
      </c>
      <c r="AI6955" s="352" t="s">
        <v>21358</v>
      </c>
      <c r="AJ6955" s="352" t="s">
        <v>21359</v>
      </c>
      <c r="AK6955" s="354">
        <v>0</v>
      </c>
      <c r="AL6955" s="355">
        <v>0</v>
      </c>
      <c r="AM6955" s="11">
        <f>IF(Verzie!$E$1="CZK",Ceny!AK6955,IF(Verzie!$E$1="SK",Ceny!AL6955,""))</f>
        <v>0</v>
      </c>
    </row>
    <row r="6956" spans="34:39" ht="15">
      <c r="AH6956" s="353" t="s">
        <v>1682</v>
      </c>
      <c r="AI6956" s="352" t="s">
        <v>21360</v>
      </c>
      <c r="AJ6956" s="352" t="s">
        <v>21361</v>
      </c>
      <c r="AK6956" s="354">
        <v>0</v>
      </c>
      <c r="AL6956" s="355">
        <v>0</v>
      </c>
      <c r="AM6956" s="11">
        <f>IF(Verzie!$E$1="CZK",Ceny!AK6956,IF(Verzie!$E$1="SK",Ceny!AL6956,""))</f>
        <v>0</v>
      </c>
    </row>
    <row r="6957" spans="34:39" ht="15">
      <c r="AH6957" s="353" t="s">
        <v>1682</v>
      </c>
      <c r="AI6957" s="352" t="s">
        <v>21362</v>
      </c>
      <c r="AJ6957" s="352" t="s">
        <v>21363</v>
      </c>
      <c r="AK6957" s="354">
        <v>0</v>
      </c>
      <c r="AL6957" s="355">
        <v>0</v>
      </c>
      <c r="AM6957" s="11">
        <f>IF(Verzie!$E$1="CZK",Ceny!AK6957,IF(Verzie!$E$1="SK",Ceny!AL6957,""))</f>
        <v>0</v>
      </c>
    </row>
    <row r="6958" spans="34:39" ht="15">
      <c r="AH6958" s="353" t="s">
        <v>1682</v>
      </c>
      <c r="AI6958" s="352" t="s">
        <v>21364</v>
      </c>
      <c r="AJ6958" s="352" t="s">
        <v>21365</v>
      </c>
      <c r="AK6958" s="354">
        <v>0</v>
      </c>
      <c r="AL6958" s="355">
        <v>0</v>
      </c>
      <c r="AM6958" s="11">
        <f>IF(Verzie!$E$1="CZK",Ceny!AK6958,IF(Verzie!$E$1="SK",Ceny!AL6958,""))</f>
        <v>0</v>
      </c>
    </row>
    <row r="6959" spans="34:39" ht="15">
      <c r="AH6959" s="353" t="s">
        <v>1682</v>
      </c>
      <c r="AI6959" s="352" t="s">
        <v>21366</v>
      </c>
      <c r="AJ6959" s="352" t="s">
        <v>21367</v>
      </c>
      <c r="AK6959" s="354">
        <v>0</v>
      </c>
      <c r="AL6959" s="355">
        <v>0</v>
      </c>
      <c r="AM6959" s="11">
        <f>IF(Verzie!$E$1="CZK",Ceny!AK6959,IF(Verzie!$E$1="SK",Ceny!AL6959,""))</f>
        <v>0</v>
      </c>
    </row>
    <row r="6960" spans="34:39" ht="15">
      <c r="AH6960" s="353" t="s">
        <v>1682</v>
      </c>
      <c r="AI6960" s="352" t="s">
        <v>21368</v>
      </c>
      <c r="AJ6960" s="352" t="s">
        <v>21369</v>
      </c>
      <c r="AK6960" s="354">
        <v>0</v>
      </c>
      <c r="AL6960" s="355">
        <v>0</v>
      </c>
      <c r="AM6960" s="11">
        <f>IF(Verzie!$E$1="CZK",Ceny!AK6960,IF(Verzie!$E$1="SK",Ceny!AL6960,""))</f>
        <v>0</v>
      </c>
    </row>
    <row r="6961" spans="34:39" ht="15">
      <c r="AH6961" s="353" t="s">
        <v>1682</v>
      </c>
      <c r="AI6961" s="352" t="s">
        <v>21370</v>
      </c>
      <c r="AJ6961" s="352" t="s">
        <v>21371</v>
      </c>
      <c r="AK6961" s="354">
        <v>0</v>
      </c>
      <c r="AL6961" s="355">
        <v>0</v>
      </c>
      <c r="AM6961" s="11">
        <f>IF(Verzie!$E$1="CZK",Ceny!AK6961,IF(Verzie!$E$1="SK",Ceny!AL6961,""))</f>
        <v>0</v>
      </c>
    </row>
    <row r="6962" spans="34:39" ht="15">
      <c r="AH6962" s="353" t="s">
        <v>1682</v>
      </c>
      <c r="AI6962" s="352" t="s">
        <v>21372</v>
      </c>
      <c r="AJ6962" s="352" t="s">
        <v>21373</v>
      </c>
      <c r="AK6962" s="354">
        <v>0</v>
      </c>
      <c r="AL6962" s="355">
        <v>0</v>
      </c>
      <c r="AM6962" s="11">
        <f>IF(Verzie!$E$1="CZK",Ceny!AK6962,IF(Verzie!$E$1="SK",Ceny!AL6962,""))</f>
        <v>0</v>
      </c>
    </row>
    <row r="6963" spans="34:39" ht="15">
      <c r="AH6963" s="353" t="s">
        <v>1682</v>
      </c>
      <c r="AI6963" s="352" t="s">
        <v>21374</v>
      </c>
      <c r="AJ6963" s="352" t="s">
        <v>21375</v>
      </c>
      <c r="AK6963" s="354">
        <v>1751.4351200000001</v>
      </c>
      <c r="AL6963" s="355">
        <v>0</v>
      </c>
      <c r="AM6963" s="11">
        <f>IF(Verzie!$E$1="CZK",Ceny!AK6963,IF(Verzie!$E$1="SK",Ceny!AL6963,""))</f>
        <v>0</v>
      </c>
    </row>
    <row r="6964" spans="34:39" ht="15">
      <c r="AH6964" s="353" t="s">
        <v>1682</v>
      </c>
      <c r="AI6964" s="352" t="s">
        <v>21376</v>
      </c>
      <c r="AJ6964" s="352" t="s">
        <v>21377</v>
      </c>
      <c r="AK6964" s="354">
        <v>1751.4351200000001</v>
      </c>
      <c r="AL6964" s="355">
        <v>0</v>
      </c>
      <c r="AM6964" s="11">
        <f>IF(Verzie!$E$1="CZK",Ceny!AK6964,IF(Verzie!$E$1="SK",Ceny!AL6964,""))</f>
        <v>0</v>
      </c>
    </row>
    <row r="6965" spans="34:39" ht="15">
      <c r="AH6965" s="353" t="s">
        <v>1682</v>
      </c>
      <c r="AI6965" s="352" t="s">
        <v>21378</v>
      </c>
      <c r="AJ6965" s="352" t="s">
        <v>21379</v>
      </c>
      <c r="AK6965" s="354">
        <v>1751.4351200000001</v>
      </c>
      <c r="AL6965" s="355">
        <v>0</v>
      </c>
      <c r="AM6965" s="11">
        <f>IF(Verzie!$E$1="CZK",Ceny!AK6965,IF(Verzie!$E$1="SK",Ceny!AL6965,""))</f>
        <v>0</v>
      </c>
    </row>
    <row r="6966" spans="34:39" ht="15">
      <c r="AH6966" s="353" t="s">
        <v>1682</v>
      </c>
      <c r="AI6966" s="352" t="s">
        <v>21380</v>
      </c>
      <c r="AJ6966" s="352" t="s">
        <v>21381</v>
      </c>
      <c r="AK6966" s="354">
        <v>0</v>
      </c>
      <c r="AL6966" s="355">
        <v>0</v>
      </c>
      <c r="AM6966" s="11">
        <f>IF(Verzie!$E$1="CZK",Ceny!AK6966,IF(Verzie!$E$1="SK",Ceny!AL6966,""))</f>
        <v>0</v>
      </c>
    </row>
    <row r="6967" spans="34:39" ht="15">
      <c r="AH6967" s="353" t="s">
        <v>1682</v>
      </c>
      <c r="AI6967" s="352" t="s">
        <v>21382</v>
      </c>
      <c r="AJ6967" s="352" t="s">
        <v>21383</v>
      </c>
      <c r="AK6967" s="354">
        <v>0</v>
      </c>
      <c r="AL6967" s="355">
        <v>0</v>
      </c>
      <c r="AM6967" s="11">
        <f>IF(Verzie!$E$1="CZK",Ceny!AK6967,IF(Verzie!$E$1="SK",Ceny!AL6967,""))</f>
        <v>0</v>
      </c>
    </row>
    <row r="6968" spans="34:39" ht="15">
      <c r="AH6968" s="353" t="s">
        <v>1682</v>
      </c>
      <c r="AI6968" s="352" t="s">
        <v>21384</v>
      </c>
      <c r="AJ6968" s="352" t="s">
        <v>21385</v>
      </c>
      <c r="AK6968" s="354">
        <v>0</v>
      </c>
      <c r="AL6968" s="355">
        <v>0</v>
      </c>
      <c r="AM6968" s="11">
        <f>IF(Verzie!$E$1="CZK",Ceny!AK6968,IF(Verzie!$E$1="SK",Ceny!AL6968,""))</f>
        <v>0</v>
      </c>
    </row>
    <row r="6969" spans="34:39" ht="15">
      <c r="AH6969" s="353" t="s">
        <v>1682</v>
      </c>
      <c r="AI6969" s="352" t="s">
        <v>21386</v>
      </c>
      <c r="AJ6969" s="352" t="s">
        <v>21387</v>
      </c>
      <c r="AK6969" s="354">
        <v>0</v>
      </c>
      <c r="AL6969" s="355">
        <v>0</v>
      </c>
      <c r="AM6969" s="11">
        <f>IF(Verzie!$E$1="CZK",Ceny!AK6969,IF(Verzie!$E$1="SK",Ceny!AL6969,""))</f>
        <v>0</v>
      </c>
    </row>
    <row r="6970" spans="34:39" ht="15">
      <c r="AH6970" s="353" t="s">
        <v>1682</v>
      </c>
      <c r="AI6970" s="352" t="s">
        <v>21388</v>
      </c>
      <c r="AJ6970" s="352" t="s">
        <v>21389</v>
      </c>
      <c r="AK6970" s="354">
        <v>0</v>
      </c>
      <c r="AL6970" s="355">
        <v>0</v>
      </c>
      <c r="AM6970" s="11">
        <f>IF(Verzie!$E$1="CZK",Ceny!AK6970,IF(Verzie!$E$1="SK",Ceny!AL6970,""))</f>
        <v>0</v>
      </c>
    </row>
    <row r="6971" spans="34:39" ht="15">
      <c r="AH6971" s="353" t="s">
        <v>1682</v>
      </c>
      <c r="AI6971" s="352" t="s">
        <v>21390</v>
      </c>
      <c r="AJ6971" s="352" t="s">
        <v>21391</v>
      </c>
      <c r="AK6971" s="354">
        <v>0</v>
      </c>
      <c r="AL6971" s="355">
        <v>0</v>
      </c>
      <c r="AM6971" s="11">
        <f>IF(Verzie!$E$1="CZK",Ceny!AK6971,IF(Verzie!$E$1="SK",Ceny!AL6971,""))</f>
        <v>0</v>
      </c>
    </row>
    <row r="6972" spans="34:39" ht="15">
      <c r="AH6972" s="353" t="s">
        <v>1682</v>
      </c>
      <c r="AI6972" s="352" t="s">
        <v>21392</v>
      </c>
      <c r="AJ6972" s="352" t="s">
        <v>21393</v>
      </c>
      <c r="AK6972" s="354">
        <v>0</v>
      </c>
      <c r="AL6972" s="355">
        <v>0</v>
      </c>
      <c r="AM6972" s="11">
        <f>IF(Verzie!$E$1="CZK",Ceny!AK6972,IF(Verzie!$E$1="SK",Ceny!AL6972,""))</f>
        <v>0</v>
      </c>
    </row>
    <row r="6973" spans="34:39" ht="15">
      <c r="AH6973" s="353" t="s">
        <v>1682</v>
      </c>
      <c r="AI6973" s="352" t="s">
        <v>21394</v>
      </c>
      <c r="AJ6973" s="352" t="s">
        <v>21395</v>
      </c>
      <c r="AK6973" s="354">
        <v>0</v>
      </c>
      <c r="AL6973" s="355">
        <v>0</v>
      </c>
      <c r="AM6973" s="11">
        <f>IF(Verzie!$E$1="CZK",Ceny!AK6973,IF(Verzie!$E$1="SK",Ceny!AL6973,""))</f>
        <v>0</v>
      </c>
    </row>
    <row r="6974" spans="34:39" ht="15">
      <c r="AH6974" s="353" t="s">
        <v>1682</v>
      </c>
      <c r="AI6974" s="352" t="s">
        <v>21396</v>
      </c>
      <c r="AJ6974" s="352" t="s">
        <v>21397</v>
      </c>
      <c r="AK6974" s="354">
        <v>0</v>
      </c>
      <c r="AL6974" s="355">
        <v>0</v>
      </c>
      <c r="AM6974" s="11">
        <f>IF(Verzie!$E$1="CZK",Ceny!AK6974,IF(Verzie!$E$1="SK",Ceny!AL6974,""))</f>
        <v>0</v>
      </c>
    </row>
    <row r="6975" spans="34:39" ht="15">
      <c r="AH6975" s="353" t="s">
        <v>1682</v>
      </c>
      <c r="AI6975" s="352" t="s">
        <v>21398</v>
      </c>
      <c r="AJ6975" s="352" t="s">
        <v>21399</v>
      </c>
      <c r="AK6975" s="354">
        <v>0</v>
      </c>
      <c r="AL6975" s="355">
        <v>0</v>
      </c>
      <c r="AM6975" s="11">
        <f>IF(Verzie!$E$1="CZK",Ceny!AK6975,IF(Verzie!$E$1="SK",Ceny!AL6975,""))</f>
        <v>0</v>
      </c>
    </row>
    <row r="6976" spans="34:39" ht="15">
      <c r="AH6976" s="353" t="s">
        <v>1682</v>
      </c>
      <c r="AI6976" s="352" t="s">
        <v>21400</v>
      </c>
      <c r="AJ6976" s="352" t="s">
        <v>21401</v>
      </c>
      <c r="AK6976" s="354">
        <v>0</v>
      </c>
      <c r="AL6976" s="355">
        <v>0</v>
      </c>
      <c r="AM6976" s="11">
        <f>IF(Verzie!$E$1="CZK",Ceny!AK6976,IF(Verzie!$E$1="SK",Ceny!AL6976,""))</f>
        <v>0</v>
      </c>
    </row>
    <row r="6977" spans="34:39" ht="15">
      <c r="AH6977" s="353" t="s">
        <v>1682</v>
      </c>
      <c r="AI6977" s="352" t="s">
        <v>21402</v>
      </c>
      <c r="AJ6977" s="352" t="s">
        <v>21403</v>
      </c>
      <c r="AK6977" s="354">
        <v>0</v>
      </c>
      <c r="AL6977" s="355">
        <v>0</v>
      </c>
      <c r="AM6977" s="11">
        <f>IF(Verzie!$E$1="CZK",Ceny!AK6977,IF(Verzie!$E$1="SK",Ceny!AL6977,""))</f>
        <v>0</v>
      </c>
    </row>
    <row r="6978" spans="34:39" ht="15">
      <c r="AH6978" s="353" t="s">
        <v>1682</v>
      </c>
      <c r="AI6978" s="352" t="s">
        <v>21404</v>
      </c>
      <c r="AJ6978" s="352" t="s">
        <v>21405</v>
      </c>
      <c r="AK6978" s="354">
        <v>0</v>
      </c>
      <c r="AL6978" s="355">
        <v>0</v>
      </c>
      <c r="AM6978" s="11">
        <f>IF(Verzie!$E$1="CZK",Ceny!AK6978,IF(Verzie!$E$1="SK",Ceny!AL6978,""))</f>
        <v>0</v>
      </c>
    </row>
    <row r="6979" spans="34:39" ht="15">
      <c r="AH6979" s="353" t="s">
        <v>1682</v>
      </c>
      <c r="AI6979" s="352" t="s">
        <v>21406</v>
      </c>
      <c r="AJ6979" s="352" t="s">
        <v>21407</v>
      </c>
      <c r="AK6979" s="354">
        <v>0</v>
      </c>
      <c r="AL6979" s="355">
        <v>0</v>
      </c>
      <c r="AM6979" s="11">
        <f>IF(Verzie!$E$1="CZK",Ceny!AK6979,IF(Verzie!$E$1="SK",Ceny!AL6979,""))</f>
        <v>0</v>
      </c>
    </row>
    <row r="6980" spans="34:39" ht="15">
      <c r="AH6980" s="353" t="s">
        <v>1682</v>
      </c>
      <c r="AI6980" s="352" t="s">
        <v>21408</v>
      </c>
      <c r="AJ6980" s="352" t="s">
        <v>21409</v>
      </c>
      <c r="AK6980" s="354">
        <v>0</v>
      </c>
      <c r="AL6980" s="355">
        <v>0</v>
      </c>
      <c r="AM6980" s="11">
        <f>IF(Verzie!$E$1="CZK",Ceny!AK6980,IF(Verzie!$E$1="SK",Ceny!AL6980,""))</f>
        <v>0</v>
      </c>
    </row>
    <row r="6981" spans="34:39" ht="15">
      <c r="AH6981" s="353" t="s">
        <v>1682</v>
      </c>
      <c r="AI6981" s="352" t="s">
        <v>21410</v>
      </c>
      <c r="AJ6981" s="352" t="s">
        <v>21411</v>
      </c>
      <c r="AK6981" s="354">
        <v>0</v>
      </c>
      <c r="AL6981" s="355">
        <v>0</v>
      </c>
      <c r="AM6981" s="11">
        <f>IF(Verzie!$E$1="CZK",Ceny!AK6981,IF(Verzie!$E$1="SK",Ceny!AL6981,""))</f>
        <v>0</v>
      </c>
    </row>
    <row r="6982" spans="34:39" ht="15">
      <c r="AH6982" s="353" t="s">
        <v>1682</v>
      </c>
      <c r="AI6982" s="352" t="s">
        <v>21412</v>
      </c>
      <c r="AJ6982" s="352" t="s">
        <v>21413</v>
      </c>
      <c r="AK6982" s="354">
        <v>0</v>
      </c>
      <c r="AL6982" s="355">
        <v>0</v>
      </c>
      <c r="AM6982" s="11">
        <f>IF(Verzie!$E$1="CZK",Ceny!AK6982,IF(Verzie!$E$1="SK",Ceny!AL6982,""))</f>
        <v>0</v>
      </c>
    </row>
    <row r="6983" spans="34:39" ht="15">
      <c r="AH6983" s="353" t="s">
        <v>1682</v>
      </c>
      <c r="AI6983" s="352" t="s">
        <v>21414</v>
      </c>
      <c r="AJ6983" s="352" t="s">
        <v>21415</v>
      </c>
      <c r="AK6983" s="354">
        <v>0</v>
      </c>
      <c r="AL6983" s="355">
        <v>0</v>
      </c>
      <c r="AM6983" s="11">
        <f>IF(Verzie!$E$1="CZK",Ceny!AK6983,IF(Verzie!$E$1="SK",Ceny!AL6983,""))</f>
        <v>0</v>
      </c>
    </row>
    <row r="6984" spans="34:39" ht="15">
      <c r="AH6984" s="353" t="s">
        <v>1682</v>
      </c>
      <c r="AI6984" s="352" t="s">
        <v>21416</v>
      </c>
      <c r="AJ6984" s="352" t="s">
        <v>21417</v>
      </c>
      <c r="AK6984" s="354">
        <v>0</v>
      </c>
      <c r="AL6984" s="355">
        <v>0</v>
      </c>
      <c r="AM6984" s="11">
        <f>IF(Verzie!$E$1="CZK",Ceny!AK6984,IF(Verzie!$E$1="SK",Ceny!AL6984,""))</f>
        <v>0</v>
      </c>
    </row>
    <row r="6985" spans="34:39" ht="15">
      <c r="AH6985" s="353" t="s">
        <v>1682</v>
      </c>
      <c r="AI6985" s="352" t="s">
        <v>21418</v>
      </c>
      <c r="AJ6985" s="352" t="s">
        <v>21419</v>
      </c>
      <c r="AK6985" s="354">
        <v>0</v>
      </c>
      <c r="AL6985" s="355">
        <v>0</v>
      </c>
      <c r="AM6985" s="11">
        <f>IF(Verzie!$E$1="CZK",Ceny!AK6985,IF(Verzie!$E$1="SK",Ceny!AL6985,""))</f>
        <v>0</v>
      </c>
    </row>
    <row r="6986" spans="34:39" ht="15">
      <c r="AH6986" s="353" t="s">
        <v>1682</v>
      </c>
      <c r="AI6986" s="352" t="s">
        <v>21420</v>
      </c>
      <c r="AJ6986" s="352" t="s">
        <v>21421</v>
      </c>
      <c r="AK6986" s="354">
        <v>0</v>
      </c>
      <c r="AL6986" s="355">
        <v>0</v>
      </c>
      <c r="AM6986" s="11">
        <f>IF(Verzie!$E$1="CZK",Ceny!AK6986,IF(Verzie!$E$1="SK",Ceny!AL6986,""))</f>
        <v>0</v>
      </c>
    </row>
    <row r="6987" spans="34:39" ht="15">
      <c r="AH6987" s="353" t="s">
        <v>1682</v>
      </c>
      <c r="AI6987" s="352" t="s">
        <v>21422</v>
      </c>
      <c r="AJ6987" s="352" t="s">
        <v>21423</v>
      </c>
      <c r="AK6987" s="354">
        <v>0</v>
      </c>
      <c r="AL6987" s="355">
        <v>0</v>
      </c>
      <c r="AM6987" s="11">
        <f>IF(Verzie!$E$1="CZK",Ceny!AK6987,IF(Verzie!$E$1="SK",Ceny!AL6987,""))</f>
        <v>0</v>
      </c>
    </row>
    <row r="6988" spans="34:39" ht="15">
      <c r="AH6988" s="353" t="s">
        <v>1682</v>
      </c>
      <c r="AI6988" s="352" t="s">
        <v>21424</v>
      </c>
      <c r="AJ6988" s="352" t="s">
        <v>21425</v>
      </c>
      <c r="AK6988" s="354">
        <v>0</v>
      </c>
      <c r="AL6988" s="355">
        <v>0</v>
      </c>
      <c r="AM6988" s="11">
        <f>IF(Verzie!$E$1="CZK",Ceny!AK6988,IF(Verzie!$E$1="SK",Ceny!AL6988,""))</f>
        <v>0</v>
      </c>
    </row>
    <row r="6989" spans="34:39" ht="15">
      <c r="AH6989" s="353" t="s">
        <v>1682</v>
      </c>
      <c r="AI6989" s="352" t="s">
        <v>21426</v>
      </c>
      <c r="AJ6989" s="352" t="s">
        <v>21427</v>
      </c>
      <c r="AK6989" s="354">
        <v>0</v>
      </c>
      <c r="AL6989" s="355">
        <v>0</v>
      </c>
      <c r="AM6989" s="11">
        <f>IF(Verzie!$E$1="CZK",Ceny!AK6989,IF(Verzie!$E$1="SK",Ceny!AL6989,""))</f>
        <v>0</v>
      </c>
    </row>
    <row r="6990" spans="34:39" ht="15">
      <c r="AH6990" s="353" t="s">
        <v>1682</v>
      </c>
      <c r="AI6990" s="352" t="s">
        <v>21428</v>
      </c>
      <c r="AJ6990" s="352" t="s">
        <v>21429</v>
      </c>
      <c r="AK6990" s="354">
        <v>0</v>
      </c>
      <c r="AL6990" s="355">
        <v>0</v>
      </c>
      <c r="AM6990" s="11">
        <f>IF(Verzie!$E$1="CZK",Ceny!AK6990,IF(Verzie!$E$1="SK",Ceny!AL6990,""))</f>
        <v>0</v>
      </c>
    </row>
    <row r="6991" spans="34:39" ht="15">
      <c r="AH6991" s="353" t="s">
        <v>1682</v>
      </c>
      <c r="AI6991" s="352" t="s">
        <v>21430</v>
      </c>
      <c r="AJ6991" s="352" t="s">
        <v>21431</v>
      </c>
      <c r="AK6991" s="354">
        <v>0</v>
      </c>
      <c r="AL6991" s="355">
        <v>0</v>
      </c>
      <c r="AM6991" s="11">
        <f>IF(Verzie!$E$1="CZK",Ceny!AK6991,IF(Verzie!$E$1="SK",Ceny!AL6991,""))</f>
        <v>0</v>
      </c>
    </row>
    <row r="6992" spans="34:39" ht="15">
      <c r="AH6992" s="353" t="s">
        <v>1682</v>
      </c>
      <c r="AI6992" s="352" t="s">
        <v>21432</v>
      </c>
      <c r="AJ6992" s="352" t="s">
        <v>21433</v>
      </c>
      <c r="AK6992" s="354">
        <v>0</v>
      </c>
      <c r="AL6992" s="355">
        <v>0</v>
      </c>
      <c r="AM6992" s="11">
        <f>IF(Verzie!$E$1="CZK",Ceny!AK6992,IF(Verzie!$E$1="SK",Ceny!AL6992,""))</f>
        <v>0</v>
      </c>
    </row>
    <row r="6993" spans="34:39" ht="15">
      <c r="AH6993" s="353" t="s">
        <v>1682</v>
      </c>
      <c r="AI6993" s="352" t="s">
        <v>21434</v>
      </c>
      <c r="AJ6993" s="352" t="s">
        <v>21435</v>
      </c>
      <c r="AK6993" s="354">
        <v>0</v>
      </c>
      <c r="AL6993" s="355">
        <v>0</v>
      </c>
      <c r="AM6993" s="11">
        <f>IF(Verzie!$E$1="CZK",Ceny!AK6993,IF(Verzie!$E$1="SK",Ceny!AL6993,""))</f>
        <v>0</v>
      </c>
    </row>
    <row r="6994" spans="34:39" ht="15">
      <c r="AH6994" s="353" t="s">
        <v>1682</v>
      </c>
      <c r="AI6994" s="352" t="s">
        <v>21436</v>
      </c>
      <c r="AJ6994" s="352" t="s">
        <v>21437</v>
      </c>
      <c r="AK6994" s="354">
        <v>0</v>
      </c>
      <c r="AL6994" s="355">
        <v>0</v>
      </c>
      <c r="AM6994" s="11">
        <f>IF(Verzie!$E$1="CZK",Ceny!AK6994,IF(Verzie!$E$1="SK",Ceny!AL6994,""))</f>
        <v>0</v>
      </c>
    </row>
    <row r="6995" spans="34:39" ht="15">
      <c r="AH6995" s="353" t="s">
        <v>1682</v>
      </c>
      <c r="AI6995" s="352" t="s">
        <v>21438</v>
      </c>
      <c r="AJ6995" s="352" t="s">
        <v>21439</v>
      </c>
      <c r="AK6995" s="354">
        <v>0</v>
      </c>
      <c r="AL6995" s="355">
        <v>0</v>
      </c>
      <c r="AM6995" s="11">
        <f>IF(Verzie!$E$1="CZK",Ceny!AK6995,IF(Verzie!$E$1="SK",Ceny!AL6995,""))</f>
        <v>0</v>
      </c>
    </row>
    <row r="6996" spans="34:39" ht="15">
      <c r="AH6996" s="353" t="s">
        <v>1682</v>
      </c>
      <c r="AI6996" s="352" t="s">
        <v>21440</v>
      </c>
      <c r="AJ6996" s="352" t="s">
        <v>21441</v>
      </c>
      <c r="AK6996" s="354">
        <v>0</v>
      </c>
      <c r="AL6996" s="355">
        <v>0</v>
      </c>
      <c r="AM6996" s="11">
        <f>IF(Verzie!$E$1="CZK",Ceny!AK6996,IF(Verzie!$E$1="SK",Ceny!AL6996,""))</f>
        <v>0</v>
      </c>
    </row>
    <row r="6997" spans="34:39" ht="15">
      <c r="AH6997" s="353" t="s">
        <v>1682</v>
      </c>
      <c r="AI6997" s="352" t="s">
        <v>21442</v>
      </c>
      <c r="AJ6997" s="352" t="s">
        <v>21443</v>
      </c>
      <c r="AK6997" s="354">
        <v>0</v>
      </c>
      <c r="AL6997" s="355">
        <v>0</v>
      </c>
      <c r="AM6997" s="11">
        <f>IF(Verzie!$E$1="CZK",Ceny!AK6997,IF(Verzie!$E$1="SK",Ceny!AL6997,""))</f>
        <v>0</v>
      </c>
    </row>
    <row r="6998" spans="34:39" ht="15">
      <c r="AH6998" s="353" t="s">
        <v>1682</v>
      </c>
      <c r="AI6998" s="352" t="s">
        <v>21444</v>
      </c>
      <c r="AJ6998" s="352" t="s">
        <v>21445</v>
      </c>
      <c r="AK6998" s="354">
        <v>0</v>
      </c>
      <c r="AL6998" s="355">
        <v>0</v>
      </c>
      <c r="AM6998" s="11">
        <f>IF(Verzie!$E$1="CZK",Ceny!AK6998,IF(Verzie!$E$1="SK",Ceny!AL6998,""))</f>
        <v>0</v>
      </c>
    </row>
    <row r="6999" spans="34:39" ht="15">
      <c r="AH6999" s="353" t="s">
        <v>1682</v>
      </c>
      <c r="AI6999" s="352" t="s">
        <v>21446</v>
      </c>
      <c r="AJ6999" s="352" t="s">
        <v>21447</v>
      </c>
      <c r="AK6999" s="354">
        <v>0</v>
      </c>
      <c r="AL6999" s="355">
        <v>0</v>
      </c>
      <c r="AM6999" s="11">
        <f>IF(Verzie!$E$1="CZK",Ceny!AK6999,IF(Verzie!$E$1="SK",Ceny!AL6999,""))</f>
        <v>0</v>
      </c>
    </row>
    <row r="7000" spans="34:39" ht="15">
      <c r="AH7000" s="353" t="s">
        <v>1682</v>
      </c>
      <c r="AI7000" s="352" t="s">
        <v>21448</v>
      </c>
      <c r="AJ7000" s="352" t="s">
        <v>21449</v>
      </c>
      <c r="AK7000" s="354">
        <v>0</v>
      </c>
      <c r="AL7000" s="355">
        <v>0</v>
      </c>
      <c r="AM7000" s="11">
        <f>IF(Verzie!$E$1="CZK",Ceny!AK7000,IF(Verzie!$E$1="SK",Ceny!AL7000,""))</f>
        <v>0</v>
      </c>
    </row>
    <row r="7001" spans="34:39" ht="15">
      <c r="AH7001" s="353" t="s">
        <v>1682</v>
      </c>
      <c r="AI7001" s="352" t="s">
        <v>21450</v>
      </c>
      <c r="AJ7001" s="352" t="s">
        <v>21451</v>
      </c>
      <c r="AK7001" s="354">
        <v>0</v>
      </c>
      <c r="AL7001" s="355">
        <v>0</v>
      </c>
      <c r="AM7001" s="11">
        <f>IF(Verzie!$E$1="CZK",Ceny!AK7001,IF(Verzie!$E$1="SK",Ceny!AL7001,""))</f>
        <v>0</v>
      </c>
    </row>
    <row r="7002" spans="34:39" ht="15">
      <c r="AH7002" s="353" t="s">
        <v>1682</v>
      </c>
      <c r="AI7002" s="352" t="s">
        <v>21452</v>
      </c>
      <c r="AJ7002" s="352" t="s">
        <v>21453</v>
      </c>
      <c r="AK7002" s="354">
        <v>0</v>
      </c>
      <c r="AL7002" s="355">
        <v>0</v>
      </c>
      <c r="AM7002" s="11">
        <f>IF(Verzie!$E$1="CZK",Ceny!AK7002,IF(Verzie!$E$1="SK",Ceny!AL7002,""))</f>
        <v>0</v>
      </c>
    </row>
    <row r="7003" spans="34:39" ht="15">
      <c r="AH7003" s="353" t="s">
        <v>1682</v>
      </c>
      <c r="AI7003" s="352" t="s">
        <v>21454</v>
      </c>
      <c r="AJ7003" s="352" t="s">
        <v>21455</v>
      </c>
      <c r="AK7003" s="354">
        <v>0</v>
      </c>
      <c r="AL7003" s="355">
        <v>0</v>
      </c>
      <c r="AM7003" s="11">
        <f>IF(Verzie!$E$1="CZK",Ceny!AK7003,IF(Verzie!$E$1="SK",Ceny!AL7003,""))</f>
        <v>0</v>
      </c>
    </row>
    <row r="7004" spans="34:39" ht="15">
      <c r="AH7004" s="353" t="s">
        <v>1682</v>
      </c>
      <c r="AI7004" s="352" t="s">
        <v>21456</v>
      </c>
      <c r="AJ7004" s="352" t="s">
        <v>21457</v>
      </c>
      <c r="AK7004" s="354">
        <v>0</v>
      </c>
      <c r="AL7004" s="355">
        <v>0</v>
      </c>
      <c r="AM7004" s="11">
        <f>IF(Verzie!$E$1="CZK",Ceny!AK7004,IF(Verzie!$E$1="SK",Ceny!AL7004,""))</f>
        <v>0</v>
      </c>
    </row>
    <row r="7005" spans="34:39" ht="15">
      <c r="AH7005" s="353" t="s">
        <v>1682</v>
      </c>
      <c r="AI7005" s="352" t="s">
        <v>21458</v>
      </c>
      <c r="AJ7005" s="352" t="s">
        <v>21459</v>
      </c>
      <c r="AK7005" s="354">
        <v>0</v>
      </c>
      <c r="AL7005" s="355">
        <v>0</v>
      </c>
      <c r="AM7005" s="11">
        <f>IF(Verzie!$E$1="CZK",Ceny!AK7005,IF(Verzie!$E$1="SK",Ceny!AL7005,""))</f>
        <v>0</v>
      </c>
    </row>
    <row r="7006" spans="34:39" ht="15">
      <c r="AH7006" s="353" t="s">
        <v>1682</v>
      </c>
      <c r="AI7006" s="352" t="s">
        <v>21460</v>
      </c>
      <c r="AJ7006" s="352" t="s">
        <v>21461</v>
      </c>
      <c r="AK7006" s="354">
        <v>0</v>
      </c>
      <c r="AL7006" s="355">
        <v>0</v>
      </c>
      <c r="AM7006" s="11">
        <f>IF(Verzie!$E$1="CZK",Ceny!AK7006,IF(Verzie!$E$1="SK",Ceny!AL7006,""))</f>
        <v>0</v>
      </c>
    </row>
    <row r="7007" spans="34:39" ht="15">
      <c r="AH7007" s="353" t="s">
        <v>1682</v>
      </c>
      <c r="AI7007" s="352" t="s">
        <v>21462</v>
      </c>
      <c r="AJ7007" s="352" t="s">
        <v>21463</v>
      </c>
      <c r="AK7007" s="354">
        <v>0</v>
      </c>
      <c r="AL7007" s="355">
        <v>0</v>
      </c>
      <c r="AM7007" s="11">
        <f>IF(Verzie!$E$1="CZK",Ceny!AK7007,IF(Verzie!$E$1="SK",Ceny!AL7007,""))</f>
        <v>0</v>
      </c>
    </row>
    <row r="7008" spans="34:39" ht="15">
      <c r="AH7008" s="353" t="s">
        <v>1682</v>
      </c>
      <c r="AI7008" s="352" t="s">
        <v>21464</v>
      </c>
      <c r="AJ7008" s="352" t="s">
        <v>21465</v>
      </c>
      <c r="AK7008" s="354">
        <v>0</v>
      </c>
      <c r="AL7008" s="355">
        <v>0</v>
      </c>
      <c r="AM7008" s="11">
        <f>IF(Verzie!$E$1="CZK",Ceny!AK7008,IF(Verzie!$E$1="SK",Ceny!AL7008,""))</f>
        <v>0</v>
      </c>
    </row>
    <row r="7009" spans="34:39" ht="15">
      <c r="AH7009" s="353" t="s">
        <v>1682</v>
      </c>
      <c r="AI7009" s="352" t="s">
        <v>21466</v>
      </c>
      <c r="AJ7009" s="352" t="s">
        <v>21467</v>
      </c>
      <c r="AK7009" s="354">
        <v>0</v>
      </c>
      <c r="AL7009" s="355">
        <v>0</v>
      </c>
      <c r="AM7009" s="11">
        <f>IF(Verzie!$E$1="CZK",Ceny!AK7009,IF(Verzie!$E$1="SK",Ceny!AL7009,""))</f>
        <v>0</v>
      </c>
    </row>
    <row r="7010" spans="34:39" ht="15">
      <c r="AH7010" s="353" t="s">
        <v>1682</v>
      </c>
      <c r="AI7010" s="352" t="s">
        <v>21468</v>
      </c>
      <c r="AJ7010" s="352" t="s">
        <v>21469</v>
      </c>
      <c r="AK7010" s="354">
        <v>0</v>
      </c>
      <c r="AL7010" s="355">
        <v>0</v>
      </c>
      <c r="AM7010" s="11">
        <f>IF(Verzie!$E$1="CZK",Ceny!AK7010,IF(Verzie!$E$1="SK",Ceny!AL7010,""))</f>
        <v>0</v>
      </c>
    </row>
    <row r="7011" spans="34:39" ht="15">
      <c r="AH7011" s="353" t="s">
        <v>1682</v>
      </c>
      <c r="AI7011" s="352" t="s">
        <v>21470</v>
      </c>
      <c r="AJ7011" s="352" t="s">
        <v>21471</v>
      </c>
      <c r="AK7011" s="354">
        <v>0</v>
      </c>
      <c r="AL7011" s="355">
        <v>0</v>
      </c>
      <c r="AM7011" s="11">
        <f>IF(Verzie!$E$1="CZK",Ceny!AK7011,IF(Verzie!$E$1="SK",Ceny!AL7011,""))</f>
        <v>0</v>
      </c>
    </row>
    <row r="7012" spans="34:39" ht="15">
      <c r="AH7012" s="353" t="s">
        <v>1682</v>
      </c>
      <c r="AI7012" s="352" t="s">
        <v>21472</v>
      </c>
      <c r="AJ7012" s="352" t="s">
        <v>21473</v>
      </c>
      <c r="AK7012" s="354">
        <v>0</v>
      </c>
      <c r="AL7012" s="355">
        <v>0</v>
      </c>
      <c r="AM7012" s="11">
        <f>IF(Verzie!$E$1="CZK",Ceny!AK7012,IF(Verzie!$E$1="SK",Ceny!AL7012,""))</f>
        <v>0</v>
      </c>
    </row>
    <row r="7013" spans="34:39" ht="15">
      <c r="AH7013" s="353" t="s">
        <v>1682</v>
      </c>
      <c r="AI7013" s="352" t="s">
        <v>21474</v>
      </c>
      <c r="AJ7013" s="352" t="s">
        <v>21475</v>
      </c>
      <c r="AK7013" s="354">
        <v>0</v>
      </c>
      <c r="AL7013" s="355">
        <v>0</v>
      </c>
      <c r="AM7013" s="11">
        <f>IF(Verzie!$E$1="CZK",Ceny!AK7013,IF(Verzie!$E$1="SK",Ceny!AL7013,""))</f>
        <v>0</v>
      </c>
    </row>
    <row r="7014" spans="34:39" ht="15">
      <c r="AH7014" s="353" t="s">
        <v>1682</v>
      </c>
      <c r="AI7014" s="352" t="s">
        <v>21476</v>
      </c>
      <c r="AJ7014" s="352" t="s">
        <v>21477</v>
      </c>
      <c r="AK7014" s="354">
        <v>0</v>
      </c>
      <c r="AL7014" s="355">
        <v>0</v>
      </c>
      <c r="AM7014" s="11">
        <f>IF(Verzie!$E$1="CZK",Ceny!AK7014,IF(Verzie!$E$1="SK",Ceny!AL7014,""))</f>
        <v>0</v>
      </c>
    </row>
    <row r="7015" spans="34:39" ht="15">
      <c r="AH7015" s="353" t="s">
        <v>1682</v>
      </c>
      <c r="AI7015" s="352" t="s">
        <v>21478</v>
      </c>
      <c r="AJ7015" s="352" t="s">
        <v>21479</v>
      </c>
      <c r="AK7015" s="354">
        <v>0</v>
      </c>
      <c r="AL7015" s="355">
        <v>0</v>
      </c>
      <c r="AM7015" s="11">
        <f>IF(Verzie!$E$1="CZK",Ceny!AK7015,IF(Verzie!$E$1="SK",Ceny!AL7015,""))</f>
        <v>0</v>
      </c>
    </row>
    <row r="7016" spans="34:39" ht="15">
      <c r="AH7016" s="353" t="s">
        <v>1682</v>
      </c>
      <c r="AI7016" s="352" t="s">
        <v>21480</v>
      </c>
      <c r="AJ7016" s="352" t="s">
        <v>21481</v>
      </c>
      <c r="AK7016" s="354">
        <v>0</v>
      </c>
      <c r="AL7016" s="355">
        <v>0</v>
      </c>
      <c r="AM7016" s="11">
        <f>IF(Verzie!$E$1="CZK",Ceny!AK7016,IF(Verzie!$E$1="SK",Ceny!AL7016,""))</f>
        <v>0</v>
      </c>
    </row>
    <row r="7017" spans="34:39" ht="15">
      <c r="AH7017" s="353" t="s">
        <v>1682</v>
      </c>
      <c r="AI7017" s="352" t="s">
        <v>21482</v>
      </c>
      <c r="AJ7017" s="352" t="s">
        <v>21483</v>
      </c>
      <c r="AK7017" s="354">
        <v>0</v>
      </c>
      <c r="AL7017" s="355">
        <v>0</v>
      </c>
      <c r="AM7017" s="11">
        <f>IF(Verzie!$E$1="CZK",Ceny!AK7017,IF(Verzie!$E$1="SK",Ceny!AL7017,""))</f>
        <v>0</v>
      </c>
    </row>
    <row r="7018" spans="34:39" ht="15">
      <c r="AH7018" s="353" t="s">
        <v>1682</v>
      </c>
      <c r="AI7018" s="352" t="s">
        <v>21484</v>
      </c>
      <c r="AJ7018" s="352" t="s">
        <v>21485</v>
      </c>
      <c r="AK7018" s="354">
        <v>0</v>
      </c>
      <c r="AL7018" s="355">
        <v>0</v>
      </c>
      <c r="AM7018" s="11">
        <f>IF(Verzie!$E$1="CZK",Ceny!AK7018,IF(Verzie!$E$1="SK",Ceny!AL7018,""))</f>
        <v>0</v>
      </c>
    </row>
    <row r="7019" spans="34:39" ht="15">
      <c r="AH7019" s="353" t="s">
        <v>1682</v>
      </c>
      <c r="AI7019" s="352" t="s">
        <v>21486</v>
      </c>
      <c r="AJ7019" s="352" t="s">
        <v>21487</v>
      </c>
      <c r="AK7019" s="354">
        <v>0</v>
      </c>
      <c r="AL7019" s="355">
        <v>0</v>
      </c>
      <c r="AM7019" s="11">
        <f>IF(Verzie!$E$1="CZK",Ceny!AK7019,IF(Verzie!$E$1="SK",Ceny!AL7019,""))</f>
        <v>0</v>
      </c>
    </row>
    <row r="7020" spans="34:39" ht="15">
      <c r="AH7020" s="353" t="s">
        <v>1682</v>
      </c>
      <c r="AI7020" s="352" t="s">
        <v>21488</v>
      </c>
      <c r="AJ7020" s="352" t="s">
        <v>21489</v>
      </c>
      <c r="AK7020" s="354">
        <v>0</v>
      </c>
      <c r="AL7020" s="355">
        <v>0</v>
      </c>
      <c r="AM7020" s="11">
        <f>IF(Verzie!$E$1="CZK",Ceny!AK7020,IF(Verzie!$E$1="SK",Ceny!AL7020,""))</f>
        <v>0</v>
      </c>
    </row>
    <row r="7021" spans="34:39" ht="15">
      <c r="AH7021" s="353" t="s">
        <v>1682</v>
      </c>
      <c r="AI7021" s="352" t="s">
        <v>21490</v>
      </c>
      <c r="AJ7021" s="352" t="s">
        <v>21491</v>
      </c>
      <c r="AK7021" s="354">
        <v>0</v>
      </c>
      <c r="AL7021" s="355">
        <v>0</v>
      </c>
      <c r="AM7021" s="11">
        <f>IF(Verzie!$E$1="CZK",Ceny!AK7021,IF(Verzie!$E$1="SK",Ceny!AL7021,""))</f>
        <v>0</v>
      </c>
    </row>
    <row r="7022" spans="34:39" ht="15">
      <c r="AH7022" s="353" t="s">
        <v>1682</v>
      </c>
      <c r="AI7022" s="352" t="s">
        <v>21492</v>
      </c>
      <c r="AJ7022" s="352" t="s">
        <v>21493</v>
      </c>
      <c r="AK7022" s="354">
        <v>0</v>
      </c>
      <c r="AL7022" s="355">
        <v>0</v>
      </c>
      <c r="AM7022" s="11">
        <f>IF(Verzie!$E$1="CZK",Ceny!AK7022,IF(Verzie!$E$1="SK",Ceny!AL7022,""))</f>
        <v>0</v>
      </c>
    </row>
    <row r="7023" spans="34:39" ht="15">
      <c r="AH7023" s="353" t="s">
        <v>1682</v>
      </c>
      <c r="AI7023" s="352" t="s">
        <v>21494</v>
      </c>
      <c r="AJ7023" s="352" t="s">
        <v>21495</v>
      </c>
      <c r="AK7023" s="354">
        <v>0</v>
      </c>
      <c r="AL7023" s="355">
        <v>0</v>
      </c>
      <c r="AM7023" s="11">
        <f>IF(Verzie!$E$1="CZK",Ceny!AK7023,IF(Verzie!$E$1="SK",Ceny!AL7023,""))</f>
        <v>0</v>
      </c>
    </row>
    <row r="7024" spans="34:39" ht="15">
      <c r="AH7024" s="353" t="s">
        <v>1682</v>
      </c>
      <c r="AI7024" s="352" t="s">
        <v>21496</v>
      </c>
      <c r="AJ7024" s="352" t="s">
        <v>21497</v>
      </c>
      <c r="AK7024" s="354">
        <v>0</v>
      </c>
      <c r="AL7024" s="355">
        <v>0</v>
      </c>
      <c r="AM7024" s="11">
        <f>IF(Verzie!$E$1="CZK",Ceny!AK7024,IF(Verzie!$E$1="SK",Ceny!AL7024,""))</f>
        <v>0</v>
      </c>
    </row>
    <row r="7025" spans="34:39" ht="15">
      <c r="AH7025" s="353" t="s">
        <v>1682</v>
      </c>
      <c r="AI7025" s="352" t="s">
        <v>21498</v>
      </c>
      <c r="AJ7025" s="352" t="s">
        <v>21499</v>
      </c>
      <c r="AK7025" s="354">
        <v>0</v>
      </c>
      <c r="AL7025" s="355">
        <v>0</v>
      </c>
      <c r="AM7025" s="11">
        <f>IF(Verzie!$E$1="CZK",Ceny!AK7025,IF(Verzie!$E$1="SK",Ceny!AL7025,""))</f>
        <v>0</v>
      </c>
    </row>
    <row r="7026" spans="34:39" ht="15">
      <c r="AH7026" s="353" t="s">
        <v>1682</v>
      </c>
      <c r="AI7026" s="352" t="s">
        <v>21500</v>
      </c>
      <c r="AJ7026" s="352" t="s">
        <v>21501</v>
      </c>
      <c r="AK7026" s="354">
        <v>0</v>
      </c>
      <c r="AL7026" s="355">
        <v>0</v>
      </c>
      <c r="AM7026" s="11">
        <f>IF(Verzie!$E$1="CZK",Ceny!AK7026,IF(Verzie!$E$1="SK",Ceny!AL7026,""))</f>
        <v>0</v>
      </c>
    </row>
    <row r="7027" spans="34:39" ht="15">
      <c r="AH7027" s="353" t="s">
        <v>1682</v>
      </c>
      <c r="AI7027" s="352" t="s">
        <v>21502</v>
      </c>
      <c r="AJ7027" s="352" t="s">
        <v>21503</v>
      </c>
      <c r="AK7027" s="354">
        <v>0</v>
      </c>
      <c r="AL7027" s="355">
        <v>0</v>
      </c>
      <c r="AM7027" s="11">
        <f>IF(Verzie!$E$1="CZK",Ceny!AK7027,IF(Verzie!$E$1="SK",Ceny!AL7027,""))</f>
        <v>0</v>
      </c>
    </row>
    <row r="7028" spans="34:39" ht="15">
      <c r="AH7028" s="353" t="s">
        <v>1682</v>
      </c>
      <c r="AI7028" s="352" t="s">
        <v>21504</v>
      </c>
      <c r="AJ7028" s="352" t="s">
        <v>21505</v>
      </c>
      <c r="AK7028" s="354">
        <v>0</v>
      </c>
      <c r="AL7028" s="355">
        <v>0</v>
      </c>
      <c r="AM7028" s="11">
        <f>IF(Verzie!$E$1="CZK",Ceny!AK7028,IF(Verzie!$E$1="SK",Ceny!AL7028,""))</f>
        <v>0</v>
      </c>
    </row>
    <row r="7029" spans="34:39" ht="15">
      <c r="AH7029" s="353" t="s">
        <v>1682</v>
      </c>
      <c r="AI7029" s="352" t="s">
        <v>21506</v>
      </c>
      <c r="AJ7029" s="352" t="s">
        <v>21507</v>
      </c>
      <c r="AK7029" s="354">
        <v>0</v>
      </c>
      <c r="AL7029" s="355">
        <v>0</v>
      </c>
      <c r="AM7029" s="11">
        <f>IF(Verzie!$E$1="CZK",Ceny!AK7029,IF(Verzie!$E$1="SK",Ceny!AL7029,""))</f>
        <v>0</v>
      </c>
    </row>
    <row r="7030" spans="34:39" ht="15">
      <c r="AH7030" s="353" t="s">
        <v>1682</v>
      </c>
      <c r="AI7030" s="352" t="s">
        <v>21508</v>
      </c>
      <c r="AJ7030" s="352" t="s">
        <v>21509</v>
      </c>
      <c r="AK7030" s="354">
        <v>0</v>
      </c>
      <c r="AL7030" s="355">
        <v>0</v>
      </c>
      <c r="AM7030" s="11">
        <f>IF(Verzie!$E$1="CZK",Ceny!AK7030,IF(Verzie!$E$1="SK",Ceny!AL7030,""))</f>
        <v>0</v>
      </c>
    </row>
    <row r="7031" spans="34:39" ht="15">
      <c r="AH7031" s="353" t="s">
        <v>1682</v>
      </c>
      <c r="AI7031" s="352" t="s">
        <v>21510</v>
      </c>
      <c r="AJ7031" s="352" t="s">
        <v>21511</v>
      </c>
      <c r="AK7031" s="354">
        <v>0</v>
      </c>
      <c r="AL7031" s="355">
        <v>0</v>
      </c>
      <c r="AM7031" s="11">
        <f>IF(Verzie!$E$1="CZK",Ceny!AK7031,IF(Verzie!$E$1="SK",Ceny!AL7031,""))</f>
        <v>0</v>
      </c>
    </row>
    <row r="7032" spans="34:39" ht="15">
      <c r="AH7032" s="353" t="s">
        <v>1682</v>
      </c>
      <c r="AI7032" s="352" t="s">
        <v>21512</v>
      </c>
      <c r="AJ7032" s="352" t="s">
        <v>21513</v>
      </c>
      <c r="AK7032" s="354">
        <v>0</v>
      </c>
      <c r="AL7032" s="355">
        <v>0</v>
      </c>
      <c r="AM7032" s="11">
        <f>IF(Verzie!$E$1="CZK",Ceny!AK7032,IF(Verzie!$E$1="SK",Ceny!AL7032,""))</f>
        <v>0</v>
      </c>
    </row>
    <row r="7033" spans="34:39" ht="15">
      <c r="AH7033" s="353" t="s">
        <v>1682</v>
      </c>
      <c r="AI7033" s="352" t="s">
        <v>21514</v>
      </c>
      <c r="AJ7033" s="352" t="s">
        <v>21515</v>
      </c>
      <c r="AK7033" s="354">
        <v>0</v>
      </c>
      <c r="AL7033" s="355">
        <v>0</v>
      </c>
      <c r="AM7033" s="11">
        <f>IF(Verzie!$E$1="CZK",Ceny!AK7033,IF(Verzie!$E$1="SK",Ceny!AL7033,""))</f>
        <v>0</v>
      </c>
    </row>
    <row r="7034" spans="34:39" ht="15">
      <c r="AH7034" s="353" t="s">
        <v>1682</v>
      </c>
      <c r="AI7034" s="352" t="s">
        <v>21516</v>
      </c>
      <c r="AJ7034" s="352" t="s">
        <v>21517</v>
      </c>
      <c r="AK7034" s="354">
        <v>0</v>
      </c>
      <c r="AL7034" s="355">
        <v>0</v>
      </c>
      <c r="AM7034" s="11">
        <f>IF(Verzie!$E$1="CZK",Ceny!AK7034,IF(Verzie!$E$1="SK",Ceny!AL7034,""))</f>
        <v>0</v>
      </c>
    </row>
    <row r="7035" spans="34:39" ht="15">
      <c r="AH7035" s="353" t="s">
        <v>1682</v>
      </c>
      <c r="AI7035" s="352" t="s">
        <v>21518</v>
      </c>
      <c r="AJ7035" s="352" t="s">
        <v>21519</v>
      </c>
      <c r="AK7035" s="354">
        <v>0</v>
      </c>
      <c r="AL7035" s="355">
        <v>0</v>
      </c>
      <c r="AM7035" s="11">
        <f>IF(Verzie!$E$1="CZK",Ceny!AK7035,IF(Verzie!$E$1="SK",Ceny!AL7035,""))</f>
        <v>0</v>
      </c>
    </row>
    <row r="7036" spans="34:39" ht="15">
      <c r="AH7036" s="353" t="s">
        <v>1682</v>
      </c>
      <c r="AI7036" s="352" t="s">
        <v>21520</v>
      </c>
      <c r="AJ7036" s="352" t="s">
        <v>21521</v>
      </c>
      <c r="AK7036" s="354">
        <v>0</v>
      </c>
      <c r="AL7036" s="355">
        <v>0</v>
      </c>
      <c r="AM7036" s="11">
        <f>IF(Verzie!$E$1="CZK",Ceny!AK7036,IF(Verzie!$E$1="SK",Ceny!AL7036,""))</f>
        <v>0</v>
      </c>
    </row>
    <row r="7037" spans="34:39" ht="15">
      <c r="AH7037" s="353" t="s">
        <v>1682</v>
      </c>
      <c r="AI7037" s="352" t="s">
        <v>21522</v>
      </c>
      <c r="AJ7037" s="352" t="s">
        <v>21523</v>
      </c>
      <c r="AK7037" s="354">
        <v>0</v>
      </c>
      <c r="AL7037" s="355">
        <v>0</v>
      </c>
      <c r="AM7037" s="11">
        <f>IF(Verzie!$E$1="CZK",Ceny!AK7037,IF(Verzie!$E$1="SK",Ceny!AL7037,""))</f>
        <v>0</v>
      </c>
    </row>
    <row r="7038" spans="34:39" ht="15">
      <c r="AH7038" s="353" t="s">
        <v>1682</v>
      </c>
      <c r="AI7038" s="352" t="s">
        <v>21524</v>
      </c>
      <c r="AJ7038" s="352" t="s">
        <v>21525</v>
      </c>
      <c r="AK7038" s="354">
        <v>0</v>
      </c>
      <c r="AL7038" s="355">
        <v>0</v>
      </c>
      <c r="AM7038" s="11">
        <f>IF(Verzie!$E$1="CZK",Ceny!AK7038,IF(Verzie!$E$1="SK",Ceny!AL7038,""))</f>
        <v>0</v>
      </c>
    </row>
    <row r="7039" spans="34:39" ht="15">
      <c r="AH7039" s="353" t="s">
        <v>1682</v>
      </c>
      <c r="AI7039" s="352" t="s">
        <v>21526</v>
      </c>
      <c r="AJ7039" s="352" t="s">
        <v>21527</v>
      </c>
      <c r="AK7039" s="354">
        <v>0</v>
      </c>
      <c r="AL7039" s="355">
        <v>0</v>
      </c>
      <c r="AM7039" s="11">
        <f>IF(Verzie!$E$1="CZK",Ceny!AK7039,IF(Verzie!$E$1="SK",Ceny!AL7039,""))</f>
        <v>0</v>
      </c>
    </row>
    <row r="7040" spans="34:39" ht="15">
      <c r="AH7040" s="353" t="s">
        <v>1682</v>
      </c>
      <c r="AI7040" s="352" t="s">
        <v>21528</v>
      </c>
      <c r="AJ7040" s="352" t="s">
        <v>21529</v>
      </c>
      <c r="AK7040" s="354">
        <v>0</v>
      </c>
      <c r="AL7040" s="355">
        <v>0</v>
      </c>
      <c r="AM7040" s="11">
        <f>IF(Verzie!$E$1="CZK",Ceny!AK7040,IF(Verzie!$E$1="SK",Ceny!AL7040,""))</f>
        <v>0</v>
      </c>
    </row>
    <row r="7041" spans="34:39" ht="15">
      <c r="AH7041" s="353" t="s">
        <v>1682</v>
      </c>
      <c r="AI7041" s="352" t="s">
        <v>21530</v>
      </c>
      <c r="AJ7041" s="352" t="s">
        <v>21531</v>
      </c>
      <c r="AK7041" s="354">
        <v>0</v>
      </c>
      <c r="AL7041" s="355">
        <v>0</v>
      </c>
      <c r="AM7041" s="11">
        <f>IF(Verzie!$E$1="CZK",Ceny!AK7041,IF(Verzie!$E$1="SK",Ceny!AL7041,""))</f>
        <v>0</v>
      </c>
    </row>
    <row r="7042" spans="34:39" ht="15">
      <c r="AH7042" s="353" t="s">
        <v>1682</v>
      </c>
      <c r="AI7042" s="352" t="s">
        <v>21532</v>
      </c>
      <c r="AJ7042" s="352" t="s">
        <v>21533</v>
      </c>
      <c r="AK7042" s="354">
        <v>832.63534000000004</v>
      </c>
      <c r="AL7042" s="355">
        <v>40.052750000000003</v>
      </c>
      <c r="AM7042" s="11">
        <f>IF(Verzie!$E$1="CZK",Ceny!AK7042,IF(Verzie!$E$1="SK",Ceny!AL7042,""))</f>
        <v>40.052750000000003</v>
      </c>
    </row>
    <row r="7043" spans="34:39" ht="15">
      <c r="AH7043" s="353" t="s">
        <v>1682</v>
      </c>
      <c r="AI7043" s="352" t="s">
        <v>21534</v>
      </c>
      <c r="AJ7043" s="352" t="s">
        <v>21535</v>
      </c>
      <c r="AK7043" s="354">
        <v>0</v>
      </c>
      <c r="AL7043" s="355">
        <v>0</v>
      </c>
      <c r="AM7043" s="11">
        <f>IF(Verzie!$E$1="CZK",Ceny!AK7043,IF(Verzie!$E$1="SK",Ceny!AL7043,""))</f>
        <v>0</v>
      </c>
    </row>
    <row r="7044" spans="34:39" ht="15">
      <c r="AH7044" s="353" t="s">
        <v>1682</v>
      </c>
      <c r="AI7044" s="352" t="s">
        <v>21536</v>
      </c>
      <c r="AJ7044" s="352" t="s">
        <v>21537</v>
      </c>
      <c r="AK7044" s="354">
        <v>832.63534000000004</v>
      </c>
      <c r="AL7044" s="355">
        <v>40.052750000000003</v>
      </c>
      <c r="AM7044" s="11">
        <f>IF(Verzie!$E$1="CZK",Ceny!AK7044,IF(Verzie!$E$1="SK",Ceny!AL7044,""))</f>
        <v>40.052750000000003</v>
      </c>
    </row>
    <row r="7045" spans="34:39" ht="15">
      <c r="AH7045" s="353" t="s">
        <v>1682</v>
      </c>
      <c r="AI7045" s="352" t="s">
        <v>21538</v>
      </c>
      <c r="AJ7045" s="352" t="s">
        <v>21539</v>
      </c>
      <c r="AK7045" s="354">
        <v>0</v>
      </c>
      <c r="AL7045" s="355">
        <v>0</v>
      </c>
      <c r="AM7045" s="11">
        <f>IF(Verzie!$E$1="CZK",Ceny!AK7045,IF(Verzie!$E$1="SK",Ceny!AL7045,""))</f>
        <v>0</v>
      </c>
    </row>
    <row r="7046" spans="34:39" ht="15">
      <c r="AH7046" s="353" t="s">
        <v>1682</v>
      </c>
      <c r="AI7046" s="352" t="s">
        <v>21540</v>
      </c>
      <c r="AJ7046" s="352" t="s">
        <v>21541</v>
      </c>
      <c r="AK7046" s="354">
        <v>833.65310999999997</v>
      </c>
      <c r="AL7046" s="355">
        <v>40.101709999999997</v>
      </c>
      <c r="AM7046" s="11">
        <f>IF(Verzie!$E$1="CZK",Ceny!AK7046,IF(Verzie!$E$1="SK",Ceny!AL7046,""))</f>
        <v>40.101709999999997</v>
      </c>
    </row>
    <row r="7047" spans="34:39" ht="15">
      <c r="AH7047" s="353" t="s">
        <v>1682</v>
      </c>
      <c r="AI7047" s="352" t="s">
        <v>21542</v>
      </c>
      <c r="AJ7047" s="352" t="s">
        <v>21543</v>
      </c>
      <c r="AK7047" s="354">
        <v>0</v>
      </c>
      <c r="AL7047" s="355">
        <v>0</v>
      </c>
      <c r="AM7047" s="11">
        <f>IF(Verzie!$E$1="CZK",Ceny!AK7047,IF(Verzie!$E$1="SK",Ceny!AL7047,""))</f>
        <v>0</v>
      </c>
    </row>
    <row r="7048" spans="34:39" ht="15">
      <c r="AH7048" s="353" t="s">
        <v>1682</v>
      </c>
      <c r="AI7048" s="352" t="s">
        <v>21544</v>
      </c>
      <c r="AJ7048" s="352" t="s">
        <v>21545</v>
      </c>
      <c r="AK7048" s="354">
        <v>748.42660000000001</v>
      </c>
      <c r="AL7048" s="355">
        <v>36.002020000000002</v>
      </c>
      <c r="AM7048" s="11">
        <f>IF(Verzie!$E$1="CZK",Ceny!AK7048,IF(Verzie!$E$1="SK",Ceny!AL7048,""))</f>
        <v>36.002020000000002</v>
      </c>
    </row>
    <row r="7049" spans="34:39" ht="15">
      <c r="AH7049" s="353" t="s">
        <v>1682</v>
      </c>
      <c r="AI7049" s="352" t="s">
        <v>21546</v>
      </c>
      <c r="AJ7049" s="352" t="s">
        <v>21547</v>
      </c>
      <c r="AK7049" s="354">
        <v>726.33475999999996</v>
      </c>
      <c r="AL7049" s="355">
        <v>0</v>
      </c>
      <c r="AM7049" s="11">
        <f>IF(Verzie!$E$1="CZK",Ceny!AK7049,IF(Verzie!$E$1="SK",Ceny!AL7049,""))</f>
        <v>0</v>
      </c>
    </row>
    <row r="7050" spans="34:39" ht="15">
      <c r="AH7050" s="353" t="s">
        <v>1682</v>
      </c>
      <c r="AI7050" s="352" t="s">
        <v>21548</v>
      </c>
      <c r="AJ7050" s="352" t="s">
        <v>21549</v>
      </c>
      <c r="AK7050" s="354">
        <v>748.42660000000001</v>
      </c>
      <c r="AL7050" s="355">
        <v>36.002020000000002</v>
      </c>
      <c r="AM7050" s="11">
        <f>IF(Verzie!$E$1="CZK",Ceny!AK7050,IF(Verzie!$E$1="SK",Ceny!AL7050,""))</f>
        <v>36.002020000000002</v>
      </c>
    </row>
    <row r="7051" spans="34:39" ht="15">
      <c r="AH7051" s="353" t="s">
        <v>1682</v>
      </c>
      <c r="AI7051" s="352" t="s">
        <v>21550</v>
      </c>
      <c r="AJ7051" s="352" t="s">
        <v>21551</v>
      </c>
      <c r="AK7051" s="354">
        <v>755.20964000000004</v>
      </c>
      <c r="AL7051" s="355">
        <v>36.328319999999998</v>
      </c>
      <c r="AM7051" s="11">
        <f>IF(Verzie!$E$1="CZK",Ceny!AK7051,IF(Verzie!$E$1="SK",Ceny!AL7051,""))</f>
        <v>36.328319999999998</v>
      </c>
    </row>
    <row r="7052" spans="34:39" ht="15">
      <c r="AH7052" s="353" t="s">
        <v>1682</v>
      </c>
      <c r="AI7052" s="352" t="s">
        <v>21552</v>
      </c>
      <c r="AJ7052" s="352" t="s">
        <v>21553</v>
      </c>
      <c r="AK7052" s="354">
        <v>755.20964000000004</v>
      </c>
      <c r="AL7052" s="355">
        <v>36.328319999999998</v>
      </c>
      <c r="AM7052" s="11">
        <f>IF(Verzie!$E$1="CZK",Ceny!AK7052,IF(Verzie!$E$1="SK",Ceny!AL7052,""))</f>
        <v>36.328319999999998</v>
      </c>
    </row>
    <row r="7053" spans="34:39" ht="15">
      <c r="AH7053" s="353" t="s">
        <v>1682</v>
      </c>
      <c r="AI7053" s="352" t="s">
        <v>21554</v>
      </c>
      <c r="AJ7053" s="352" t="s">
        <v>21555</v>
      </c>
      <c r="AK7053" s="354">
        <v>761.98771999999997</v>
      </c>
      <c r="AL7053" s="355">
        <v>36.654319999999998</v>
      </c>
      <c r="AM7053" s="11">
        <f>IF(Verzie!$E$1="CZK",Ceny!AK7053,IF(Verzie!$E$1="SK",Ceny!AL7053,""))</f>
        <v>36.654319999999998</v>
      </c>
    </row>
    <row r="7054" spans="34:39" ht="15">
      <c r="AH7054" s="353" t="s">
        <v>1682</v>
      </c>
      <c r="AI7054" s="352" t="s">
        <v>21556</v>
      </c>
      <c r="AJ7054" s="352" t="s">
        <v>21557</v>
      </c>
      <c r="AK7054" s="354">
        <v>761.98771999999997</v>
      </c>
      <c r="AL7054" s="355">
        <v>36.654319999999998</v>
      </c>
      <c r="AM7054" s="11">
        <f>IF(Verzie!$E$1="CZK",Ceny!AK7054,IF(Verzie!$E$1="SK",Ceny!AL7054,""))</f>
        <v>36.654319999999998</v>
      </c>
    </row>
    <row r="7055" spans="34:39" ht="15">
      <c r="AH7055" s="353" t="s">
        <v>1682</v>
      </c>
      <c r="AI7055" s="352" t="s">
        <v>21558</v>
      </c>
      <c r="AJ7055" s="352" t="s">
        <v>21559</v>
      </c>
      <c r="AK7055" s="354">
        <v>897.64728000000002</v>
      </c>
      <c r="AL7055" s="355">
        <v>43.180079999999997</v>
      </c>
      <c r="AM7055" s="11">
        <f>IF(Verzie!$E$1="CZK",Ceny!AK7055,IF(Verzie!$E$1="SK",Ceny!AL7055,""))</f>
        <v>43.180079999999997</v>
      </c>
    </row>
    <row r="7056" spans="34:39" ht="15">
      <c r="AH7056" s="353" t="s">
        <v>1682</v>
      </c>
      <c r="AI7056" s="352" t="s">
        <v>21560</v>
      </c>
      <c r="AJ7056" s="352" t="s">
        <v>21561</v>
      </c>
      <c r="AK7056" s="354">
        <v>768.76598000000001</v>
      </c>
      <c r="AL7056" s="355">
        <v>36.980420000000002</v>
      </c>
      <c r="AM7056" s="11">
        <f>IF(Verzie!$E$1="CZK",Ceny!AK7056,IF(Verzie!$E$1="SK",Ceny!AL7056,""))</f>
        <v>36.980420000000002</v>
      </c>
    </row>
    <row r="7057" spans="34:39" ht="15">
      <c r="AH7057" s="353" t="s">
        <v>1682</v>
      </c>
      <c r="AI7057" s="352" t="s">
        <v>21562</v>
      </c>
      <c r="AJ7057" s="352" t="s">
        <v>21563</v>
      </c>
      <c r="AK7057" s="354">
        <v>768.76598000000001</v>
      </c>
      <c r="AL7057" s="355">
        <v>36.980420000000002</v>
      </c>
      <c r="AM7057" s="11">
        <f>IF(Verzie!$E$1="CZK",Ceny!AK7057,IF(Verzie!$E$1="SK",Ceny!AL7057,""))</f>
        <v>36.980420000000002</v>
      </c>
    </row>
    <row r="7058" spans="34:39" ht="15">
      <c r="AH7058" s="353" t="s">
        <v>1682</v>
      </c>
      <c r="AI7058" s="352" t="s">
        <v>21564</v>
      </c>
      <c r="AJ7058" s="352" t="s">
        <v>21565</v>
      </c>
      <c r="AK7058" s="354">
        <v>904.43984</v>
      </c>
      <c r="AL7058" s="355">
        <v>43.506799999999998</v>
      </c>
      <c r="AM7058" s="11">
        <f>IF(Verzie!$E$1="CZK",Ceny!AK7058,IF(Verzie!$E$1="SK",Ceny!AL7058,""))</f>
        <v>43.506799999999998</v>
      </c>
    </row>
    <row r="7059" spans="34:39" ht="15">
      <c r="AH7059" s="353" t="s">
        <v>1682</v>
      </c>
      <c r="AI7059" s="352" t="s">
        <v>21566</v>
      </c>
      <c r="AJ7059" s="352" t="s">
        <v>21567</v>
      </c>
      <c r="AK7059" s="354">
        <v>809.46857999999997</v>
      </c>
      <c r="AL7059" s="355">
        <v>38.938360000000003</v>
      </c>
      <c r="AM7059" s="11">
        <f>IF(Verzie!$E$1="CZK",Ceny!AK7059,IF(Verzie!$E$1="SK",Ceny!AL7059,""))</f>
        <v>38.938360000000003</v>
      </c>
    </row>
    <row r="7060" spans="34:39" ht="15">
      <c r="AH7060" s="353" t="s">
        <v>1682</v>
      </c>
      <c r="AI7060" s="352" t="s">
        <v>21568</v>
      </c>
      <c r="AJ7060" s="352" t="s">
        <v>21569</v>
      </c>
      <c r="AK7060" s="354">
        <v>945.13765999999998</v>
      </c>
      <c r="AL7060" s="355">
        <v>45.46454</v>
      </c>
      <c r="AM7060" s="11">
        <f>IF(Verzie!$E$1="CZK",Ceny!AK7060,IF(Verzie!$E$1="SK",Ceny!AL7060,""))</f>
        <v>45.46454</v>
      </c>
    </row>
    <row r="7061" spans="34:39" ht="15">
      <c r="AH7061" s="353" t="s">
        <v>1682</v>
      </c>
      <c r="AI7061" s="352" t="s">
        <v>21570</v>
      </c>
      <c r="AJ7061" s="352" t="s">
        <v>21571</v>
      </c>
      <c r="AK7061" s="354">
        <v>809.46857999999997</v>
      </c>
      <c r="AL7061" s="355">
        <v>38.938360000000003</v>
      </c>
      <c r="AM7061" s="11">
        <f>IF(Verzie!$E$1="CZK",Ceny!AK7061,IF(Verzie!$E$1="SK",Ceny!AL7061,""))</f>
        <v>38.938360000000003</v>
      </c>
    </row>
    <row r="7062" spans="34:39" ht="15">
      <c r="AH7062" s="353" t="s">
        <v>1682</v>
      </c>
      <c r="AI7062" s="352" t="s">
        <v>21572</v>
      </c>
      <c r="AJ7062" s="352" t="s">
        <v>21573</v>
      </c>
      <c r="AK7062" s="354">
        <v>945.13765999999998</v>
      </c>
      <c r="AL7062" s="355">
        <v>45.46454</v>
      </c>
      <c r="AM7062" s="11">
        <f>IF(Verzie!$E$1="CZK",Ceny!AK7062,IF(Verzie!$E$1="SK",Ceny!AL7062,""))</f>
        <v>45.46454</v>
      </c>
    </row>
    <row r="7063" spans="34:39" ht="15">
      <c r="AH7063" s="353" t="s">
        <v>1682</v>
      </c>
      <c r="AI7063" s="352" t="s">
        <v>21574</v>
      </c>
      <c r="AJ7063" s="352" t="s">
        <v>21575</v>
      </c>
      <c r="AK7063" s="354">
        <v>985.83072000000004</v>
      </c>
      <c r="AL7063" s="355">
        <v>47.422040000000003</v>
      </c>
      <c r="AM7063" s="11">
        <f>IF(Verzie!$E$1="CZK",Ceny!AK7063,IF(Verzie!$E$1="SK",Ceny!AL7063,""))</f>
        <v>47.422040000000003</v>
      </c>
    </row>
    <row r="7064" spans="34:39" ht="15">
      <c r="AH7064" s="353" t="s">
        <v>1682</v>
      </c>
      <c r="AI7064" s="352" t="s">
        <v>21576</v>
      </c>
      <c r="AJ7064" s="352" t="s">
        <v>21577</v>
      </c>
      <c r="AK7064" s="354">
        <v>890.86919999999998</v>
      </c>
      <c r="AL7064" s="355">
        <v>42.854019999999998</v>
      </c>
      <c r="AM7064" s="11">
        <f>IF(Verzie!$E$1="CZK",Ceny!AK7064,IF(Verzie!$E$1="SK",Ceny!AL7064,""))</f>
        <v>42.854019999999998</v>
      </c>
    </row>
    <row r="7065" spans="34:39" ht="15">
      <c r="AH7065" s="353" t="s">
        <v>1682</v>
      </c>
      <c r="AI7065" s="352" t="s">
        <v>21578</v>
      </c>
      <c r="AJ7065" s="352" t="s">
        <v>21579</v>
      </c>
      <c r="AK7065" s="354">
        <v>1026.5237999999999</v>
      </c>
      <c r="AL7065" s="355">
        <v>49.379480000000001</v>
      </c>
      <c r="AM7065" s="11">
        <f>IF(Verzie!$E$1="CZK",Ceny!AK7065,IF(Verzie!$E$1="SK",Ceny!AL7065,""))</f>
        <v>49.379480000000001</v>
      </c>
    </row>
    <row r="7066" spans="34:39" ht="15">
      <c r="AH7066" s="353" t="s">
        <v>1682</v>
      </c>
      <c r="AI7066" s="352" t="s">
        <v>21580</v>
      </c>
      <c r="AJ7066" s="352" t="s">
        <v>21581</v>
      </c>
      <c r="AK7066" s="354">
        <v>1067.2263600000001</v>
      </c>
      <c r="AL7066" s="355">
        <v>51.337440000000001</v>
      </c>
      <c r="AM7066" s="11">
        <f>IF(Verzie!$E$1="CZK",Ceny!AK7066,IF(Verzie!$E$1="SK",Ceny!AL7066,""))</f>
        <v>51.337440000000001</v>
      </c>
    </row>
    <row r="7067" spans="34:39" ht="15">
      <c r="AH7067" s="353" t="s">
        <v>1682</v>
      </c>
      <c r="AI7067" s="352" t="s">
        <v>21582</v>
      </c>
      <c r="AJ7067" s="352" t="s">
        <v>21583</v>
      </c>
      <c r="AK7067" s="354">
        <v>1148.62698</v>
      </c>
      <c r="AL7067" s="355">
        <v>55.253100000000003</v>
      </c>
      <c r="AM7067" s="11">
        <f>IF(Verzie!$E$1="CZK",Ceny!AK7067,IF(Verzie!$E$1="SK",Ceny!AL7067,""))</f>
        <v>55.253100000000003</v>
      </c>
    </row>
    <row r="7068" spans="34:39" ht="15">
      <c r="AH7068" s="353" t="s">
        <v>1682</v>
      </c>
      <c r="AI7068" s="352" t="s">
        <v>21584</v>
      </c>
      <c r="AJ7068" s="352" t="s">
        <v>21585</v>
      </c>
      <c r="AK7068" s="354">
        <v>1230.0226399999999</v>
      </c>
      <c r="AL7068" s="355">
        <v>59.168559999999999</v>
      </c>
      <c r="AM7068" s="11">
        <f>IF(Verzie!$E$1="CZK",Ceny!AK7068,IF(Verzie!$E$1="SK",Ceny!AL7068,""))</f>
        <v>59.168559999999999</v>
      </c>
    </row>
    <row r="7069" spans="34:39" ht="15">
      <c r="AH7069" s="353" t="s">
        <v>1682</v>
      </c>
      <c r="AI7069" s="352" t="s">
        <v>21586</v>
      </c>
      <c r="AJ7069" s="352" t="s">
        <v>21587</v>
      </c>
      <c r="AK7069" s="354">
        <v>0</v>
      </c>
      <c r="AL7069" s="355">
        <v>0</v>
      </c>
      <c r="AM7069" s="11">
        <f>IF(Verzie!$E$1="CZK",Ceny!AK7069,IF(Verzie!$E$1="SK",Ceny!AL7069,""))</f>
        <v>0</v>
      </c>
    </row>
    <row r="7070" spans="34:39" ht="15">
      <c r="AH7070" s="353" t="s">
        <v>1682</v>
      </c>
      <c r="AI7070" s="352" t="s">
        <v>21588</v>
      </c>
      <c r="AJ7070" s="352" t="s">
        <v>21589</v>
      </c>
      <c r="AK7070" s="354">
        <v>0</v>
      </c>
      <c r="AL7070" s="355">
        <v>0</v>
      </c>
      <c r="AM7070" s="11">
        <f>IF(Verzie!$E$1="CZK",Ceny!AK7070,IF(Verzie!$E$1="SK",Ceny!AL7070,""))</f>
        <v>0</v>
      </c>
    </row>
    <row r="7071" spans="34:39" ht="15">
      <c r="AH7071" s="353" t="s">
        <v>1682</v>
      </c>
      <c r="AI7071" s="352" t="s">
        <v>21590</v>
      </c>
      <c r="AJ7071" s="352" t="s">
        <v>21591</v>
      </c>
      <c r="AK7071" s="354">
        <v>0</v>
      </c>
      <c r="AL7071" s="355">
        <v>0</v>
      </c>
      <c r="AM7071" s="11">
        <f>IF(Verzie!$E$1="CZK",Ceny!AK7071,IF(Verzie!$E$1="SK",Ceny!AL7071,""))</f>
        <v>0</v>
      </c>
    </row>
    <row r="7072" spans="34:39" ht="15">
      <c r="AH7072" s="353" t="s">
        <v>1682</v>
      </c>
      <c r="AI7072" s="352" t="s">
        <v>21592</v>
      </c>
      <c r="AJ7072" s="352" t="s">
        <v>21593</v>
      </c>
      <c r="AK7072" s="354">
        <v>0</v>
      </c>
      <c r="AL7072" s="355">
        <v>0</v>
      </c>
      <c r="AM7072" s="11">
        <f>IF(Verzie!$E$1="CZK",Ceny!AK7072,IF(Verzie!$E$1="SK",Ceny!AL7072,""))</f>
        <v>0</v>
      </c>
    </row>
    <row r="7073" spans="34:39" ht="15">
      <c r="AH7073" s="353" t="s">
        <v>1682</v>
      </c>
      <c r="AI7073" s="352" t="s">
        <v>21594</v>
      </c>
      <c r="AJ7073" s="352" t="s">
        <v>21595</v>
      </c>
      <c r="AK7073" s="354">
        <v>148.48179999999999</v>
      </c>
      <c r="AL7073" s="355">
        <v>7.1424799999999999</v>
      </c>
      <c r="AM7073" s="11">
        <f>IF(Verzie!$E$1="CZK",Ceny!AK7073,IF(Verzie!$E$1="SK",Ceny!AL7073,""))</f>
        <v>7.1424799999999999</v>
      </c>
    </row>
    <row r="7074" spans="34:39" ht="15">
      <c r="AH7074" s="353" t="s">
        <v>1682</v>
      </c>
      <c r="AI7074" s="352" t="s">
        <v>21596</v>
      </c>
      <c r="AJ7074" s="352" t="s">
        <v>21597</v>
      </c>
      <c r="AK7074" s="354">
        <v>148.48179999999999</v>
      </c>
      <c r="AL7074" s="355">
        <v>7.1424799999999999</v>
      </c>
      <c r="AM7074" s="11">
        <f>IF(Verzie!$E$1="CZK",Ceny!AK7074,IF(Verzie!$E$1="SK",Ceny!AL7074,""))</f>
        <v>7.1424799999999999</v>
      </c>
    </row>
    <row r="7075" spans="34:39" ht="15">
      <c r="AH7075" s="353" t="s">
        <v>1682</v>
      </c>
      <c r="AI7075" s="352" t="s">
        <v>21598</v>
      </c>
      <c r="AJ7075" s="352" t="s">
        <v>21599</v>
      </c>
      <c r="AK7075" s="354">
        <v>154.24780000000001</v>
      </c>
      <c r="AL7075" s="355">
        <v>7.4198399999999998</v>
      </c>
      <c r="AM7075" s="11">
        <f>IF(Verzie!$E$1="CZK",Ceny!AK7075,IF(Verzie!$E$1="SK",Ceny!AL7075,""))</f>
        <v>7.4198399999999998</v>
      </c>
    </row>
    <row r="7076" spans="34:39" ht="15">
      <c r="AH7076" s="353" t="s">
        <v>1682</v>
      </c>
      <c r="AI7076" s="352" t="s">
        <v>21600</v>
      </c>
      <c r="AJ7076" s="352" t="s">
        <v>21601</v>
      </c>
      <c r="AK7076" s="354">
        <v>160.01362</v>
      </c>
      <c r="AL7076" s="355">
        <v>7.6972199999999997</v>
      </c>
      <c r="AM7076" s="11">
        <f>IF(Verzie!$E$1="CZK",Ceny!AK7076,IF(Verzie!$E$1="SK",Ceny!AL7076,""))</f>
        <v>7.6972199999999997</v>
      </c>
    </row>
    <row r="7077" spans="34:39" ht="15">
      <c r="AH7077" s="353" t="s">
        <v>1682</v>
      </c>
      <c r="AI7077" s="352" t="s">
        <v>21602</v>
      </c>
      <c r="AJ7077" s="352" t="s">
        <v>21603</v>
      </c>
      <c r="AK7077" s="354">
        <v>160.01362</v>
      </c>
      <c r="AL7077" s="355">
        <v>7.6972199999999997</v>
      </c>
      <c r="AM7077" s="11">
        <f>IF(Verzie!$E$1="CZK",Ceny!AK7077,IF(Verzie!$E$1="SK",Ceny!AL7077,""))</f>
        <v>7.6972199999999997</v>
      </c>
    </row>
    <row r="7078" spans="34:39" ht="15">
      <c r="AH7078" s="353" t="s">
        <v>1682</v>
      </c>
      <c r="AI7078" s="352" t="s">
        <v>21604</v>
      </c>
      <c r="AJ7078" s="352" t="s">
        <v>21605</v>
      </c>
      <c r="AK7078" s="354">
        <v>165.77938</v>
      </c>
      <c r="AL7078" s="355">
        <v>7.9745799999999996</v>
      </c>
      <c r="AM7078" s="11">
        <f>IF(Verzie!$E$1="CZK",Ceny!AK7078,IF(Verzie!$E$1="SK",Ceny!AL7078,""))</f>
        <v>7.9745799999999996</v>
      </c>
    </row>
    <row r="7079" spans="34:39" ht="15">
      <c r="AH7079" s="353" t="s">
        <v>1682</v>
      </c>
      <c r="AI7079" s="352" t="s">
        <v>21606</v>
      </c>
      <c r="AJ7079" s="352" t="s">
        <v>21607</v>
      </c>
      <c r="AK7079" s="354">
        <v>161.50456</v>
      </c>
      <c r="AL7079" s="355">
        <v>7.6063999999999998</v>
      </c>
      <c r="AM7079" s="11">
        <f>IF(Verzie!$E$1="CZK",Ceny!AK7079,IF(Verzie!$E$1="SK",Ceny!AL7079,""))</f>
        <v>7.6063999999999998</v>
      </c>
    </row>
    <row r="7080" spans="34:39" ht="15">
      <c r="AH7080" s="353" t="s">
        <v>1682</v>
      </c>
      <c r="AI7080" s="352" t="s">
        <v>21608</v>
      </c>
      <c r="AJ7080" s="352" t="s">
        <v>21609</v>
      </c>
      <c r="AK7080" s="354">
        <v>171.54519999999999</v>
      </c>
      <c r="AL7080" s="355">
        <v>8.2519200000000001</v>
      </c>
      <c r="AM7080" s="11">
        <f>IF(Verzie!$E$1="CZK",Ceny!AK7080,IF(Verzie!$E$1="SK",Ceny!AL7080,""))</f>
        <v>8.2519200000000001</v>
      </c>
    </row>
    <row r="7081" spans="34:39" ht="15">
      <c r="AH7081" s="353" t="s">
        <v>1682</v>
      </c>
      <c r="AI7081" s="352" t="s">
        <v>21610</v>
      </c>
      <c r="AJ7081" s="352" t="s">
        <v>21611</v>
      </c>
      <c r="AK7081" s="354">
        <v>148.48179999999999</v>
      </c>
      <c r="AL7081" s="355">
        <v>7.1424799999999999</v>
      </c>
      <c r="AM7081" s="11">
        <f>IF(Verzie!$E$1="CZK",Ceny!AK7081,IF(Verzie!$E$1="SK",Ceny!AL7081,""))</f>
        <v>7.1424799999999999</v>
      </c>
    </row>
    <row r="7082" spans="34:39" ht="15">
      <c r="AH7082" s="353" t="s">
        <v>1682</v>
      </c>
      <c r="AI7082" s="352" t="s">
        <v>21612</v>
      </c>
      <c r="AJ7082" s="352" t="s">
        <v>21613</v>
      </c>
      <c r="AK7082" s="354">
        <v>0</v>
      </c>
      <c r="AL7082" s="355">
        <v>0</v>
      </c>
      <c r="AM7082" s="11">
        <f>IF(Verzie!$E$1="CZK",Ceny!AK7082,IF(Verzie!$E$1="SK",Ceny!AL7082,""))</f>
        <v>0</v>
      </c>
    </row>
    <row r="7083" spans="34:39" ht="15">
      <c r="AH7083" s="353" t="s">
        <v>1682</v>
      </c>
      <c r="AI7083" s="352" t="s">
        <v>21614</v>
      </c>
      <c r="AJ7083" s="352" t="s">
        <v>21615</v>
      </c>
      <c r="AK7083" s="354">
        <v>148.48179999999999</v>
      </c>
      <c r="AL7083" s="355">
        <v>7.1424799999999999</v>
      </c>
      <c r="AM7083" s="11">
        <f>IF(Verzie!$E$1="CZK",Ceny!AK7083,IF(Verzie!$E$1="SK",Ceny!AL7083,""))</f>
        <v>7.1424799999999999</v>
      </c>
    </row>
    <row r="7084" spans="34:39" ht="15">
      <c r="AH7084" s="353" t="s">
        <v>1682</v>
      </c>
      <c r="AI7084" s="352" t="s">
        <v>21616</v>
      </c>
      <c r="AJ7084" s="352" t="s">
        <v>21617</v>
      </c>
      <c r="AK7084" s="354">
        <v>148.48179999999999</v>
      </c>
      <c r="AL7084" s="355">
        <v>7.1424799999999999</v>
      </c>
      <c r="AM7084" s="11">
        <f>IF(Verzie!$E$1="CZK",Ceny!AK7084,IF(Verzie!$E$1="SK",Ceny!AL7084,""))</f>
        <v>7.1424799999999999</v>
      </c>
    </row>
    <row r="7085" spans="34:39" ht="15">
      <c r="AH7085" s="353" t="s">
        <v>1682</v>
      </c>
      <c r="AI7085" s="352" t="s">
        <v>21618</v>
      </c>
      <c r="AJ7085" s="352" t="s">
        <v>21619</v>
      </c>
      <c r="AK7085" s="354">
        <v>148.48179999999999</v>
      </c>
      <c r="AL7085" s="355">
        <v>7.1424799999999999</v>
      </c>
      <c r="AM7085" s="11">
        <f>IF(Verzie!$E$1="CZK",Ceny!AK7085,IF(Verzie!$E$1="SK",Ceny!AL7085,""))</f>
        <v>7.1424799999999999</v>
      </c>
    </row>
    <row r="7086" spans="34:39" ht="15">
      <c r="AH7086" s="353" t="s">
        <v>1682</v>
      </c>
      <c r="AI7086" s="352" t="s">
        <v>21620</v>
      </c>
      <c r="AJ7086" s="352" t="s">
        <v>21621</v>
      </c>
      <c r="AK7086" s="354">
        <v>154.24780000000001</v>
      </c>
      <c r="AL7086" s="355">
        <v>7.4198399999999998</v>
      </c>
      <c r="AM7086" s="11">
        <f>IF(Verzie!$E$1="CZK",Ceny!AK7086,IF(Verzie!$E$1="SK",Ceny!AL7086,""))</f>
        <v>7.4198399999999998</v>
      </c>
    </row>
    <row r="7087" spans="34:39" ht="15">
      <c r="AH7087" s="353" t="s">
        <v>1682</v>
      </c>
      <c r="AI7087" s="352" t="s">
        <v>21622</v>
      </c>
      <c r="AJ7087" s="352" t="s">
        <v>21623</v>
      </c>
      <c r="AK7087" s="354">
        <v>154.24780000000001</v>
      </c>
      <c r="AL7087" s="355">
        <v>7.4198399999999998</v>
      </c>
      <c r="AM7087" s="11">
        <f>IF(Verzie!$E$1="CZK",Ceny!AK7087,IF(Verzie!$E$1="SK",Ceny!AL7087,""))</f>
        <v>7.4198399999999998</v>
      </c>
    </row>
    <row r="7088" spans="34:39" ht="15">
      <c r="AH7088" s="353" t="s">
        <v>1682</v>
      </c>
      <c r="AI7088" s="352" t="s">
        <v>21624</v>
      </c>
      <c r="AJ7088" s="352" t="s">
        <v>21625</v>
      </c>
      <c r="AK7088" s="354">
        <v>160.01362</v>
      </c>
      <c r="AL7088" s="355">
        <v>7.6972199999999997</v>
      </c>
      <c r="AM7088" s="11">
        <f>IF(Verzie!$E$1="CZK",Ceny!AK7088,IF(Verzie!$E$1="SK",Ceny!AL7088,""))</f>
        <v>7.6972199999999997</v>
      </c>
    </row>
    <row r="7089" spans="34:39" ht="15">
      <c r="AH7089" s="353" t="s">
        <v>1682</v>
      </c>
      <c r="AI7089" s="352" t="s">
        <v>21626</v>
      </c>
      <c r="AJ7089" s="352" t="s">
        <v>21627</v>
      </c>
      <c r="AK7089" s="354">
        <v>161.50456</v>
      </c>
      <c r="AL7089" s="355">
        <v>7.6063999999999998</v>
      </c>
      <c r="AM7089" s="11">
        <f>IF(Verzie!$E$1="CZK",Ceny!AK7089,IF(Verzie!$E$1="SK",Ceny!AL7089,""))</f>
        <v>7.6063999999999998</v>
      </c>
    </row>
    <row r="7090" spans="34:39" ht="15">
      <c r="AH7090" s="353" t="s">
        <v>1682</v>
      </c>
      <c r="AI7090" s="352" t="s">
        <v>21628</v>
      </c>
      <c r="AJ7090" s="352" t="s">
        <v>21629</v>
      </c>
      <c r="AK7090" s="354">
        <v>171.54519999999999</v>
      </c>
      <c r="AL7090" s="355">
        <v>8.2519200000000001</v>
      </c>
      <c r="AM7090" s="11">
        <f>IF(Verzie!$E$1="CZK",Ceny!AK7090,IF(Verzie!$E$1="SK",Ceny!AL7090,""))</f>
        <v>8.2519200000000001</v>
      </c>
    </row>
    <row r="7091" spans="34:39" ht="15">
      <c r="AH7091" s="353" t="s">
        <v>1682</v>
      </c>
      <c r="AI7091" s="352" t="s">
        <v>21630</v>
      </c>
      <c r="AJ7091" s="352" t="s">
        <v>21631</v>
      </c>
      <c r="AK7091" s="354">
        <v>183.77016</v>
      </c>
      <c r="AL7091" s="355">
        <v>8.84</v>
      </c>
      <c r="AM7091" s="11">
        <f>IF(Verzie!$E$1="CZK",Ceny!AK7091,IF(Verzie!$E$1="SK",Ceny!AL7091,""))</f>
        <v>8.84</v>
      </c>
    </row>
    <row r="7092" spans="34:39" ht="15">
      <c r="AH7092" s="353" t="s">
        <v>1682</v>
      </c>
      <c r="AI7092" s="352" t="s">
        <v>21632</v>
      </c>
      <c r="AJ7092" s="352" t="s">
        <v>21633</v>
      </c>
      <c r="AK7092" s="354">
        <v>183.77016</v>
      </c>
      <c r="AL7092" s="355">
        <v>8.84</v>
      </c>
      <c r="AM7092" s="11">
        <f>IF(Verzie!$E$1="CZK",Ceny!AK7092,IF(Verzie!$E$1="SK",Ceny!AL7092,""))</f>
        <v>8.84</v>
      </c>
    </row>
    <row r="7093" spans="34:39" ht="15">
      <c r="AH7093" s="353" t="s">
        <v>1682</v>
      </c>
      <c r="AI7093" s="352" t="s">
        <v>21634</v>
      </c>
      <c r="AJ7093" s="352" t="s">
        <v>21635</v>
      </c>
      <c r="AK7093" s="354">
        <v>0</v>
      </c>
      <c r="AL7093" s="355">
        <v>0</v>
      </c>
      <c r="AM7093" s="11">
        <f>IF(Verzie!$E$1="CZK",Ceny!AK7093,IF(Verzie!$E$1="SK",Ceny!AL7093,""))</f>
        <v>0</v>
      </c>
    </row>
    <row r="7094" spans="34:39" ht="15">
      <c r="AH7094" s="353" t="s">
        <v>1682</v>
      </c>
      <c r="AI7094" s="352" t="s">
        <v>21636</v>
      </c>
      <c r="AJ7094" s="352" t="s">
        <v>21637</v>
      </c>
      <c r="AK7094" s="354">
        <v>0</v>
      </c>
      <c r="AL7094" s="355">
        <v>0</v>
      </c>
      <c r="AM7094" s="11">
        <f>IF(Verzie!$E$1="CZK",Ceny!AK7094,IF(Verzie!$E$1="SK",Ceny!AL7094,""))</f>
        <v>0</v>
      </c>
    </row>
    <row r="7095" spans="34:39" ht="15">
      <c r="AH7095" s="353" t="s">
        <v>1682</v>
      </c>
      <c r="AI7095" s="352" t="s">
        <v>21638</v>
      </c>
      <c r="AJ7095" s="352" t="s">
        <v>21639</v>
      </c>
      <c r="AK7095" s="354">
        <v>171.54519999999999</v>
      </c>
      <c r="AL7095" s="355">
        <v>8.2519200000000001</v>
      </c>
      <c r="AM7095" s="11">
        <f>IF(Verzie!$E$1="CZK",Ceny!AK7095,IF(Verzie!$E$1="SK",Ceny!AL7095,""))</f>
        <v>8.2519200000000001</v>
      </c>
    </row>
    <row r="7096" spans="34:39" ht="15">
      <c r="AH7096" s="353" t="s">
        <v>1682</v>
      </c>
      <c r="AI7096" s="352" t="s">
        <v>21640</v>
      </c>
      <c r="AJ7096" s="352" t="s">
        <v>21641</v>
      </c>
      <c r="AK7096" s="354">
        <v>183.77016</v>
      </c>
      <c r="AL7096" s="355">
        <v>8.84</v>
      </c>
      <c r="AM7096" s="11">
        <f>IF(Verzie!$E$1="CZK",Ceny!AK7096,IF(Verzie!$E$1="SK",Ceny!AL7096,""))</f>
        <v>8.84</v>
      </c>
    </row>
    <row r="7097" spans="34:39" ht="15">
      <c r="AH7097" s="353" t="s">
        <v>1682</v>
      </c>
      <c r="AI7097" s="352" t="s">
        <v>21642</v>
      </c>
      <c r="AJ7097" s="352" t="s">
        <v>21643</v>
      </c>
      <c r="AK7097" s="354">
        <v>1169.2197200000001</v>
      </c>
      <c r="AL7097" s="355">
        <v>56.189050000000002</v>
      </c>
      <c r="AM7097" s="11">
        <f>IF(Verzie!$E$1="CZK",Ceny!AK7097,IF(Verzie!$E$1="SK",Ceny!AL7097,""))</f>
        <v>56.189050000000002</v>
      </c>
    </row>
    <row r="7098" spans="34:39" ht="15">
      <c r="AH7098" s="353" t="s">
        <v>1682</v>
      </c>
      <c r="AI7098" s="352" t="s">
        <v>21644</v>
      </c>
      <c r="AJ7098" s="352" t="s">
        <v>21645</v>
      </c>
      <c r="AK7098" s="354">
        <v>1169.2197200000001</v>
      </c>
      <c r="AL7098" s="355">
        <v>56.189050000000002</v>
      </c>
      <c r="AM7098" s="11">
        <f>IF(Verzie!$E$1="CZK",Ceny!AK7098,IF(Verzie!$E$1="SK",Ceny!AL7098,""))</f>
        <v>56.189050000000002</v>
      </c>
    </row>
    <row r="7099" spans="34:39" ht="15">
      <c r="AH7099" s="353" t="s">
        <v>1682</v>
      </c>
      <c r="AI7099" s="352" t="s">
        <v>21646</v>
      </c>
      <c r="AJ7099" s="352" t="s">
        <v>21647</v>
      </c>
      <c r="AK7099" s="354">
        <v>1187.6330700000001</v>
      </c>
      <c r="AL7099" s="355">
        <v>57.07479</v>
      </c>
      <c r="AM7099" s="11">
        <f>IF(Verzie!$E$1="CZK",Ceny!AK7099,IF(Verzie!$E$1="SK",Ceny!AL7099,""))</f>
        <v>57.07479</v>
      </c>
    </row>
    <row r="7100" spans="34:39" ht="15">
      <c r="AH7100" s="353" t="s">
        <v>1682</v>
      </c>
      <c r="AI7100" s="352" t="s">
        <v>21648</v>
      </c>
      <c r="AJ7100" s="352" t="s">
        <v>21649</v>
      </c>
      <c r="AK7100" s="354">
        <v>1207.4768999999999</v>
      </c>
      <c r="AL7100" s="355">
        <v>58.084029999999998</v>
      </c>
      <c r="AM7100" s="11">
        <f>IF(Verzie!$E$1="CZK",Ceny!AK7100,IF(Verzie!$E$1="SK",Ceny!AL7100,""))</f>
        <v>58.084029999999998</v>
      </c>
    </row>
    <row r="7101" spans="34:39" ht="15">
      <c r="AH7101" s="353" t="s">
        <v>1682</v>
      </c>
      <c r="AI7101" s="352" t="s">
        <v>21650</v>
      </c>
      <c r="AJ7101" s="352" t="s">
        <v>21651</v>
      </c>
      <c r="AK7101" s="354">
        <v>1206.0391199999999</v>
      </c>
      <c r="AL7101" s="355">
        <v>57.960189999999997</v>
      </c>
      <c r="AM7101" s="11">
        <f>IF(Verzie!$E$1="CZK",Ceny!AK7101,IF(Verzie!$E$1="SK",Ceny!AL7101,""))</f>
        <v>57.960189999999997</v>
      </c>
    </row>
    <row r="7102" spans="34:39" ht="15">
      <c r="AH7102" s="353" t="s">
        <v>1682</v>
      </c>
      <c r="AI7102" s="352" t="s">
        <v>21652</v>
      </c>
      <c r="AJ7102" s="352" t="s">
        <v>21653</v>
      </c>
      <c r="AK7102" s="354">
        <v>1214.2735399999999</v>
      </c>
      <c r="AL7102" s="355">
        <v>57.969270000000002</v>
      </c>
      <c r="AM7102" s="11">
        <f>IF(Verzie!$E$1="CZK",Ceny!AK7102,IF(Verzie!$E$1="SK",Ceny!AL7102,""))</f>
        <v>57.969270000000002</v>
      </c>
    </row>
    <row r="7103" spans="34:39" ht="15">
      <c r="AH7103" s="353" t="s">
        <v>1682</v>
      </c>
      <c r="AI7103" s="352" t="s">
        <v>21654</v>
      </c>
      <c r="AJ7103" s="352" t="s">
        <v>21655</v>
      </c>
      <c r="AK7103" s="354">
        <v>1212.8357599999999</v>
      </c>
      <c r="AL7103" s="355">
        <v>57.84543</v>
      </c>
      <c r="AM7103" s="11">
        <f>IF(Verzie!$E$1="CZK",Ceny!AK7103,IF(Verzie!$E$1="SK",Ceny!AL7103,""))</f>
        <v>57.84543</v>
      </c>
    </row>
    <row r="7104" spans="34:39" ht="15">
      <c r="AH7104" s="353" t="s">
        <v>1682</v>
      </c>
      <c r="AI7104" s="352" t="s">
        <v>21656</v>
      </c>
      <c r="AJ7104" s="352" t="s">
        <v>21657</v>
      </c>
      <c r="AK7104" s="354">
        <v>1408.93667</v>
      </c>
      <c r="AL7104" s="355">
        <v>67.130989999999997</v>
      </c>
      <c r="AM7104" s="11">
        <f>IF(Verzie!$E$1="CZK",Ceny!AK7104,IF(Verzie!$E$1="SK",Ceny!AL7104,""))</f>
        <v>67.130989999999997</v>
      </c>
    </row>
    <row r="7105" spans="34:39" ht="15">
      <c r="AH7105" s="353" t="s">
        <v>1682</v>
      </c>
      <c r="AI7105" s="352" t="s">
        <v>21658</v>
      </c>
      <c r="AJ7105" s="352" t="s">
        <v>21659</v>
      </c>
      <c r="AK7105" s="354">
        <v>1407.4988900000001</v>
      </c>
      <c r="AL7105" s="355">
        <v>67.007149999999996</v>
      </c>
      <c r="AM7105" s="11">
        <f>IF(Verzie!$E$1="CZK",Ceny!AK7105,IF(Verzie!$E$1="SK",Ceny!AL7105,""))</f>
        <v>67.007149999999996</v>
      </c>
    </row>
    <row r="7106" spans="34:39" ht="15">
      <c r="AH7106" s="353" t="s">
        <v>1682</v>
      </c>
      <c r="AI7106" s="352" t="s">
        <v>21660</v>
      </c>
      <c r="AJ7106" s="352" t="s">
        <v>21661</v>
      </c>
      <c r="AK7106" s="354">
        <v>1259.88579</v>
      </c>
      <c r="AL7106" s="355">
        <v>60.550409999999999</v>
      </c>
      <c r="AM7106" s="11">
        <f>IF(Verzie!$E$1="CZK",Ceny!AK7106,IF(Verzie!$E$1="SK",Ceny!AL7106,""))</f>
        <v>60.550409999999999</v>
      </c>
    </row>
    <row r="7107" spans="34:39" ht="15">
      <c r="AH7107" s="353" t="s">
        <v>1682</v>
      </c>
      <c r="AI7107" s="352" t="s">
        <v>21662</v>
      </c>
      <c r="AJ7107" s="352" t="s">
        <v>21663</v>
      </c>
      <c r="AK7107" s="354">
        <v>1253.5509300000001</v>
      </c>
      <c r="AL7107" s="355">
        <v>60.201949999999997</v>
      </c>
      <c r="AM7107" s="11">
        <f>IF(Verzie!$E$1="CZK",Ceny!AK7107,IF(Verzie!$E$1="SK",Ceny!AL7107,""))</f>
        <v>60.201949999999997</v>
      </c>
    </row>
    <row r="7108" spans="34:39" ht="15">
      <c r="AH7108" s="353" t="s">
        <v>1682</v>
      </c>
      <c r="AI7108" s="352" t="s">
        <v>21664</v>
      </c>
      <c r="AJ7108" s="352" t="s">
        <v>21665</v>
      </c>
      <c r="AK7108" s="354">
        <v>1253.5509300000001</v>
      </c>
      <c r="AL7108" s="355">
        <v>60.201949999999997</v>
      </c>
      <c r="AM7108" s="11">
        <f>IF(Verzie!$E$1="CZK",Ceny!AK7108,IF(Verzie!$E$1="SK",Ceny!AL7108,""))</f>
        <v>60.201949999999997</v>
      </c>
    </row>
    <row r="7109" spans="34:39" ht="15">
      <c r="AH7109" s="353" t="s">
        <v>1682</v>
      </c>
      <c r="AI7109" s="352" t="s">
        <v>21666</v>
      </c>
      <c r="AJ7109" s="352" t="s">
        <v>21667</v>
      </c>
      <c r="AK7109" s="354">
        <v>1271.9642799999999</v>
      </c>
      <c r="AL7109" s="355">
        <v>61.087690000000002</v>
      </c>
      <c r="AM7109" s="11">
        <f>IF(Verzie!$E$1="CZK",Ceny!AK7109,IF(Verzie!$E$1="SK",Ceny!AL7109,""))</f>
        <v>61.087690000000002</v>
      </c>
    </row>
    <row r="7110" spans="34:39" ht="15">
      <c r="AH7110" s="353" t="s">
        <v>1682</v>
      </c>
      <c r="AI7110" s="352" t="s">
        <v>21668</v>
      </c>
      <c r="AJ7110" s="352" t="s">
        <v>21669</v>
      </c>
      <c r="AK7110" s="354">
        <v>1292.95821</v>
      </c>
      <c r="AL7110" s="355">
        <v>62.195990000000002</v>
      </c>
      <c r="AM7110" s="11">
        <f>IF(Verzie!$E$1="CZK",Ceny!AK7110,IF(Verzie!$E$1="SK",Ceny!AL7110,""))</f>
        <v>62.195990000000002</v>
      </c>
    </row>
    <row r="7111" spans="34:39" ht="15">
      <c r="AH7111" s="353" t="s">
        <v>1682</v>
      </c>
      <c r="AI7111" s="352" t="s">
        <v>21670</v>
      </c>
      <c r="AJ7111" s="352" t="s">
        <v>21671</v>
      </c>
      <c r="AK7111" s="354">
        <v>1290.37033</v>
      </c>
      <c r="AL7111" s="355">
        <v>61.973089999999999</v>
      </c>
      <c r="AM7111" s="11">
        <f>IF(Verzie!$E$1="CZK",Ceny!AK7111,IF(Verzie!$E$1="SK",Ceny!AL7111,""))</f>
        <v>61.973089999999999</v>
      </c>
    </row>
    <row r="7112" spans="34:39" ht="15">
      <c r="AH7112" s="353" t="s">
        <v>1682</v>
      </c>
      <c r="AI7112" s="352" t="s">
        <v>21672</v>
      </c>
      <c r="AJ7112" s="352" t="s">
        <v>21673</v>
      </c>
      <c r="AK7112" s="354">
        <v>1299.75485</v>
      </c>
      <c r="AL7112" s="355">
        <v>62.081229999999998</v>
      </c>
      <c r="AM7112" s="11">
        <f>IF(Verzie!$E$1="CZK",Ceny!AK7112,IF(Verzie!$E$1="SK",Ceny!AL7112,""))</f>
        <v>62.081229999999998</v>
      </c>
    </row>
    <row r="7113" spans="34:39" ht="15">
      <c r="AH7113" s="353" t="s">
        <v>1682</v>
      </c>
      <c r="AI7113" s="352" t="s">
        <v>21674</v>
      </c>
      <c r="AJ7113" s="352" t="s">
        <v>21675</v>
      </c>
      <c r="AK7113" s="354">
        <v>1297.16697</v>
      </c>
      <c r="AL7113" s="355">
        <v>61.858330000000002</v>
      </c>
      <c r="AM7113" s="11">
        <f>IF(Verzie!$E$1="CZK",Ceny!AK7113,IF(Verzie!$E$1="SK",Ceny!AL7113,""))</f>
        <v>61.858330000000002</v>
      </c>
    </row>
    <row r="7114" spans="34:39" ht="15">
      <c r="AH7114" s="353" t="s">
        <v>1682</v>
      </c>
      <c r="AI7114" s="352" t="s">
        <v>21676</v>
      </c>
      <c r="AJ7114" s="352" t="s">
        <v>21677</v>
      </c>
      <c r="AK7114" s="354">
        <v>1494.4179799999999</v>
      </c>
      <c r="AL7114" s="355">
        <v>71.242949999999993</v>
      </c>
      <c r="AM7114" s="11">
        <f>IF(Verzie!$E$1="CZK",Ceny!AK7114,IF(Verzie!$E$1="SK",Ceny!AL7114,""))</f>
        <v>71.242949999999993</v>
      </c>
    </row>
    <row r="7115" spans="34:39" ht="15">
      <c r="AH7115" s="353" t="s">
        <v>1682</v>
      </c>
      <c r="AI7115" s="352" t="s">
        <v>21678</v>
      </c>
      <c r="AJ7115" s="352" t="s">
        <v>21679</v>
      </c>
      <c r="AK7115" s="354">
        <v>1491.8300999999999</v>
      </c>
      <c r="AL7115" s="355">
        <v>71.020049999999998</v>
      </c>
      <c r="AM7115" s="11">
        <f>IF(Verzie!$E$1="CZK",Ceny!AK7115,IF(Verzie!$E$1="SK",Ceny!AL7115,""))</f>
        <v>71.020049999999998</v>
      </c>
    </row>
    <row r="7116" spans="34:39" ht="15">
      <c r="AH7116" s="353" t="s">
        <v>1682</v>
      </c>
      <c r="AI7116" s="352" t="s">
        <v>21680</v>
      </c>
      <c r="AJ7116" s="352" t="s">
        <v>21681</v>
      </c>
      <c r="AK7116" s="354">
        <v>1344.2170000000001</v>
      </c>
      <c r="AL7116" s="355">
        <v>64.563310000000001</v>
      </c>
      <c r="AM7116" s="11">
        <f>IF(Verzie!$E$1="CZK",Ceny!AK7116,IF(Verzie!$E$1="SK",Ceny!AL7116,""))</f>
        <v>64.563310000000001</v>
      </c>
    </row>
    <row r="7117" spans="34:39" ht="15">
      <c r="AH7117" s="353" t="s">
        <v>1682</v>
      </c>
      <c r="AI7117" s="352" t="s">
        <v>21682</v>
      </c>
      <c r="AJ7117" s="352" t="s">
        <v>21683</v>
      </c>
      <c r="AK7117" s="354">
        <v>1021.45559</v>
      </c>
      <c r="AL7117" s="355">
        <v>49.102960000000003</v>
      </c>
      <c r="AM7117" s="11">
        <f>IF(Verzie!$E$1="CZK",Ceny!AK7117,IF(Verzie!$E$1="SK",Ceny!AL7117,""))</f>
        <v>49.102960000000003</v>
      </c>
    </row>
    <row r="7118" spans="34:39" ht="15">
      <c r="AH7118" s="353" t="s">
        <v>1682</v>
      </c>
      <c r="AI7118" s="352" t="s">
        <v>21684</v>
      </c>
      <c r="AJ7118" s="352" t="s">
        <v>21685</v>
      </c>
      <c r="AK7118" s="354">
        <v>1021.45559</v>
      </c>
      <c r="AL7118" s="355">
        <v>49.102960000000003</v>
      </c>
      <c r="AM7118" s="11">
        <f>IF(Verzie!$E$1="CZK",Ceny!AK7118,IF(Verzie!$E$1="SK",Ceny!AL7118,""))</f>
        <v>49.102960000000003</v>
      </c>
    </row>
    <row r="7119" spans="34:39" ht="15">
      <c r="AH7119" s="353" t="s">
        <v>1682</v>
      </c>
      <c r="AI7119" s="352" t="s">
        <v>21686</v>
      </c>
      <c r="AJ7119" s="352" t="s">
        <v>21687</v>
      </c>
      <c r="AK7119" s="354">
        <v>1039.8689400000001</v>
      </c>
      <c r="AL7119" s="355">
        <v>49.988700000000001</v>
      </c>
      <c r="AM7119" s="11">
        <f>IF(Verzie!$E$1="CZK",Ceny!AK7119,IF(Verzie!$E$1="SK",Ceny!AL7119,""))</f>
        <v>49.988700000000001</v>
      </c>
    </row>
    <row r="7120" spans="34:39" ht="15">
      <c r="AH7120" s="353" t="s">
        <v>1682</v>
      </c>
      <c r="AI7120" s="352" t="s">
        <v>21688</v>
      </c>
      <c r="AJ7120" s="352" t="s">
        <v>21689</v>
      </c>
      <c r="AK7120" s="354">
        <v>1059.13761</v>
      </c>
      <c r="AL7120" s="355">
        <v>50.948399999999999</v>
      </c>
      <c r="AM7120" s="11">
        <f>IF(Verzie!$E$1="CZK",Ceny!AK7120,IF(Verzie!$E$1="SK",Ceny!AL7120,""))</f>
        <v>50.948399999999999</v>
      </c>
    </row>
    <row r="7121" spans="34:39" ht="15">
      <c r="AH7121" s="353" t="s">
        <v>1682</v>
      </c>
      <c r="AI7121" s="352" t="s">
        <v>21690</v>
      </c>
      <c r="AJ7121" s="352" t="s">
        <v>21691</v>
      </c>
      <c r="AK7121" s="354">
        <v>1058.2749899999999</v>
      </c>
      <c r="AL7121" s="355">
        <v>50.874099999999999</v>
      </c>
      <c r="AM7121" s="11">
        <f>IF(Verzie!$E$1="CZK",Ceny!AK7121,IF(Verzie!$E$1="SK",Ceny!AL7121,""))</f>
        <v>50.874099999999999</v>
      </c>
    </row>
    <row r="7122" spans="34:39" ht="15">
      <c r="AH7122" s="353" t="s">
        <v>1682</v>
      </c>
      <c r="AI7122" s="352" t="s">
        <v>21692</v>
      </c>
      <c r="AJ7122" s="352" t="s">
        <v>21693</v>
      </c>
      <c r="AK7122" s="354">
        <v>1065.93425</v>
      </c>
      <c r="AL7122" s="355">
        <v>50.833640000000003</v>
      </c>
      <c r="AM7122" s="11">
        <f>IF(Verzie!$E$1="CZK",Ceny!AK7122,IF(Verzie!$E$1="SK",Ceny!AL7122,""))</f>
        <v>50.833640000000003</v>
      </c>
    </row>
    <row r="7123" spans="34:39" ht="15">
      <c r="AH7123" s="353" t="s">
        <v>1682</v>
      </c>
      <c r="AI7123" s="352" t="s">
        <v>21694</v>
      </c>
      <c r="AJ7123" s="352" t="s">
        <v>21695</v>
      </c>
      <c r="AK7123" s="354">
        <v>1065.0716299999999</v>
      </c>
      <c r="AL7123" s="355">
        <v>50.759340000000002</v>
      </c>
      <c r="AM7123" s="11">
        <f>IF(Verzie!$E$1="CZK",Ceny!AK7123,IF(Verzie!$E$1="SK",Ceny!AL7123,""))</f>
        <v>50.759340000000002</v>
      </c>
    </row>
    <row r="7124" spans="34:39" ht="15">
      <c r="AH7124" s="353" t="s">
        <v>1682</v>
      </c>
      <c r="AI7124" s="352" t="s">
        <v>21696</v>
      </c>
      <c r="AJ7124" s="352" t="s">
        <v>21697</v>
      </c>
      <c r="AK7124" s="354">
        <v>1260.5973799999999</v>
      </c>
      <c r="AL7124" s="355">
        <v>59.995359999999998</v>
      </c>
      <c r="AM7124" s="11">
        <f>IF(Verzie!$E$1="CZK",Ceny!AK7124,IF(Verzie!$E$1="SK",Ceny!AL7124,""))</f>
        <v>59.995359999999998</v>
      </c>
    </row>
    <row r="7125" spans="34:39" ht="15">
      <c r="AH7125" s="353" t="s">
        <v>1682</v>
      </c>
      <c r="AI7125" s="352" t="s">
        <v>21698</v>
      </c>
      <c r="AJ7125" s="352" t="s">
        <v>21699</v>
      </c>
      <c r="AK7125" s="354">
        <v>1259.7347600000001</v>
      </c>
      <c r="AL7125" s="355">
        <v>59.921059999999997</v>
      </c>
      <c r="AM7125" s="11">
        <f>IF(Verzie!$E$1="CZK",Ceny!AK7125,IF(Verzie!$E$1="SK",Ceny!AL7125,""))</f>
        <v>59.921059999999997</v>
      </c>
    </row>
    <row r="7126" spans="34:39" ht="15">
      <c r="AH7126" s="353" t="s">
        <v>1682</v>
      </c>
      <c r="AI7126" s="352" t="s">
        <v>21700</v>
      </c>
      <c r="AJ7126" s="352" t="s">
        <v>21701</v>
      </c>
      <c r="AK7126" s="354">
        <v>1112.12166</v>
      </c>
      <c r="AL7126" s="355">
        <v>53.464320000000001</v>
      </c>
      <c r="AM7126" s="11">
        <f>IF(Verzie!$E$1="CZK",Ceny!AK7126,IF(Verzie!$E$1="SK",Ceny!AL7126,""))</f>
        <v>53.464320000000001</v>
      </c>
    </row>
    <row r="7127" spans="34:39" ht="15">
      <c r="AH7127" s="353" t="s">
        <v>1682</v>
      </c>
      <c r="AI7127" s="352" t="s">
        <v>21702</v>
      </c>
      <c r="AJ7127" s="352" t="s">
        <v>21703</v>
      </c>
      <c r="AK7127" s="354">
        <v>873.55528000000004</v>
      </c>
      <c r="AL7127" s="355">
        <v>41.96651</v>
      </c>
      <c r="AM7127" s="11">
        <f>IF(Verzie!$E$1="CZK",Ceny!AK7127,IF(Verzie!$E$1="SK",Ceny!AL7127,""))</f>
        <v>41.96651</v>
      </c>
    </row>
    <row r="7128" spans="34:39" ht="15">
      <c r="AH7128" s="353" t="s">
        <v>1682</v>
      </c>
      <c r="AI7128" s="352" t="s">
        <v>21704</v>
      </c>
      <c r="AJ7128" s="352" t="s">
        <v>21705</v>
      </c>
      <c r="AK7128" s="354">
        <v>873.55528000000004</v>
      </c>
      <c r="AL7128" s="355">
        <v>41.96651</v>
      </c>
      <c r="AM7128" s="11">
        <f>IF(Verzie!$E$1="CZK",Ceny!AK7128,IF(Verzie!$E$1="SK",Ceny!AL7128,""))</f>
        <v>41.96651</v>
      </c>
    </row>
    <row r="7129" spans="34:39" ht="15">
      <c r="AH7129" s="353" t="s">
        <v>1682</v>
      </c>
      <c r="AI7129" s="352" t="s">
        <v>21706</v>
      </c>
      <c r="AJ7129" s="352" t="s">
        <v>21707</v>
      </c>
      <c r="AK7129" s="354">
        <v>891.96862999999996</v>
      </c>
      <c r="AL7129" s="355">
        <v>42.852249999999998</v>
      </c>
      <c r="AM7129" s="11">
        <f>IF(Verzie!$E$1="CZK",Ceny!AK7129,IF(Verzie!$E$1="SK",Ceny!AL7129,""))</f>
        <v>42.852249999999998</v>
      </c>
    </row>
    <row r="7130" spans="34:39" ht="15">
      <c r="AH7130" s="353" t="s">
        <v>1682</v>
      </c>
      <c r="AI7130" s="352" t="s">
        <v>21708</v>
      </c>
      <c r="AJ7130" s="352" t="s">
        <v>21709</v>
      </c>
      <c r="AK7130" s="354">
        <v>911.81245999999999</v>
      </c>
      <c r="AL7130" s="355">
        <v>43.861490000000003</v>
      </c>
      <c r="AM7130" s="11">
        <f>IF(Verzie!$E$1="CZK",Ceny!AK7130,IF(Verzie!$E$1="SK",Ceny!AL7130,""))</f>
        <v>43.861490000000003</v>
      </c>
    </row>
    <row r="7131" spans="34:39" ht="15">
      <c r="AH7131" s="353" t="s">
        <v>1682</v>
      </c>
      <c r="AI7131" s="352" t="s">
        <v>21710</v>
      </c>
      <c r="AJ7131" s="352" t="s">
        <v>21711</v>
      </c>
      <c r="AK7131" s="354">
        <v>910.37468000000001</v>
      </c>
      <c r="AL7131" s="355">
        <v>43.737650000000002</v>
      </c>
      <c r="AM7131" s="11">
        <f>IF(Verzie!$E$1="CZK",Ceny!AK7131,IF(Verzie!$E$1="SK",Ceny!AL7131,""))</f>
        <v>43.737650000000002</v>
      </c>
    </row>
    <row r="7132" spans="34:39" ht="15">
      <c r="AH7132" s="353" t="s">
        <v>1682</v>
      </c>
      <c r="AI7132" s="352" t="s">
        <v>21712</v>
      </c>
      <c r="AJ7132" s="352" t="s">
        <v>21713</v>
      </c>
      <c r="AK7132" s="354">
        <v>918.60910000000001</v>
      </c>
      <c r="AL7132" s="355">
        <v>43.746729999999999</v>
      </c>
      <c r="AM7132" s="11">
        <f>IF(Verzie!$E$1="CZK",Ceny!AK7132,IF(Verzie!$E$1="SK",Ceny!AL7132,""))</f>
        <v>43.746729999999999</v>
      </c>
    </row>
    <row r="7133" spans="34:39" ht="15">
      <c r="AH7133" s="353" t="s">
        <v>1682</v>
      </c>
      <c r="AI7133" s="352" t="s">
        <v>21714</v>
      </c>
      <c r="AJ7133" s="352" t="s">
        <v>21715</v>
      </c>
      <c r="AK7133" s="354">
        <v>917.17132000000004</v>
      </c>
      <c r="AL7133" s="355">
        <v>43.622889999999998</v>
      </c>
      <c r="AM7133" s="11">
        <f>IF(Verzie!$E$1="CZK",Ceny!AK7133,IF(Verzie!$E$1="SK",Ceny!AL7133,""))</f>
        <v>43.622889999999998</v>
      </c>
    </row>
    <row r="7134" spans="34:39" ht="15">
      <c r="AH7134" s="353" t="s">
        <v>1682</v>
      </c>
      <c r="AI7134" s="352" t="s">
        <v>21716</v>
      </c>
      <c r="AJ7134" s="352" t="s">
        <v>21717</v>
      </c>
      <c r="AK7134" s="354">
        <v>964.22135000000003</v>
      </c>
      <c r="AL7134" s="355">
        <v>46.327869999999997</v>
      </c>
      <c r="AM7134" s="11">
        <f>IF(Verzie!$E$1="CZK",Ceny!AK7134,IF(Verzie!$E$1="SK",Ceny!AL7134,""))</f>
        <v>46.327869999999997</v>
      </c>
    </row>
    <row r="7135" spans="34:39" ht="15">
      <c r="AH7135" s="353" t="s">
        <v>1682</v>
      </c>
      <c r="AI7135" s="352" t="s">
        <v>21718</v>
      </c>
      <c r="AJ7135" s="352" t="s">
        <v>21719</v>
      </c>
      <c r="AK7135" s="354">
        <v>915.64872000000003</v>
      </c>
      <c r="AL7135" s="355">
        <v>43.947629999999997</v>
      </c>
      <c r="AM7135" s="11">
        <f>IF(Verzie!$E$1="CZK",Ceny!AK7135,IF(Verzie!$E$1="SK",Ceny!AL7135,""))</f>
        <v>43.947629999999997</v>
      </c>
    </row>
    <row r="7136" spans="34:39" ht="15">
      <c r="AH7136" s="353" t="s">
        <v>1682</v>
      </c>
      <c r="AI7136" s="352" t="s">
        <v>21720</v>
      </c>
      <c r="AJ7136" s="352" t="s">
        <v>21721</v>
      </c>
      <c r="AK7136" s="354">
        <v>915.64872000000003</v>
      </c>
      <c r="AL7136" s="355">
        <v>43.947629999999997</v>
      </c>
      <c r="AM7136" s="11">
        <f>IF(Verzie!$E$1="CZK",Ceny!AK7136,IF(Verzie!$E$1="SK",Ceny!AL7136,""))</f>
        <v>43.947629999999997</v>
      </c>
    </row>
    <row r="7137" spans="34:39" ht="15">
      <c r="AH7137" s="353" t="s">
        <v>1682</v>
      </c>
      <c r="AI7137" s="352" t="s">
        <v>21722</v>
      </c>
      <c r="AJ7137" s="352" t="s">
        <v>21723</v>
      </c>
      <c r="AK7137" s="354">
        <v>934.06206999999995</v>
      </c>
      <c r="AL7137" s="355">
        <v>44.833370000000002</v>
      </c>
      <c r="AM7137" s="11">
        <f>IF(Verzie!$E$1="CZK",Ceny!AK7137,IF(Verzie!$E$1="SK",Ceny!AL7137,""))</f>
        <v>44.833370000000002</v>
      </c>
    </row>
    <row r="7138" spans="34:39" ht="15">
      <c r="AH7138" s="353" t="s">
        <v>1682</v>
      </c>
      <c r="AI7138" s="352" t="s">
        <v>21724</v>
      </c>
      <c r="AJ7138" s="352" t="s">
        <v>21725</v>
      </c>
      <c r="AK7138" s="354">
        <v>955.05600000000004</v>
      </c>
      <c r="AL7138" s="355">
        <v>45.941670000000002</v>
      </c>
      <c r="AM7138" s="11">
        <f>IF(Verzie!$E$1="CZK",Ceny!AK7138,IF(Verzie!$E$1="SK",Ceny!AL7138,""))</f>
        <v>45.941670000000002</v>
      </c>
    </row>
    <row r="7139" spans="34:39" ht="15">
      <c r="AH7139" s="353" t="s">
        <v>1682</v>
      </c>
      <c r="AI7139" s="352" t="s">
        <v>21726</v>
      </c>
      <c r="AJ7139" s="352" t="s">
        <v>21727</v>
      </c>
      <c r="AK7139" s="354">
        <v>952.46812</v>
      </c>
      <c r="AL7139" s="355">
        <v>45.718769999999999</v>
      </c>
      <c r="AM7139" s="11">
        <f>IF(Verzie!$E$1="CZK",Ceny!AK7139,IF(Verzie!$E$1="SK",Ceny!AL7139,""))</f>
        <v>45.718769999999999</v>
      </c>
    </row>
    <row r="7140" spans="34:39" ht="15">
      <c r="AH7140" s="353" t="s">
        <v>1682</v>
      </c>
      <c r="AI7140" s="352" t="s">
        <v>21728</v>
      </c>
      <c r="AJ7140" s="352" t="s">
        <v>21729</v>
      </c>
      <c r="AK7140" s="354">
        <v>961.85263999999995</v>
      </c>
      <c r="AL7140" s="355">
        <v>45.826909999999998</v>
      </c>
      <c r="AM7140" s="11">
        <f>IF(Verzie!$E$1="CZK",Ceny!AK7140,IF(Verzie!$E$1="SK",Ceny!AL7140,""))</f>
        <v>45.826909999999998</v>
      </c>
    </row>
    <row r="7141" spans="34:39" ht="15">
      <c r="AH7141" s="353" t="s">
        <v>1682</v>
      </c>
      <c r="AI7141" s="352" t="s">
        <v>21730</v>
      </c>
      <c r="AJ7141" s="352" t="s">
        <v>21731</v>
      </c>
      <c r="AK7141" s="354">
        <v>959.26476000000002</v>
      </c>
      <c r="AL7141" s="355">
        <v>45.604010000000002</v>
      </c>
      <c r="AM7141" s="11">
        <f>IF(Verzie!$E$1="CZK",Ceny!AK7141,IF(Verzie!$E$1="SK",Ceny!AL7141,""))</f>
        <v>45.604010000000002</v>
      </c>
    </row>
    <row r="7142" spans="34:39" ht="15">
      <c r="AH7142" s="353" t="s">
        <v>1682</v>
      </c>
      <c r="AI7142" s="352" t="s">
        <v>21732</v>
      </c>
      <c r="AJ7142" s="352" t="s">
        <v>21733</v>
      </c>
      <c r="AK7142" s="354">
        <v>1006.31479</v>
      </c>
      <c r="AL7142" s="355">
        <v>48.308990000000001</v>
      </c>
      <c r="AM7142" s="11">
        <f>IF(Verzie!$E$1="CZK",Ceny!AK7142,IF(Verzie!$E$1="SK",Ceny!AL7142,""))</f>
        <v>48.308990000000001</v>
      </c>
    </row>
    <row r="7143" spans="34:39" ht="15">
      <c r="AH7143" s="353" t="s">
        <v>1682</v>
      </c>
      <c r="AI7143" s="352" t="s">
        <v>21734</v>
      </c>
      <c r="AJ7143" s="352" t="s">
        <v>21735</v>
      </c>
      <c r="AK7143" s="354">
        <v>939.86249999999995</v>
      </c>
      <c r="AL7143" s="355">
        <v>45.210810000000002</v>
      </c>
      <c r="AM7143" s="11">
        <f>IF(Verzie!$E$1="CZK",Ceny!AK7143,IF(Verzie!$E$1="SK",Ceny!AL7143,""))</f>
        <v>45.210810000000002</v>
      </c>
    </row>
    <row r="7144" spans="34:39" ht="15">
      <c r="AH7144" s="353" t="s">
        <v>1682</v>
      </c>
      <c r="AI7144" s="352" t="s">
        <v>21736</v>
      </c>
      <c r="AJ7144" s="352" t="s">
        <v>21737</v>
      </c>
      <c r="AK7144" s="354">
        <v>939.86249999999995</v>
      </c>
      <c r="AL7144" s="355">
        <v>45.210810000000002</v>
      </c>
      <c r="AM7144" s="11">
        <f>IF(Verzie!$E$1="CZK",Ceny!AK7144,IF(Verzie!$E$1="SK",Ceny!AL7144,""))</f>
        <v>45.210810000000002</v>
      </c>
    </row>
    <row r="7145" spans="34:39" ht="15">
      <c r="AH7145" s="353" t="s">
        <v>1682</v>
      </c>
      <c r="AI7145" s="352" t="s">
        <v>21738</v>
      </c>
      <c r="AJ7145" s="352" t="s">
        <v>21739</v>
      </c>
      <c r="AK7145" s="354">
        <v>958.27584999999999</v>
      </c>
      <c r="AL7145" s="355">
        <v>46.096550000000001</v>
      </c>
      <c r="AM7145" s="11">
        <f>IF(Verzie!$E$1="CZK",Ceny!AK7145,IF(Verzie!$E$1="SK",Ceny!AL7145,""))</f>
        <v>46.096550000000001</v>
      </c>
    </row>
    <row r="7146" spans="34:39" ht="15">
      <c r="AH7146" s="353" t="s">
        <v>1682</v>
      </c>
      <c r="AI7146" s="352" t="s">
        <v>21740</v>
      </c>
      <c r="AJ7146" s="352" t="s">
        <v>21741</v>
      </c>
      <c r="AK7146" s="354">
        <v>976.68190000000004</v>
      </c>
      <c r="AL7146" s="355">
        <v>46.981949999999998</v>
      </c>
      <c r="AM7146" s="11">
        <f>IF(Verzie!$E$1="CZK",Ceny!AK7146,IF(Verzie!$E$1="SK",Ceny!AL7146,""))</f>
        <v>46.981949999999998</v>
      </c>
    </row>
    <row r="7147" spans="34:39" ht="15">
      <c r="AH7147" s="353" t="s">
        <v>1682</v>
      </c>
      <c r="AI7147" s="352" t="s">
        <v>21742</v>
      </c>
      <c r="AJ7147" s="352" t="s">
        <v>21743</v>
      </c>
      <c r="AK7147" s="354">
        <v>976.68190000000004</v>
      </c>
      <c r="AL7147" s="355">
        <v>46.981949999999998</v>
      </c>
      <c r="AM7147" s="11">
        <f>IF(Verzie!$E$1="CZK",Ceny!AK7147,IF(Verzie!$E$1="SK",Ceny!AL7147,""))</f>
        <v>46.981949999999998</v>
      </c>
    </row>
    <row r="7148" spans="34:39" ht="15">
      <c r="AH7148" s="353" t="s">
        <v>1682</v>
      </c>
      <c r="AI7148" s="352" t="s">
        <v>21744</v>
      </c>
      <c r="AJ7148" s="352" t="s">
        <v>21745</v>
      </c>
      <c r="AK7148" s="354">
        <v>983.47853999999995</v>
      </c>
      <c r="AL7148" s="355">
        <v>46.867190000000001</v>
      </c>
      <c r="AM7148" s="11">
        <f>IF(Verzie!$E$1="CZK",Ceny!AK7148,IF(Verzie!$E$1="SK",Ceny!AL7148,""))</f>
        <v>46.867190000000001</v>
      </c>
    </row>
    <row r="7149" spans="34:39" ht="15">
      <c r="AH7149" s="353" t="s">
        <v>1682</v>
      </c>
      <c r="AI7149" s="352" t="s">
        <v>21746</v>
      </c>
      <c r="AJ7149" s="352" t="s">
        <v>21747</v>
      </c>
      <c r="AK7149" s="354">
        <v>983.47853999999995</v>
      </c>
      <c r="AL7149" s="355">
        <v>46.867190000000001</v>
      </c>
      <c r="AM7149" s="11">
        <f>IF(Verzie!$E$1="CZK",Ceny!AK7149,IF(Verzie!$E$1="SK",Ceny!AL7149,""))</f>
        <v>46.867190000000001</v>
      </c>
    </row>
    <row r="7150" spans="34:39" ht="15">
      <c r="AH7150" s="353" t="s">
        <v>1682</v>
      </c>
      <c r="AI7150" s="352" t="s">
        <v>21748</v>
      </c>
      <c r="AJ7150" s="352" t="s">
        <v>21749</v>
      </c>
      <c r="AK7150" s="354">
        <v>1030.5285699999999</v>
      </c>
      <c r="AL7150" s="355">
        <v>49.57217</v>
      </c>
      <c r="AM7150" s="11">
        <f>IF(Verzie!$E$1="CZK",Ceny!AK7150,IF(Verzie!$E$1="SK",Ceny!AL7150,""))</f>
        <v>49.57217</v>
      </c>
    </row>
    <row r="7151" spans="34:39" ht="15">
      <c r="AH7151" s="353" t="s">
        <v>1682</v>
      </c>
      <c r="AI7151" s="352" t="s">
        <v>21750</v>
      </c>
      <c r="AJ7151" s="352" t="s">
        <v>21751</v>
      </c>
      <c r="AK7151" s="354">
        <v>998.30780000000004</v>
      </c>
      <c r="AL7151" s="355">
        <v>48.02225</v>
      </c>
      <c r="AM7151" s="11">
        <f>IF(Verzie!$E$1="CZK",Ceny!AK7151,IF(Verzie!$E$1="SK",Ceny!AL7151,""))</f>
        <v>48.02225</v>
      </c>
    </row>
    <row r="7152" spans="34:39" ht="15">
      <c r="AH7152" s="353" t="s">
        <v>1682</v>
      </c>
      <c r="AI7152" s="352" t="s">
        <v>21752</v>
      </c>
      <c r="AJ7152" s="352" t="s">
        <v>21753</v>
      </c>
      <c r="AK7152" s="354">
        <v>1005.10444</v>
      </c>
      <c r="AL7152" s="355">
        <v>47.907490000000003</v>
      </c>
      <c r="AM7152" s="11">
        <f>IF(Verzie!$E$1="CZK",Ceny!AK7152,IF(Verzie!$E$1="SK",Ceny!AL7152,""))</f>
        <v>47.907490000000003</v>
      </c>
    </row>
    <row r="7153" spans="34:39" ht="15">
      <c r="AH7153" s="353" t="s">
        <v>1682</v>
      </c>
      <c r="AI7153" s="352" t="s">
        <v>21754</v>
      </c>
      <c r="AJ7153" s="352" t="s">
        <v>21755</v>
      </c>
      <c r="AK7153" s="354">
        <v>852.50454000000002</v>
      </c>
      <c r="AL7153" s="355">
        <v>40.975790000000003</v>
      </c>
      <c r="AM7153" s="11">
        <f>IF(Verzie!$E$1="CZK",Ceny!AK7153,IF(Verzie!$E$1="SK",Ceny!AL7153,""))</f>
        <v>40.975790000000003</v>
      </c>
    </row>
    <row r="7154" spans="34:39" ht="15">
      <c r="AH7154" s="353" t="s">
        <v>1682</v>
      </c>
      <c r="AI7154" s="352" t="s">
        <v>21756</v>
      </c>
      <c r="AJ7154" s="352" t="s">
        <v>21757</v>
      </c>
      <c r="AK7154" s="354">
        <v>852.50454000000002</v>
      </c>
      <c r="AL7154" s="355">
        <v>40.975790000000003</v>
      </c>
      <c r="AM7154" s="11">
        <f>IF(Verzie!$E$1="CZK",Ceny!AK7154,IF(Verzie!$E$1="SK",Ceny!AL7154,""))</f>
        <v>40.975790000000003</v>
      </c>
    </row>
    <row r="7155" spans="34:39" ht="15">
      <c r="AH7155" s="353" t="s">
        <v>1682</v>
      </c>
      <c r="AI7155" s="352" t="s">
        <v>21758</v>
      </c>
      <c r="AJ7155" s="352" t="s">
        <v>21759</v>
      </c>
      <c r="AK7155" s="354">
        <v>870.91789000000006</v>
      </c>
      <c r="AL7155" s="355">
        <v>41.861530000000002</v>
      </c>
      <c r="AM7155" s="11">
        <f>IF(Verzie!$E$1="CZK",Ceny!AK7155,IF(Verzie!$E$1="SK",Ceny!AL7155,""))</f>
        <v>41.861530000000002</v>
      </c>
    </row>
    <row r="7156" spans="34:39" ht="15">
      <c r="AH7156" s="353" t="s">
        <v>1682</v>
      </c>
      <c r="AI7156" s="352" t="s">
        <v>21760</v>
      </c>
      <c r="AJ7156" s="352" t="s">
        <v>21761</v>
      </c>
      <c r="AK7156" s="354">
        <v>890.18655999999999</v>
      </c>
      <c r="AL7156" s="355">
        <v>42.82123</v>
      </c>
      <c r="AM7156" s="11">
        <f>IF(Verzie!$E$1="CZK",Ceny!AK7156,IF(Verzie!$E$1="SK",Ceny!AL7156,""))</f>
        <v>42.82123</v>
      </c>
    </row>
    <row r="7157" spans="34:39" ht="15">
      <c r="AH7157" s="353" t="s">
        <v>1682</v>
      </c>
      <c r="AI7157" s="352" t="s">
        <v>21762</v>
      </c>
      <c r="AJ7157" s="352" t="s">
        <v>21763</v>
      </c>
      <c r="AK7157" s="354">
        <v>889.32393999999999</v>
      </c>
      <c r="AL7157" s="355">
        <v>42.746929999999999</v>
      </c>
      <c r="AM7157" s="11">
        <f>IF(Verzie!$E$1="CZK",Ceny!AK7157,IF(Verzie!$E$1="SK",Ceny!AL7157,""))</f>
        <v>42.746929999999999</v>
      </c>
    </row>
    <row r="7158" spans="34:39" ht="15">
      <c r="AH7158" s="353" t="s">
        <v>1682</v>
      </c>
      <c r="AI7158" s="352" t="s">
        <v>21764</v>
      </c>
      <c r="AJ7158" s="352" t="s">
        <v>21765</v>
      </c>
      <c r="AK7158" s="354">
        <v>896.98320000000001</v>
      </c>
      <c r="AL7158" s="355">
        <v>42.706470000000003</v>
      </c>
      <c r="AM7158" s="11">
        <f>IF(Verzie!$E$1="CZK",Ceny!AK7158,IF(Verzie!$E$1="SK",Ceny!AL7158,""))</f>
        <v>42.706470000000003</v>
      </c>
    </row>
    <row r="7159" spans="34:39" ht="15">
      <c r="AH7159" s="353" t="s">
        <v>1682</v>
      </c>
      <c r="AI7159" s="352" t="s">
        <v>21766</v>
      </c>
      <c r="AJ7159" s="352" t="s">
        <v>21767</v>
      </c>
      <c r="AK7159" s="354">
        <v>896.12058000000002</v>
      </c>
      <c r="AL7159" s="355">
        <v>42.632170000000002</v>
      </c>
      <c r="AM7159" s="11">
        <f>IF(Verzie!$E$1="CZK",Ceny!AK7159,IF(Verzie!$E$1="SK",Ceny!AL7159,""))</f>
        <v>42.632170000000002</v>
      </c>
    </row>
    <row r="7160" spans="34:39" ht="15">
      <c r="AH7160" s="353" t="s">
        <v>1682</v>
      </c>
      <c r="AI7160" s="352" t="s">
        <v>21768</v>
      </c>
      <c r="AJ7160" s="352" t="s">
        <v>21769</v>
      </c>
      <c r="AK7160" s="354">
        <v>943.17061000000001</v>
      </c>
      <c r="AL7160" s="355">
        <v>45.337150000000001</v>
      </c>
      <c r="AM7160" s="11">
        <f>IF(Verzie!$E$1="CZK",Ceny!AK7160,IF(Verzie!$E$1="SK",Ceny!AL7160,""))</f>
        <v>45.337150000000001</v>
      </c>
    </row>
    <row r="7161" spans="34:39" ht="15">
      <c r="AH7161" s="353" t="s">
        <v>1682</v>
      </c>
      <c r="AI7161" s="352" t="s">
        <v>21770</v>
      </c>
      <c r="AJ7161" s="352" t="s">
        <v>21771</v>
      </c>
      <c r="AK7161" s="354">
        <v>1090.47586</v>
      </c>
      <c r="AL7161" s="355">
        <v>52.455820000000003</v>
      </c>
      <c r="AM7161" s="11">
        <f>IF(Verzie!$E$1="CZK",Ceny!AK7161,IF(Verzie!$E$1="SK",Ceny!AL7161,""))</f>
        <v>52.455820000000003</v>
      </c>
    </row>
    <row r="7162" spans="34:39" ht="15">
      <c r="AH7162" s="353" t="s">
        <v>1682</v>
      </c>
      <c r="AI7162" s="352" t="s">
        <v>21772</v>
      </c>
      <c r="AJ7162" s="352" t="s">
        <v>21773</v>
      </c>
      <c r="AK7162" s="354">
        <v>1090.47586</v>
      </c>
      <c r="AL7162" s="355">
        <v>52.455820000000003</v>
      </c>
      <c r="AM7162" s="11">
        <f>IF(Verzie!$E$1="CZK",Ceny!AK7162,IF(Verzie!$E$1="SK",Ceny!AL7162,""))</f>
        <v>52.455820000000003</v>
      </c>
    </row>
    <row r="7163" spans="34:39" ht="15">
      <c r="AH7163" s="353" t="s">
        <v>1682</v>
      </c>
      <c r="AI7163" s="352" t="s">
        <v>21774</v>
      </c>
      <c r="AJ7163" s="352" t="s">
        <v>21775</v>
      </c>
      <c r="AK7163" s="354">
        <v>1101.2927400000001</v>
      </c>
      <c r="AL7163" s="355">
        <v>52.97616</v>
      </c>
      <c r="AM7163" s="11">
        <f>IF(Verzie!$E$1="CZK",Ceny!AK7163,IF(Verzie!$E$1="SK",Ceny!AL7163,""))</f>
        <v>52.97616</v>
      </c>
    </row>
    <row r="7164" spans="34:39" ht="15">
      <c r="AH7164" s="353" t="s">
        <v>1682</v>
      </c>
      <c r="AI7164" s="352" t="s">
        <v>21776</v>
      </c>
      <c r="AJ7164" s="352" t="s">
        <v>21777</v>
      </c>
      <c r="AK7164" s="354">
        <v>1144.53628</v>
      </c>
      <c r="AL7164" s="355">
        <v>55.056339999999999</v>
      </c>
      <c r="AM7164" s="11">
        <f>IF(Verzie!$E$1="CZK",Ceny!AK7164,IF(Verzie!$E$1="SK",Ceny!AL7164,""))</f>
        <v>55.056339999999999</v>
      </c>
    </row>
    <row r="7165" spans="34:39" ht="15">
      <c r="AH7165" s="353" t="s">
        <v>1682</v>
      </c>
      <c r="AI7165" s="352" t="s">
        <v>21778</v>
      </c>
      <c r="AJ7165" s="352" t="s">
        <v>21779</v>
      </c>
      <c r="AK7165" s="354">
        <v>1166.16218</v>
      </c>
      <c r="AL7165" s="355">
        <v>56.096620000000001</v>
      </c>
      <c r="AM7165" s="11">
        <f>IF(Verzie!$E$1="CZK",Ceny!AK7165,IF(Verzie!$E$1="SK",Ceny!AL7165,""))</f>
        <v>56.096620000000001</v>
      </c>
    </row>
    <row r="7166" spans="34:39" ht="15">
      <c r="AH7166" s="353" t="s">
        <v>1682</v>
      </c>
      <c r="AI7166" s="352" t="s">
        <v>21780</v>
      </c>
      <c r="AJ7166" s="352" t="s">
        <v>21781</v>
      </c>
      <c r="AK7166" s="354">
        <v>1187.78808</v>
      </c>
      <c r="AL7166" s="355">
        <v>57.136920000000003</v>
      </c>
      <c r="AM7166" s="11">
        <f>IF(Verzie!$E$1="CZK",Ceny!AK7166,IF(Verzie!$E$1="SK",Ceny!AL7166,""))</f>
        <v>57.136920000000003</v>
      </c>
    </row>
    <row r="7167" spans="34:39" ht="15">
      <c r="AH7167" s="353" t="s">
        <v>1682</v>
      </c>
      <c r="AI7167" s="352" t="s">
        <v>21782</v>
      </c>
      <c r="AJ7167" s="352" t="s">
        <v>21783</v>
      </c>
      <c r="AK7167" s="354">
        <v>0</v>
      </c>
      <c r="AL7167" s="355">
        <v>0</v>
      </c>
      <c r="AM7167" s="11">
        <f>IF(Verzie!$E$1="CZK",Ceny!AK7167,IF(Verzie!$E$1="SK",Ceny!AL7167,""))</f>
        <v>0</v>
      </c>
    </row>
    <row r="7168" spans="34:39" ht="15">
      <c r="AH7168" s="353" t="s">
        <v>1682</v>
      </c>
      <c r="AI7168" s="352" t="s">
        <v>21784</v>
      </c>
      <c r="AJ7168" s="352" t="s">
        <v>21785</v>
      </c>
      <c r="AK7168" s="354">
        <v>1090.47586</v>
      </c>
      <c r="AL7168" s="355">
        <v>52.455820000000003</v>
      </c>
      <c r="AM7168" s="11">
        <f>IF(Verzie!$E$1="CZK",Ceny!AK7168,IF(Verzie!$E$1="SK",Ceny!AL7168,""))</f>
        <v>52.455820000000003</v>
      </c>
    </row>
    <row r="7169" spans="34:39" ht="15">
      <c r="AH7169" s="353" t="s">
        <v>1682</v>
      </c>
      <c r="AI7169" s="352" t="s">
        <v>21786</v>
      </c>
      <c r="AJ7169" s="352" t="s">
        <v>21787</v>
      </c>
      <c r="AK7169" s="354">
        <v>1006.02639</v>
      </c>
      <c r="AL7169" s="355">
        <v>48.393540000000002</v>
      </c>
      <c r="AM7169" s="11">
        <f>IF(Verzie!$E$1="CZK",Ceny!AK7169,IF(Verzie!$E$1="SK",Ceny!AL7169,""))</f>
        <v>48.393540000000002</v>
      </c>
    </row>
    <row r="7170" spans="34:39" ht="15">
      <c r="AH7170" s="353" t="s">
        <v>1682</v>
      </c>
      <c r="AI7170" s="352" t="s">
        <v>21788</v>
      </c>
      <c r="AJ7170" s="352" t="s">
        <v>21789</v>
      </c>
      <c r="AK7170" s="354">
        <v>1016.84327</v>
      </c>
      <c r="AL7170" s="355">
        <v>48.913879999999999</v>
      </c>
      <c r="AM7170" s="11">
        <f>IF(Verzie!$E$1="CZK",Ceny!AK7170,IF(Verzie!$E$1="SK",Ceny!AL7170,""))</f>
        <v>48.913879999999999</v>
      </c>
    </row>
    <row r="7171" spans="34:39" ht="15">
      <c r="AH7171" s="353" t="s">
        <v>1682</v>
      </c>
      <c r="AI7171" s="352" t="s">
        <v>21790</v>
      </c>
      <c r="AJ7171" s="352" t="s">
        <v>21791</v>
      </c>
      <c r="AK7171" s="354">
        <v>1060.08681</v>
      </c>
      <c r="AL7171" s="355">
        <v>50.994059999999998</v>
      </c>
      <c r="AM7171" s="11">
        <f>IF(Verzie!$E$1="CZK",Ceny!AK7171,IF(Verzie!$E$1="SK",Ceny!AL7171,""))</f>
        <v>50.994059999999998</v>
      </c>
    </row>
    <row r="7172" spans="34:39" ht="15">
      <c r="AH7172" s="353" t="s">
        <v>1682</v>
      </c>
      <c r="AI7172" s="352" t="s">
        <v>21792</v>
      </c>
      <c r="AJ7172" s="352" t="s">
        <v>21793</v>
      </c>
      <c r="AK7172" s="354">
        <v>1081.71271</v>
      </c>
      <c r="AL7172" s="355">
        <v>52.03434</v>
      </c>
      <c r="AM7172" s="11">
        <f>IF(Verzie!$E$1="CZK",Ceny!AK7172,IF(Verzie!$E$1="SK",Ceny!AL7172,""))</f>
        <v>52.03434</v>
      </c>
    </row>
    <row r="7173" spans="34:39" ht="15">
      <c r="AH7173" s="353" t="s">
        <v>1682</v>
      </c>
      <c r="AI7173" s="352" t="s">
        <v>21794</v>
      </c>
      <c r="AJ7173" s="352" t="s">
        <v>21795</v>
      </c>
      <c r="AK7173" s="354">
        <v>1103.33861</v>
      </c>
      <c r="AL7173" s="355">
        <v>53.074640000000002</v>
      </c>
      <c r="AM7173" s="11">
        <f>IF(Verzie!$E$1="CZK",Ceny!AK7173,IF(Verzie!$E$1="SK",Ceny!AL7173,""))</f>
        <v>53.074640000000002</v>
      </c>
    </row>
    <row r="7174" spans="34:39" ht="15">
      <c r="AH7174" s="353" t="s">
        <v>1682</v>
      </c>
      <c r="AI7174" s="352" t="s">
        <v>21796</v>
      </c>
      <c r="AJ7174" s="352" t="s">
        <v>21797</v>
      </c>
      <c r="AK7174" s="354">
        <v>1006.02639</v>
      </c>
      <c r="AL7174" s="355">
        <v>48.393540000000002</v>
      </c>
      <c r="AM7174" s="11">
        <f>IF(Verzie!$E$1="CZK",Ceny!AK7174,IF(Verzie!$E$1="SK",Ceny!AL7174,""))</f>
        <v>48.393540000000002</v>
      </c>
    </row>
    <row r="7175" spans="34:39" ht="15">
      <c r="AH7175" s="353" t="s">
        <v>1682</v>
      </c>
      <c r="AI7175" s="352" t="s">
        <v>21798</v>
      </c>
      <c r="AJ7175" s="352" t="s">
        <v>21799</v>
      </c>
      <c r="AK7175" s="354">
        <v>1006.02639</v>
      </c>
      <c r="AL7175" s="355">
        <v>48.393540000000002</v>
      </c>
      <c r="AM7175" s="11">
        <f>IF(Verzie!$E$1="CZK",Ceny!AK7175,IF(Verzie!$E$1="SK",Ceny!AL7175,""))</f>
        <v>48.393540000000002</v>
      </c>
    </row>
    <row r="7176" spans="34:39" ht="15">
      <c r="AH7176" s="353" t="s">
        <v>1682</v>
      </c>
      <c r="AI7176" s="352" t="s">
        <v>21800</v>
      </c>
      <c r="AJ7176" s="352" t="s">
        <v>21801</v>
      </c>
      <c r="AK7176" s="354">
        <v>1016.84327</v>
      </c>
      <c r="AL7176" s="355">
        <v>48.913879999999999</v>
      </c>
      <c r="AM7176" s="11">
        <f>IF(Verzie!$E$1="CZK",Ceny!AK7176,IF(Verzie!$E$1="SK",Ceny!AL7176,""))</f>
        <v>48.913879999999999</v>
      </c>
    </row>
    <row r="7177" spans="34:39" ht="15">
      <c r="AH7177" s="353" t="s">
        <v>1682</v>
      </c>
      <c r="AI7177" s="352" t="s">
        <v>21802</v>
      </c>
      <c r="AJ7177" s="352" t="s">
        <v>21803</v>
      </c>
      <c r="AK7177" s="354">
        <v>1060.08681</v>
      </c>
      <c r="AL7177" s="355">
        <v>50.994059999999998</v>
      </c>
      <c r="AM7177" s="11">
        <f>IF(Verzie!$E$1="CZK",Ceny!AK7177,IF(Verzie!$E$1="SK",Ceny!AL7177,""))</f>
        <v>50.994059999999998</v>
      </c>
    </row>
    <row r="7178" spans="34:39" ht="15">
      <c r="AH7178" s="353" t="s">
        <v>1682</v>
      </c>
      <c r="AI7178" s="352" t="s">
        <v>21804</v>
      </c>
      <c r="AJ7178" s="352" t="s">
        <v>21805</v>
      </c>
      <c r="AK7178" s="354">
        <v>1081.71271</v>
      </c>
      <c r="AL7178" s="355">
        <v>52.03434</v>
      </c>
      <c r="AM7178" s="11">
        <f>IF(Verzie!$E$1="CZK",Ceny!AK7178,IF(Verzie!$E$1="SK",Ceny!AL7178,""))</f>
        <v>52.03434</v>
      </c>
    </row>
    <row r="7179" spans="34:39" ht="15">
      <c r="AH7179" s="353" t="s">
        <v>1682</v>
      </c>
      <c r="AI7179" s="352" t="s">
        <v>21806</v>
      </c>
      <c r="AJ7179" s="352" t="s">
        <v>21807</v>
      </c>
      <c r="AK7179" s="354">
        <v>1103.33861</v>
      </c>
      <c r="AL7179" s="355">
        <v>53.074640000000002</v>
      </c>
      <c r="AM7179" s="11">
        <f>IF(Verzie!$E$1="CZK",Ceny!AK7179,IF(Verzie!$E$1="SK",Ceny!AL7179,""))</f>
        <v>53.074640000000002</v>
      </c>
    </row>
    <row r="7180" spans="34:39" ht="15">
      <c r="AH7180" s="353" t="s">
        <v>1682</v>
      </c>
      <c r="AI7180" s="352" t="s">
        <v>21808</v>
      </c>
      <c r="AJ7180" s="352" t="s">
        <v>21809</v>
      </c>
      <c r="AK7180" s="354">
        <v>1024.43965</v>
      </c>
      <c r="AL7180" s="355">
        <v>49.279260000000001</v>
      </c>
      <c r="AM7180" s="11">
        <f>IF(Verzie!$E$1="CZK",Ceny!AK7180,IF(Verzie!$E$1="SK",Ceny!AL7180,""))</f>
        <v>49.279260000000001</v>
      </c>
    </row>
    <row r="7181" spans="34:39" ht="15">
      <c r="AH7181" s="353" t="s">
        <v>1682</v>
      </c>
      <c r="AI7181" s="352" t="s">
        <v>21810</v>
      </c>
      <c r="AJ7181" s="352" t="s">
        <v>21811</v>
      </c>
      <c r="AK7181" s="354">
        <v>0</v>
      </c>
      <c r="AL7181" s="355">
        <v>0</v>
      </c>
      <c r="AM7181" s="11">
        <f>IF(Verzie!$E$1="CZK",Ceny!AK7181,IF(Verzie!$E$1="SK",Ceny!AL7181,""))</f>
        <v>0</v>
      </c>
    </row>
    <row r="7182" spans="34:39" ht="15">
      <c r="AH7182" s="353" t="s">
        <v>1682</v>
      </c>
      <c r="AI7182" s="352" t="s">
        <v>21812</v>
      </c>
      <c r="AJ7182" s="352" t="s">
        <v>21813</v>
      </c>
      <c r="AK7182" s="354">
        <v>1035.2565300000001</v>
      </c>
      <c r="AL7182" s="355">
        <v>49.799599999999998</v>
      </c>
      <c r="AM7182" s="11">
        <f>IF(Verzie!$E$1="CZK",Ceny!AK7182,IF(Verzie!$E$1="SK",Ceny!AL7182,""))</f>
        <v>49.799599999999998</v>
      </c>
    </row>
    <row r="7183" spans="34:39" ht="15">
      <c r="AH7183" s="353" t="s">
        <v>1682</v>
      </c>
      <c r="AI7183" s="352" t="s">
        <v>21814</v>
      </c>
      <c r="AJ7183" s="352" t="s">
        <v>21815</v>
      </c>
      <c r="AK7183" s="354">
        <v>0</v>
      </c>
      <c r="AL7183" s="355">
        <v>0</v>
      </c>
      <c r="AM7183" s="11">
        <f>IF(Verzie!$E$1="CZK",Ceny!AK7183,IF(Verzie!$E$1="SK",Ceny!AL7183,""))</f>
        <v>0</v>
      </c>
    </row>
    <row r="7184" spans="34:39" ht="15">
      <c r="AH7184" s="353" t="s">
        <v>1682</v>
      </c>
      <c r="AI7184" s="352" t="s">
        <v>21816</v>
      </c>
      <c r="AJ7184" s="352" t="s">
        <v>21817</v>
      </c>
      <c r="AK7184" s="354">
        <v>1078.5000700000001</v>
      </c>
      <c r="AL7184" s="355">
        <v>51.879779999999997</v>
      </c>
      <c r="AM7184" s="11">
        <f>IF(Verzie!$E$1="CZK",Ceny!AK7184,IF(Verzie!$E$1="SK",Ceny!AL7184,""))</f>
        <v>51.879779999999997</v>
      </c>
    </row>
    <row r="7185" spans="34:39" ht="15">
      <c r="AH7185" s="353" t="s">
        <v>1682</v>
      </c>
      <c r="AI7185" s="352" t="s">
        <v>21818</v>
      </c>
      <c r="AJ7185" s="352" t="s">
        <v>21819</v>
      </c>
      <c r="AK7185" s="354">
        <v>0</v>
      </c>
      <c r="AL7185" s="355">
        <v>0</v>
      </c>
      <c r="AM7185" s="11">
        <f>IF(Verzie!$E$1="CZK",Ceny!AK7185,IF(Verzie!$E$1="SK",Ceny!AL7185,""))</f>
        <v>0</v>
      </c>
    </row>
    <row r="7186" spans="34:39" ht="15">
      <c r="AH7186" s="353" t="s">
        <v>1682</v>
      </c>
      <c r="AI7186" s="352" t="s">
        <v>21820</v>
      </c>
      <c r="AJ7186" s="352" t="s">
        <v>21821</v>
      </c>
      <c r="AK7186" s="354">
        <v>1100.1259700000001</v>
      </c>
      <c r="AL7186" s="355">
        <v>52.920059999999999</v>
      </c>
      <c r="AM7186" s="11">
        <f>IF(Verzie!$E$1="CZK",Ceny!AK7186,IF(Verzie!$E$1="SK",Ceny!AL7186,""))</f>
        <v>52.920059999999999</v>
      </c>
    </row>
    <row r="7187" spans="34:39" ht="15">
      <c r="AH7187" s="353" t="s">
        <v>1682</v>
      </c>
      <c r="AI7187" s="352" t="s">
        <v>21822</v>
      </c>
      <c r="AJ7187" s="352" t="s">
        <v>21823</v>
      </c>
      <c r="AK7187" s="354">
        <v>0</v>
      </c>
      <c r="AL7187" s="355">
        <v>0</v>
      </c>
      <c r="AM7187" s="11">
        <f>IF(Verzie!$E$1="CZK",Ceny!AK7187,IF(Verzie!$E$1="SK",Ceny!AL7187,""))</f>
        <v>0</v>
      </c>
    </row>
    <row r="7188" spans="34:39" ht="15">
      <c r="AH7188" s="353" t="s">
        <v>1682</v>
      </c>
      <c r="AI7188" s="352" t="s">
        <v>21824</v>
      </c>
      <c r="AJ7188" s="352" t="s">
        <v>21825</v>
      </c>
      <c r="AK7188" s="354">
        <v>1121.7518700000001</v>
      </c>
      <c r="AL7188" s="355">
        <v>53.960360000000001</v>
      </c>
      <c r="AM7188" s="11">
        <f>IF(Verzie!$E$1="CZK",Ceny!AK7188,IF(Verzie!$E$1="SK",Ceny!AL7188,""))</f>
        <v>53.960360000000001</v>
      </c>
    </row>
    <row r="7189" spans="34:39" ht="15">
      <c r="AH7189" s="353" t="s">
        <v>1682</v>
      </c>
      <c r="AI7189" s="352" t="s">
        <v>21826</v>
      </c>
      <c r="AJ7189" s="352" t="s">
        <v>21827</v>
      </c>
      <c r="AK7189" s="354">
        <v>0</v>
      </c>
      <c r="AL7189" s="355">
        <v>0</v>
      </c>
      <c r="AM7189" s="11">
        <f>IF(Verzie!$E$1="CZK",Ceny!AK7189,IF(Verzie!$E$1="SK",Ceny!AL7189,""))</f>
        <v>0</v>
      </c>
    </row>
    <row r="7190" spans="34:39" ht="15">
      <c r="AH7190" s="353" t="s">
        <v>1682</v>
      </c>
      <c r="AI7190" s="352" t="s">
        <v>21828</v>
      </c>
      <c r="AJ7190" s="352" t="s">
        <v>21829</v>
      </c>
      <c r="AK7190" s="354">
        <v>1042.8457000000001</v>
      </c>
      <c r="AL7190" s="355">
        <v>50.164630000000002</v>
      </c>
      <c r="AM7190" s="11">
        <f>IF(Verzie!$E$1="CZK",Ceny!AK7190,IF(Verzie!$E$1="SK",Ceny!AL7190,""))</f>
        <v>50.164630000000002</v>
      </c>
    </row>
    <row r="7191" spans="34:39" ht="15">
      <c r="AH7191" s="353" t="s">
        <v>1682</v>
      </c>
      <c r="AI7191" s="352" t="s">
        <v>21830</v>
      </c>
      <c r="AJ7191" s="352" t="s">
        <v>21831</v>
      </c>
      <c r="AK7191" s="354">
        <v>1243.2408800000001</v>
      </c>
      <c r="AL7191" s="355">
        <v>59.804349999999999</v>
      </c>
      <c r="AM7191" s="11">
        <f>IF(Verzie!$E$1="CZK",Ceny!AK7191,IF(Verzie!$E$1="SK",Ceny!AL7191,""))</f>
        <v>59.804349999999999</v>
      </c>
    </row>
    <row r="7192" spans="34:39" ht="15">
      <c r="AH7192" s="353" t="s">
        <v>1682</v>
      </c>
      <c r="AI7192" s="352" t="s">
        <v>21832</v>
      </c>
      <c r="AJ7192" s="352" t="s">
        <v>21833</v>
      </c>
      <c r="AK7192" s="354">
        <v>1053.6625799999999</v>
      </c>
      <c r="AL7192" s="355">
        <v>50.68497</v>
      </c>
      <c r="AM7192" s="11">
        <f>IF(Verzie!$E$1="CZK",Ceny!AK7192,IF(Verzie!$E$1="SK",Ceny!AL7192,""))</f>
        <v>50.68497</v>
      </c>
    </row>
    <row r="7193" spans="34:39" ht="15">
      <c r="AH7193" s="353" t="s">
        <v>1682</v>
      </c>
      <c r="AI7193" s="352" t="s">
        <v>21834</v>
      </c>
      <c r="AJ7193" s="352" t="s">
        <v>21835</v>
      </c>
      <c r="AK7193" s="354">
        <v>1254.0577599999999</v>
      </c>
      <c r="AL7193" s="355">
        <v>60.324689999999997</v>
      </c>
      <c r="AM7193" s="11">
        <f>IF(Verzie!$E$1="CZK",Ceny!AK7193,IF(Verzie!$E$1="SK",Ceny!AL7193,""))</f>
        <v>60.324689999999997</v>
      </c>
    </row>
    <row r="7194" spans="34:39" ht="15">
      <c r="AH7194" s="353" t="s">
        <v>1682</v>
      </c>
      <c r="AI7194" s="352" t="s">
        <v>21836</v>
      </c>
      <c r="AJ7194" s="352" t="s">
        <v>21837</v>
      </c>
      <c r="AK7194" s="354">
        <v>1096.9061200000001</v>
      </c>
      <c r="AL7194" s="355">
        <v>52.765149999999998</v>
      </c>
      <c r="AM7194" s="11">
        <f>IF(Verzie!$E$1="CZK",Ceny!AK7194,IF(Verzie!$E$1="SK",Ceny!AL7194,""))</f>
        <v>52.765149999999998</v>
      </c>
    </row>
    <row r="7195" spans="34:39" ht="15">
      <c r="AH7195" s="353" t="s">
        <v>1682</v>
      </c>
      <c r="AI7195" s="352" t="s">
        <v>21838</v>
      </c>
      <c r="AJ7195" s="352" t="s">
        <v>21839</v>
      </c>
      <c r="AK7195" s="354">
        <v>1297.3013000000001</v>
      </c>
      <c r="AL7195" s="355">
        <v>62.404870000000003</v>
      </c>
      <c r="AM7195" s="11">
        <f>IF(Verzie!$E$1="CZK",Ceny!AK7195,IF(Verzie!$E$1="SK",Ceny!AL7195,""))</f>
        <v>62.404870000000003</v>
      </c>
    </row>
    <row r="7196" spans="34:39" ht="15">
      <c r="AH7196" s="353" t="s">
        <v>1682</v>
      </c>
      <c r="AI7196" s="352" t="s">
        <v>21840</v>
      </c>
      <c r="AJ7196" s="352" t="s">
        <v>21841</v>
      </c>
      <c r="AK7196" s="354">
        <v>1118.5320200000001</v>
      </c>
      <c r="AL7196" s="355">
        <v>53.805430000000001</v>
      </c>
      <c r="AM7196" s="11">
        <f>IF(Verzie!$E$1="CZK",Ceny!AK7196,IF(Verzie!$E$1="SK",Ceny!AL7196,""))</f>
        <v>53.805430000000001</v>
      </c>
    </row>
    <row r="7197" spans="34:39" ht="15">
      <c r="AH7197" s="353" t="s">
        <v>1682</v>
      </c>
      <c r="AI7197" s="352" t="s">
        <v>21842</v>
      </c>
      <c r="AJ7197" s="352" t="s">
        <v>21843</v>
      </c>
      <c r="AK7197" s="354">
        <v>1318.9272000000001</v>
      </c>
      <c r="AL7197" s="355">
        <v>63.445149999999998</v>
      </c>
      <c r="AM7197" s="11">
        <f>IF(Verzie!$E$1="CZK",Ceny!AK7197,IF(Verzie!$E$1="SK",Ceny!AL7197,""))</f>
        <v>63.445149999999998</v>
      </c>
    </row>
    <row r="7198" spans="34:39" ht="15">
      <c r="AH7198" s="353" t="s">
        <v>1682</v>
      </c>
      <c r="AI7198" s="352" t="s">
        <v>21844</v>
      </c>
      <c r="AJ7198" s="352" t="s">
        <v>21845</v>
      </c>
      <c r="AK7198" s="354">
        <v>1140.1579200000001</v>
      </c>
      <c r="AL7198" s="355">
        <v>54.845730000000003</v>
      </c>
      <c r="AM7198" s="11">
        <f>IF(Verzie!$E$1="CZK",Ceny!AK7198,IF(Verzie!$E$1="SK",Ceny!AL7198,""))</f>
        <v>54.845730000000003</v>
      </c>
    </row>
    <row r="7199" spans="34:39" ht="15">
      <c r="AH7199" s="353" t="s">
        <v>1682</v>
      </c>
      <c r="AI7199" s="352" t="s">
        <v>21846</v>
      </c>
      <c r="AJ7199" s="352" t="s">
        <v>21847</v>
      </c>
      <c r="AK7199" s="354">
        <v>1340.5531000000001</v>
      </c>
      <c r="AL7199" s="355">
        <v>64.48545</v>
      </c>
      <c r="AM7199" s="11">
        <f>IF(Verzie!$E$1="CZK",Ceny!AK7199,IF(Verzie!$E$1="SK",Ceny!AL7199,""))</f>
        <v>64.48545</v>
      </c>
    </row>
    <row r="7200" spans="34:39" ht="15">
      <c r="AH7200" s="353" t="s">
        <v>1682</v>
      </c>
      <c r="AI7200" s="352" t="s">
        <v>21848</v>
      </c>
      <c r="AJ7200" s="352" t="s">
        <v>21849</v>
      </c>
      <c r="AK7200" s="354">
        <v>1049.6424500000001</v>
      </c>
      <c r="AL7200" s="355">
        <v>50.049889999999998</v>
      </c>
      <c r="AM7200" s="11">
        <f>IF(Verzie!$E$1="CZK",Ceny!AK7200,IF(Verzie!$E$1="SK",Ceny!AL7200,""))</f>
        <v>50.049889999999998</v>
      </c>
    </row>
    <row r="7201" spans="34:39" ht="15">
      <c r="AH7201" s="353" t="s">
        <v>1682</v>
      </c>
      <c r="AI7201" s="352" t="s">
        <v>21850</v>
      </c>
      <c r="AJ7201" s="352" t="s">
        <v>21851</v>
      </c>
      <c r="AK7201" s="354">
        <v>1244.30558</v>
      </c>
      <c r="AL7201" s="355">
        <v>59.21161</v>
      </c>
      <c r="AM7201" s="11">
        <f>IF(Verzie!$E$1="CZK",Ceny!AK7201,IF(Verzie!$E$1="SK",Ceny!AL7201,""))</f>
        <v>59.21161</v>
      </c>
    </row>
    <row r="7202" spans="34:39" ht="15">
      <c r="AH7202" s="353" t="s">
        <v>1682</v>
      </c>
      <c r="AI7202" s="352" t="s">
        <v>21852</v>
      </c>
      <c r="AJ7202" s="352" t="s">
        <v>21853</v>
      </c>
      <c r="AK7202" s="354">
        <v>0</v>
      </c>
      <c r="AL7202" s="355">
        <v>0</v>
      </c>
      <c r="AM7202" s="11">
        <f>IF(Verzie!$E$1="CZK",Ceny!AK7202,IF(Verzie!$E$1="SK",Ceny!AL7202,""))</f>
        <v>0</v>
      </c>
    </row>
    <row r="7203" spans="34:39" ht="15">
      <c r="AH7203" s="353" t="s">
        <v>1682</v>
      </c>
      <c r="AI7203" s="352" t="s">
        <v>21854</v>
      </c>
      <c r="AJ7203" s="352" t="s">
        <v>21855</v>
      </c>
      <c r="AK7203" s="354">
        <v>1060.4593299999999</v>
      </c>
      <c r="AL7203" s="355">
        <v>50.570230000000002</v>
      </c>
      <c r="AM7203" s="11">
        <f>IF(Verzie!$E$1="CZK",Ceny!AK7203,IF(Verzie!$E$1="SK",Ceny!AL7203,""))</f>
        <v>50.570230000000002</v>
      </c>
    </row>
    <row r="7204" spans="34:39" ht="15">
      <c r="AH7204" s="353" t="s">
        <v>1682</v>
      </c>
      <c r="AI7204" s="352" t="s">
        <v>21856</v>
      </c>
      <c r="AJ7204" s="352" t="s">
        <v>21857</v>
      </c>
      <c r="AK7204" s="354">
        <v>1255.12246</v>
      </c>
      <c r="AL7204" s="355">
        <v>59.731949999999998</v>
      </c>
      <c r="AM7204" s="11">
        <f>IF(Verzie!$E$1="CZK",Ceny!AK7204,IF(Verzie!$E$1="SK",Ceny!AL7204,""))</f>
        <v>59.731949999999998</v>
      </c>
    </row>
    <row r="7205" spans="34:39" ht="15">
      <c r="AH7205" s="353" t="s">
        <v>1682</v>
      </c>
      <c r="AI7205" s="352" t="s">
        <v>21858</v>
      </c>
      <c r="AJ7205" s="352" t="s">
        <v>21859</v>
      </c>
      <c r="AK7205" s="354">
        <v>0</v>
      </c>
      <c r="AL7205" s="355">
        <v>0</v>
      </c>
      <c r="AM7205" s="11">
        <f>IF(Verzie!$E$1="CZK",Ceny!AK7205,IF(Verzie!$E$1="SK",Ceny!AL7205,""))</f>
        <v>0</v>
      </c>
    </row>
    <row r="7206" spans="34:39" ht="15">
      <c r="AH7206" s="353" t="s">
        <v>1682</v>
      </c>
      <c r="AI7206" s="352" t="s">
        <v>21860</v>
      </c>
      <c r="AJ7206" s="352" t="s">
        <v>21861</v>
      </c>
      <c r="AK7206" s="354">
        <v>1103.7028700000001</v>
      </c>
      <c r="AL7206" s="355">
        <v>52.650410000000001</v>
      </c>
      <c r="AM7206" s="11">
        <f>IF(Verzie!$E$1="CZK",Ceny!AK7206,IF(Verzie!$E$1="SK",Ceny!AL7206,""))</f>
        <v>52.650410000000001</v>
      </c>
    </row>
    <row r="7207" spans="34:39" ht="15">
      <c r="AH7207" s="353" t="s">
        <v>1682</v>
      </c>
      <c r="AI7207" s="352" t="s">
        <v>21862</v>
      </c>
      <c r="AJ7207" s="352" t="s">
        <v>21863</v>
      </c>
      <c r="AK7207" s="354">
        <v>1298.366</v>
      </c>
      <c r="AL7207" s="355">
        <v>61.812130000000003</v>
      </c>
      <c r="AM7207" s="11">
        <f>IF(Verzie!$E$1="CZK",Ceny!AK7207,IF(Verzie!$E$1="SK",Ceny!AL7207,""))</f>
        <v>61.812130000000003</v>
      </c>
    </row>
    <row r="7208" spans="34:39" ht="15">
      <c r="AH7208" s="353" t="s">
        <v>1682</v>
      </c>
      <c r="AI7208" s="352" t="s">
        <v>21864</v>
      </c>
      <c r="AJ7208" s="352" t="s">
        <v>21865</v>
      </c>
      <c r="AK7208" s="354">
        <v>0</v>
      </c>
      <c r="AL7208" s="355">
        <v>0</v>
      </c>
      <c r="AM7208" s="11">
        <f>IF(Verzie!$E$1="CZK",Ceny!AK7208,IF(Verzie!$E$1="SK",Ceny!AL7208,""))</f>
        <v>0</v>
      </c>
    </row>
    <row r="7209" spans="34:39" ht="15">
      <c r="AH7209" s="353" t="s">
        <v>1682</v>
      </c>
      <c r="AI7209" s="352" t="s">
        <v>21866</v>
      </c>
      <c r="AJ7209" s="352" t="s">
        <v>21867</v>
      </c>
      <c r="AK7209" s="354">
        <v>1125.3287700000001</v>
      </c>
      <c r="AL7209" s="355">
        <v>53.690689999999996</v>
      </c>
      <c r="AM7209" s="11">
        <f>IF(Verzie!$E$1="CZK",Ceny!AK7209,IF(Verzie!$E$1="SK",Ceny!AL7209,""))</f>
        <v>53.690689999999996</v>
      </c>
    </row>
    <row r="7210" spans="34:39" ht="15">
      <c r="AH7210" s="353" t="s">
        <v>1682</v>
      </c>
      <c r="AI7210" s="352" t="s">
        <v>21868</v>
      </c>
      <c r="AJ7210" s="352" t="s">
        <v>21869</v>
      </c>
      <c r="AK7210" s="354">
        <v>1125.3287700000001</v>
      </c>
      <c r="AL7210" s="355">
        <v>53.690689999999996</v>
      </c>
      <c r="AM7210" s="11">
        <f>IF(Verzie!$E$1="CZK",Ceny!AK7210,IF(Verzie!$E$1="SK",Ceny!AL7210,""))</f>
        <v>53.690689999999996</v>
      </c>
    </row>
    <row r="7211" spans="34:39" ht="15">
      <c r="AH7211" s="353" t="s">
        <v>1682</v>
      </c>
      <c r="AI7211" s="352" t="s">
        <v>21870</v>
      </c>
      <c r="AJ7211" s="352" t="s">
        <v>21871</v>
      </c>
      <c r="AK7211" s="354">
        <v>0</v>
      </c>
      <c r="AL7211" s="355">
        <v>0</v>
      </c>
      <c r="AM7211" s="11">
        <f>IF(Verzie!$E$1="CZK",Ceny!AK7211,IF(Verzie!$E$1="SK",Ceny!AL7211,""))</f>
        <v>0</v>
      </c>
    </row>
    <row r="7212" spans="34:39" ht="15">
      <c r="AH7212" s="353" t="s">
        <v>1682</v>
      </c>
      <c r="AI7212" s="352" t="s">
        <v>21872</v>
      </c>
      <c r="AJ7212" s="352" t="s">
        <v>21873</v>
      </c>
      <c r="AK7212" s="354">
        <v>1146.9546700000001</v>
      </c>
      <c r="AL7212" s="355">
        <v>54.730989999999998</v>
      </c>
      <c r="AM7212" s="11">
        <f>IF(Verzie!$E$1="CZK",Ceny!AK7212,IF(Verzie!$E$1="SK",Ceny!AL7212,""))</f>
        <v>54.730989999999998</v>
      </c>
    </row>
    <row r="7213" spans="34:39" ht="15">
      <c r="AH7213" s="353" t="s">
        <v>1682</v>
      </c>
      <c r="AI7213" s="352" t="s">
        <v>21874</v>
      </c>
      <c r="AJ7213" s="352" t="s">
        <v>21875</v>
      </c>
      <c r="AK7213" s="354">
        <v>1341.6178</v>
      </c>
      <c r="AL7213" s="355">
        <v>63.892710000000001</v>
      </c>
      <c r="AM7213" s="11">
        <f>IF(Verzie!$E$1="CZK",Ceny!AK7213,IF(Verzie!$E$1="SK",Ceny!AL7213,""))</f>
        <v>63.892710000000001</v>
      </c>
    </row>
    <row r="7214" spans="34:39" ht="15">
      <c r="AH7214" s="353" t="s">
        <v>1682</v>
      </c>
      <c r="AI7214" s="352" t="s">
        <v>21876</v>
      </c>
      <c r="AJ7214" s="352" t="s">
        <v>21877</v>
      </c>
      <c r="AK7214" s="354">
        <v>0</v>
      </c>
      <c r="AL7214" s="355">
        <v>0</v>
      </c>
      <c r="AM7214" s="11">
        <f>IF(Verzie!$E$1="CZK",Ceny!AK7214,IF(Verzie!$E$1="SK",Ceny!AL7214,""))</f>
        <v>0</v>
      </c>
    </row>
    <row r="7215" spans="34:39" ht="15">
      <c r="AH7215" s="353" t="s">
        <v>1682</v>
      </c>
      <c r="AI7215" s="352" t="s">
        <v>21878</v>
      </c>
      <c r="AJ7215" s="352" t="s">
        <v>21879</v>
      </c>
      <c r="AK7215" s="354">
        <v>0</v>
      </c>
      <c r="AL7215" s="355">
        <v>0</v>
      </c>
      <c r="AM7215" s="11">
        <f>IF(Verzie!$E$1="CZK",Ceny!AK7215,IF(Verzie!$E$1="SK",Ceny!AL7215,""))</f>
        <v>0</v>
      </c>
    </row>
    <row r="7216" spans="34:39" ht="15">
      <c r="AH7216" s="353" t="s">
        <v>1682</v>
      </c>
      <c r="AI7216" s="352" t="s">
        <v>21880</v>
      </c>
      <c r="AJ7216" s="352" t="s">
        <v>21881</v>
      </c>
      <c r="AK7216" s="354">
        <v>0</v>
      </c>
      <c r="AL7216" s="355">
        <v>0</v>
      </c>
      <c r="AM7216" s="11">
        <f>IF(Verzie!$E$1="CZK",Ceny!AK7216,IF(Verzie!$E$1="SK",Ceny!AL7216,""))</f>
        <v>0</v>
      </c>
    </row>
    <row r="7217" spans="34:39" ht="15">
      <c r="AH7217" s="353" t="s">
        <v>1682</v>
      </c>
      <c r="AI7217" s="352" t="s">
        <v>21882</v>
      </c>
      <c r="AJ7217" s="352" t="s">
        <v>21883</v>
      </c>
      <c r="AK7217" s="354">
        <v>0</v>
      </c>
      <c r="AL7217" s="355">
        <v>0</v>
      </c>
      <c r="AM7217" s="11">
        <f>IF(Verzie!$E$1="CZK",Ceny!AK7217,IF(Verzie!$E$1="SK",Ceny!AL7217,""))</f>
        <v>0</v>
      </c>
    </row>
    <row r="7218" spans="34:39" ht="15">
      <c r="AH7218" s="353" t="s">
        <v>1682</v>
      </c>
      <c r="AI7218" s="352" t="s">
        <v>21884</v>
      </c>
      <c r="AJ7218" s="352" t="s">
        <v>21885</v>
      </c>
      <c r="AK7218" s="354">
        <v>0</v>
      </c>
      <c r="AL7218" s="355">
        <v>0</v>
      </c>
      <c r="AM7218" s="11">
        <f>IF(Verzie!$E$1="CZK",Ceny!AK7218,IF(Verzie!$E$1="SK",Ceny!AL7218,""))</f>
        <v>0</v>
      </c>
    </row>
    <row r="7219" spans="34:39" ht="15">
      <c r="AH7219" s="353" t="s">
        <v>1682</v>
      </c>
      <c r="AI7219" s="352" t="s">
        <v>21886</v>
      </c>
      <c r="AJ7219" s="352" t="s">
        <v>21887</v>
      </c>
      <c r="AK7219" s="354">
        <v>0</v>
      </c>
      <c r="AL7219" s="355">
        <v>0</v>
      </c>
      <c r="AM7219" s="11">
        <f>IF(Verzie!$E$1="CZK",Ceny!AK7219,IF(Verzie!$E$1="SK",Ceny!AL7219,""))</f>
        <v>0</v>
      </c>
    </row>
    <row r="7220" spans="34:39" ht="15">
      <c r="AH7220" s="353" t="s">
        <v>1682</v>
      </c>
      <c r="AI7220" s="352" t="s">
        <v>21888</v>
      </c>
      <c r="AJ7220" s="352" t="s">
        <v>21889</v>
      </c>
      <c r="AK7220" s="354">
        <v>0</v>
      </c>
      <c r="AL7220" s="355">
        <v>0</v>
      </c>
      <c r="AM7220" s="11">
        <f>IF(Verzie!$E$1="CZK",Ceny!AK7220,IF(Verzie!$E$1="SK",Ceny!AL7220,""))</f>
        <v>0</v>
      </c>
    </row>
    <row r="7221" spans="34:39" ht="15">
      <c r="AH7221" s="353" t="s">
        <v>1682</v>
      </c>
      <c r="AI7221" s="352" t="s">
        <v>21890</v>
      </c>
      <c r="AJ7221" s="352" t="s">
        <v>21891</v>
      </c>
      <c r="AK7221" s="354">
        <v>1096.69246</v>
      </c>
      <c r="AL7221" s="355">
        <v>52.75488</v>
      </c>
      <c r="AM7221" s="11">
        <f>IF(Verzie!$E$1="CZK",Ceny!AK7221,IF(Verzie!$E$1="SK",Ceny!AL7221,""))</f>
        <v>52.75488</v>
      </c>
    </row>
    <row r="7222" spans="34:39" ht="15">
      <c r="AH7222" s="353" t="s">
        <v>1682</v>
      </c>
      <c r="AI7222" s="352" t="s">
        <v>21892</v>
      </c>
      <c r="AJ7222" s="352" t="s">
        <v>21893</v>
      </c>
      <c r="AK7222" s="354">
        <v>1296.26109</v>
      </c>
      <c r="AL7222" s="355">
        <v>62.354840000000003</v>
      </c>
      <c r="AM7222" s="11">
        <f>IF(Verzie!$E$1="CZK",Ceny!AK7222,IF(Verzie!$E$1="SK",Ceny!AL7222,""))</f>
        <v>62.354840000000003</v>
      </c>
    </row>
    <row r="7223" spans="34:39" ht="15">
      <c r="AH7223" s="353" t="s">
        <v>1682</v>
      </c>
      <c r="AI7223" s="352" t="s">
        <v>21894</v>
      </c>
      <c r="AJ7223" s="352" t="s">
        <v>21895</v>
      </c>
      <c r="AK7223" s="354">
        <v>0</v>
      </c>
      <c r="AL7223" s="355">
        <v>0</v>
      </c>
      <c r="AM7223" s="11">
        <f>IF(Verzie!$E$1="CZK",Ceny!AK7223,IF(Verzie!$E$1="SK",Ceny!AL7223,""))</f>
        <v>0</v>
      </c>
    </row>
    <row r="7224" spans="34:39" ht="15">
      <c r="AH7224" s="353" t="s">
        <v>1682</v>
      </c>
      <c r="AI7224" s="352" t="s">
        <v>21896</v>
      </c>
      <c r="AJ7224" s="352" t="s">
        <v>21897</v>
      </c>
      <c r="AK7224" s="354">
        <v>1107.5093400000001</v>
      </c>
      <c r="AL7224" s="355">
        <v>53.275219999999997</v>
      </c>
      <c r="AM7224" s="11">
        <f>IF(Verzie!$E$1="CZK",Ceny!AK7224,IF(Verzie!$E$1="SK",Ceny!AL7224,""))</f>
        <v>53.275219999999997</v>
      </c>
    </row>
    <row r="7225" spans="34:39" ht="15">
      <c r="AH7225" s="353" t="s">
        <v>1682</v>
      </c>
      <c r="AI7225" s="352" t="s">
        <v>21898</v>
      </c>
      <c r="AJ7225" s="352" t="s">
        <v>21899</v>
      </c>
      <c r="AK7225" s="354">
        <v>1307.0779700000001</v>
      </c>
      <c r="AL7225" s="355">
        <v>62.87518</v>
      </c>
      <c r="AM7225" s="11">
        <f>IF(Verzie!$E$1="CZK",Ceny!AK7225,IF(Verzie!$E$1="SK",Ceny!AL7225,""))</f>
        <v>62.87518</v>
      </c>
    </row>
    <row r="7226" spans="34:39" ht="15">
      <c r="AH7226" s="353" t="s">
        <v>1682</v>
      </c>
      <c r="AI7226" s="352" t="s">
        <v>21900</v>
      </c>
      <c r="AJ7226" s="352" t="s">
        <v>21901</v>
      </c>
      <c r="AK7226" s="354">
        <v>0</v>
      </c>
      <c r="AL7226" s="355">
        <v>0</v>
      </c>
      <c r="AM7226" s="11">
        <f>IF(Verzie!$E$1="CZK",Ceny!AK7226,IF(Verzie!$E$1="SK",Ceny!AL7226,""))</f>
        <v>0</v>
      </c>
    </row>
    <row r="7227" spans="34:39" ht="15">
      <c r="AH7227" s="353" t="s">
        <v>1682</v>
      </c>
      <c r="AI7227" s="352" t="s">
        <v>21902</v>
      </c>
      <c r="AJ7227" s="352" t="s">
        <v>21903</v>
      </c>
      <c r="AK7227" s="354">
        <v>1150.75288</v>
      </c>
      <c r="AL7227" s="355">
        <v>55.355400000000003</v>
      </c>
      <c r="AM7227" s="11">
        <f>IF(Verzie!$E$1="CZK",Ceny!AK7227,IF(Verzie!$E$1="SK",Ceny!AL7227,""))</f>
        <v>55.355400000000003</v>
      </c>
    </row>
    <row r="7228" spans="34:39" ht="15">
      <c r="AH7228" s="353" t="s">
        <v>1682</v>
      </c>
      <c r="AI7228" s="352" t="s">
        <v>21904</v>
      </c>
      <c r="AJ7228" s="352" t="s">
        <v>21905</v>
      </c>
      <c r="AK7228" s="354">
        <v>1350.32151</v>
      </c>
      <c r="AL7228" s="355">
        <v>64.955359999999999</v>
      </c>
      <c r="AM7228" s="11">
        <f>IF(Verzie!$E$1="CZK",Ceny!AK7228,IF(Verzie!$E$1="SK",Ceny!AL7228,""))</f>
        <v>64.955359999999999</v>
      </c>
    </row>
    <row r="7229" spans="34:39" ht="15">
      <c r="AH7229" s="353" t="s">
        <v>1682</v>
      </c>
      <c r="AI7229" s="352" t="s">
        <v>21906</v>
      </c>
      <c r="AJ7229" s="352" t="s">
        <v>21907</v>
      </c>
      <c r="AK7229" s="354">
        <v>0</v>
      </c>
      <c r="AL7229" s="355">
        <v>0</v>
      </c>
      <c r="AM7229" s="11">
        <f>IF(Verzie!$E$1="CZK",Ceny!AK7229,IF(Verzie!$E$1="SK",Ceny!AL7229,""))</f>
        <v>0</v>
      </c>
    </row>
    <row r="7230" spans="34:39" ht="15">
      <c r="AH7230" s="353" t="s">
        <v>1682</v>
      </c>
      <c r="AI7230" s="352" t="s">
        <v>21908</v>
      </c>
      <c r="AJ7230" s="352" t="s">
        <v>21909</v>
      </c>
      <c r="AK7230" s="354">
        <v>1172.37878</v>
      </c>
      <c r="AL7230" s="355">
        <v>56.395679999999999</v>
      </c>
      <c r="AM7230" s="11">
        <f>IF(Verzie!$E$1="CZK",Ceny!AK7230,IF(Verzie!$E$1="SK",Ceny!AL7230,""))</f>
        <v>56.395679999999999</v>
      </c>
    </row>
    <row r="7231" spans="34:39" ht="15">
      <c r="AH7231" s="353" t="s">
        <v>1682</v>
      </c>
      <c r="AI7231" s="352" t="s">
        <v>21910</v>
      </c>
      <c r="AJ7231" s="352" t="s">
        <v>21911</v>
      </c>
      <c r="AK7231" s="354">
        <v>1371.94741</v>
      </c>
      <c r="AL7231" s="355">
        <v>65.995639999999995</v>
      </c>
      <c r="AM7231" s="11">
        <f>IF(Verzie!$E$1="CZK",Ceny!AK7231,IF(Verzie!$E$1="SK",Ceny!AL7231,""))</f>
        <v>65.995639999999995</v>
      </c>
    </row>
    <row r="7232" spans="34:39" ht="15">
      <c r="AH7232" s="353" t="s">
        <v>1682</v>
      </c>
      <c r="AI7232" s="352" t="s">
        <v>21912</v>
      </c>
      <c r="AJ7232" s="352" t="s">
        <v>21913</v>
      </c>
      <c r="AK7232" s="354">
        <v>0</v>
      </c>
      <c r="AL7232" s="355">
        <v>0</v>
      </c>
      <c r="AM7232" s="11">
        <f>IF(Verzie!$E$1="CZK",Ceny!AK7232,IF(Verzie!$E$1="SK",Ceny!AL7232,""))</f>
        <v>0</v>
      </c>
    </row>
    <row r="7233" spans="34:39" ht="15">
      <c r="AH7233" s="353" t="s">
        <v>1682</v>
      </c>
      <c r="AI7233" s="352" t="s">
        <v>21914</v>
      </c>
      <c r="AJ7233" s="352" t="s">
        <v>21915</v>
      </c>
      <c r="AK7233" s="354">
        <v>1194.00468</v>
      </c>
      <c r="AL7233" s="355">
        <v>57.435980000000001</v>
      </c>
      <c r="AM7233" s="11">
        <f>IF(Verzie!$E$1="CZK",Ceny!AK7233,IF(Verzie!$E$1="SK",Ceny!AL7233,""))</f>
        <v>57.435980000000001</v>
      </c>
    </row>
    <row r="7234" spans="34:39" ht="15">
      <c r="AH7234" s="353" t="s">
        <v>1682</v>
      </c>
      <c r="AI7234" s="352" t="s">
        <v>21916</v>
      </c>
      <c r="AJ7234" s="352" t="s">
        <v>21917</v>
      </c>
      <c r="AK7234" s="354">
        <v>1393.57331</v>
      </c>
      <c r="AL7234" s="355">
        <v>67.035939999999997</v>
      </c>
      <c r="AM7234" s="11">
        <f>IF(Verzie!$E$1="CZK",Ceny!AK7234,IF(Verzie!$E$1="SK",Ceny!AL7234,""))</f>
        <v>67.035939999999997</v>
      </c>
    </row>
    <row r="7235" spans="34:39" ht="15">
      <c r="AH7235" s="353" t="s">
        <v>1682</v>
      </c>
      <c r="AI7235" s="352" t="s">
        <v>21918</v>
      </c>
      <c r="AJ7235" s="352" t="s">
        <v>21919</v>
      </c>
      <c r="AK7235" s="354">
        <v>0</v>
      </c>
      <c r="AL7235" s="355">
        <v>0</v>
      </c>
      <c r="AM7235" s="11">
        <f>IF(Verzie!$E$1="CZK",Ceny!AK7235,IF(Verzie!$E$1="SK",Ceny!AL7235,""))</f>
        <v>0</v>
      </c>
    </row>
    <row r="7236" spans="34:39" ht="15">
      <c r="AH7236" s="353" t="s">
        <v>1682</v>
      </c>
      <c r="AI7236" s="352" t="s">
        <v>21920</v>
      </c>
      <c r="AJ7236" s="352" t="s">
        <v>21921</v>
      </c>
      <c r="AK7236" s="354">
        <v>0</v>
      </c>
      <c r="AL7236" s="355">
        <v>0</v>
      </c>
      <c r="AM7236" s="11">
        <f>IF(Verzie!$E$1="CZK",Ceny!AK7236,IF(Verzie!$E$1="SK",Ceny!AL7236,""))</f>
        <v>0</v>
      </c>
    </row>
    <row r="7237" spans="34:39" ht="15">
      <c r="AH7237" s="353" t="s">
        <v>1682</v>
      </c>
      <c r="AI7237" s="352" t="s">
        <v>21922</v>
      </c>
      <c r="AJ7237" s="352" t="s">
        <v>21923</v>
      </c>
      <c r="AK7237" s="354">
        <v>0</v>
      </c>
      <c r="AL7237" s="355">
        <v>0</v>
      </c>
      <c r="AM7237" s="11">
        <f>IF(Verzie!$E$1="CZK",Ceny!AK7237,IF(Verzie!$E$1="SK",Ceny!AL7237,""))</f>
        <v>0</v>
      </c>
    </row>
    <row r="7238" spans="34:39" ht="15">
      <c r="AH7238" s="353" t="s">
        <v>1682</v>
      </c>
      <c r="AI7238" s="352" t="s">
        <v>21924</v>
      </c>
      <c r="AJ7238" s="352" t="s">
        <v>21925</v>
      </c>
      <c r="AK7238" s="354">
        <v>0</v>
      </c>
      <c r="AL7238" s="355">
        <v>0</v>
      </c>
      <c r="AM7238" s="11">
        <f>IF(Verzie!$E$1="CZK",Ceny!AK7238,IF(Verzie!$E$1="SK",Ceny!AL7238,""))</f>
        <v>0</v>
      </c>
    </row>
    <row r="7239" spans="34:39" ht="15">
      <c r="AH7239" s="353" t="s">
        <v>1682</v>
      </c>
      <c r="AI7239" s="352" t="s">
        <v>21926</v>
      </c>
      <c r="AJ7239" s="352" t="s">
        <v>21927</v>
      </c>
      <c r="AK7239" s="354">
        <v>0</v>
      </c>
      <c r="AL7239" s="355">
        <v>0</v>
      </c>
      <c r="AM7239" s="11">
        <f>IF(Verzie!$E$1="CZK",Ceny!AK7239,IF(Verzie!$E$1="SK",Ceny!AL7239,""))</f>
        <v>0</v>
      </c>
    </row>
    <row r="7240" spans="34:39" ht="15">
      <c r="AH7240" s="353" t="s">
        <v>1682</v>
      </c>
      <c r="AI7240" s="352" t="s">
        <v>21928</v>
      </c>
      <c r="AJ7240" s="352" t="s">
        <v>21929</v>
      </c>
      <c r="AK7240" s="354">
        <v>0</v>
      </c>
      <c r="AL7240" s="355">
        <v>0</v>
      </c>
      <c r="AM7240" s="11">
        <f>IF(Verzie!$E$1="CZK",Ceny!AK7240,IF(Verzie!$E$1="SK",Ceny!AL7240,""))</f>
        <v>0</v>
      </c>
    </row>
    <row r="7241" spans="34:39" ht="15">
      <c r="AH7241" s="353" t="s">
        <v>1682</v>
      </c>
      <c r="AI7241" s="352" t="s">
        <v>21930</v>
      </c>
      <c r="AJ7241" s="352" t="s">
        <v>21931</v>
      </c>
      <c r="AK7241" s="354">
        <v>0</v>
      </c>
      <c r="AL7241" s="355">
        <v>0</v>
      </c>
      <c r="AM7241" s="11">
        <f>IF(Verzie!$E$1="CZK",Ceny!AK7241,IF(Verzie!$E$1="SK",Ceny!AL7241,""))</f>
        <v>0</v>
      </c>
    </row>
    <row r="7242" spans="34:39" ht="15">
      <c r="AH7242" s="353" t="s">
        <v>1682</v>
      </c>
      <c r="AI7242" s="352" t="s">
        <v>21932</v>
      </c>
      <c r="AJ7242" s="352" t="s">
        <v>21933</v>
      </c>
      <c r="AK7242" s="354">
        <v>1249.5385799999999</v>
      </c>
      <c r="AL7242" s="355">
        <v>60.107320000000001</v>
      </c>
      <c r="AM7242" s="11">
        <f>IF(Verzie!$E$1="CZK",Ceny!AK7242,IF(Verzie!$E$1="SK",Ceny!AL7242,""))</f>
        <v>60.107320000000001</v>
      </c>
    </row>
    <row r="7243" spans="34:39" ht="15">
      <c r="AH7243" s="353" t="s">
        <v>1682</v>
      </c>
      <c r="AI7243" s="352" t="s">
        <v>21934</v>
      </c>
      <c r="AJ7243" s="352" t="s">
        <v>21935</v>
      </c>
      <c r="AK7243" s="354">
        <v>1366.3061299999999</v>
      </c>
      <c r="AL7243" s="355">
        <v>65.724249999999998</v>
      </c>
      <c r="AM7243" s="11">
        <f>IF(Verzie!$E$1="CZK",Ceny!AK7243,IF(Verzie!$E$1="SK",Ceny!AL7243,""))</f>
        <v>65.724249999999998</v>
      </c>
    </row>
    <row r="7244" spans="34:39" ht="15">
      <c r="AH7244" s="353" t="s">
        <v>1682</v>
      </c>
      <c r="AI7244" s="352" t="s">
        <v>21936</v>
      </c>
      <c r="AJ7244" s="352" t="s">
        <v>21937</v>
      </c>
      <c r="AK7244" s="354">
        <v>0</v>
      </c>
      <c r="AL7244" s="355">
        <v>0</v>
      </c>
      <c r="AM7244" s="11">
        <f>IF(Verzie!$E$1="CZK",Ceny!AK7244,IF(Verzie!$E$1="SK",Ceny!AL7244,""))</f>
        <v>0</v>
      </c>
    </row>
    <row r="7245" spans="34:39" ht="15">
      <c r="AH7245" s="353" t="s">
        <v>1682</v>
      </c>
      <c r="AI7245" s="352" t="s">
        <v>21938</v>
      </c>
      <c r="AJ7245" s="352" t="s">
        <v>21939</v>
      </c>
      <c r="AK7245" s="354">
        <v>1260.35546</v>
      </c>
      <c r="AL7245" s="355">
        <v>60.627659999999999</v>
      </c>
      <c r="AM7245" s="11">
        <f>IF(Verzie!$E$1="CZK",Ceny!AK7245,IF(Verzie!$E$1="SK",Ceny!AL7245,""))</f>
        <v>60.627659999999999</v>
      </c>
    </row>
    <row r="7246" spans="34:39" ht="15">
      <c r="AH7246" s="353" t="s">
        <v>1682</v>
      </c>
      <c r="AI7246" s="352" t="s">
        <v>21940</v>
      </c>
      <c r="AJ7246" s="352" t="s">
        <v>21941</v>
      </c>
      <c r="AK7246" s="354">
        <v>1377.12301</v>
      </c>
      <c r="AL7246" s="355">
        <v>66.244590000000002</v>
      </c>
      <c r="AM7246" s="11">
        <f>IF(Verzie!$E$1="CZK",Ceny!AK7246,IF(Verzie!$E$1="SK",Ceny!AL7246,""))</f>
        <v>66.244590000000002</v>
      </c>
    </row>
    <row r="7247" spans="34:39" ht="15">
      <c r="AH7247" s="353" t="s">
        <v>1682</v>
      </c>
      <c r="AI7247" s="352" t="s">
        <v>21942</v>
      </c>
      <c r="AJ7247" s="352" t="s">
        <v>21943</v>
      </c>
      <c r="AK7247" s="354">
        <v>0</v>
      </c>
      <c r="AL7247" s="355">
        <v>0</v>
      </c>
      <c r="AM7247" s="11">
        <f>IF(Verzie!$E$1="CZK",Ceny!AK7247,IF(Verzie!$E$1="SK",Ceny!AL7247,""))</f>
        <v>0</v>
      </c>
    </row>
    <row r="7248" spans="34:39" ht="15">
      <c r="AH7248" s="353" t="s">
        <v>1682</v>
      </c>
      <c r="AI7248" s="352" t="s">
        <v>21944</v>
      </c>
      <c r="AJ7248" s="352" t="s">
        <v>21945</v>
      </c>
      <c r="AK7248" s="354">
        <v>1303.5989999999999</v>
      </c>
      <c r="AL7248" s="355">
        <v>62.707839999999997</v>
      </c>
      <c r="AM7248" s="11">
        <f>IF(Verzie!$E$1="CZK",Ceny!AK7248,IF(Verzie!$E$1="SK",Ceny!AL7248,""))</f>
        <v>62.707839999999997</v>
      </c>
    </row>
    <row r="7249" spans="34:39" ht="15">
      <c r="AH7249" s="353" t="s">
        <v>1682</v>
      </c>
      <c r="AI7249" s="352" t="s">
        <v>21946</v>
      </c>
      <c r="AJ7249" s="352" t="s">
        <v>21947</v>
      </c>
      <c r="AK7249" s="354">
        <v>1420.36655</v>
      </c>
      <c r="AL7249" s="355">
        <v>68.324770000000001</v>
      </c>
      <c r="AM7249" s="11">
        <f>IF(Verzie!$E$1="CZK",Ceny!AK7249,IF(Verzie!$E$1="SK",Ceny!AL7249,""))</f>
        <v>68.324770000000001</v>
      </c>
    </row>
    <row r="7250" spans="34:39" ht="15">
      <c r="AH7250" s="353" t="s">
        <v>1682</v>
      </c>
      <c r="AI7250" s="352" t="s">
        <v>21948</v>
      </c>
      <c r="AJ7250" s="352" t="s">
        <v>21949</v>
      </c>
      <c r="AK7250" s="354">
        <v>0</v>
      </c>
      <c r="AL7250" s="355">
        <v>0</v>
      </c>
      <c r="AM7250" s="11">
        <f>IF(Verzie!$E$1="CZK",Ceny!AK7250,IF(Verzie!$E$1="SK",Ceny!AL7250,""))</f>
        <v>0</v>
      </c>
    </row>
    <row r="7251" spans="34:39" ht="15">
      <c r="AH7251" s="353" t="s">
        <v>1682</v>
      </c>
      <c r="AI7251" s="352" t="s">
        <v>21950</v>
      </c>
      <c r="AJ7251" s="352" t="s">
        <v>21951</v>
      </c>
      <c r="AK7251" s="354">
        <v>1325.2248999999999</v>
      </c>
      <c r="AL7251" s="355">
        <v>63.74812</v>
      </c>
      <c r="AM7251" s="11">
        <f>IF(Verzie!$E$1="CZK",Ceny!AK7251,IF(Verzie!$E$1="SK",Ceny!AL7251,""))</f>
        <v>63.74812</v>
      </c>
    </row>
    <row r="7252" spans="34:39" ht="15">
      <c r="AH7252" s="353" t="s">
        <v>1682</v>
      </c>
      <c r="AI7252" s="352" t="s">
        <v>21952</v>
      </c>
      <c r="AJ7252" s="352" t="s">
        <v>21953</v>
      </c>
      <c r="AK7252" s="354">
        <v>1441.99245</v>
      </c>
      <c r="AL7252" s="355">
        <v>69.365049999999997</v>
      </c>
      <c r="AM7252" s="11">
        <f>IF(Verzie!$E$1="CZK",Ceny!AK7252,IF(Verzie!$E$1="SK",Ceny!AL7252,""))</f>
        <v>69.365049999999997</v>
      </c>
    </row>
    <row r="7253" spans="34:39" ht="15">
      <c r="AH7253" s="353" t="s">
        <v>1682</v>
      </c>
      <c r="AI7253" s="352" t="s">
        <v>21954</v>
      </c>
      <c r="AJ7253" s="352" t="s">
        <v>21955</v>
      </c>
      <c r="AK7253" s="354">
        <v>0</v>
      </c>
      <c r="AL7253" s="355">
        <v>0</v>
      </c>
      <c r="AM7253" s="11">
        <f>IF(Verzie!$E$1="CZK",Ceny!AK7253,IF(Verzie!$E$1="SK",Ceny!AL7253,""))</f>
        <v>0</v>
      </c>
    </row>
    <row r="7254" spans="34:39" ht="15">
      <c r="AH7254" s="353" t="s">
        <v>1682</v>
      </c>
      <c r="AI7254" s="352" t="s">
        <v>21956</v>
      </c>
      <c r="AJ7254" s="352" t="s">
        <v>21957</v>
      </c>
      <c r="AK7254" s="354">
        <v>1346.8507999999999</v>
      </c>
      <c r="AL7254" s="355">
        <v>64.788420000000002</v>
      </c>
      <c r="AM7254" s="11">
        <f>IF(Verzie!$E$1="CZK",Ceny!AK7254,IF(Verzie!$E$1="SK",Ceny!AL7254,""))</f>
        <v>64.788420000000002</v>
      </c>
    </row>
    <row r="7255" spans="34:39" ht="15">
      <c r="AH7255" s="353" t="s">
        <v>1682</v>
      </c>
      <c r="AI7255" s="352" t="s">
        <v>21958</v>
      </c>
      <c r="AJ7255" s="352" t="s">
        <v>21959</v>
      </c>
      <c r="AK7255" s="354">
        <v>1463.61835</v>
      </c>
      <c r="AL7255" s="355">
        <v>70.405349999999999</v>
      </c>
      <c r="AM7255" s="11">
        <f>IF(Verzie!$E$1="CZK",Ceny!AK7255,IF(Verzie!$E$1="SK",Ceny!AL7255,""))</f>
        <v>70.405349999999999</v>
      </c>
    </row>
    <row r="7256" spans="34:39" ht="15">
      <c r="AH7256" s="353" t="s">
        <v>1682</v>
      </c>
      <c r="AI7256" s="352" t="s">
        <v>21960</v>
      </c>
      <c r="AJ7256" s="352" t="s">
        <v>21961</v>
      </c>
      <c r="AK7256" s="354">
        <v>0</v>
      </c>
      <c r="AL7256" s="355">
        <v>0</v>
      </c>
      <c r="AM7256" s="11">
        <f>IF(Verzie!$E$1="CZK",Ceny!AK7256,IF(Verzie!$E$1="SK",Ceny!AL7256,""))</f>
        <v>0</v>
      </c>
    </row>
    <row r="7257" spans="34:39" ht="15">
      <c r="AH7257" s="353" t="s">
        <v>1682</v>
      </c>
      <c r="AI7257" s="352" t="s">
        <v>21962</v>
      </c>
      <c r="AJ7257" s="352" t="s">
        <v>21963</v>
      </c>
      <c r="AK7257" s="354">
        <v>0</v>
      </c>
      <c r="AL7257" s="355">
        <v>0</v>
      </c>
      <c r="AM7257" s="11">
        <f>IF(Verzie!$E$1="CZK",Ceny!AK7257,IF(Verzie!$E$1="SK",Ceny!AL7257,""))</f>
        <v>0</v>
      </c>
    </row>
    <row r="7258" spans="34:39" ht="15">
      <c r="AH7258" s="353" t="s">
        <v>1682</v>
      </c>
      <c r="AI7258" s="352" t="s">
        <v>21964</v>
      </c>
      <c r="AJ7258" s="352" t="s">
        <v>21965</v>
      </c>
      <c r="AK7258" s="354">
        <v>0</v>
      </c>
      <c r="AL7258" s="355">
        <v>0</v>
      </c>
      <c r="AM7258" s="11">
        <f>IF(Verzie!$E$1="CZK",Ceny!AK7258,IF(Verzie!$E$1="SK",Ceny!AL7258,""))</f>
        <v>0</v>
      </c>
    </row>
    <row r="7259" spans="34:39" ht="15">
      <c r="AH7259" s="353" t="s">
        <v>1682</v>
      </c>
      <c r="AI7259" s="352" t="s">
        <v>21966</v>
      </c>
      <c r="AJ7259" s="352" t="s">
        <v>21967</v>
      </c>
      <c r="AK7259" s="354">
        <v>0</v>
      </c>
      <c r="AL7259" s="355">
        <v>0</v>
      </c>
      <c r="AM7259" s="11">
        <f>IF(Verzie!$E$1="CZK",Ceny!AK7259,IF(Verzie!$E$1="SK",Ceny!AL7259,""))</f>
        <v>0</v>
      </c>
    </row>
    <row r="7260" spans="34:39" ht="15">
      <c r="AH7260" s="353" t="s">
        <v>1682</v>
      </c>
      <c r="AI7260" s="352" t="s">
        <v>21968</v>
      </c>
      <c r="AJ7260" s="352" t="s">
        <v>21969</v>
      </c>
      <c r="AK7260" s="354">
        <v>0</v>
      </c>
      <c r="AL7260" s="355">
        <v>0</v>
      </c>
      <c r="AM7260" s="11">
        <f>IF(Verzie!$E$1="CZK",Ceny!AK7260,IF(Verzie!$E$1="SK",Ceny!AL7260,""))</f>
        <v>0</v>
      </c>
    </row>
    <row r="7261" spans="34:39" ht="15">
      <c r="AH7261" s="353" t="s">
        <v>1682</v>
      </c>
      <c r="AI7261" s="352" t="s">
        <v>21970</v>
      </c>
      <c r="AJ7261" s="352" t="s">
        <v>21971</v>
      </c>
      <c r="AK7261" s="354">
        <v>0</v>
      </c>
      <c r="AL7261" s="355">
        <v>0</v>
      </c>
      <c r="AM7261" s="11">
        <f>IF(Verzie!$E$1="CZK",Ceny!AK7261,IF(Verzie!$E$1="SK",Ceny!AL7261,""))</f>
        <v>0</v>
      </c>
    </row>
    <row r="7262" spans="34:39" ht="15">
      <c r="AH7262" s="353" t="s">
        <v>1682</v>
      </c>
      <c r="AI7262" s="352" t="s">
        <v>21972</v>
      </c>
      <c r="AJ7262" s="352" t="s">
        <v>21973</v>
      </c>
      <c r="AK7262" s="354">
        <v>0</v>
      </c>
      <c r="AL7262" s="355">
        <v>0</v>
      </c>
      <c r="AM7262" s="11">
        <f>IF(Verzie!$E$1="CZK",Ceny!AK7262,IF(Verzie!$E$1="SK",Ceny!AL7262,""))</f>
        <v>0</v>
      </c>
    </row>
    <row r="7263" spans="34:39" ht="15">
      <c r="AH7263" s="353" t="s">
        <v>1682</v>
      </c>
      <c r="AI7263" s="352" t="s">
        <v>21974</v>
      </c>
      <c r="AJ7263" s="352" t="s">
        <v>21975</v>
      </c>
      <c r="AK7263" s="354">
        <v>0</v>
      </c>
      <c r="AL7263" s="355">
        <v>0</v>
      </c>
      <c r="AM7263" s="11">
        <f>IF(Verzie!$E$1="CZK",Ceny!AK7263,IF(Verzie!$E$1="SK",Ceny!AL7263,""))</f>
        <v>0</v>
      </c>
    </row>
    <row r="7264" spans="34:39" ht="15">
      <c r="AH7264" s="353" t="s">
        <v>1682</v>
      </c>
      <c r="AI7264" s="352" t="s">
        <v>21976</v>
      </c>
      <c r="AJ7264" s="352" t="s">
        <v>21977</v>
      </c>
      <c r="AK7264" s="354">
        <v>0</v>
      </c>
      <c r="AL7264" s="355">
        <v>0</v>
      </c>
      <c r="AM7264" s="11">
        <f>IF(Verzie!$E$1="CZK",Ceny!AK7264,IF(Verzie!$E$1="SK",Ceny!AL7264,""))</f>
        <v>0</v>
      </c>
    </row>
    <row r="7265" spans="34:39" ht="15">
      <c r="AH7265" s="353" t="s">
        <v>1682</v>
      </c>
      <c r="AI7265" s="352" t="s">
        <v>21978</v>
      </c>
      <c r="AJ7265" s="352" t="s">
        <v>21979</v>
      </c>
      <c r="AK7265" s="354">
        <v>0</v>
      </c>
      <c r="AL7265" s="355">
        <v>0</v>
      </c>
      <c r="AM7265" s="11">
        <f>IF(Verzie!$E$1="CZK",Ceny!AK7265,IF(Verzie!$E$1="SK",Ceny!AL7265,""))</f>
        <v>0</v>
      </c>
    </row>
    <row r="7266" spans="34:39" ht="15">
      <c r="AH7266" s="353" t="s">
        <v>1682</v>
      </c>
      <c r="AI7266" s="352" t="s">
        <v>21980</v>
      </c>
      <c r="AJ7266" s="352" t="s">
        <v>21981</v>
      </c>
      <c r="AK7266" s="354">
        <v>0</v>
      </c>
      <c r="AL7266" s="355">
        <v>0</v>
      </c>
      <c r="AM7266" s="11">
        <f>IF(Verzie!$E$1="CZK",Ceny!AK7266,IF(Verzie!$E$1="SK",Ceny!AL7266,""))</f>
        <v>0</v>
      </c>
    </row>
    <row r="7267" spans="34:39" ht="15">
      <c r="AH7267" s="353" t="s">
        <v>1682</v>
      </c>
      <c r="AI7267" s="352" t="s">
        <v>21982</v>
      </c>
      <c r="AJ7267" s="352" t="s">
        <v>21983</v>
      </c>
      <c r="AK7267" s="354">
        <v>0</v>
      </c>
      <c r="AL7267" s="355">
        <v>0</v>
      </c>
      <c r="AM7267" s="11">
        <f>IF(Verzie!$E$1="CZK",Ceny!AK7267,IF(Verzie!$E$1="SK",Ceny!AL7267,""))</f>
        <v>0</v>
      </c>
    </row>
    <row r="7268" spans="34:39" ht="15">
      <c r="AH7268" s="353" t="s">
        <v>1682</v>
      </c>
      <c r="AI7268" s="352" t="s">
        <v>21984</v>
      </c>
      <c r="AJ7268" s="352" t="s">
        <v>21985</v>
      </c>
      <c r="AK7268" s="354">
        <v>936.95401000000004</v>
      </c>
      <c r="AL7268" s="355">
        <v>45.038069999999998</v>
      </c>
      <c r="AM7268" s="11">
        <f>IF(Verzie!$E$1="CZK",Ceny!AK7268,IF(Verzie!$E$1="SK",Ceny!AL7268,""))</f>
        <v>45.038069999999998</v>
      </c>
    </row>
    <row r="7269" spans="34:39" ht="15">
      <c r="AH7269" s="353" t="s">
        <v>1682</v>
      </c>
      <c r="AI7269" s="352" t="s">
        <v>21986</v>
      </c>
      <c r="AJ7269" s="352" t="s">
        <v>21987</v>
      </c>
      <c r="AK7269" s="354">
        <v>936.95401000000004</v>
      </c>
      <c r="AL7269" s="355">
        <v>45.038069999999998</v>
      </c>
      <c r="AM7269" s="11">
        <f>IF(Verzie!$E$1="CZK",Ceny!AK7269,IF(Verzie!$E$1="SK",Ceny!AL7269,""))</f>
        <v>45.038069999999998</v>
      </c>
    </row>
    <row r="7270" spans="34:39" ht="15">
      <c r="AH7270" s="353" t="s">
        <v>1682</v>
      </c>
      <c r="AI7270" s="352" t="s">
        <v>21988</v>
      </c>
      <c r="AJ7270" s="352" t="s">
        <v>21989</v>
      </c>
      <c r="AK7270" s="354">
        <v>958.00474999999994</v>
      </c>
      <c r="AL7270" s="355">
        <v>46.028790000000001</v>
      </c>
      <c r="AM7270" s="11">
        <f>IF(Verzie!$E$1="CZK",Ceny!AK7270,IF(Verzie!$E$1="SK",Ceny!AL7270,""))</f>
        <v>46.028790000000001</v>
      </c>
    </row>
    <row r="7271" spans="34:39" ht="15">
      <c r="AH7271" s="353" t="s">
        <v>1682</v>
      </c>
      <c r="AI7271" s="352" t="s">
        <v>21990</v>
      </c>
      <c r="AJ7271" s="352" t="s">
        <v>21991</v>
      </c>
      <c r="AK7271" s="354">
        <v>1024.31197</v>
      </c>
      <c r="AL7271" s="355">
        <v>49.273090000000003</v>
      </c>
      <c r="AM7271" s="11">
        <f>IF(Verzie!$E$1="CZK",Ceny!AK7271,IF(Verzie!$E$1="SK",Ceny!AL7271,""))</f>
        <v>49.273090000000003</v>
      </c>
    </row>
    <row r="7272" spans="34:39" ht="15">
      <c r="AH7272" s="353" t="s">
        <v>1682</v>
      </c>
      <c r="AI7272" s="352" t="s">
        <v>21992</v>
      </c>
      <c r="AJ7272" s="352" t="s">
        <v>21993</v>
      </c>
      <c r="AK7272" s="354">
        <v>1045.93787</v>
      </c>
      <c r="AL7272" s="355">
        <v>50.313389999999998</v>
      </c>
      <c r="AM7272" s="11">
        <f>IF(Verzie!$E$1="CZK",Ceny!AK7272,IF(Verzie!$E$1="SK",Ceny!AL7272,""))</f>
        <v>50.313389999999998</v>
      </c>
    </row>
    <row r="7273" spans="34:39" ht="15">
      <c r="AH7273" s="353" t="s">
        <v>1682</v>
      </c>
      <c r="AI7273" s="352" t="s">
        <v>21994</v>
      </c>
      <c r="AJ7273" s="352" t="s">
        <v>21995</v>
      </c>
      <c r="AK7273" s="354">
        <v>1090.47586</v>
      </c>
      <c r="AL7273" s="355">
        <v>52.455820000000003</v>
      </c>
      <c r="AM7273" s="11">
        <f>IF(Verzie!$E$1="CZK",Ceny!AK7273,IF(Verzie!$E$1="SK",Ceny!AL7273,""))</f>
        <v>52.455820000000003</v>
      </c>
    </row>
    <row r="7274" spans="34:39" ht="15">
      <c r="AH7274" s="353" t="s">
        <v>1682</v>
      </c>
      <c r="AI7274" s="352" t="s">
        <v>21996</v>
      </c>
      <c r="AJ7274" s="352" t="s">
        <v>21997</v>
      </c>
      <c r="AK7274" s="354">
        <v>1006.02639</v>
      </c>
      <c r="AL7274" s="355">
        <v>48.393540000000002</v>
      </c>
      <c r="AM7274" s="11">
        <f>IF(Verzie!$E$1="CZK",Ceny!AK7274,IF(Verzie!$E$1="SK",Ceny!AL7274,""))</f>
        <v>48.393540000000002</v>
      </c>
    </row>
    <row r="7275" spans="34:39" ht="15">
      <c r="AH7275" s="353" t="s">
        <v>1682</v>
      </c>
      <c r="AI7275" s="352" t="s">
        <v>21998</v>
      </c>
      <c r="AJ7275" s="352" t="s">
        <v>21999</v>
      </c>
      <c r="AK7275" s="354">
        <v>1015.40549</v>
      </c>
      <c r="AL7275" s="355">
        <v>48.790039999999998</v>
      </c>
      <c r="AM7275" s="11">
        <f>IF(Verzie!$E$1="CZK",Ceny!AK7275,IF(Verzie!$E$1="SK",Ceny!AL7275,""))</f>
        <v>48.790039999999998</v>
      </c>
    </row>
    <row r="7276" spans="34:39" ht="15">
      <c r="AH7276" s="353" t="s">
        <v>1682</v>
      </c>
      <c r="AI7276" s="352" t="s">
        <v>22000</v>
      </c>
      <c r="AJ7276" s="352" t="s">
        <v>22001</v>
      </c>
      <c r="AK7276" s="354">
        <v>1057.49893</v>
      </c>
      <c r="AL7276" s="355">
        <v>50.771160000000002</v>
      </c>
      <c r="AM7276" s="11">
        <f>IF(Verzie!$E$1="CZK",Ceny!AK7276,IF(Verzie!$E$1="SK",Ceny!AL7276,""))</f>
        <v>50.771160000000002</v>
      </c>
    </row>
    <row r="7277" spans="34:39" ht="15">
      <c r="AH7277" s="353" t="s">
        <v>1682</v>
      </c>
      <c r="AI7277" s="352" t="s">
        <v>22002</v>
      </c>
      <c r="AJ7277" s="352" t="s">
        <v>22003</v>
      </c>
      <c r="AK7277" s="354">
        <v>1081.71271</v>
      </c>
      <c r="AL7277" s="355">
        <v>52.03434</v>
      </c>
      <c r="AM7277" s="11">
        <f>IF(Verzie!$E$1="CZK",Ceny!AK7277,IF(Verzie!$E$1="SK",Ceny!AL7277,""))</f>
        <v>52.03434</v>
      </c>
    </row>
    <row r="7278" spans="34:39" ht="15">
      <c r="AH7278" s="353" t="s">
        <v>1682</v>
      </c>
      <c r="AI7278" s="352" t="s">
        <v>22004</v>
      </c>
      <c r="AJ7278" s="352" t="s">
        <v>22005</v>
      </c>
      <c r="AK7278" s="354">
        <v>1103.33861</v>
      </c>
      <c r="AL7278" s="355">
        <v>53.074640000000002</v>
      </c>
      <c r="AM7278" s="11">
        <f>IF(Verzie!$E$1="CZK",Ceny!AK7278,IF(Verzie!$E$1="SK",Ceny!AL7278,""))</f>
        <v>53.074640000000002</v>
      </c>
    </row>
    <row r="7279" spans="34:39" ht="15">
      <c r="AH7279" s="353" t="s">
        <v>1682</v>
      </c>
      <c r="AI7279" s="352" t="s">
        <v>22006</v>
      </c>
      <c r="AJ7279" s="352" t="s">
        <v>22007</v>
      </c>
      <c r="AK7279" s="354">
        <v>936.95401000000004</v>
      </c>
      <c r="AL7279" s="355">
        <v>45.038069999999998</v>
      </c>
      <c r="AM7279" s="11">
        <f>IF(Verzie!$E$1="CZK",Ceny!AK7279,IF(Verzie!$E$1="SK",Ceny!AL7279,""))</f>
        <v>45.038069999999998</v>
      </c>
    </row>
    <row r="7280" spans="34:39" ht="15">
      <c r="AH7280" s="353" t="s">
        <v>1682</v>
      </c>
      <c r="AI7280" s="352" t="s">
        <v>22008</v>
      </c>
      <c r="AJ7280" s="352" t="s">
        <v>22009</v>
      </c>
      <c r="AK7280" s="354">
        <v>1006.02639</v>
      </c>
      <c r="AL7280" s="355">
        <v>48.393540000000002</v>
      </c>
      <c r="AM7280" s="11">
        <f>IF(Verzie!$E$1="CZK",Ceny!AK7280,IF(Verzie!$E$1="SK",Ceny!AL7280,""))</f>
        <v>48.393540000000002</v>
      </c>
    </row>
    <row r="7281" spans="34:39" ht="15">
      <c r="AH7281" s="353" t="s">
        <v>1682</v>
      </c>
      <c r="AI7281" s="352" t="s">
        <v>22010</v>
      </c>
      <c r="AJ7281" s="352" t="s">
        <v>22011</v>
      </c>
      <c r="AK7281" s="354">
        <v>639.02377000000001</v>
      </c>
      <c r="AL7281" s="355">
        <v>30.706579999999999</v>
      </c>
      <c r="AM7281" s="11">
        <f>IF(Verzie!$E$1="CZK",Ceny!AK7281,IF(Verzie!$E$1="SK",Ceny!AL7281,""))</f>
        <v>30.706579999999999</v>
      </c>
    </row>
    <row r="7282" spans="34:39" ht="15">
      <c r="AH7282" s="353" t="s">
        <v>1682</v>
      </c>
      <c r="AI7282" s="352" t="s">
        <v>22012</v>
      </c>
      <c r="AJ7282" s="352" t="s">
        <v>22013</v>
      </c>
      <c r="AK7282" s="354">
        <v>1015.40549</v>
      </c>
      <c r="AL7282" s="355">
        <v>48.790039999999998</v>
      </c>
      <c r="AM7282" s="11">
        <f>IF(Verzie!$E$1="CZK",Ceny!AK7282,IF(Verzie!$E$1="SK",Ceny!AL7282,""))</f>
        <v>48.790039999999998</v>
      </c>
    </row>
    <row r="7283" spans="34:39" ht="15">
      <c r="AH7283" s="353" t="s">
        <v>1682</v>
      </c>
      <c r="AI7283" s="352" t="s">
        <v>22014</v>
      </c>
      <c r="AJ7283" s="352" t="s">
        <v>22015</v>
      </c>
      <c r="AK7283" s="354">
        <v>1057.49893</v>
      </c>
      <c r="AL7283" s="355">
        <v>50.771160000000002</v>
      </c>
      <c r="AM7283" s="11">
        <f>IF(Verzie!$E$1="CZK",Ceny!AK7283,IF(Verzie!$E$1="SK",Ceny!AL7283,""))</f>
        <v>50.771160000000002</v>
      </c>
    </row>
    <row r="7284" spans="34:39" ht="15">
      <c r="AH7284" s="353" t="s">
        <v>1682</v>
      </c>
      <c r="AI7284" s="352" t="s">
        <v>22016</v>
      </c>
      <c r="AJ7284" s="352" t="s">
        <v>22017</v>
      </c>
      <c r="AK7284" s="354">
        <v>1081.71271</v>
      </c>
      <c r="AL7284" s="355">
        <v>52.03434</v>
      </c>
      <c r="AM7284" s="11">
        <f>IF(Verzie!$E$1="CZK",Ceny!AK7284,IF(Verzie!$E$1="SK",Ceny!AL7284,""))</f>
        <v>52.03434</v>
      </c>
    </row>
    <row r="7285" spans="34:39" ht="15">
      <c r="AH7285" s="353" t="s">
        <v>1682</v>
      </c>
      <c r="AI7285" s="352" t="s">
        <v>22018</v>
      </c>
      <c r="AJ7285" s="352" t="s">
        <v>22019</v>
      </c>
      <c r="AK7285" s="354">
        <v>1103.33861</v>
      </c>
      <c r="AL7285" s="355">
        <v>53.074640000000002</v>
      </c>
      <c r="AM7285" s="11">
        <f>IF(Verzie!$E$1="CZK",Ceny!AK7285,IF(Verzie!$E$1="SK",Ceny!AL7285,""))</f>
        <v>53.074640000000002</v>
      </c>
    </row>
    <row r="7286" spans="34:39" ht="15">
      <c r="AH7286" s="353" t="s">
        <v>1682</v>
      </c>
      <c r="AI7286" s="352" t="s">
        <v>22020</v>
      </c>
      <c r="AJ7286" s="352" t="s">
        <v>22021</v>
      </c>
      <c r="AK7286" s="354">
        <v>1024.43965</v>
      </c>
      <c r="AL7286" s="355">
        <v>49.279260000000001</v>
      </c>
      <c r="AM7286" s="11">
        <f>IF(Verzie!$E$1="CZK",Ceny!AK7286,IF(Verzie!$E$1="SK",Ceny!AL7286,""))</f>
        <v>49.279260000000001</v>
      </c>
    </row>
    <row r="7287" spans="34:39" ht="15">
      <c r="AH7287" s="353" t="s">
        <v>1682</v>
      </c>
      <c r="AI7287" s="352" t="s">
        <v>22022</v>
      </c>
      <c r="AJ7287" s="352" t="s">
        <v>22023</v>
      </c>
      <c r="AK7287" s="354">
        <v>0</v>
      </c>
      <c r="AL7287" s="355">
        <v>0</v>
      </c>
      <c r="AM7287" s="11">
        <f>IF(Verzie!$E$1="CZK",Ceny!AK7287,IF(Verzie!$E$1="SK",Ceny!AL7287,""))</f>
        <v>0</v>
      </c>
    </row>
    <row r="7288" spans="34:39" ht="15">
      <c r="AH7288" s="353" t="s">
        <v>1682</v>
      </c>
      <c r="AI7288" s="352" t="s">
        <v>22024</v>
      </c>
      <c r="AJ7288" s="352" t="s">
        <v>22025</v>
      </c>
      <c r="AK7288" s="354">
        <v>1033.8187499999999</v>
      </c>
      <c r="AL7288" s="355">
        <v>49.675759999999997</v>
      </c>
      <c r="AM7288" s="11">
        <f>IF(Verzie!$E$1="CZK",Ceny!AK7288,IF(Verzie!$E$1="SK",Ceny!AL7288,""))</f>
        <v>49.675759999999997</v>
      </c>
    </row>
    <row r="7289" spans="34:39" ht="15">
      <c r="AH7289" s="353" t="s">
        <v>1682</v>
      </c>
      <c r="AI7289" s="352" t="s">
        <v>22026</v>
      </c>
      <c r="AJ7289" s="352" t="s">
        <v>22027</v>
      </c>
      <c r="AK7289" s="354">
        <v>0</v>
      </c>
      <c r="AL7289" s="355">
        <v>0</v>
      </c>
      <c r="AM7289" s="11">
        <f>IF(Verzie!$E$1="CZK",Ceny!AK7289,IF(Verzie!$E$1="SK",Ceny!AL7289,""))</f>
        <v>0</v>
      </c>
    </row>
    <row r="7290" spans="34:39" ht="15">
      <c r="AH7290" s="353" t="s">
        <v>1682</v>
      </c>
      <c r="AI7290" s="352" t="s">
        <v>22028</v>
      </c>
      <c r="AJ7290" s="352" t="s">
        <v>22029</v>
      </c>
      <c r="AK7290" s="354">
        <v>1075.91219</v>
      </c>
      <c r="AL7290" s="355">
        <v>51.656880000000001</v>
      </c>
      <c r="AM7290" s="11">
        <f>IF(Verzie!$E$1="CZK",Ceny!AK7290,IF(Verzie!$E$1="SK",Ceny!AL7290,""))</f>
        <v>51.656880000000001</v>
      </c>
    </row>
    <row r="7291" spans="34:39" ht="15">
      <c r="AH7291" s="353" t="s">
        <v>1682</v>
      </c>
      <c r="AI7291" s="352" t="s">
        <v>22030</v>
      </c>
      <c r="AJ7291" s="352" t="s">
        <v>22031</v>
      </c>
      <c r="AK7291" s="354">
        <v>0</v>
      </c>
      <c r="AL7291" s="355">
        <v>0</v>
      </c>
      <c r="AM7291" s="11">
        <f>IF(Verzie!$E$1="CZK",Ceny!AK7291,IF(Verzie!$E$1="SK",Ceny!AL7291,""))</f>
        <v>0</v>
      </c>
    </row>
    <row r="7292" spans="34:39" ht="15">
      <c r="AH7292" s="353" t="s">
        <v>1682</v>
      </c>
      <c r="AI7292" s="352" t="s">
        <v>22032</v>
      </c>
      <c r="AJ7292" s="352" t="s">
        <v>22033</v>
      </c>
      <c r="AK7292" s="354">
        <v>1100.1259700000001</v>
      </c>
      <c r="AL7292" s="355">
        <v>52.920059999999999</v>
      </c>
      <c r="AM7292" s="11">
        <f>IF(Verzie!$E$1="CZK",Ceny!AK7292,IF(Verzie!$E$1="SK",Ceny!AL7292,""))</f>
        <v>52.920059999999999</v>
      </c>
    </row>
    <row r="7293" spans="34:39" ht="15">
      <c r="AH7293" s="353" t="s">
        <v>1682</v>
      </c>
      <c r="AI7293" s="352" t="s">
        <v>22034</v>
      </c>
      <c r="AJ7293" s="352" t="s">
        <v>22035</v>
      </c>
      <c r="AK7293" s="354">
        <v>0</v>
      </c>
      <c r="AL7293" s="355">
        <v>0</v>
      </c>
      <c r="AM7293" s="11">
        <f>IF(Verzie!$E$1="CZK",Ceny!AK7293,IF(Verzie!$E$1="SK",Ceny!AL7293,""))</f>
        <v>0</v>
      </c>
    </row>
    <row r="7294" spans="34:39" ht="15">
      <c r="AH7294" s="353" t="s">
        <v>1682</v>
      </c>
      <c r="AI7294" s="352" t="s">
        <v>22036</v>
      </c>
      <c r="AJ7294" s="352" t="s">
        <v>22037</v>
      </c>
      <c r="AK7294" s="354">
        <v>1121.7518700000001</v>
      </c>
      <c r="AL7294" s="355">
        <v>53.960360000000001</v>
      </c>
      <c r="AM7294" s="11">
        <f>IF(Verzie!$E$1="CZK",Ceny!AK7294,IF(Verzie!$E$1="SK",Ceny!AL7294,""))</f>
        <v>53.960360000000001</v>
      </c>
    </row>
    <row r="7295" spans="34:39" ht="15">
      <c r="AH7295" s="353" t="s">
        <v>1682</v>
      </c>
      <c r="AI7295" s="352" t="s">
        <v>22038</v>
      </c>
      <c r="AJ7295" s="352" t="s">
        <v>22039</v>
      </c>
      <c r="AK7295" s="354">
        <v>0</v>
      </c>
      <c r="AL7295" s="355">
        <v>0</v>
      </c>
      <c r="AM7295" s="11">
        <f>IF(Verzie!$E$1="CZK",Ceny!AK7295,IF(Verzie!$E$1="SK",Ceny!AL7295,""))</f>
        <v>0</v>
      </c>
    </row>
    <row r="7296" spans="34:39" ht="15">
      <c r="AH7296" s="353" t="s">
        <v>1682</v>
      </c>
      <c r="AI7296" s="352" t="s">
        <v>22040</v>
      </c>
      <c r="AJ7296" s="352" t="s">
        <v>22041</v>
      </c>
      <c r="AK7296" s="354">
        <v>0</v>
      </c>
      <c r="AL7296" s="355">
        <v>0</v>
      </c>
      <c r="AM7296" s="11">
        <f>IF(Verzie!$E$1="CZK",Ceny!AK7296,IF(Verzie!$E$1="SK",Ceny!AL7296,""))</f>
        <v>0</v>
      </c>
    </row>
    <row r="7297" spans="34:39" ht="15">
      <c r="AH7297" s="353" t="s">
        <v>1682</v>
      </c>
      <c r="AI7297" s="352" t="s">
        <v>22042</v>
      </c>
      <c r="AJ7297" s="352" t="s">
        <v>22043</v>
      </c>
      <c r="AK7297" s="354">
        <v>0</v>
      </c>
      <c r="AL7297" s="355">
        <v>0</v>
      </c>
      <c r="AM7297" s="11">
        <f>IF(Verzie!$E$1="CZK",Ceny!AK7297,IF(Verzie!$E$1="SK",Ceny!AL7297,""))</f>
        <v>0</v>
      </c>
    </row>
    <row r="7298" spans="34:39" ht="15">
      <c r="AH7298" s="353" t="s">
        <v>1682</v>
      </c>
      <c r="AI7298" s="352" t="s">
        <v>22044</v>
      </c>
      <c r="AJ7298" s="352" t="s">
        <v>22045</v>
      </c>
      <c r="AK7298" s="354">
        <v>0</v>
      </c>
      <c r="AL7298" s="355">
        <v>0</v>
      </c>
      <c r="AM7298" s="11">
        <f>IF(Verzie!$E$1="CZK",Ceny!AK7298,IF(Verzie!$E$1="SK",Ceny!AL7298,""))</f>
        <v>0</v>
      </c>
    </row>
    <row r="7299" spans="34:39" ht="15">
      <c r="AH7299" s="353" t="s">
        <v>1682</v>
      </c>
      <c r="AI7299" s="352" t="s">
        <v>22046</v>
      </c>
      <c r="AJ7299" s="352" t="s">
        <v>22047</v>
      </c>
      <c r="AK7299" s="354">
        <v>0</v>
      </c>
      <c r="AL7299" s="355">
        <v>0</v>
      </c>
      <c r="AM7299" s="11">
        <f>IF(Verzie!$E$1="CZK",Ceny!AK7299,IF(Verzie!$E$1="SK",Ceny!AL7299,""))</f>
        <v>0</v>
      </c>
    </row>
    <row r="7300" spans="34:39" ht="15">
      <c r="AH7300" s="353" t="s">
        <v>1682</v>
      </c>
      <c r="AI7300" s="352" t="s">
        <v>22048</v>
      </c>
      <c r="AJ7300" s="352" t="s">
        <v>22049</v>
      </c>
      <c r="AK7300" s="354">
        <v>0</v>
      </c>
      <c r="AL7300" s="355">
        <v>0</v>
      </c>
      <c r="AM7300" s="11">
        <f>IF(Verzie!$E$1="CZK",Ceny!AK7300,IF(Verzie!$E$1="SK",Ceny!AL7300,""))</f>
        <v>0</v>
      </c>
    </row>
    <row r="7301" spans="34:39" ht="15">
      <c r="AH7301" s="353" t="s">
        <v>1682</v>
      </c>
      <c r="AI7301" s="352" t="s">
        <v>22050</v>
      </c>
      <c r="AJ7301" s="352" t="s">
        <v>22051</v>
      </c>
      <c r="AK7301" s="354">
        <v>1042.8457000000001</v>
      </c>
      <c r="AL7301" s="355">
        <v>50.164630000000002</v>
      </c>
      <c r="AM7301" s="11">
        <f>IF(Verzie!$E$1="CZK",Ceny!AK7301,IF(Verzie!$E$1="SK",Ceny!AL7301,""))</f>
        <v>50.164630000000002</v>
      </c>
    </row>
    <row r="7302" spans="34:39" ht="15">
      <c r="AH7302" s="353" t="s">
        <v>1682</v>
      </c>
      <c r="AI7302" s="352" t="s">
        <v>22052</v>
      </c>
      <c r="AJ7302" s="352" t="s">
        <v>22053</v>
      </c>
      <c r="AK7302" s="354">
        <v>1243.2408800000001</v>
      </c>
      <c r="AL7302" s="355">
        <v>59.804349999999999</v>
      </c>
      <c r="AM7302" s="11">
        <f>IF(Verzie!$E$1="CZK",Ceny!AK7302,IF(Verzie!$E$1="SK",Ceny!AL7302,""))</f>
        <v>59.804349999999999</v>
      </c>
    </row>
    <row r="7303" spans="34:39" ht="15">
      <c r="AH7303" s="353" t="s">
        <v>1682</v>
      </c>
      <c r="AI7303" s="352" t="s">
        <v>22054</v>
      </c>
      <c r="AJ7303" s="352" t="s">
        <v>22055</v>
      </c>
      <c r="AK7303" s="354">
        <v>1052.2248</v>
      </c>
      <c r="AL7303" s="355">
        <v>50.561129999999999</v>
      </c>
      <c r="AM7303" s="11">
        <f>IF(Verzie!$E$1="CZK",Ceny!AK7303,IF(Verzie!$E$1="SK",Ceny!AL7303,""))</f>
        <v>50.561129999999999</v>
      </c>
    </row>
    <row r="7304" spans="34:39" ht="15">
      <c r="AH7304" s="353" t="s">
        <v>1682</v>
      </c>
      <c r="AI7304" s="352" t="s">
        <v>22056</v>
      </c>
      <c r="AJ7304" s="352" t="s">
        <v>22057</v>
      </c>
      <c r="AK7304" s="354">
        <v>1252.6199799999999</v>
      </c>
      <c r="AL7304" s="355">
        <v>60.200850000000003</v>
      </c>
      <c r="AM7304" s="11">
        <f>IF(Verzie!$E$1="CZK",Ceny!AK7304,IF(Verzie!$E$1="SK",Ceny!AL7304,""))</f>
        <v>60.200850000000003</v>
      </c>
    </row>
    <row r="7305" spans="34:39" ht="15">
      <c r="AH7305" s="353" t="s">
        <v>1682</v>
      </c>
      <c r="AI7305" s="352" t="s">
        <v>22058</v>
      </c>
      <c r="AJ7305" s="352" t="s">
        <v>22059</v>
      </c>
      <c r="AK7305" s="354">
        <v>1094.3182400000001</v>
      </c>
      <c r="AL7305" s="355">
        <v>52.542250000000003</v>
      </c>
      <c r="AM7305" s="11">
        <f>IF(Verzie!$E$1="CZK",Ceny!AK7305,IF(Verzie!$E$1="SK",Ceny!AL7305,""))</f>
        <v>52.542250000000003</v>
      </c>
    </row>
    <row r="7306" spans="34:39" ht="15">
      <c r="AH7306" s="353" t="s">
        <v>1682</v>
      </c>
      <c r="AI7306" s="352" t="s">
        <v>22060</v>
      </c>
      <c r="AJ7306" s="352" t="s">
        <v>22061</v>
      </c>
      <c r="AK7306" s="354">
        <v>1294.71342</v>
      </c>
      <c r="AL7306" s="355">
        <v>62.18197</v>
      </c>
      <c r="AM7306" s="11">
        <f>IF(Verzie!$E$1="CZK",Ceny!AK7306,IF(Verzie!$E$1="SK",Ceny!AL7306,""))</f>
        <v>62.18197</v>
      </c>
    </row>
    <row r="7307" spans="34:39" ht="15">
      <c r="AH7307" s="353" t="s">
        <v>1682</v>
      </c>
      <c r="AI7307" s="352" t="s">
        <v>22062</v>
      </c>
      <c r="AJ7307" s="352" t="s">
        <v>22063</v>
      </c>
      <c r="AK7307" s="354">
        <v>1118.5320200000001</v>
      </c>
      <c r="AL7307" s="355">
        <v>53.805430000000001</v>
      </c>
      <c r="AM7307" s="11">
        <f>IF(Verzie!$E$1="CZK",Ceny!AK7307,IF(Verzie!$E$1="SK",Ceny!AL7307,""))</f>
        <v>53.805430000000001</v>
      </c>
    </row>
    <row r="7308" spans="34:39" ht="15">
      <c r="AH7308" s="353" t="s">
        <v>1682</v>
      </c>
      <c r="AI7308" s="352" t="s">
        <v>22064</v>
      </c>
      <c r="AJ7308" s="352" t="s">
        <v>22065</v>
      </c>
      <c r="AK7308" s="354">
        <v>1318.9272000000001</v>
      </c>
      <c r="AL7308" s="355">
        <v>63.445149999999998</v>
      </c>
      <c r="AM7308" s="11">
        <f>IF(Verzie!$E$1="CZK",Ceny!AK7308,IF(Verzie!$E$1="SK",Ceny!AL7308,""))</f>
        <v>63.445149999999998</v>
      </c>
    </row>
    <row r="7309" spans="34:39" ht="15">
      <c r="AH7309" s="353" t="s">
        <v>1682</v>
      </c>
      <c r="AI7309" s="352" t="s">
        <v>22066</v>
      </c>
      <c r="AJ7309" s="352" t="s">
        <v>22067</v>
      </c>
      <c r="AK7309" s="354">
        <v>1140.1579200000001</v>
      </c>
      <c r="AL7309" s="355">
        <v>54.845730000000003</v>
      </c>
      <c r="AM7309" s="11">
        <f>IF(Verzie!$E$1="CZK",Ceny!AK7309,IF(Verzie!$E$1="SK",Ceny!AL7309,""))</f>
        <v>54.845730000000003</v>
      </c>
    </row>
    <row r="7310" spans="34:39" ht="15">
      <c r="AH7310" s="353" t="s">
        <v>1682</v>
      </c>
      <c r="AI7310" s="352" t="s">
        <v>22068</v>
      </c>
      <c r="AJ7310" s="352" t="s">
        <v>22069</v>
      </c>
      <c r="AK7310" s="354">
        <v>1340.5531000000001</v>
      </c>
      <c r="AL7310" s="355">
        <v>64.48545</v>
      </c>
      <c r="AM7310" s="11">
        <f>IF(Verzie!$E$1="CZK",Ceny!AK7310,IF(Verzie!$E$1="SK",Ceny!AL7310,""))</f>
        <v>64.48545</v>
      </c>
    </row>
    <row r="7311" spans="34:39" ht="15">
      <c r="AH7311" s="353" t="s">
        <v>1682</v>
      </c>
      <c r="AI7311" s="352" t="s">
        <v>22070</v>
      </c>
      <c r="AJ7311" s="352" t="s">
        <v>22071</v>
      </c>
      <c r="AK7311" s="354">
        <v>1089.71912</v>
      </c>
      <c r="AL7311" s="355">
        <v>52.386650000000003</v>
      </c>
      <c r="AM7311" s="11">
        <f>IF(Verzie!$E$1="CZK",Ceny!AK7311,IF(Verzie!$E$1="SK",Ceny!AL7311,""))</f>
        <v>52.386650000000003</v>
      </c>
    </row>
    <row r="7312" spans="34:39" ht="15">
      <c r="AH7312" s="353" t="s">
        <v>1682</v>
      </c>
      <c r="AI7312" s="352" t="s">
        <v>22072</v>
      </c>
      <c r="AJ7312" s="352" t="s">
        <v>22073</v>
      </c>
      <c r="AK7312" s="354">
        <v>1110.7698600000001</v>
      </c>
      <c r="AL7312" s="355">
        <v>53.377369999999999</v>
      </c>
      <c r="AM7312" s="11">
        <f>IF(Verzie!$E$1="CZK",Ceny!AK7312,IF(Verzie!$E$1="SK",Ceny!AL7312,""))</f>
        <v>53.377369999999999</v>
      </c>
    </row>
    <row r="7313" spans="34:39" ht="15">
      <c r="AH7313" s="353" t="s">
        <v>1682</v>
      </c>
      <c r="AI7313" s="352" t="s">
        <v>22074</v>
      </c>
      <c r="AJ7313" s="352" t="s">
        <v>22075</v>
      </c>
      <c r="AK7313" s="354">
        <v>1152.8633</v>
      </c>
      <c r="AL7313" s="355">
        <v>55.358490000000003</v>
      </c>
      <c r="AM7313" s="11">
        <f>IF(Verzie!$E$1="CZK",Ceny!AK7313,IF(Verzie!$E$1="SK",Ceny!AL7313,""))</f>
        <v>55.358490000000003</v>
      </c>
    </row>
    <row r="7314" spans="34:39" ht="15">
      <c r="AH7314" s="353" t="s">
        <v>1682</v>
      </c>
      <c r="AI7314" s="352" t="s">
        <v>22076</v>
      </c>
      <c r="AJ7314" s="352" t="s">
        <v>22077</v>
      </c>
      <c r="AK7314" s="354">
        <v>1177.07708</v>
      </c>
      <c r="AL7314" s="355">
        <v>56.621670000000002</v>
      </c>
      <c r="AM7314" s="11">
        <f>IF(Verzie!$E$1="CZK",Ceny!AK7314,IF(Verzie!$E$1="SK",Ceny!AL7314,""))</f>
        <v>56.621670000000002</v>
      </c>
    </row>
    <row r="7315" spans="34:39" ht="15">
      <c r="AH7315" s="353" t="s">
        <v>1682</v>
      </c>
      <c r="AI7315" s="352" t="s">
        <v>22078</v>
      </c>
      <c r="AJ7315" s="352" t="s">
        <v>22079</v>
      </c>
      <c r="AK7315" s="354">
        <v>1198.70298</v>
      </c>
      <c r="AL7315" s="355">
        <v>57.661969999999997</v>
      </c>
      <c r="AM7315" s="11">
        <f>IF(Verzie!$E$1="CZK",Ceny!AK7315,IF(Verzie!$E$1="SK",Ceny!AL7315,""))</f>
        <v>57.661969999999997</v>
      </c>
    </row>
    <row r="7316" spans="34:39" ht="15">
      <c r="AH7316" s="353" t="s">
        <v>1682</v>
      </c>
      <c r="AI7316" s="352" t="s">
        <v>22080</v>
      </c>
      <c r="AJ7316" s="352" t="s">
        <v>22081</v>
      </c>
      <c r="AK7316" s="354">
        <v>1049.6424500000001</v>
      </c>
      <c r="AL7316" s="355">
        <v>50.049889999999998</v>
      </c>
      <c r="AM7316" s="11">
        <f>IF(Verzie!$E$1="CZK",Ceny!AK7316,IF(Verzie!$E$1="SK",Ceny!AL7316,""))</f>
        <v>50.049889999999998</v>
      </c>
    </row>
    <row r="7317" spans="34:39" ht="15">
      <c r="AH7317" s="353" t="s">
        <v>1682</v>
      </c>
      <c r="AI7317" s="352" t="s">
        <v>22082</v>
      </c>
      <c r="AJ7317" s="352" t="s">
        <v>22083</v>
      </c>
      <c r="AK7317" s="354">
        <v>1244.30558</v>
      </c>
      <c r="AL7317" s="355">
        <v>59.21161</v>
      </c>
      <c r="AM7317" s="11">
        <f>IF(Verzie!$E$1="CZK",Ceny!AK7317,IF(Verzie!$E$1="SK",Ceny!AL7317,""))</f>
        <v>59.21161</v>
      </c>
    </row>
    <row r="7318" spans="34:39" ht="15">
      <c r="AH7318" s="353" t="s">
        <v>1682</v>
      </c>
      <c r="AI7318" s="352" t="s">
        <v>22084</v>
      </c>
      <c r="AJ7318" s="352" t="s">
        <v>22085</v>
      </c>
      <c r="AK7318" s="354">
        <v>0</v>
      </c>
      <c r="AL7318" s="355">
        <v>0</v>
      </c>
      <c r="AM7318" s="11">
        <f>IF(Verzie!$E$1="CZK",Ceny!AK7318,IF(Verzie!$E$1="SK",Ceny!AL7318,""))</f>
        <v>0</v>
      </c>
    </row>
    <row r="7319" spans="34:39" ht="15">
      <c r="AH7319" s="353" t="s">
        <v>1682</v>
      </c>
      <c r="AI7319" s="352" t="s">
        <v>22086</v>
      </c>
      <c r="AJ7319" s="352" t="s">
        <v>22087</v>
      </c>
      <c r="AK7319" s="354">
        <v>1059.0215499999999</v>
      </c>
      <c r="AL7319" s="355">
        <v>50.446390000000001</v>
      </c>
      <c r="AM7319" s="11">
        <f>IF(Verzie!$E$1="CZK",Ceny!AK7319,IF(Verzie!$E$1="SK",Ceny!AL7319,""))</f>
        <v>50.446390000000001</v>
      </c>
    </row>
    <row r="7320" spans="34:39" ht="15">
      <c r="AH7320" s="353" t="s">
        <v>1682</v>
      </c>
      <c r="AI7320" s="352" t="s">
        <v>22088</v>
      </c>
      <c r="AJ7320" s="352" t="s">
        <v>22089</v>
      </c>
      <c r="AK7320" s="354">
        <v>1253.6846800000001</v>
      </c>
      <c r="AL7320" s="355">
        <v>59.608110000000003</v>
      </c>
      <c r="AM7320" s="11">
        <f>IF(Verzie!$E$1="CZK",Ceny!AK7320,IF(Verzie!$E$1="SK",Ceny!AL7320,""))</f>
        <v>59.608110000000003</v>
      </c>
    </row>
    <row r="7321" spans="34:39" ht="15">
      <c r="AH7321" s="353" t="s">
        <v>1682</v>
      </c>
      <c r="AI7321" s="352" t="s">
        <v>22090</v>
      </c>
      <c r="AJ7321" s="352" t="s">
        <v>22091</v>
      </c>
      <c r="AK7321" s="354">
        <v>0</v>
      </c>
      <c r="AL7321" s="355">
        <v>0</v>
      </c>
      <c r="AM7321" s="11">
        <f>IF(Verzie!$E$1="CZK",Ceny!AK7321,IF(Verzie!$E$1="SK",Ceny!AL7321,""))</f>
        <v>0</v>
      </c>
    </row>
    <row r="7322" spans="34:39" ht="15">
      <c r="AH7322" s="353" t="s">
        <v>1682</v>
      </c>
      <c r="AI7322" s="352" t="s">
        <v>22092</v>
      </c>
      <c r="AJ7322" s="352" t="s">
        <v>22093</v>
      </c>
      <c r="AK7322" s="354">
        <v>1101.11499</v>
      </c>
      <c r="AL7322" s="355">
        <v>52.427509999999998</v>
      </c>
      <c r="AM7322" s="11">
        <f>IF(Verzie!$E$1="CZK",Ceny!AK7322,IF(Verzie!$E$1="SK",Ceny!AL7322,""))</f>
        <v>52.427509999999998</v>
      </c>
    </row>
    <row r="7323" spans="34:39" ht="15">
      <c r="AH7323" s="353" t="s">
        <v>1682</v>
      </c>
      <c r="AI7323" s="352" t="s">
        <v>22094</v>
      </c>
      <c r="AJ7323" s="352" t="s">
        <v>22095</v>
      </c>
      <c r="AK7323" s="354">
        <v>1295.7781199999999</v>
      </c>
      <c r="AL7323" s="355">
        <v>61.589230000000001</v>
      </c>
      <c r="AM7323" s="11">
        <f>IF(Verzie!$E$1="CZK",Ceny!AK7323,IF(Verzie!$E$1="SK",Ceny!AL7323,""))</f>
        <v>61.589230000000001</v>
      </c>
    </row>
    <row r="7324" spans="34:39" ht="15">
      <c r="AH7324" s="353" t="s">
        <v>1682</v>
      </c>
      <c r="AI7324" s="352" t="s">
        <v>22096</v>
      </c>
      <c r="AJ7324" s="352" t="s">
        <v>22097</v>
      </c>
      <c r="AK7324" s="354">
        <v>0</v>
      </c>
      <c r="AL7324" s="355">
        <v>0</v>
      </c>
      <c r="AM7324" s="11">
        <f>IF(Verzie!$E$1="CZK",Ceny!AK7324,IF(Verzie!$E$1="SK",Ceny!AL7324,""))</f>
        <v>0</v>
      </c>
    </row>
    <row r="7325" spans="34:39" ht="15">
      <c r="AH7325" s="353" t="s">
        <v>1682</v>
      </c>
      <c r="AI7325" s="352" t="s">
        <v>22098</v>
      </c>
      <c r="AJ7325" s="352" t="s">
        <v>22099</v>
      </c>
      <c r="AK7325" s="354">
        <v>1125.3287700000001</v>
      </c>
      <c r="AL7325" s="355">
        <v>53.690689999999996</v>
      </c>
      <c r="AM7325" s="11">
        <f>IF(Verzie!$E$1="CZK",Ceny!AK7325,IF(Verzie!$E$1="SK",Ceny!AL7325,""))</f>
        <v>53.690689999999996</v>
      </c>
    </row>
    <row r="7326" spans="34:39" ht="15">
      <c r="AH7326" s="353" t="s">
        <v>1682</v>
      </c>
      <c r="AI7326" s="352" t="s">
        <v>22100</v>
      </c>
      <c r="AJ7326" s="352" t="s">
        <v>22101</v>
      </c>
      <c r="AK7326" s="354">
        <v>1319.9919</v>
      </c>
      <c r="AL7326" s="355">
        <v>62.852409999999999</v>
      </c>
      <c r="AM7326" s="11">
        <f>IF(Verzie!$E$1="CZK",Ceny!AK7326,IF(Verzie!$E$1="SK",Ceny!AL7326,""))</f>
        <v>62.852409999999999</v>
      </c>
    </row>
    <row r="7327" spans="34:39" ht="15">
      <c r="AH7327" s="353" t="s">
        <v>1682</v>
      </c>
      <c r="AI7327" s="352" t="s">
        <v>22102</v>
      </c>
      <c r="AJ7327" s="352" t="s">
        <v>22103</v>
      </c>
      <c r="AK7327" s="354">
        <v>0</v>
      </c>
      <c r="AL7327" s="355">
        <v>0</v>
      </c>
      <c r="AM7327" s="11">
        <f>IF(Verzie!$E$1="CZK",Ceny!AK7327,IF(Verzie!$E$1="SK",Ceny!AL7327,""))</f>
        <v>0</v>
      </c>
    </row>
    <row r="7328" spans="34:39" ht="15">
      <c r="AH7328" s="353" t="s">
        <v>1682</v>
      </c>
      <c r="AI7328" s="352" t="s">
        <v>22104</v>
      </c>
      <c r="AJ7328" s="352" t="s">
        <v>22105</v>
      </c>
      <c r="AK7328" s="354">
        <v>1146.9546700000001</v>
      </c>
      <c r="AL7328" s="355">
        <v>54.730989999999998</v>
      </c>
      <c r="AM7328" s="11">
        <f>IF(Verzie!$E$1="CZK",Ceny!AK7328,IF(Verzie!$E$1="SK",Ceny!AL7328,""))</f>
        <v>54.730989999999998</v>
      </c>
    </row>
    <row r="7329" spans="34:39" ht="15">
      <c r="AH7329" s="353" t="s">
        <v>1682</v>
      </c>
      <c r="AI7329" s="352" t="s">
        <v>22106</v>
      </c>
      <c r="AJ7329" s="352" t="s">
        <v>22107</v>
      </c>
      <c r="AK7329" s="354">
        <v>1341.6178</v>
      </c>
      <c r="AL7329" s="355">
        <v>63.892710000000001</v>
      </c>
      <c r="AM7329" s="11">
        <f>IF(Verzie!$E$1="CZK",Ceny!AK7329,IF(Verzie!$E$1="SK",Ceny!AL7329,""))</f>
        <v>63.892710000000001</v>
      </c>
    </row>
    <row r="7330" spans="34:39" ht="15">
      <c r="AH7330" s="353" t="s">
        <v>1682</v>
      </c>
      <c r="AI7330" s="352" t="s">
        <v>22108</v>
      </c>
      <c r="AJ7330" s="352" t="s">
        <v>22109</v>
      </c>
      <c r="AK7330" s="354">
        <v>0</v>
      </c>
      <c r="AL7330" s="355">
        <v>0</v>
      </c>
      <c r="AM7330" s="11">
        <f>IF(Verzie!$E$1="CZK",Ceny!AK7330,IF(Verzie!$E$1="SK",Ceny!AL7330,""))</f>
        <v>0</v>
      </c>
    </row>
    <row r="7331" spans="34:39" ht="15">
      <c r="AH7331" s="353" t="s">
        <v>1682</v>
      </c>
      <c r="AI7331" s="352" t="s">
        <v>22110</v>
      </c>
      <c r="AJ7331" s="352" t="s">
        <v>22111</v>
      </c>
      <c r="AK7331" s="354">
        <v>0</v>
      </c>
      <c r="AL7331" s="355">
        <v>0</v>
      </c>
      <c r="AM7331" s="11">
        <f>IF(Verzie!$E$1="CZK",Ceny!AK7331,IF(Verzie!$E$1="SK",Ceny!AL7331,""))</f>
        <v>0</v>
      </c>
    </row>
    <row r="7332" spans="34:39" ht="15">
      <c r="AH7332" s="353" t="s">
        <v>1682</v>
      </c>
      <c r="AI7332" s="352" t="s">
        <v>22112</v>
      </c>
      <c r="AJ7332" s="352" t="s">
        <v>22113</v>
      </c>
      <c r="AK7332" s="354">
        <v>1090.7837099999999</v>
      </c>
      <c r="AL7332" s="355">
        <v>51.793889999999998</v>
      </c>
      <c r="AM7332" s="11">
        <f>IF(Verzie!$E$1="CZK",Ceny!AK7332,IF(Verzie!$E$1="SK",Ceny!AL7332,""))</f>
        <v>51.793889999999998</v>
      </c>
    </row>
    <row r="7333" spans="34:39" ht="15">
      <c r="AH7333" s="353" t="s">
        <v>1682</v>
      </c>
      <c r="AI7333" s="352" t="s">
        <v>22114</v>
      </c>
      <c r="AJ7333" s="352" t="s">
        <v>22115</v>
      </c>
      <c r="AK7333" s="354">
        <v>0</v>
      </c>
      <c r="AL7333" s="355">
        <v>0</v>
      </c>
      <c r="AM7333" s="11">
        <f>IF(Verzie!$E$1="CZK",Ceny!AK7333,IF(Verzie!$E$1="SK",Ceny!AL7333,""))</f>
        <v>0</v>
      </c>
    </row>
    <row r="7334" spans="34:39" ht="15">
      <c r="AH7334" s="353" t="s">
        <v>1682</v>
      </c>
      <c r="AI7334" s="352" t="s">
        <v>22116</v>
      </c>
      <c r="AJ7334" s="352" t="s">
        <v>22117</v>
      </c>
      <c r="AK7334" s="354">
        <v>1111.8344500000001</v>
      </c>
      <c r="AL7334" s="355">
        <v>52.784610000000001</v>
      </c>
      <c r="AM7334" s="11">
        <f>IF(Verzie!$E$1="CZK",Ceny!AK7334,IF(Verzie!$E$1="SK",Ceny!AL7334,""))</f>
        <v>52.784610000000001</v>
      </c>
    </row>
    <row r="7335" spans="34:39" ht="15">
      <c r="AH7335" s="353" t="s">
        <v>1682</v>
      </c>
      <c r="AI7335" s="352" t="s">
        <v>22118</v>
      </c>
      <c r="AJ7335" s="352" t="s">
        <v>22119</v>
      </c>
      <c r="AK7335" s="354">
        <v>0</v>
      </c>
      <c r="AL7335" s="355">
        <v>0</v>
      </c>
      <c r="AM7335" s="11">
        <f>IF(Verzie!$E$1="CZK",Ceny!AK7335,IF(Verzie!$E$1="SK",Ceny!AL7335,""))</f>
        <v>0</v>
      </c>
    </row>
    <row r="7336" spans="34:39" ht="15">
      <c r="AH7336" s="353" t="s">
        <v>1682</v>
      </c>
      <c r="AI7336" s="352" t="s">
        <v>22120</v>
      </c>
      <c r="AJ7336" s="352" t="s">
        <v>22121</v>
      </c>
      <c r="AK7336" s="354">
        <v>1153.9278899999999</v>
      </c>
      <c r="AL7336" s="355">
        <v>54.765729999999998</v>
      </c>
      <c r="AM7336" s="11">
        <f>IF(Verzie!$E$1="CZK",Ceny!AK7336,IF(Verzie!$E$1="SK",Ceny!AL7336,""))</f>
        <v>54.765729999999998</v>
      </c>
    </row>
    <row r="7337" spans="34:39" ht="15">
      <c r="AH7337" s="353" t="s">
        <v>1682</v>
      </c>
      <c r="AI7337" s="352" t="s">
        <v>22122</v>
      </c>
      <c r="AJ7337" s="352" t="s">
        <v>22123</v>
      </c>
      <c r="AK7337" s="354">
        <v>0</v>
      </c>
      <c r="AL7337" s="355">
        <v>0</v>
      </c>
      <c r="AM7337" s="11">
        <f>IF(Verzie!$E$1="CZK",Ceny!AK7337,IF(Verzie!$E$1="SK",Ceny!AL7337,""))</f>
        <v>0</v>
      </c>
    </row>
    <row r="7338" spans="34:39" ht="15">
      <c r="AH7338" s="353" t="s">
        <v>1682</v>
      </c>
      <c r="AI7338" s="352" t="s">
        <v>22124</v>
      </c>
      <c r="AJ7338" s="352" t="s">
        <v>22125</v>
      </c>
      <c r="AK7338" s="354">
        <v>1178.14167</v>
      </c>
      <c r="AL7338" s="355">
        <v>56.028910000000003</v>
      </c>
      <c r="AM7338" s="11">
        <f>IF(Verzie!$E$1="CZK",Ceny!AK7338,IF(Verzie!$E$1="SK",Ceny!AL7338,""))</f>
        <v>56.028910000000003</v>
      </c>
    </row>
    <row r="7339" spans="34:39" ht="15">
      <c r="AH7339" s="353" t="s">
        <v>1682</v>
      </c>
      <c r="AI7339" s="352" t="s">
        <v>22126</v>
      </c>
      <c r="AJ7339" s="352" t="s">
        <v>22127</v>
      </c>
      <c r="AK7339" s="354">
        <v>0</v>
      </c>
      <c r="AL7339" s="355">
        <v>0</v>
      </c>
      <c r="AM7339" s="11">
        <f>IF(Verzie!$E$1="CZK",Ceny!AK7339,IF(Verzie!$E$1="SK",Ceny!AL7339,""))</f>
        <v>0</v>
      </c>
    </row>
    <row r="7340" spans="34:39" ht="15">
      <c r="AH7340" s="353" t="s">
        <v>1682</v>
      </c>
      <c r="AI7340" s="352" t="s">
        <v>22128</v>
      </c>
      <c r="AJ7340" s="352" t="s">
        <v>22129</v>
      </c>
      <c r="AK7340" s="354">
        <v>1199.76757</v>
      </c>
      <c r="AL7340" s="355">
        <v>57.069209999999998</v>
      </c>
      <c r="AM7340" s="11">
        <f>IF(Verzie!$E$1="CZK",Ceny!AK7340,IF(Verzie!$E$1="SK",Ceny!AL7340,""))</f>
        <v>57.069209999999998</v>
      </c>
    </row>
    <row r="7341" spans="34:39" ht="15">
      <c r="AH7341" s="353" t="s">
        <v>1682</v>
      </c>
      <c r="AI7341" s="352" t="s">
        <v>22130</v>
      </c>
      <c r="AJ7341" s="352" t="s">
        <v>22131</v>
      </c>
      <c r="AK7341" s="354">
        <v>0</v>
      </c>
      <c r="AL7341" s="355">
        <v>0</v>
      </c>
      <c r="AM7341" s="11">
        <f>IF(Verzie!$E$1="CZK",Ceny!AK7341,IF(Verzie!$E$1="SK",Ceny!AL7341,""))</f>
        <v>0</v>
      </c>
    </row>
    <row r="7342" spans="34:39" ht="15">
      <c r="AH7342" s="353" t="s">
        <v>1682</v>
      </c>
      <c r="AI7342" s="352" t="s">
        <v>22132</v>
      </c>
      <c r="AJ7342" s="352" t="s">
        <v>22133</v>
      </c>
      <c r="AK7342" s="354">
        <v>1096.69246</v>
      </c>
      <c r="AL7342" s="355">
        <v>52.75488</v>
      </c>
      <c r="AM7342" s="11">
        <f>IF(Verzie!$E$1="CZK",Ceny!AK7342,IF(Verzie!$E$1="SK",Ceny!AL7342,""))</f>
        <v>52.75488</v>
      </c>
    </row>
    <row r="7343" spans="34:39" ht="15">
      <c r="AH7343" s="353" t="s">
        <v>1682</v>
      </c>
      <c r="AI7343" s="352" t="s">
        <v>22134</v>
      </c>
      <c r="AJ7343" s="352" t="s">
        <v>22135</v>
      </c>
      <c r="AK7343" s="354">
        <v>1296.26109</v>
      </c>
      <c r="AL7343" s="355">
        <v>62.354840000000003</v>
      </c>
      <c r="AM7343" s="11">
        <f>IF(Verzie!$E$1="CZK",Ceny!AK7343,IF(Verzie!$E$1="SK",Ceny!AL7343,""))</f>
        <v>62.354840000000003</v>
      </c>
    </row>
    <row r="7344" spans="34:39" ht="15">
      <c r="AH7344" s="353" t="s">
        <v>1682</v>
      </c>
      <c r="AI7344" s="352" t="s">
        <v>22136</v>
      </c>
      <c r="AJ7344" s="352" t="s">
        <v>22137</v>
      </c>
      <c r="AK7344" s="354">
        <v>0</v>
      </c>
      <c r="AL7344" s="355">
        <v>0</v>
      </c>
      <c r="AM7344" s="11">
        <f>IF(Verzie!$E$1="CZK",Ceny!AK7344,IF(Verzie!$E$1="SK",Ceny!AL7344,""))</f>
        <v>0</v>
      </c>
    </row>
    <row r="7345" spans="34:39" ht="15">
      <c r="AH7345" s="353" t="s">
        <v>1682</v>
      </c>
      <c r="AI7345" s="352" t="s">
        <v>22138</v>
      </c>
      <c r="AJ7345" s="352" t="s">
        <v>22139</v>
      </c>
      <c r="AK7345" s="354">
        <v>1106.0715600000001</v>
      </c>
      <c r="AL7345" s="355">
        <v>53.151380000000003</v>
      </c>
      <c r="AM7345" s="11">
        <f>IF(Verzie!$E$1="CZK",Ceny!AK7345,IF(Verzie!$E$1="SK",Ceny!AL7345,""))</f>
        <v>53.151380000000003</v>
      </c>
    </row>
    <row r="7346" spans="34:39" ht="15">
      <c r="AH7346" s="353" t="s">
        <v>1682</v>
      </c>
      <c r="AI7346" s="352" t="s">
        <v>22140</v>
      </c>
      <c r="AJ7346" s="352" t="s">
        <v>22141</v>
      </c>
      <c r="AK7346" s="354">
        <v>1305.6401900000001</v>
      </c>
      <c r="AL7346" s="355">
        <v>62.751339999999999</v>
      </c>
      <c r="AM7346" s="11">
        <f>IF(Verzie!$E$1="CZK",Ceny!AK7346,IF(Verzie!$E$1="SK",Ceny!AL7346,""))</f>
        <v>62.751339999999999</v>
      </c>
    </row>
    <row r="7347" spans="34:39" ht="15">
      <c r="AH7347" s="353" t="s">
        <v>1682</v>
      </c>
      <c r="AI7347" s="352" t="s">
        <v>22142</v>
      </c>
      <c r="AJ7347" s="352" t="s">
        <v>22143</v>
      </c>
      <c r="AK7347" s="354">
        <v>0</v>
      </c>
      <c r="AL7347" s="355">
        <v>0</v>
      </c>
      <c r="AM7347" s="11">
        <f>IF(Verzie!$E$1="CZK",Ceny!AK7347,IF(Verzie!$E$1="SK",Ceny!AL7347,""))</f>
        <v>0</v>
      </c>
    </row>
    <row r="7348" spans="34:39" ht="15">
      <c r="AH7348" s="353" t="s">
        <v>1682</v>
      </c>
      <c r="AI7348" s="352" t="s">
        <v>22144</v>
      </c>
      <c r="AJ7348" s="352" t="s">
        <v>22145</v>
      </c>
      <c r="AK7348" s="354">
        <v>1148.165</v>
      </c>
      <c r="AL7348" s="355">
        <v>55.1325</v>
      </c>
      <c r="AM7348" s="11">
        <f>IF(Verzie!$E$1="CZK",Ceny!AK7348,IF(Verzie!$E$1="SK",Ceny!AL7348,""))</f>
        <v>55.1325</v>
      </c>
    </row>
    <row r="7349" spans="34:39" ht="15">
      <c r="AH7349" s="353" t="s">
        <v>1682</v>
      </c>
      <c r="AI7349" s="352" t="s">
        <v>22146</v>
      </c>
      <c r="AJ7349" s="352" t="s">
        <v>22147</v>
      </c>
      <c r="AK7349" s="354">
        <v>1347.7336299999999</v>
      </c>
      <c r="AL7349" s="355">
        <v>64.732460000000003</v>
      </c>
      <c r="AM7349" s="11">
        <f>IF(Verzie!$E$1="CZK",Ceny!AK7349,IF(Verzie!$E$1="SK",Ceny!AL7349,""))</f>
        <v>64.732460000000003</v>
      </c>
    </row>
    <row r="7350" spans="34:39" ht="15">
      <c r="AH7350" s="353" t="s">
        <v>1682</v>
      </c>
      <c r="AI7350" s="352" t="s">
        <v>22148</v>
      </c>
      <c r="AJ7350" s="352" t="s">
        <v>22149</v>
      </c>
      <c r="AK7350" s="354">
        <v>0</v>
      </c>
      <c r="AL7350" s="355">
        <v>0</v>
      </c>
      <c r="AM7350" s="11">
        <f>IF(Verzie!$E$1="CZK",Ceny!AK7350,IF(Verzie!$E$1="SK",Ceny!AL7350,""))</f>
        <v>0</v>
      </c>
    </row>
    <row r="7351" spans="34:39" ht="15">
      <c r="AH7351" s="353" t="s">
        <v>1682</v>
      </c>
      <c r="AI7351" s="352" t="s">
        <v>22150</v>
      </c>
      <c r="AJ7351" s="352" t="s">
        <v>22151</v>
      </c>
      <c r="AK7351" s="354">
        <v>1172.37878</v>
      </c>
      <c r="AL7351" s="355">
        <v>56.395679999999999</v>
      </c>
      <c r="AM7351" s="11">
        <f>IF(Verzie!$E$1="CZK",Ceny!AK7351,IF(Verzie!$E$1="SK",Ceny!AL7351,""))</f>
        <v>56.395679999999999</v>
      </c>
    </row>
    <row r="7352" spans="34:39" ht="15">
      <c r="AH7352" s="353" t="s">
        <v>1682</v>
      </c>
      <c r="AI7352" s="352" t="s">
        <v>22152</v>
      </c>
      <c r="AJ7352" s="352" t="s">
        <v>22153</v>
      </c>
      <c r="AK7352" s="354">
        <v>1371.94741</v>
      </c>
      <c r="AL7352" s="355">
        <v>65.995639999999995</v>
      </c>
      <c r="AM7352" s="11">
        <f>IF(Verzie!$E$1="CZK",Ceny!AK7352,IF(Verzie!$E$1="SK",Ceny!AL7352,""))</f>
        <v>65.995639999999995</v>
      </c>
    </row>
    <row r="7353" spans="34:39" ht="15">
      <c r="AH7353" s="353" t="s">
        <v>1682</v>
      </c>
      <c r="AI7353" s="352" t="s">
        <v>22154</v>
      </c>
      <c r="AJ7353" s="352" t="s">
        <v>22155</v>
      </c>
      <c r="AK7353" s="354">
        <v>0</v>
      </c>
      <c r="AL7353" s="355">
        <v>0</v>
      </c>
      <c r="AM7353" s="11">
        <f>IF(Verzie!$E$1="CZK",Ceny!AK7353,IF(Verzie!$E$1="SK",Ceny!AL7353,""))</f>
        <v>0</v>
      </c>
    </row>
    <row r="7354" spans="34:39" ht="15">
      <c r="AH7354" s="353" t="s">
        <v>1682</v>
      </c>
      <c r="AI7354" s="352" t="s">
        <v>22156</v>
      </c>
      <c r="AJ7354" s="352" t="s">
        <v>22157</v>
      </c>
      <c r="AK7354" s="354">
        <v>1194.00468</v>
      </c>
      <c r="AL7354" s="355">
        <v>57.435980000000001</v>
      </c>
      <c r="AM7354" s="11">
        <f>IF(Verzie!$E$1="CZK",Ceny!AK7354,IF(Verzie!$E$1="SK",Ceny!AL7354,""))</f>
        <v>57.435980000000001</v>
      </c>
    </row>
    <row r="7355" spans="34:39" ht="15">
      <c r="AH7355" s="353" t="s">
        <v>1682</v>
      </c>
      <c r="AI7355" s="352" t="s">
        <v>22158</v>
      </c>
      <c r="AJ7355" s="352" t="s">
        <v>22159</v>
      </c>
      <c r="AK7355" s="354">
        <v>1393.57331</v>
      </c>
      <c r="AL7355" s="355">
        <v>67.035939999999997</v>
      </c>
      <c r="AM7355" s="11">
        <f>IF(Verzie!$E$1="CZK",Ceny!AK7355,IF(Verzie!$E$1="SK",Ceny!AL7355,""))</f>
        <v>67.035939999999997</v>
      </c>
    </row>
    <row r="7356" spans="34:39" ht="15">
      <c r="AH7356" s="353" t="s">
        <v>1682</v>
      </c>
      <c r="AI7356" s="352" t="s">
        <v>22160</v>
      </c>
      <c r="AJ7356" s="352" t="s">
        <v>22161</v>
      </c>
      <c r="AK7356" s="354">
        <v>0</v>
      </c>
      <c r="AL7356" s="355">
        <v>0</v>
      </c>
      <c r="AM7356" s="11">
        <f>IF(Verzie!$E$1="CZK",Ceny!AK7356,IF(Verzie!$E$1="SK",Ceny!AL7356,""))</f>
        <v>0</v>
      </c>
    </row>
    <row r="7357" spans="34:39" ht="15">
      <c r="AH7357" s="353" t="s">
        <v>1682</v>
      </c>
      <c r="AI7357" s="352" t="s">
        <v>22162</v>
      </c>
      <c r="AJ7357" s="352" t="s">
        <v>22163</v>
      </c>
      <c r="AK7357" s="354">
        <v>1142.7392400000001</v>
      </c>
      <c r="AL7357" s="355">
        <v>54.937109999999997</v>
      </c>
      <c r="AM7357" s="11">
        <f>IF(Verzie!$E$1="CZK",Ceny!AK7357,IF(Verzie!$E$1="SK",Ceny!AL7357,""))</f>
        <v>54.937109999999997</v>
      </c>
    </row>
    <row r="7358" spans="34:39" ht="15">
      <c r="AH7358" s="353" t="s">
        <v>1682</v>
      </c>
      <c r="AI7358" s="352" t="s">
        <v>22164</v>
      </c>
      <c r="AJ7358" s="352" t="s">
        <v>22165</v>
      </c>
      <c r="AK7358" s="354">
        <v>0</v>
      </c>
      <c r="AL7358" s="355">
        <v>0</v>
      </c>
      <c r="AM7358" s="11">
        <f>IF(Verzie!$E$1="CZK",Ceny!AK7358,IF(Verzie!$E$1="SK",Ceny!AL7358,""))</f>
        <v>0</v>
      </c>
    </row>
    <row r="7359" spans="34:39" ht="15">
      <c r="AH7359" s="353" t="s">
        <v>1682</v>
      </c>
      <c r="AI7359" s="352" t="s">
        <v>22166</v>
      </c>
      <c r="AJ7359" s="352" t="s">
        <v>22167</v>
      </c>
      <c r="AK7359" s="354">
        <v>1163.78998</v>
      </c>
      <c r="AL7359" s="355">
        <v>55.92783</v>
      </c>
      <c r="AM7359" s="11">
        <f>IF(Verzie!$E$1="CZK",Ceny!AK7359,IF(Verzie!$E$1="SK",Ceny!AL7359,""))</f>
        <v>55.92783</v>
      </c>
    </row>
    <row r="7360" spans="34:39" ht="15">
      <c r="AH7360" s="353" t="s">
        <v>1682</v>
      </c>
      <c r="AI7360" s="352" t="s">
        <v>22168</v>
      </c>
      <c r="AJ7360" s="352" t="s">
        <v>22169</v>
      </c>
      <c r="AK7360" s="354">
        <v>0</v>
      </c>
      <c r="AL7360" s="355">
        <v>0</v>
      </c>
      <c r="AM7360" s="11">
        <f>IF(Verzie!$E$1="CZK",Ceny!AK7360,IF(Verzie!$E$1="SK",Ceny!AL7360,""))</f>
        <v>0</v>
      </c>
    </row>
    <row r="7361" spans="34:39" ht="15">
      <c r="AH7361" s="353" t="s">
        <v>1682</v>
      </c>
      <c r="AI7361" s="352" t="s">
        <v>22170</v>
      </c>
      <c r="AJ7361" s="352" t="s">
        <v>22171</v>
      </c>
      <c r="AK7361" s="354">
        <v>1205.8834199999999</v>
      </c>
      <c r="AL7361" s="355">
        <v>57.908949999999997</v>
      </c>
      <c r="AM7361" s="11">
        <f>IF(Verzie!$E$1="CZK",Ceny!AK7361,IF(Verzie!$E$1="SK",Ceny!AL7361,""))</f>
        <v>57.908949999999997</v>
      </c>
    </row>
    <row r="7362" spans="34:39" ht="15">
      <c r="AH7362" s="353" t="s">
        <v>1682</v>
      </c>
      <c r="AI7362" s="352" t="s">
        <v>22172</v>
      </c>
      <c r="AJ7362" s="352" t="s">
        <v>22173</v>
      </c>
      <c r="AK7362" s="354">
        <v>0</v>
      </c>
      <c r="AL7362" s="355">
        <v>0</v>
      </c>
      <c r="AM7362" s="11">
        <f>IF(Verzie!$E$1="CZK",Ceny!AK7362,IF(Verzie!$E$1="SK",Ceny!AL7362,""))</f>
        <v>0</v>
      </c>
    </row>
    <row r="7363" spans="34:39" ht="15">
      <c r="AH7363" s="353" t="s">
        <v>1682</v>
      </c>
      <c r="AI7363" s="352" t="s">
        <v>22174</v>
      </c>
      <c r="AJ7363" s="352" t="s">
        <v>22175</v>
      </c>
      <c r="AK7363" s="354">
        <v>1230.0971999999999</v>
      </c>
      <c r="AL7363" s="355">
        <v>59.172130000000003</v>
      </c>
      <c r="AM7363" s="11">
        <f>IF(Verzie!$E$1="CZK",Ceny!AK7363,IF(Verzie!$E$1="SK",Ceny!AL7363,""))</f>
        <v>59.172130000000003</v>
      </c>
    </row>
    <row r="7364" spans="34:39" ht="15">
      <c r="AH7364" s="353" t="s">
        <v>1682</v>
      </c>
      <c r="AI7364" s="352" t="s">
        <v>22176</v>
      </c>
      <c r="AJ7364" s="352" t="s">
        <v>22177</v>
      </c>
      <c r="AK7364" s="354">
        <v>0</v>
      </c>
      <c r="AL7364" s="355">
        <v>0</v>
      </c>
      <c r="AM7364" s="11">
        <f>IF(Verzie!$E$1="CZK",Ceny!AK7364,IF(Verzie!$E$1="SK",Ceny!AL7364,""))</f>
        <v>0</v>
      </c>
    </row>
    <row r="7365" spans="34:39" ht="15">
      <c r="AH7365" s="353" t="s">
        <v>1682</v>
      </c>
      <c r="AI7365" s="352" t="s">
        <v>22178</v>
      </c>
      <c r="AJ7365" s="352" t="s">
        <v>22179</v>
      </c>
      <c r="AK7365" s="354">
        <v>1251.7230999999999</v>
      </c>
      <c r="AL7365" s="355">
        <v>60.212429999999998</v>
      </c>
      <c r="AM7365" s="11">
        <f>IF(Verzie!$E$1="CZK",Ceny!AK7365,IF(Verzie!$E$1="SK",Ceny!AL7365,""))</f>
        <v>60.212429999999998</v>
      </c>
    </row>
    <row r="7366" spans="34:39" ht="15">
      <c r="AH7366" s="353" t="s">
        <v>1682</v>
      </c>
      <c r="AI7366" s="352" t="s">
        <v>22180</v>
      </c>
      <c r="AJ7366" s="352" t="s">
        <v>22181</v>
      </c>
      <c r="AK7366" s="354">
        <v>0</v>
      </c>
      <c r="AL7366" s="355">
        <v>0</v>
      </c>
      <c r="AM7366" s="11">
        <f>IF(Verzie!$E$1="CZK",Ceny!AK7366,IF(Verzie!$E$1="SK",Ceny!AL7366,""))</f>
        <v>0</v>
      </c>
    </row>
    <row r="7367" spans="34:39" ht="15">
      <c r="AH7367" s="353" t="s">
        <v>1682</v>
      </c>
      <c r="AI7367" s="352" t="s">
        <v>22182</v>
      </c>
      <c r="AJ7367" s="352" t="s">
        <v>22183</v>
      </c>
      <c r="AK7367" s="354">
        <v>1249.5385799999999</v>
      </c>
      <c r="AL7367" s="355">
        <v>60.107320000000001</v>
      </c>
      <c r="AM7367" s="11">
        <f>IF(Verzie!$E$1="CZK",Ceny!AK7367,IF(Verzie!$E$1="SK",Ceny!AL7367,""))</f>
        <v>60.107320000000001</v>
      </c>
    </row>
    <row r="7368" spans="34:39" ht="15">
      <c r="AH7368" s="353" t="s">
        <v>1682</v>
      </c>
      <c r="AI7368" s="352" t="s">
        <v>22184</v>
      </c>
      <c r="AJ7368" s="352" t="s">
        <v>22185</v>
      </c>
      <c r="AK7368" s="354">
        <v>1366.3061299999999</v>
      </c>
      <c r="AL7368" s="355">
        <v>65.724249999999998</v>
      </c>
      <c r="AM7368" s="11">
        <f>IF(Verzie!$E$1="CZK",Ceny!AK7368,IF(Verzie!$E$1="SK",Ceny!AL7368,""))</f>
        <v>65.724249999999998</v>
      </c>
    </row>
    <row r="7369" spans="34:39" ht="15">
      <c r="AH7369" s="353" t="s">
        <v>1682</v>
      </c>
      <c r="AI7369" s="352" t="s">
        <v>22186</v>
      </c>
      <c r="AJ7369" s="352" t="s">
        <v>22187</v>
      </c>
      <c r="AK7369" s="354">
        <v>0</v>
      </c>
      <c r="AL7369" s="355">
        <v>0</v>
      </c>
      <c r="AM7369" s="11">
        <f>IF(Verzie!$E$1="CZK",Ceny!AK7369,IF(Verzie!$E$1="SK",Ceny!AL7369,""))</f>
        <v>0</v>
      </c>
    </row>
    <row r="7370" spans="34:39" ht="15">
      <c r="AH7370" s="353" t="s">
        <v>1682</v>
      </c>
      <c r="AI7370" s="352" t="s">
        <v>22188</v>
      </c>
      <c r="AJ7370" s="352" t="s">
        <v>22189</v>
      </c>
      <c r="AK7370" s="354">
        <v>1258.91768</v>
      </c>
      <c r="AL7370" s="355">
        <v>60.503819999999997</v>
      </c>
      <c r="AM7370" s="11">
        <f>IF(Verzie!$E$1="CZK",Ceny!AK7370,IF(Verzie!$E$1="SK",Ceny!AL7370,""))</f>
        <v>60.503819999999997</v>
      </c>
    </row>
    <row r="7371" spans="34:39" ht="15">
      <c r="AH7371" s="353" t="s">
        <v>1682</v>
      </c>
      <c r="AI7371" s="352" t="s">
        <v>22190</v>
      </c>
      <c r="AJ7371" s="352" t="s">
        <v>22191</v>
      </c>
      <c r="AK7371" s="354">
        <v>1375.68523</v>
      </c>
      <c r="AL7371" s="355">
        <v>66.120750000000001</v>
      </c>
      <c r="AM7371" s="11">
        <f>IF(Verzie!$E$1="CZK",Ceny!AK7371,IF(Verzie!$E$1="SK",Ceny!AL7371,""))</f>
        <v>66.120750000000001</v>
      </c>
    </row>
    <row r="7372" spans="34:39" ht="15">
      <c r="AH7372" s="353" t="s">
        <v>1682</v>
      </c>
      <c r="AI7372" s="352" t="s">
        <v>22192</v>
      </c>
      <c r="AJ7372" s="352" t="s">
        <v>22193</v>
      </c>
      <c r="AK7372" s="354">
        <v>0</v>
      </c>
      <c r="AL7372" s="355">
        <v>0</v>
      </c>
      <c r="AM7372" s="11">
        <f>IF(Verzie!$E$1="CZK",Ceny!AK7372,IF(Verzie!$E$1="SK",Ceny!AL7372,""))</f>
        <v>0</v>
      </c>
    </row>
    <row r="7373" spans="34:39" ht="15">
      <c r="AH7373" s="353" t="s">
        <v>1682</v>
      </c>
      <c r="AI7373" s="352" t="s">
        <v>22194</v>
      </c>
      <c r="AJ7373" s="352" t="s">
        <v>22195</v>
      </c>
      <c r="AK7373" s="354">
        <v>1301.0111199999999</v>
      </c>
      <c r="AL7373" s="355">
        <v>62.484940000000002</v>
      </c>
      <c r="AM7373" s="11">
        <f>IF(Verzie!$E$1="CZK",Ceny!AK7373,IF(Verzie!$E$1="SK",Ceny!AL7373,""))</f>
        <v>62.484940000000002</v>
      </c>
    </row>
    <row r="7374" spans="34:39" ht="15">
      <c r="AH7374" s="353" t="s">
        <v>1682</v>
      </c>
      <c r="AI7374" s="352" t="s">
        <v>22196</v>
      </c>
      <c r="AJ7374" s="352" t="s">
        <v>22197</v>
      </c>
      <c r="AK7374" s="354">
        <v>1417.7786699999999</v>
      </c>
      <c r="AL7374" s="355">
        <v>68.101870000000005</v>
      </c>
      <c r="AM7374" s="11">
        <f>IF(Verzie!$E$1="CZK",Ceny!AK7374,IF(Verzie!$E$1="SK",Ceny!AL7374,""))</f>
        <v>68.101870000000005</v>
      </c>
    </row>
    <row r="7375" spans="34:39" ht="15">
      <c r="AH7375" s="353" t="s">
        <v>1682</v>
      </c>
      <c r="AI7375" s="352" t="s">
        <v>22198</v>
      </c>
      <c r="AJ7375" s="352" t="s">
        <v>22199</v>
      </c>
      <c r="AK7375" s="354">
        <v>0</v>
      </c>
      <c r="AL7375" s="355">
        <v>0</v>
      </c>
      <c r="AM7375" s="11">
        <f>IF(Verzie!$E$1="CZK",Ceny!AK7375,IF(Verzie!$E$1="SK",Ceny!AL7375,""))</f>
        <v>0</v>
      </c>
    </row>
    <row r="7376" spans="34:39" ht="15">
      <c r="AH7376" s="353" t="s">
        <v>1682</v>
      </c>
      <c r="AI7376" s="352" t="s">
        <v>22200</v>
      </c>
      <c r="AJ7376" s="352" t="s">
        <v>22201</v>
      </c>
      <c r="AK7376" s="354">
        <v>1325.2248999999999</v>
      </c>
      <c r="AL7376" s="355">
        <v>63.74812</v>
      </c>
      <c r="AM7376" s="11">
        <f>IF(Verzie!$E$1="CZK",Ceny!AK7376,IF(Verzie!$E$1="SK",Ceny!AL7376,""))</f>
        <v>63.74812</v>
      </c>
    </row>
    <row r="7377" spans="34:39" ht="15">
      <c r="AH7377" s="353" t="s">
        <v>1682</v>
      </c>
      <c r="AI7377" s="352" t="s">
        <v>22202</v>
      </c>
      <c r="AJ7377" s="352" t="s">
        <v>22203</v>
      </c>
      <c r="AK7377" s="354">
        <v>1441.99245</v>
      </c>
      <c r="AL7377" s="355">
        <v>69.365049999999997</v>
      </c>
      <c r="AM7377" s="11">
        <f>IF(Verzie!$E$1="CZK",Ceny!AK7377,IF(Verzie!$E$1="SK",Ceny!AL7377,""))</f>
        <v>69.365049999999997</v>
      </c>
    </row>
    <row r="7378" spans="34:39" ht="15">
      <c r="AH7378" s="353" t="s">
        <v>1682</v>
      </c>
      <c r="AI7378" s="352" t="s">
        <v>22204</v>
      </c>
      <c r="AJ7378" s="352" t="s">
        <v>22205</v>
      </c>
      <c r="AK7378" s="354">
        <v>0</v>
      </c>
      <c r="AL7378" s="355">
        <v>0</v>
      </c>
      <c r="AM7378" s="11">
        <f>IF(Verzie!$E$1="CZK",Ceny!AK7378,IF(Verzie!$E$1="SK",Ceny!AL7378,""))</f>
        <v>0</v>
      </c>
    </row>
    <row r="7379" spans="34:39" ht="15">
      <c r="AH7379" s="353" t="s">
        <v>1682</v>
      </c>
      <c r="AI7379" s="352" t="s">
        <v>22206</v>
      </c>
      <c r="AJ7379" s="352" t="s">
        <v>22207</v>
      </c>
      <c r="AK7379" s="354">
        <v>1346.8507999999999</v>
      </c>
      <c r="AL7379" s="355">
        <v>64.788420000000002</v>
      </c>
      <c r="AM7379" s="11">
        <f>IF(Verzie!$E$1="CZK",Ceny!AK7379,IF(Verzie!$E$1="SK",Ceny!AL7379,""))</f>
        <v>64.788420000000002</v>
      </c>
    </row>
    <row r="7380" spans="34:39" ht="15">
      <c r="AH7380" s="353" t="s">
        <v>1682</v>
      </c>
      <c r="AI7380" s="352" t="s">
        <v>22208</v>
      </c>
      <c r="AJ7380" s="352" t="s">
        <v>22209</v>
      </c>
      <c r="AK7380" s="354">
        <v>1463.61835</v>
      </c>
      <c r="AL7380" s="355">
        <v>70.405349999999999</v>
      </c>
      <c r="AM7380" s="11">
        <f>IF(Verzie!$E$1="CZK",Ceny!AK7380,IF(Verzie!$E$1="SK",Ceny!AL7380,""))</f>
        <v>70.405349999999999</v>
      </c>
    </row>
    <row r="7381" spans="34:39" ht="15">
      <c r="AH7381" s="353" t="s">
        <v>1682</v>
      </c>
      <c r="AI7381" s="352" t="s">
        <v>22210</v>
      </c>
      <c r="AJ7381" s="352" t="s">
        <v>22211</v>
      </c>
      <c r="AK7381" s="354">
        <v>0</v>
      </c>
      <c r="AL7381" s="355">
        <v>0</v>
      </c>
      <c r="AM7381" s="11">
        <f>IF(Verzie!$E$1="CZK",Ceny!AK7381,IF(Verzie!$E$1="SK",Ceny!AL7381,""))</f>
        <v>0</v>
      </c>
    </row>
    <row r="7382" spans="34:39" ht="15">
      <c r="AH7382" s="353" t="s">
        <v>1682</v>
      </c>
      <c r="AI7382" s="352" t="s">
        <v>22212</v>
      </c>
      <c r="AJ7382" s="352" t="s">
        <v>22213</v>
      </c>
      <c r="AK7382" s="354">
        <v>1096.0167100000001</v>
      </c>
      <c r="AL7382" s="355">
        <v>52.689590000000003</v>
      </c>
      <c r="AM7382" s="11">
        <f>IF(Verzie!$E$1="CZK",Ceny!AK7382,IF(Verzie!$E$1="SK",Ceny!AL7382,""))</f>
        <v>52.689590000000003</v>
      </c>
    </row>
    <row r="7383" spans="34:39" ht="15">
      <c r="AH7383" s="353" t="s">
        <v>1682</v>
      </c>
      <c r="AI7383" s="352" t="s">
        <v>22214</v>
      </c>
      <c r="AJ7383" s="352" t="s">
        <v>22215</v>
      </c>
      <c r="AK7383" s="354">
        <v>1212.7842599999999</v>
      </c>
      <c r="AL7383" s="355">
        <v>58.306519999999999</v>
      </c>
      <c r="AM7383" s="11">
        <f>IF(Verzie!$E$1="CZK",Ceny!AK7383,IF(Verzie!$E$1="SK",Ceny!AL7383,""))</f>
        <v>58.306519999999999</v>
      </c>
    </row>
    <row r="7384" spans="34:39" ht="15">
      <c r="AH7384" s="353" t="s">
        <v>1682</v>
      </c>
      <c r="AI7384" s="352" t="s">
        <v>22216</v>
      </c>
      <c r="AJ7384" s="352" t="s">
        <v>22217</v>
      </c>
      <c r="AK7384" s="354">
        <v>0</v>
      </c>
      <c r="AL7384" s="355">
        <v>0</v>
      </c>
      <c r="AM7384" s="11">
        <f>IF(Verzie!$E$1="CZK",Ceny!AK7384,IF(Verzie!$E$1="SK",Ceny!AL7384,""))</f>
        <v>0</v>
      </c>
    </row>
    <row r="7385" spans="34:39" ht="15">
      <c r="AH7385" s="353" t="s">
        <v>1682</v>
      </c>
      <c r="AI7385" s="352" t="s">
        <v>22218</v>
      </c>
      <c r="AJ7385" s="352" t="s">
        <v>22219</v>
      </c>
      <c r="AK7385" s="354">
        <v>1117.06745</v>
      </c>
      <c r="AL7385" s="355">
        <v>53.680309999999999</v>
      </c>
      <c r="AM7385" s="11">
        <f>IF(Verzie!$E$1="CZK",Ceny!AK7385,IF(Verzie!$E$1="SK",Ceny!AL7385,""))</f>
        <v>53.680309999999999</v>
      </c>
    </row>
    <row r="7386" spans="34:39" ht="15">
      <c r="AH7386" s="353" t="s">
        <v>1682</v>
      </c>
      <c r="AI7386" s="352" t="s">
        <v>22220</v>
      </c>
      <c r="AJ7386" s="352" t="s">
        <v>22221</v>
      </c>
      <c r="AK7386" s="354">
        <v>1233.835</v>
      </c>
      <c r="AL7386" s="355">
        <v>59.297240000000002</v>
      </c>
      <c r="AM7386" s="11">
        <f>IF(Verzie!$E$1="CZK",Ceny!AK7386,IF(Verzie!$E$1="SK",Ceny!AL7386,""))</f>
        <v>59.297240000000002</v>
      </c>
    </row>
    <row r="7387" spans="34:39" ht="15">
      <c r="AH7387" s="353" t="s">
        <v>1682</v>
      </c>
      <c r="AI7387" s="352" t="s">
        <v>22222</v>
      </c>
      <c r="AJ7387" s="352" t="s">
        <v>22223</v>
      </c>
      <c r="AK7387" s="354">
        <v>0</v>
      </c>
      <c r="AL7387" s="355">
        <v>0</v>
      </c>
      <c r="AM7387" s="11">
        <f>IF(Verzie!$E$1="CZK",Ceny!AK7387,IF(Verzie!$E$1="SK",Ceny!AL7387,""))</f>
        <v>0</v>
      </c>
    </row>
    <row r="7388" spans="34:39" ht="15">
      <c r="AH7388" s="353" t="s">
        <v>1682</v>
      </c>
      <c r="AI7388" s="352" t="s">
        <v>22224</v>
      </c>
      <c r="AJ7388" s="352" t="s">
        <v>22225</v>
      </c>
      <c r="AK7388" s="354">
        <v>1159.1608900000001</v>
      </c>
      <c r="AL7388" s="355">
        <v>55.661430000000003</v>
      </c>
      <c r="AM7388" s="11">
        <f>IF(Verzie!$E$1="CZK",Ceny!AK7388,IF(Verzie!$E$1="SK",Ceny!AL7388,""))</f>
        <v>55.661430000000003</v>
      </c>
    </row>
    <row r="7389" spans="34:39" ht="15">
      <c r="AH7389" s="353" t="s">
        <v>1682</v>
      </c>
      <c r="AI7389" s="352" t="s">
        <v>22226</v>
      </c>
      <c r="AJ7389" s="352" t="s">
        <v>22227</v>
      </c>
      <c r="AK7389" s="354">
        <v>1275.9284399999999</v>
      </c>
      <c r="AL7389" s="355">
        <v>61.278359999999999</v>
      </c>
      <c r="AM7389" s="11">
        <f>IF(Verzie!$E$1="CZK",Ceny!AK7389,IF(Verzie!$E$1="SK",Ceny!AL7389,""))</f>
        <v>61.278359999999999</v>
      </c>
    </row>
    <row r="7390" spans="34:39" ht="15">
      <c r="AH7390" s="353" t="s">
        <v>1682</v>
      </c>
      <c r="AI7390" s="352" t="s">
        <v>22228</v>
      </c>
      <c r="AJ7390" s="352" t="s">
        <v>22229</v>
      </c>
      <c r="AK7390" s="354">
        <v>0</v>
      </c>
      <c r="AL7390" s="355">
        <v>0</v>
      </c>
      <c r="AM7390" s="11">
        <f>IF(Verzie!$E$1="CZK",Ceny!AK7390,IF(Verzie!$E$1="SK",Ceny!AL7390,""))</f>
        <v>0</v>
      </c>
    </row>
    <row r="7391" spans="34:39" ht="15">
      <c r="AH7391" s="353" t="s">
        <v>1682</v>
      </c>
      <c r="AI7391" s="352" t="s">
        <v>22230</v>
      </c>
      <c r="AJ7391" s="352" t="s">
        <v>22231</v>
      </c>
      <c r="AK7391" s="354">
        <v>1183.3746699999999</v>
      </c>
      <c r="AL7391" s="355">
        <v>56.924610000000001</v>
      </c>
      <c r="AM7391" s="11">
        <f>IF(Verzie!$E$1="CZK",Ceny!AK7391,IF(Verzie!$E$1="SK",Ceny!AL7391,""))</f>
        <v>56.924610000000001</v>
      </c>
    </row>
    <row r="7392" spans="34:39" ht="15">
      <c r="AH7392" s="353" t="s">
        <v>1682</v>
      </c>
      <c r="AI7392" s="352" t="s">
        <v>22232</v>
      </c>
      <c r="AJ7392" s="352" t="s">
        <v>22233</v>
      </c>
      <c r="AK7392" s="354">
        <v>1300.14222</v>
      </c>
      <c r="AL7392" s="355">
        <v>62.541539999999998</v>
      </c>
      <c r="AM7392" s="11">
        <f>IF(Verzie!$E$1="CZK",Ceny!AK7392,IF(Verzie!$E$1="SK",Ceny!AL7392,""))</f>
        <v>62.541539999999998</v>
      </c>
    </row>
    <row r="7393" spans="34:39" ht="15">
      <c r="AH7393" s="353" t="s">
        <v>1682</v>
      </c>
      <c r="AI7393" s="352" t="s">
        <v>22234</v>
      </c>
      <c r="AJ7393" s="352" t="s">
        <v>22235</v>
      </c>
      <c r="AK7393" s="354">
        <v>0</v>
      </c>
      <c r="AL7393" s="355">
        <v>0</v>
      </c>
      <c r="AM7393" s="11">
        <f>IF(Verzie!$E$1="CZK",Ceny!AK7393,IF(Verzie!$E$1="SK",Ceny!AL7393,""))</f>
        <v>0</v>
      </c>
    </row>
    <row r="7394" spans="34:39" ht="15">
      <c r="AH7394" s="353" t="s">
        <v>1682</v>
      </c>
      <c r="AI7394" s="352" t="s">
        <v>22236</v>
      </c>
      <c r="AJ7394" s="352" t="s">
        <v>22237</v>
      </c>
      <c r="AK7394" s="354">
        <v>1205.0005699999999</v>
      </c>
      <c r="AL7394" s="355">
        <v>57.964910000000003</v>
      </c>
      <c r="AM7394" s="11">
        <f>IF(Verzie!$E$1="CZK",Ceny!AK7394,IF(Verzie!$E$1="SK",Ceny!AL7394,""))</f>
        <v>57.964910000000003</v>
      </c>
    </row>
    <row r="7395" spans="34:39" ht="15">
      <c r="AH7395" s="353" t="s">
        <v>1682</v>
      </c>
      <c r="AI7395" s="352" t="s">
        <v>22238</v>
      </c>
      <c r="AJ7395" s="352" t="s">
        <v>22239</v>
      </c>
      <c r="AK7395" s="354">
        <v>1321.76812</v>
      </c>
      <c r="AL7395" s="355">
        <v>63.58184</v>
      </c>
      <c r="AM7395" s="11">
        <f>IF(Verzie!$E$1="CZK",Ceny!AK7395,IF(Verzie!$E$1="SK",Ceny!AL7395,""))</f>
        <v>63.58184</v>
      </c>
    </row>
    <row r="7396" spans="34:39" ht="15">
      <c r="AH7396" s="353" t="s">
        <v>1682</v>
      </c>
      <c r="AI7396" s="352" t="s">
        <v>22240</v>
      </c>
      <c r="AJ7396" s="352" t="s">
        <v>22241</v>
      </c>
      <c r="AK7396" s="354">
        <v>0</v>
      </c>
      <c r="AL7396" s="355">
        <v>0</v>
      </c>
      <c r="AM7396" s="11">
        <f>IF(Verzie!$E$1="CZK",Ceny!AK7396,IF(Verzie!$E$1="SK",Ceny!AL7396,""))</f>
        <v>0</v>
      </c>
    </row>
    <row r="7397" spans="34:39" ht="15">
      <c r="AH7397" s="353" t="s">
        <v>1682</v>
      </c>
      <c r="AI7397" s="352" t="s">
        <v>22242</v>
      </c>
      <c r="AJ7397" s="352" t="s">
        <v>22243</v>
      </c>
      <c r="AK7397" s="354">
        <v>1090.47586</v>
      </c>
      <c r="AL7397" s="355">
        <v>52.455820000000003</v>
      </c>
      <c r="AM7397" s="11">
        <f>IF(Verzie!$E$1="CZK",Ceny!AK7397,IF(Verzie!$E$1="SK",Ceny!AL7397,""))</f>
        <v>52.455820000000003</v>
      </c>
    </row>
    <row r="7398" spans="34:39" ht="15">
      <c r="AH7398" s="353" t="s">
        <v>1682</v>
      </c>
      <c r="AI7398" s="352" t="s">
        <v>22244</v>
      </c>
      <c r="AJ7398" s="352" t="s">
        <v>22245</v>
      </c>
      <c r="AK7398" s="354">
        <v>1090.47586</v>
      </c>
      <c r="AL7398" s="355">
        <v>52.455820000000003</v>
      </c>
      <c r="AM7398" s="11">
        <f>IF(Verzie!$E$1="CZK",Ceny!AK7398,IF(Verzie!$E$1="SK",Ceny!AL7398,""))</f>
        <v>52.455820000000003</v>
      </c>
    </row>
    <row r="7399" spans="34:39" ht="15">
      <c r="AH7399" s="353" t="s">
        <v>1682</v>
      </c>
      <c r="AI7399" s="352" t="s">
        <v>22246</v>
      </c>
      <c r="AJ7399" s="352" t="s">
        <v>22247</v>
      </c>
      <c r="AK7399" s="354">
        <v>1099.8549599999999</v>
      </c>
      <c r="AL7399" s="355">
        <v>52.852319999999999</v>
      </c>
      <c r="AM7399" s="11">
        <f>IF(Verzie!$E$1="CZK",Ceny!AK7399,IF(Verzie!$E$1="SK",Ceny!AL7399,""))</f>
        <v>52.852319999999999</v>
      </c>
    </row>
    <row r="7400" spans="34:39" ht="15">
      <c r="AH7400" s="353" t="s">
        <v>1682</v>
      </c>
      <c r="AI7400" s="352" t="s">
        <v>22248</v>
      </c>
      <c r="AJ7400" s="352" t="s">
        <v>22249</v>
      </c>
      <c r="AK7400" s="354">
        <v>1141.9484</v>
      </c>
      <c r="AL7400" s="355">
        <v>54.833440000000003</v>
      </c>
      <c r="AM7400" s="11">
        <f>IF(Verzie!$E$1="CZK",Ceny!AK7400,IF(Verzie!$E$1="SK",Ceny!AL7400,""))</f>
        <v>54.833440000000003</v>
      </c>
    </row>
    <row r="7401" spans="34:39" ht="15">
      <c r="AH7401" s="353" t="s">
        <v>1682</v>
      </c>
      <c r="AI7401" s="352" t="s">
        <v>22250</v>
      </c>
      <c r="AJ7401" s="352" t="s">
        <v>22251</v>
      </c>
      <c r="AK7401" s="354">
        <v>1166.16218</v>
      </c>
      <c r="AL7401" s="355">
        <v>56.096620000000001</v>
      </c>
      <c r="AM7401" s="11">
        <f>IF(Verzie!$E$1="CZK",Ceny!AK7401,IF(Verzie!$E$1="SK",Ceny!AL7401,""))</f>
        <v>56.096620000000001</v>
      </c>
    </row>
    <row r="7402" spans="34:39" ht="15">
      <c r="AH7402" s="353" t="s">
        <v>1682</v>
      </c>
      <c r="AI7402" s="352" t="s">
        <v>22252</v>
      </c>
      <c r="AJ7402" s="352" t="s">
        <v>22253</v>
      </c>
      <c r="AK7402" s="354">
        <v>1187.78808</v>
      </c>
      <c r="AL7402" s="355">
        <v>57.136920000000003</v>
      </c>
      <c r="AM7402" s="11">
        <f>IF(Verzie!$E$1="CZK",Ceny!AK7402,IF(Verzie!$E$1="SK",Ceny!AL7402,""))</f>
        <v>57.136920000000003</v>
      </c>
    </row>
    <row r="7403" spans="34:39" ht="15">
      <c r="AH7403" s="353" t="s">
        <v>1682</v>
      </c>
      <c r="AI7403" s="352" t="s">
        <v>22254</v>
      </c>
      <c r="AJ7403" s="352" t="s">
        <v>22255</v>
      </c>
      <c r="AK7403" s="354">
        <v>936.95401000000004</v>
      </c>
      <c r="AL7403" s="355">
        <v>45.038069999999998</v>
      </c>
      <c r="AM7403" s="11">
        <f>IF(Verzie!$E$1="CZK",Ceny!AK7403,IF(Verzie!$E$1="SK",Ceny!AL7403,""))</f>
        <v>45.038069999999998</v>
      </c>
    </row>
    <row r="7404" spans="34:39" ht="15">
      <c r="AH7404" s="353" t="s">
        <v>1682</v>
      </c>
      <c r="AI7404" s="352" t="s">
        <v>22256</v>
      </c>
      <c r="AJ7404" s="352" t="s">
        <v>22257</v>
      </c>
      <c r="AK7404" s="354">
        <v>936.95401000000004</v>
      </c>
      <c r="AL7404" s="355">
        <v>45.038069999999998</v>
      </c>
      <c r="AM7404" s="11">
        <f>IF(Verzie!$E$1="CZK",Ceny!AK7404,IF(Verzie!$E$1="SK",Ceny!AL7404,""))</f>
        <v>45.038069999999998</v>
      </c>
    </row>
    <row r="7405" spans="34:39" ht="15">
      <c r="AH7405" s="353" t="s">
        <v>1682</v>
      </c>
      <c r="AI7405" s="352" t="s">
        <v>22258</v>
      </c>
      <c r="AJ7405" s="352" t="s">
        <v>22259</v>
      </c>
      <c r="AK7405" s="354">
        <v>958.00474999999994</v>
      </c>
      <c r="AL7405" s="355">
        <v>46.028790000000001</v>
      </c>
      <c r="AM7405" s="11">
        <f>IF(Verzie!$E$1="CZK",Ceny!AK7405,IF(Verzie!$E$1="SK",Ceny!AL7405,""))</f>
        <v>46.028790000000001</v>
      </c>
    </row>
    <row r="7406" spans="34:39" ht="15">
      <c r="AH7406" s="353" t="s">
        <v>1682</v>
      </c>
      <c r="AI7406" s="352" t="s">
        <v>22260</v>
      </c>
      <c r="AJ7406" s="352" t="s">
        <v>22261</v>
      </c>
      <c r="AK7406" s="354">
        <v>1000.09819</v>
      </c>
      <c r="AL7406" s="355">
        <v>48.009909999999998</v>
      </c>
      <c r="AM7406" s="11">
        <f>IF(Verzie!$E$1="CZK",Ceny!AK7406,IF(Verzie!$E$1="SK",Ceny!AL7406,""))</f>
        <v>48.009909999999998</v>
      </c>
    </row>
    <row r="7407" spans="34:39" ht="15">
      <c r="AH7407" s="353" t="s">
        <v>1682</v>
      </c>
      <c r="AI7407" s="352" t="s">
        <v>22262</v>
      </c>
      <c r="AJ7407" s="352" t="s">
        <v>22263</v>
      </c>
      <c r="AK7407" s="354">
        <v>1024.31197</v>
      </c>
      <c r="AL7407" s="355">
        <v>49.273090000000003</v>
      </c>
      <c r="AM7407" s="11">
        <f>IF(Verzie!$E$1="CZK",Ceny!AK7407,IF(Verzie!$E$1="SK",Ceny!AL7407,""))</f>
        <v>49.273090000000003</v>
      </c>
    </row>
    <row r="7408" spans="34:39" ht="15">
      <c r="AH7408" s="353" t="s">
        <v>1682</v>
      </c>
      <c r="AI7408" s="352" t="s">
        <v>22264</v>
      </c>
      <c r="AJ7408" s="352" t="s">
        <v>22265</v>
      </c>
      <c r="AK7408" s="354">
        <v>1045.93787</v>
      </c>
      <c r="AL7408" s="355">
        <v>50.313389999999998</v>
      </c>
      <c r="AM7408" s="11">
        <f>IF(Verzie!$E$1="CZK",Ceny!AK7408,IF(Verzie!$E$1="SK",Ceny!AL7408,""))</f>
        <v>50.313389999999998</v>
      </c>
    </row>
    <row r="7409" spans="34:39" ht="15">
      <c r="AH7409" s="353" t="s">
        <v>1682</v>
      </c>
      <c r="AI7409" s="352" t="s">
        <v>22266</v>
      </c>
      <c r="AJ7409" s="352" t="s">
        <v>22267</v>
      </c>
      <c r="AK7409" s="354">
        <v>1090.47586</v>
      </c>
      <c r="AL7409" s="355">
        <v>52.455820000000003</v>
      </c>
      <c r="AM7409" s="11">
        <f>IF(Verzie!$E$1="CZK",Ceny!AK7409,IF(Verzie!$E$1="SK",Ceny!AL7409,""))</f>
        <v>52.455820000000003</v>
      </c>
    </row>
    <row r="7410" spans="34:39" ht="15">
      <c r="AH7410" s="353" t="s">
        <v>1682</v>
      </c>
      <c r="AI7410" s="352" t="s">
        <v>22268</v>
      </c>
      <c r="AJ7410" s="352" t="s">
        <v>22269</v>
      </c>
      <c r="AK7410" s="354">
        <v>1006.02639</v>
      </c>
      <c r="AL7410" s="355">
        <v>48.393540000000002</v>
      </c>
      <c r="AM7410" s="11">
        <f>IF(Verzie!$E$1="CZK",Ceny!AK7410,IF(Verzie!$E$1="SK",Ceny!AL7410,""))</f>
        <v>48.393540000000002</v>
      </c>
    </row>
    <row r="7411" spans="34:39" ht="15">
      <c r="AH7411" s="353" t="s">
        <v>1682</v>
      </c>
      <c r="AI7411" s="352" t="s">
        <v>22270</v>
      </c>
      <c r="AJ7411" s="352" t="s">
        <v>22271</v>
      </c>
      <c r="AK7411" s="354">
        <v>1015.40549</v>
      </c>
      <c r="AL7411" s="355">
        <v>48.790039999999998</v>
      </c>
      <c r="AM7411" s="11">
        <f>IF(Verzie!$E$1="CZK",Ceny!AK7411,IF(Verzie!$E$1="SK",Ceny!AL7411,""))</f>
        <v>48.790039999999998</v>
      </c>
    </row>
    <row r="7412" spans="34:39" ht="15">
      <c r="AH7412" s="353" t="s">
        <v>1682</v>
      </c>
      <c r="AI7412" s="352" t="s">
        <v>22272</v>
      </c>
      <c r="AJ7412" s="352" t="s">
        <v>22273</v>
      </c>
      <c r="AK7412" s="354">
        <v>915.64872000000003</v>
      </c>
      <c r="AL7412" s="355">
        <v>43.947629999999997</v>
      </c>
      <c r="AM7412" s="11">
        <f>IF(Verzie!$E$1="CZK",Ceny!AK7412,IF(Verzie!$E$1="SK",Ceny!AL7412,""))</f>
        <v>43.947629999999997</v>
      </c>
    </row>
    <row r="7413" spans="34:39" ht="15">
      <c r="AH7413" s="353" t="s">
        <v>1682</v>
      </c>
      <c r="AI7413" s="352" t="s">
        <v>22274</v>
      </c>
      <c r="AJ7413" s="352" t="s">
        <v>22275</v>
      </c>
      <c r="AK7413" s="354">
        <v>1081.71271</v>
      </c>
      <c r="AL7413" s="355">
        <v>52.03434</v>
      </c>
      <c r="AM7413" s="11">
        <f>IF(Verzie!$E$1="CZK",Ceny!AK7413,IF(Verzie!$E$1="SK",Ceny!AL7413,""))</f>
        <v>52.03434</v>
      </c>
    </row>
    <row r="7414" spans="34:39" ht="15">
      <c r="AH7414" s="353" t="s">
        <v>1682</v>
      </c>
      <c r="AI7414" s="352" t="s">
        <v>22276</v>
      </c>
      <c r="AJ7414" s="352" t="s">
        <v>22277</v>
      </c>
      <c r="AK7414" s="354">
        <v>1103.33861</v>
      </c>
      <c r="AL7414" s="355">
        <v>53.074640000000002</v>
      </c>
      <c r="AM7414" s="11">
        <f>IF(Verzie!$E$1="CZK",Ceny!AK7414,IF(Verzie!$E$1="SK",Ceny!AL7414,""))</f>
        <v>53.074640000000002</v>
      </c>
    </row>
    <row r="7415" spans="34:39" ht="15">
      <c r="AH7415" s="353" t="s">
        <v>1682</v>
      </c>
      <c r="AI7415" s="352" t="s">
        <v>22278</v>
      </c>
      <c r="AJ7415" s="352" t="s">
        <v>22279</v>
      </c>
      <c r="AK7415" s="354">
        <v>936.95401000000004</v>
      </c>
      <c r="AL7415" s="355">
        <v>45.038069999999998</v>
      </c>
      <c r="AM7415" s="11">
        <f>IF(Verzie!$E$1="CZK",Ceny!AK7415,IF(Verzie!$E$1="SK",Ceny!AL7415,""))</f>
        <v>45.038069999999998</v>
      </c>
    </row>
    <row r="7416" spans="34:39" ht="15">
      <c r="AH7416" s="353" t="s">
        <v>1682</v>
      </c>
      <c r="AI7416" s="352" t="s">
        <v>22280</v>
      </c>
      <c r="AJ7416" s="352" t="s">
        <v>22281</v>
      </c>
      <c r="AK7416" s="354">
        <v>852.50454000000002</v>
      </c>
      <c r="AL7416" s="355">
        <v>40.975790000000003</v>
      </c>
      <c r="AM7416" s="11">
        <f>IF(Verzie!$E$1="CZK",Ceny!AK7416,IF(Verzie!$E$1="SK",Ceny!AL7416,""))</f>
        <v>40.975790000000003</v>
      </c>
    </row>
    <row r="7417" spans="34:39" ht="15">
      <c r="AH7417" s="353" t="s">
        <v>1682</v>
      </c>
      <c r="AI7417" s="352" t="s">
        <v>22282</v>
      </c>
      <c r="AJ7417" s="352" t="s">
        <v>22283</v>
      </c>
      <c r="AK7417" s="354">
        <v>873.55528000000004</v>
      </c>
      <c r="AL7417" s="355">
        <v>41.96651</v>
      </c>
      <c r="AM7417" s="11">
        <f>IF(Verzie!$E$1="CZK",Ceny!AK7417,IF(Verzie!$E$1="SK",Ceny!AL7417,""))</f>
        <v>41.96651</v>
      </c>
    </row>
    <row r="7418" spans="34:39" ht="15">
      <c r="AH7418" s="353" t="s">
        <v>1682</v>
      </c>
      <c r="AI7418" s="352" t="s">
        <v>22284</v>
      </c>
      <c r="AJ7418" s="352" t="s">
        <v>22285</v>
      </c>
      <c r="AK7418" s="354">
        <v>915.64872000000003</v>
      </c>
      <c r="AL7418" s="355">
        <v>43.947629999999997</v>
      </c>
      <c r="AM7418" s="11">
        <f>IF(Verzie!$E$1="CZK",Ceny!AK7418,IF(Verzie!$E$1="SK",Ceny!AL7418,""))</f>
        <v>43.947629999999997</v>
      </c>
    </row>
    <row r="7419" spans="34:39" ht="15">
      <c r="AH7419" s="353" t="s">
        <v>1682</v>
      </c>
      <c r="AI7419" s="352" t="s">
        <v>22286</v>
      </c>
      <c r="AJ7419" s="352" t="s">
        <v>22287</v>
      </c>
      <c r="AK7419" s="354">
        <v>939.86249999999995</v>
      </c>
      <c r="AL7419" s="355">
        <v>45.210810000000002</v>
      </c>
      <c r="AM7419" s="11">
        <f>IF(Verzie!$E$1="CZK",Ceny!AK7419,IF(Verzie!$E$1="SK",Ceny!AL7419,""))</f>
        <v>45.210810000000002</v>
      </c>
    </row>
    <row r="7420" spans="34:39" ht="15">
      <c r="AH7420" s="353" t="s">
        <v>1682</v>
      </c>
      <c r="AI7420" s="352" t="s">
        <v>22288</v>
      </c>
      <c r="AJ7420" s="352" t="s">
        <v>22289</v>
      </c>
      <c r="AK7420" s="354">
        <v>961.48839999999996</v>
      </c>
      <c r="AL7420" s="355">
        <v>46.251109999999997</v>
      </c>
      <c r="AM7420" s="11">
        <f>IF(Verzie!$E$1="CZK",Ceny!AK7420,IF(Verzie!$E$1="SK",Ceny!AL7420,""))</f>
        <v>46.251109999999997</v>
      </c>
    </row>
    <row r="7421" spans="34:39" ht="15">
      <c r="AH7421" s="353" t="s">
        <v>1682</v>
      </c>
      <c r="AI7421" s="352" t="s">
        <v>22290</v>
      </c>
      <c r="AJ7421" s="352" t="s">
        <v>22291</v>
      </c>
      <c r="AK7421" s="354">
        <v>1006.02639</v>
      </c>
      <c r="AL7421" s="355">
        <v>48.393540000000002</v>
      </c>
      <c r="AM7421" s="11">
        <f>IF(Verzie!$E$1="CZK",Ceny!AK7421,IF(Verzie!$E$1="SK",Ceny!AL7421,""))</f>
        <v>48.393540000000002</v>
      </c>
    </row>
    <row r="7422" spans="34:39" ht="15">
      <c r="AH7422" s="353" t="s">
        <v>1682</v>
      </c>
      <c r="AI7422" s="352" t="s">
        <v>22292</v>
      </c>
      <c r="AJ7422" s="352" t="s">
        <v>22293</v>
      </c>
      <c r="AK7422" s="354">
        <v>1006.02639</v>
      </c>
      <c r="AL7422" s="355">
        <v>48.393540000000002</v>
      </c>
      <c r="AM7422" s="11">
        <f>IF(Verzie!$E$1="CZK",Ceny!AK7422,IF(Verzie!$E$1="SK",Ceny!AL7422,""))</f>
        <v>48.393540000000002</v>
      </c>
    </row>
    <row r="7423" spans="34:39" ht="15">
      <c r="AH7423" s="353" t="s">
        <v>1682</v>
      </c>
      <c r="AI7423" s="352" t="s">
        <v>22294</v>
      </c>
      <c r="AJ7423" s="352" t="s">
        <v>22295</v>
      </c>
      <c r="AK7423" s="354">
        <v>1015.40549</v>
      </c>
      <c r="AL7423" s="355">
        <v>48.790039999999998</v>
      </c>
      <c r="AM7423" s="11">
        <f>IF(Verzie!$E$1="CZK",Ceny!AK7423,IF(Verzie!$E$1="SK",Ceny!AL7423,""))</f>
        <v>48.790039999999998</v>
      </c>
    </row>
    <row r="7424" spans="34:39" ht="15">
      <c r="AH7424" s="353" t="s">
        <v>1682</v>
      </c>
      <c r="AI7424" s="352" t="s">
        <v>22296</v>
      </c>
      <c r="AJ7424" s="352" t="s">
        <v>22297</v>
      </c>
      <c r="AK7424" s="354">
        <v>1057.49893</v>
      </c>
      <c r="AL7424" s="355">
        <v>50.771160000000002</v>
      </c>
      <c r="AM7424" s="11">
        <f>IF(Verzie!$E$1="CZK",Ceny!AK7424,IF(Verzie!$E$1="SK",Ceny!AL7424,""))</f>
        <v>50.771160000000002</v>
      </c>
    </row>
    <row r="7425" spans="34:39" ht="15">
      <c r="AH7425" s="353" t="s">
        <v>1682</v>
      </c>
      <c r="AI7425" s="352" t="s">
        <v>22298</v>
      </c>
      <c r="AJ7425" s="352" t="s">
        <v>22299</v>
      </c>
      <c r="AK7425" s="354">
        <v>1081.71271</v>
      </c>
      <c r="AL7425" s="355">
        <v>52.03434</v>
      </c>
      <c r="AM7425" s="11">
        <f>IF(Verzie!$E$1="CZK",Ceny!AK7425,IF(Verzie!$E$1="SK",Ceny!AL7425,""))</f>
        <v>52.03434</v>
      </c>
    </row>
    <row r="7426" spans="34:39" ht="15">
      <c r="AH7426" s="353" t="s">
        <v>1682</v>
      </c>
      <c r="AI7426" s="352" t="s">
        <v>22300</v>
      </c>
      <c r="AJ7426" s="352" t="s">
        <v>22301</v>
      </c>
      <c r="AK7426" s="354">
        <v>1103.33861</v>
      </c>
      <c r="AL7426" s="355">
        <v>53.074640000000002</v>
      </c>
      <c r="AM7426" s="11">
        <f>IF(Verzie!$E$1="CZK",Ceny!AK7426,IF(Verzie!$E$1="SK",Ceny!AL7426,""))</f>
        <v>53.074640000000002</v>
      </c>
    </row>
    <row r="7427" spans="34:39" ht="15">
      <c r="AH7427" s="353" t="s">
        <v>1682</v>
      </c>
      <c r="AI7427" s="352" t="s">
        <v>22302</v>
      </c>
      <c r="AJ7427" s="352" t="s">
        <v>22303</v>
      </c>
      <c r="AK7427" s="354">
        <v>852.50454000000002</v>
      </c>
      <c r="AL7427" s="355">
        <v>40.975790000000003</v>
      </c>
      <c r="AM7427" s="11">
        <f>IF(Verzie!$E$1="CZK",Ceny!AK7427,IF(Verzie!$E$1="SK",Ceny!AL7427,""))</f>
        <v>40.975790000000003</v>
      </c>
    </row>
    <row r="7428" spans="34:39" ht="15">
      <c r="AH7428" s="353" t="s">
        <v>1682</v>
      </c>
      <c r="AI7428" s="352" t="s">
        <v>22304</v>
      </c>
      <c r="AJ7428" s="352" t="s">
        <v>22305</v>
      </c>
      <c r="AK7428" s="354">
        <v>852.50454000000002</v>
      </c>
      <c r="AL7428" s="355">
        <v>40.975790000000003</v>
      </c>
      <c r="AM7428" s="11">
        <f>IF(Verzie!$E$1="CZK",Ceny!AK7428,IF(Verzie!$E$1="SK",Ceny!AL7428,""))</f>
        <v>40.975790000000003</v>
      </c>
    </row>
    <row r="7429" spans="34:39" ht="15">
      <c r="AH7429" s="353" t="s">
        <v>1682</v>
      </c>
      <c r="AI7429" s="352" t="s">
        <v>22306</v>
      </c>
      <c r="AJ7429" s="352" t="s">
        <v>22307</v>
      </c>
      <c r="AK7429" s="354">
        <v>873.55528000000004</v>
      </c>
      <c r="AL7429" s="355">
        <v>41.96651</v>
      </c>
      <c r="AM7429" s="11">
        <f>IF(Verzie!$E$1="CZK",Ceny!AK7429,IF(Verzie!$E$1="SK",Ceny!AL7429,""))</f>
        <v>41.96651</v>
      </c>
    </row>
    <row r="7430" spans="34:39" ht="15">
      <c r="AH7430" s="353" t="s">
        <v>1682</v>
      </c>
      <c r="AI7430" s="352" t="s">
        <v>22308</v>
      </c>
      <c r="AJ7430" s="352" t="s">
        <v>22309</v>
      </c>
      <c r="AK7430" s="354">
        <v>915.64872000000003</v>
      </c>
      <c r="AL7430" s="355">
        <v>43.947629999999997</v>
      </c>
      <c r="AM7430" s="11">
        <f>IF(Verzie!$E$1="CZK",Ceny!AK7430,IF(Verzie!$E$1="SK",Ceny!AL7430,""))</f>
        <v>43.947629999999997</v>
      </c>
    </row>
    <row r="7431" spans="34:39" ht="15">
      <c r="AH7431" s="353" t="s">
        <v>1682</v>
      </c>
      <c r="AI7431" s="352" t="s">
        <v>22310</v>
      </c>
      <c r="AJ7431" s="352" t="s">
        <v>22311</v>
      </c>
      <c r="AK7431" s="354">
        <v>939.86249999999995</v>
      </c>
      <c r="AL7431" s="355">
        <v>45.210810000000002</v>
      </c>
      <c r="AM7431" s="11">
        <f>IF(Verzie!$E$1="CZK",Ceny!AK7431,IF(Verzie!$E$1="SK",Ceny!AL7431,""))</f>
        <v>45.210810000000002</v>
      </c>
    </row>
    <row r="7432" spans="34:39" ht="15">
      <c r="AH7432" s="353" t="s">
        <v>1682</v>
      </c>
      <c r="AI7432" s="352" t="s">
        <v>22312</v>
      </c>
      <c r="AJ7432" s="352" t="s">
        <v>22313</v>
      </c>
      <c r="AK7432" s="354">
        <v>961.48839999999996</v>
      </c>
      <c r="AL7432" s="355">
        <v>46.251109999999997</v>
      </c>
      <c r="AM7432" s="11">
        <f>IF(Verzie!$E$1="CZK",Ceny!AK7432,IF(Verzie!$E$1="SK",Ceny!AL7432,""))</f>
        <v>46.251109999999997</v>
      </c>
    </row>
    <row r="7433" spans="34:39" ht="15">
      <c r="AH7433" s="353" t="s">
        <v>1682</v>
      </c>
      <c r="AI7433" s="352" t="s">
        <v>22314</v>
      </c>
      <c r="AJ7433" s="352" t="s">
        <v>22315</v>
      </c>
      <c r="AK7433" s="354">
        <v>1024.43965</v>
      </c>
      <c r="AL7433" s="355">
        <v>49.279260000000001</v>
      </c>
      <c r="AM7433" s="11">
        <f>IF(Verzie!$E$1="CZK",Ceny!AK7433,IF(Verzie!$E$1="SK",Ceny!AL7433,""))</f>
        <v>49.279260000000001</v>
      </c>
    </row>
    <row r="7434" spans="34:39" ht="15">
      <c r="AH7434" s="353" t="s">
        <v>1682</v>
      </c>
      <c r="AI7434" s="352" t="s">
        <v>22316</v>
      </c>
      <c r="AJ7434" s="352" t="s">
        <v>22317</v>
      </c>
      <c r="AK7434" s="354">
        <v>0</v>
      </c>
      <c r="AL7434" s="355">
        <v>0</v>
      </c>
      <c r="AM7434" s="11">
        <f>IF(Verzie!$E$1="CZK",Ceny!AK7434,IF(Verzie!$E$1="SK",Ceny!AL7434,""))</f>
        <v>0</v>
      </c>
    </row>
    <row r="7435" spans="34:39" ht="15">
      <c r="AH7435" s="353" t="s">
        <v>1682</v>
      </c>
      <c r="AI7435" s="352" t="s">
        <v>22318</v>
      </c>
      <c r="AJ7435" s="352" t="s">
        <v>22319</v>
      </c>
      <c r="AK7435" s="354">
        <v>1033.8187499999999</v>
      </c>
      <c r="AL7435" s="355">
        <v>49.675759999999997</v>
      </c>
      <c r="AM7435" s="11">
        <f>IF(Verzie!$E$1="CZK",Ceny!AK7435,IF(Verzie!$E$1="SK",Ceny!AL7435,""))</f>
        <v>49.675759999999997</v>
      </c>
    </row>
    <row r="7436" spans="34:39" ht="15">
      <c r="AH7436" s="353" t="s">
        <v>1682</v>
      </c>
      <c r="AI7436" s="352" t="s">
        <v>22320</v>
      </c>
      <c r="AJ7436" s="352" t="s">
        <v>22321</v>
      </c>
      <c r="AK7436" s="354">
        <v>0</v>
      </c>
      <c r="AL7436" s="355">
        <v>0</v>
      </c>
      <c r="AM7436" s="11">
        <f>IF(Verzie!$E$1="CZK",Ceny!AK7436,IF(Verzie!$E$1="SK",Ceny!AL7436,""))</f>
        <v>0</v>
      </c>
    </row>
    <row r="7437" spans="34:39" ht="15">
      <c r="AH7437" s="353" t="s">
        <v>1682</v>
      </c>
      <c r="AI7437" s="352" t="s">
        <v>22322</v>
      </c>
      <c r="AJ7437" s="352" t="s">
        <v>22323</v>
      </c>
      <c r="AK7437" s="354">
        <v>1075.91219</v>
      </c>
      <c r="AL7437" s="355">
        <v>51.656880000000001</v>
      </c>
      <c r="AM7437" s="11">
        <f>IF(Verzie!$E$1="CZK",Ceny!AK7437,IF(Verzie!$E$1="SK",Ceny!AL7437,""))</f>
        <v>51.656880000000001</v>
      </c>
    </row>
    <row r="7438" spans="34:39" ht="15">
      <c r="AH7438" s="353" t="s">
        <v>1682</v>
      </c>
      <c r="AI7438" s="352" t="s">
        <v>22324</v>
      </c>
      <c r="AJ7438" s="352" t="s">
        <v>22325</v>
      </c>
      <c r="AK7438" s="354">
        <v>0</v>
      </c>
      <c r="AL7438" s="355">
        <v>0</v>
      </c>
      <c r="AM7438" s="11">
        <f>IF(Verzie!$E$1="CZK",Ceny!AK7438,IF(Verzie!$E$1="SK",Ceny!AL7438,""))</f>
        <v>0</v>
      </c>
    </row>
    <row r="7439" spans="34:39" ht="15">
      <c r="AH7439" s="353" t="s">
        <v>1682</v>
      </c>
      <c r="AI7439" s="352" t="s">
        <v>22326</v>
      </c>
      <c r="AJ7439" s="352" t="s">
        <v>22327</v>
      </c>
      <c r="AK7439" s="354">
        <v>1100.1259700000001</v>
      </c>
      <c r="AL7439" s="355">
        <v>52.920059999999999</v>
      </c>
      <c r="AM7439" s="11">
        <f>IF(Verzie!$E$1="CZK",Ceny!AK7439,IF(Verzie!$E$1="SK",Ceny!AL7439,""))</f>
        <v>52.920059999999999</v>
      </c>
    </row>
    <row r="7440" spans="34:39" ht="15">
      <c r="AH7440" s="353" t="s">
        <v>1682</v>
      </c>
      <c r="AI7440" s="352" t="s">
        <v>22328</v>
      </c>
      <c r="AJ7440" s="352" t="s">
        <v>22329</v>
      </c>
      <c r="AK7440" s="354">
        <v>0</v>
      </c>
      <c r="AL7440" s="355">
        <v>0</v>
      </c>
      <c r="AM7440" s="11">
        <f>IF(Verzie!$E$1="CZK",Ceny!AK7440,IF(Verzie!$E$1="SK",Ceny!AL7440,""))</f>
        <v>0</v>
      </c>
    </row>
    <row r="7441" spans="34:39" ht="15">
      <c r="AH7441" s="353" t="s">
        <v>1682</v>
      </c>
      <c r="AI7441" s="352" t="s">
        <v>22330</v>
      </c>
      <c r="AJ7441" s="352" t="s">
        <v>22331</v>
      </c>
      <c r="AK7441" s="354">
        <v>1121.7518700000001</v>
      </c>
      <c r="AL7441" s="355">
        <v>53.960360000000001</v>
      </c>
      <c r="AM7441" s="11">
        <f>IF(Verzie!$E$1="CZK",Ceny!AK7441,IF(Verzie!$E$1="SK",Ceny!AL7441,""))</f>
        <v>53.960360000000001</v>
      </c>
    </row>
    <row r="7442" spans="34:39" ht="15">
      <c r="AH7442" s="353" t="s">
        <v>1682</v>
      </c>
      <c r="AI7442" s="352" t="s">
        <v>22332</v>
      </c>
      <c r="AJ7442" s="352" t="s">
        <v>22333</v>
      </c>
      <c r="AK7442" s="354">
        <v>0</v>
      </c>
      <c r="AL7442" s="355">
        <v>0</v>
      </c>
      <c r="AM7442" s="11">
        <f>IF(Verzie!$E$1="CZK",Ceny!AK7442,IF(Verzie!$E$1="SK",Ceny!AL7442,""))</f>
        <v>0</v>
      </c>
    </row>
    <row r="7443" spans="34:39" ht="15">
      <c r="AH7443" s="353" t="s">
        <v>1682</v>
      </c>
      <c r="AI7443" s="352" t="s">
        <v>22334</v>
      </c>
      <c r="AJ7443" s="352" t="s">
        <v>22335</v>
      </c>
      <c r="AK7443" s="354">
        <v>870.91789000000006</v>
      </c>
      <c r="AL7443" s="355">
        <v>41.861530000000002</v>
      </c>
      <c r="AM7443" s="11">
        <f>IF(Verzie!$E$1="CZK",Ceny!AK7443,IF(Verzie!$E$1="SK",Ceny!AL7443,""))</f>
        <v>41.861530000000002</v>
      </c>
    </row>
    <row r="7444" spans="34:39" ht="15">
      <c r="AH7444" s="353" t="s">
        <v>1682</v>
      </c>
      <c r="AI7444" s="352" t="s">
        <v>22336</v>
      </c>
      <c r="AJ7444" s="352" t="s">
        <v>22337</v>
      </c>
      <c r="AK7444" s="354">
        <v>0</v>
      </c>
      <c r="AL7444" s="355">
        <v>0</v>
      </c>
      <c r="AM7444" s="11">
        <f>IF(Verzie!$E$1="CZK",Ceny!AK7444,IF(Verzie!$E$1="SK",Ceny!AL7444,""))</f>
        <v>0</v>
      </c>
    </row>
    <row r="7445" spans="34:39" ht="15">
      <c r="AH7445" s="353" t="s">
        <v>1682</v>
      </c>
      <c r="AI7445" s="352" t="s">
        <v>22338</v>
      </c>
      <c r="AJ7445" s="352" t="s">
        <v>22339</v>
      </c>
      <c r="AK7445" s="354">
        <v>891.96862999999996</v>
      </c>
      <c r="AL7445" s="355">
        <v>42.852249999999998</v>
      </c>
      <c r="AM7445" s="11">
        <f>IF(Verzie!$E$1="CZK",Ceny!AK7445,IF(Verzie!$E$1="SK",Ceny!AL7445,""))</f>
        <v>42.852249999999998</v>
      </c>
    </row>
    <row r="7446" spans="34:39" ht="15">
      <c r="AH7446" s="353" t="s">
        <v>1682</v>
      </c>
      <c r="AI7446" s="352" t="s">
        <v>22340</v>
      </c>
      <c r="AJ7446" s="352" t="s">
        <v>22341</v>
      </c>
      <c r="AK7446" s="354">
        <v>0</v>
      </c>
      <c r="AL7446" s="355">
        <v>0</v>
      </c>
      <c r="AM7446" s="11">
        <f>IF(Verzie!$E$1="CZK",Ceny!AK7446,IF(Verzie!$E$1="SK",Ceny!AL7446,""))</f>
        <v>0</v>
      </c>
    </row>
    <row r="7447" spans="34:39" ht="15">
      <c r="AH7447" s="353" t="s">
        <v>1682</v>
      </c>
      <c r="AI7447" s="352" t="s">
        <v>22342</v>
      </c>
      <c r="AJ7447" s="352" t="s">
        <v>22343</v>
      </c>
      <c r="AK7447" s="354">
        <v>934.06206999999995</v>
      </c>
      <c r="AL7447" s="355">
        <v>44.833370000000002</v>
      </c>
      <c r="AM7447" s="11">
        <f>IF(Verzie!$E$1="CZK",Ceny!AK7447,IF(Verzie!$E$1="SK",Ceny!AL7447,""))</f>
        <v>44.833370000000002</v>
      </c>
    </row>
    <row r="7448" spans="34:39" ht="15">
      <c r="AH7448" s="353" t="s">
        <v>1682</v>
      </c>
      <c r="AI7448" s="352" t="s">
        <v>22344</v>
      </c>
      <c r="AJ7448" s="352" t="s">
        <v>22345</v>
      </c>
      <c r="AK7448" s="354">
        <v>0</v>
      </c>
      <c r="AL7448" s="355">
        <v>0</v>
      </c>
      <c r="AM7448" s="11">
        <f>IF(Verzie!$E$1="CZK",Ceny!AK7448,IF(Verzie!$E$1="SK",Ceny!AL7448,""))</f>
        <v>0</v>
      </c>
    </row>
    <row r="7449" spans="34:39" ht="15">
      <c r="AH7449" s="353" t="s">
        <v>1682</v>
      </c>
      <c r="AI7449" s="352" t="s">
        <v>22346</v>
      </c>
      <c r="AJ7449" s="352" t="s">
        <v>22347</v>
      </c>
      <c r="AK7449" s="354">
        <v>958.27584999999999</v>
      </c>
      <c r="AL7449" s="355">
        <v>46.096550000000001</v>
      </c>
      <c r="AM7449" s="11">
        <f>IF(Verzie!$E$1="CZK",Ceny!AK7449,IF(Verzie!$E$1="SK",Ceny!AL7449,""))</f>
        <v>46.096550000000001</v>
      </c>
    </row>
    <row r="7450" spans="34:39" ht="15">
      <c r="AH7450" s="353" t="s">
        <v>1682</v>
      </c>
      <c r="AI7450" s="352" t="s">
        <v>22348</v>
      </c>
      <c r="AJ7450" s="352" t="s">
        <v>22349</v>
      </c>
      <c r="AK7450" s="354">
        <v>0</v>
      </c>
      <c r="AL7450" s="355">
        <v>0</v>
      </c>
      <c r="AM7450" s="11">
        <f>IF(Verzie!$E$1="CZK",Ceny!AK7450,IF(Verzie!$E$1="SK",Ceny!AL7450,""))</f>
        <v>0</v>
      </c>
    </row>
    <row r="7451" spans="34:39" ht="15">
      <c r="AH7451" s="353" t="s">
        <v>1682</v>
      </c>
      <c r="AI7451" s="352" t="s">
        <v>22350</v>
      </c>
      <c r="AJ7451" s="352" t="s">
        <v>22351</v>
      </c>
      <c r="AK7451" s="354">
        <v>979.90174999999999</v>
      </c>
      <c r="AL7451" s="355">
        <v>47.136850000000003</v>
      </c>
      <c r="AM7451" s="11">
        <f>IF(Verzie!$E$1="CZK",Ceny!AK7451,IF(Verzie!$E$1="SK",Ceny!AL7451,""))</f>
        <v>47.136850000000003</v>
      </c>
    </row>
    <row r="7452" spans="34:39" ht="15">
      <c r="AH7452" s="353" t="s">
        <v>1682</v>
      </c>
      <c r="AI7452" s="352" t="s">
        <v>22352</v>
      </c>
      <c r="AJ7452" s="352" t="s">
        <v>22353</v>
      </c>
      <c r="AK7452" s="354">
        <v>0</v>
      </c>
      <c r="AL7452" s="355">
        <v>0</v>
      </c>
      <c r="AM7452" s="11">
        <f>IF(Verzie!$E$1="CZK",Ceny!AK7452,IF(Verzie!$E$1="SK",Ceny!AL7452,""))</f>
        <v>0</v>
      </c>
    </row>
    <row r="7453" spans="34:39" ht="15">
      <c r="AH7453" s="353" t="s">
        <v>1682</v>
      </c>
      <c r="AI7453" s="352" t="s">
        <v>22354</v>
      </c>
      <c r="AJ7453" s="352" t="s">
        <v>22355</v>
      </c>
      <c r="AK7453" s="354">
        <v>1042.8457000000001</v>
      </c>
      <c r="AL7453" s="355">
        <v>50.164630000000002</v>
      </c>
      <c r="AM7453" s="11">
        <f>IF(Verzie!$E$1="CZK",Ceny!AK7453,IF(Verzie!$E$1="SK",Ceny!AL7453,""))</f>
        <v>50.164630000000002</v>
      </c>
    </row>
    <row r="7454" spans="34:39" ht="15">
      <c r="AH7454" s="353" t="s">
        <v>1682</v>
      </c>
      <c r="AI7454" s="352" t="s">
        <v>22356</v>
      </c>
      <c r="AJ7454" s="352" t="s">
        <v>22357</v>
      </c>
      <c r="AK7454" s="354">
        <v>1243.2408800000001</v>
      </c>
      <c r="AL7454" s="355">
        <v>59.804349999999999</v>
      </c>
      <c r="AM7454" s="11">
        <f>IF(Verzie!$E$1="CZK",Ceny!AK7454,IF(Verzie!$E$1="SK",Ceny!AL7454,""))</f>
        <v>59.804349999999999</v>
      </c>
    </row>
    <row r="7455" spans="34:39" ht="15">
      <c r="AH7455" s="353" t="s">
        <v>1682</v>
      </c>
      <c r="AI7455" s="352" t="s">
        <v>22358</v>
      </c>
      <c r="AJ7455" s="352" t="s">
        <v>22359</v>
      </c>
      <c r="AK7455" s="354">
        <v>1052.2248</v>
      </c>
      <c r="AL7455" s="355">
        <v>50.561129999999999</v>
      </c>
      <c r="AM7455" s="11">
        <f>IF(Verzie!$E$1="CZK",Ceny!AK7455,IF(Verzie!$E$1="SK",Ceny!AL7455,""))</f>
        <v>50.561129999999999</v>
      </c>
    </row>
    <row r="7456" spans="34:39" ht="15">
      <c r="AH7456" s="353" t="s">
        <v>1682</v>
      </c>
      <c r="AI7456" s="352" t="s">
        <v>22360</v>
      </c>
      <c r="AJ7456" s="352" t="s">
        <v>22361</v>
      </c>
      <c r="AK7456" s="354">
        <v>1252.6199799999999</v>
      </c>
      <c r="AL7456" s="355">
        <v>60.200850000000003</v>
      </c>
      <c r="AM7456" s="11">
        <f>IF(Verzie!$E$1="CZK",Ceny!AK7456,IF(Verzie!$E$1="SK",Ceny!AL7456,""))</f>
        <v>60.200850000000003</v>
      </c>
    </row>
    <row r="7457" spans="34:39" ht="15">
      <c r="AH7457" s="353" t="s">
        <v>1682</v>
      </c>
      <c r="AI7457" s="352" t="s">
        <v>22362</v>
      </c>
      <c r="AJ7457" s="352" t="s">
        <v>22363</v>
      </c>
      <c r="AK7457" s="354">
        <v>1094.3182400000001</v>
      </c>
      <c r="AL7457" s="355">
        <v>52.542250000000003</v>
      </c>
      <c r="AM7457" s="11">
        <f>IF(Verzie!$E$1="CZK",Ceny!AK7457,IF(Verzie!$E$1="SK",Ceny!AL7457,""))</f>
        <v>52.542250000000003</v>
      </c>
    </row>
    <row r="7458" spans="34:39" ht="15">
      <c r="AH7458" s="353" t="s">
        <v>1682</v>
      </c>
      <c r="AI7458" s="352" t="s">
        <v>22364</v>
      </c>
      <c r="AJ7458" s="352" t="s">
        <v>22365</v>
      </c>
      <c r="AK7458" s="354">
        <v>1294.71342</v>
      </c>
      <c r="AL7458" s="355">
        <v>62.18197</v>
      </c>
      <c r="AM7458" s="11">
        <f>IF(Verzie!$E$1="CZK",Ceny!AK7458,IF(Verzie!$E$1="SK",Ceny!AL7458,""))</f>
        <v>62.18197</v>
      </c>
    </row>
    <row r="7459" spans="34:39" ht="15">
      <c r="AH7459" s="353" t="s">
        <v>1682</v>
      </c>
      <c r="AI7459" s="352" t="s">
        <v>22366</v>
      </c>
      <c r="AJ7459" s="352" t="s">
        <v>22367</v>
      </c>
      <c r="AK7459" s="354">
        <v>1118.5320200000001</v>
      </c>
      <c r="AL7459" s="355">
        <v>53.805430000000001</v>
      </c>
      <c r="AM7459" s="11">
        <f>IF(Verzie!$E$1="CZK",Ceny!AK7459,IF(Verzie!$E$1="SK",Ceny!AL7459,""))</f>
        <v>53.805430000000001</v>
      </c>
    </row>
    <row r="7460" spans="34:39" ht="15">
      <c r="AH7460" s="353" t="s">
        <v>1682</v>
      </c>
      <c r="AI7460" s="352" t="s">
        <v>22368</v>
      </c>
      <c r="AJ7460" s="352" t="s">
        <v>22369</v>
      </c>
      <c r="AK7460" s="354">
        <v>1318.9272000000001</v>
      </c>
      <c r="AL7460" s="355">
        <v>63.445149999999998</v>
      </c>
      <c r="AM7460" s="11">
        <f>IF(Verzie!$E$1="CZK",Ceny!AK7460,IF(Verzie!$E$1="SK",Ceny!AL7460,""))</f>
        <v>63.445149999999998</v>
      </c>
    </row>
    <row r="7461" spans="34:39" ht="15">
      <c r="AH7461" s="353" t="s">
        <v>1682</v>
      </c>
      <c r="AI7461" s="352" t="s">
        <v>22370</v>
      </c>
      <c r="AJ7461" s="352" t="s">
        <v>22371</v>
      </c>
      <c r="AK7461" s="354">
        <v>1140.1579200000001</v>
      </c>
      <c r="AL7461" s="355">
        <v>54.845730000000003</v>
      </c>
      <c r="AM7461" s="11">
        <f>IF(Verzie!$E$1="CZK",Ceny!AK7461,IF(Verzie!$E$1="SK",Ceny!AL7461,""))</f>
        <v>54.845730000000003</v>
      </c>
    </row>
    <row r="7462" spans="34:39" ht="15">
      <c r="AH7462" s="353" t="s">
        <v>1682</v>
      </c>
      <c r="AI7462" s="352" t="s">
        <v>22372</v>
      </c>
      <c r="AJ7462" s="352" t="s">
        <v>22373</v>
      </c>
      <c r="AK7462" s="354">
        <v>1340.5531000000001</v>
      </c>
      <c r="AL7462" s="355">
        <v>64.48545</v>
      </c>
      <c r="AM7462" s="11">
        <f>IF(Verzie!$E$1="CZK",Ceny!AK7462,IF(Verzie!$E$1="SK",Ceny!AL7462,""))</f>
        <v>64.48545</v>
      </c>
    </row>
    <row r="7463" spans="34:39" ht="15">
      <c r="AH7463" s="353" t="s">
        <v>1682</v>
      </c>
      <c r="AI7463" s="352" t="s">
        <v>22374</v>
      </c>
      <c r="AJ7463" s="352" t="s">
        <v>22375</v>
      </c>
      <c r="AK7463" s="354">
        <v>889.32393999999999</v>
      </c>
      <c r="AL7463" s="355">
        <v>42.746929999999999</v>
      </c>
      <c r="AM7463" s="11">
        <f>IF(Verzie!$E$1="CZK",Ceny!AK7463,IF(Verzie!$E$1="SK",Ceny!AL7463,""))</f>
        <v>42.746929999999999</v>
      </c>
    </row>
    <row r="7464" spans="34:39" ht="15">
      <c r="AH7464" s="353" t="s">
        <v>1682</v>
      </c>
      <c r="AI7464" s="352" t="s">
        <v>22376</v>
      </c>
      <c r="AJ7464" s="352" t="s">
        <v>22377</v>
      </c>
      <c r="AK7464" s="354">
        <v>1089.71912</v>
      </c>
      <c r="AL7464" s="355">
        <v>52.386650000000003</v>
      </c>
      <c r="AM7464" s="11">
        <f>IF(Verzie!$E$1="CZK",Ceny!AK7464,IF(Verzie!$E$1="SK",Ceny!AL7464,""))</f>
        <v>52.386650000000003</v>
      </c>
    </row>
    <row r="7465" spans="34:39" ht="15">
      <c r="AH7465" s="353" t="s">
        <v>1682</v>
      </c>
      <c r="AI7465" s="352" t="s">
        <v>22378</v>
      </c>
      <c r="AJ7465" s="352" t="s">
        <v>22379</v>
      </c>
      <c r="AK7465" s="354">
        <v>910.37468000000001</v>
      </c>
      <c r="AL7465" s="355">
        <v>43.737650000000002</v>
      </c>
      <c r="AM7465" s="11">
        <f>IF(Verzie!$E$1="CZK",Ceny!AK7465,IF(Verzie!$E$1="SK",Ceny!AL7465,""))</f>
        <v>43.737650000000002</v>
      </c>
    </row>
    <row r="7466" spans="34:39" ht="15">
      <c r="AH7466" s="353" t="s">
        <v>1682</v>
      </c>
      <c r="AI7466" s="352" t="s">
        <v>22380</v>
      </c>
      <c r="AJ7466" s="352" t="s">
        <v>22381</v>
      </c>
      <c r="AK7466" s="354">
        <v>1110.7698600000001</v>
      </c>
      <c r="AL7466" s="355">
        <v>53.377369999999999</v>
      </c>
      <c r="AM7466" s="11">
        <f>IF(Verzie!$E$1="CZK",Ceny!AK7466,IF(Verzie!$E$1="SK",Ceny!AL7466,""))</f>
        <v>53.377369999999999</v>
      </c>
    </row>
    <row r="7467" spans="34:39" ht="15">
      <c r="AH7467" s="353" t="s">
        <v>1682</v>
      </c>
      <c r="AI7467" s="352" t="s">
        <v>22382</v>
      </c>
      <c r="AJ7467" s="352" t="s">
        <v>22383</v>
      </c>
      <c r="AK7467" s="354">
        <v>952.46812</v>
      </c>
      <c r="AL7467" s="355">
        <v>45.718769999999999</v>
      </c>
      <c r="AM7467" s="11">
        <f>IF(Verzie!$E$1="CZK",Ceny!AK7467,IF(Verzie!$E$1="SK",Ceny!AL7467,""))</f>
        <v>45.718769999999999</v>
      </c>
    </row>
    <row r="7468" spans="34:39" ht="15">
      <c r="AH7468" s="353" t="s">
        <v>1682</v>
      </c>
      <c r="AI7468" s="352" t="s">
        <v>22384</v>
      </c>
      <c r="AJ7468" s="352" t="s">
        <v>22385</v>
      </c>
      <c r="AK7468" s="354">
        <v>1152.8633</v>
      </c>
      <c r="AL7468" s="355">
        <v>55.358490000000003</v>
      </c>
      <c r="AM7468" s="11">
        <f>IF(Verzie!$E$1="CZK",Ceny!AK7468,IF(Verzie!$E$1="SK",Ceny!AL7468,""))</f>
        <v>55.358490000000003</v>
      </c>
    </row>
    <row r="7469" spans="34:39" ht="15">
      <c r="AH7469" s="353" t="s">
        <v>1682</v>
      </c>
      <c r="AI7469" s="352" t="s">
        <v>22386</v>
      </c>
      <c r="AJ7469" s="352" t="s">
        <v>22387</v>
      </c>
      <c r="AK7469" s="354">
        <v>976.68190000000004</v>
      </c>
      <c r="AL7469" s="355">
        <v>46.981949999999998</v>
      </c>
      <c r="AM7469" s="11">
        <f>IF(Verzie!$E$1="CZK",Ceny!AK7469,IF(Verzie!$E$1="SK",Ceny!AL7469,""))</f>
        <v>46.981949999999998</v>
      </c>
    </row>
    <row r="7470" spans="34:39" ht="15">
      <c r="AH7470" s="353" t="s">
        <v>1682</v>
      </c>
      <c r="AI7470" s="352" t="s">
        <v>22388</v>
      </c>
      <c r="AJ7470" s="352" t="s">
        <v>22389</v>
      </c>
      <c r="AK7470" s="354">
        <v>1177.07708</v>
      </c>
      <c r="AL7470" s="355">
        <v>56.621670000000002</v>
      </c>
      <c r="AM7470" s="11">
        <f>IF(Verzie!$E$1="CZK",Ceny!AK7470,IF(Verzie!$E$1="SK",Ceny!AL7470,""))</f>
        <v>56.621670000000002</v>
      </c>
    </row>
    <row r="7471" spans="34:39" ht="15">
      <c r="AH7471" s="353" t="s">
        <v>1682</v>
      </c>
      <c r="AI7471" s="352" t="s">
        <v>22390</v>
      </c>
      <c r="AJ7471" s="352" t="s">
        <v>22391</v>
      </c>
      <c r="AK7471" s="354">
        <v>998.30780000000004</v>
      </c>
      <c r="AL7471" s="355">
        <v>48.02225</v>
      </c>
      <c r="AM7471" s="11">
        <f>IF(Verzie!$E$1="CZK",Ceny!AK7471,IF(Verzie!$E$1="SK",Ceny!AL7471,""))</f>
        <v>48.02225</v>
      </c>
    </row>
    <row r="7472" spans="34:39" ht="15">
      <c r="AH7472" s="353" t="s">
        <v>1682</v>
      </c>
      <c r="AI7472" s="352" t="s">
        <v>22392</v>
      </c>
      <c r="AJ7472" s="352" t="s">
        <v>22393</v>
      </c>
      <c r="AK7472" s="354">
        <v>1198.70298</v>
      </c>
      <c r="AL7472" s="355">
        <v>57.661969999999997</v>
      </c>
      <c r="AM7472" s="11">
        <f>IF(Verzie!$E$1="CZK",Ceny!AK7472,IF(Verzie!$E$1="SK",Ceny!AL7472,""))</f>
        <v>57.661969999999997</v>
      </c>
    </row>
    <row r="7473" spans="34:39" ht="15">
      <c r="AH7473" s="353" t="s">
        <v>1682</v>
      </c>
      <c r="AI7473" s="352" t="s">
        <v>22394</v>
      </c>
      <c r="AJ7473" s="352" t="s">
        <v>22395</v>
      </c>
      <c r="AK7473" s="354">
        <v>1049.6424500000001</v>
      </c>
      <c r="AL7473" s="355">
        <v>50.049889999999998</v>
      </c>
      <c r="AM7473" s="11">
        <f>IF(Verzie!$E$1="CZK",Ceny!AK7473,IF(Verzie!$E$1="SK",Ceny!AL7473,""))</f>
        <v>50.049889999999998</v>
      </c>
    </row>
    <row r="7474" spans="34:39" ht="15">
      <c r="AH7474" s="353" t="s">
        <v>1682</v>
      </c>
      <c r="AI7474" s="352" t="s">
        <v>22396</v>
      </c>
      <c r="AJ7474" s="352" t="s">
        <v>22397</v>
      </c>
      <c r="AK7474" s="354">
        <v>1244.30558</v>
      </c>
      <c r="AL7474" s="355">
        <v>59.21161</v>
      </c>
      <c r="AM7474" s="11">
        <f>IF(Verzie!$E$1="CZK",Ceny!AK7474,IF(Verzie!$E$1="SK",Ceny!AL7474,""))</f>
        <v>59.21161</v>
      </c>
    </row>
    <row r="7475" spans="34:39" ht="15">
      <c r="AH7475" s="353" t="s">
        <v>1682</v>
      </c>
      <c r="AI7475" s="352" t="s">
        <v>22398</v>
      </c>
      <c r="AJ7475" s="352" t="s">
        <v>22399</v>
      </c>
      <c r="AK7475" s="354">
        <v>0</v>
      </c>
      <c r="AL7475" s="355">
        <v>0</v>
      </c>
      <c r="AM7475" s="11">
        <f>IF(Verzie!$E$1="CZK",Ceny!AK7475,IF(Verzie!$E$1="SK",Ceny!AL7475,""))</f>
        <v>0</v>
      </c>
    </row>
    <row r="7476" spans="34:39" ht="15">
      <c r="AH7476" s="353" t="s">
        <v>1682</v>
      </c>
      <c r="AI7476" s="352" t="s">
        <v>22400</v>
      </c>
      <c r="AJ7476" s="352" t="s">
        <v>22401</v>
      </c>
      <c r="AK7476" s="354">
        <v>1059.0215499999999</v>
      </c>
      <c r="AL7476" s="355">
        <v>50.446390000000001</v>
      </c>
      <c r="AM7476" s="11">
        <f>IF(Verzie!$E$1="CZK",Ceny!AK7476,IF(Verzie!$E$1="SK",Ceny!AL7476,""))</f>
        <v>50.446390000000001</v>
      </c>
    </row>
    <row r="7477" spans="34:39" ht="15">
      <c r="AH7477" s="353" t="s">
        <v>1682</v>
      </c>
      <c r="AI7477" s="352" t="s">
        <v>22402</v>
      </c>
      <c r="AJ7477" s="352" t="s">
        <v>22403</v>
      </c>
      <c r="AK7477" s="354">
        <v>1253.6846800000001</v>
      </c>
      <c r="AL7477" s="355">
        <v>59.608110000000003</v>
      </c>
      <c r="AM7477" s="11">
        <f>IF(Verzie!$E$1="CZK",Ceny!AK7477,IF(Verzie!$E$1="SK",Ceny!AL7477,""))</f>
        <v>59.608110000000003</v>
      </c>
    </row>
    <row r="7478" spans="34:39" ht="15">
      <c r="AH7478" s="353" t="s">
        <v>1682</v>
      </c>
      <c r="AI7478" s="352" t="s">
        <v>22404</v>
      </c>
      <c r="AJ7478" s="352" t="s">
        <v>22405</v>
      </c>
      <c r="AK7478" s="354">
        <v>0</v>
      </c>
      <c r="AL7478" s="355">
        <v>0</v>
      </c>
      <c r="AM7478" s="11">
        <f>IF(Verzie!$E$1="CZK",Ceny!AK7478,IF(Verzie!$E$1="SK",Ceny!AL7478,""))</f>
        <v>0</v>
      </c>
    </row>
    <row r="7479" spans="34:39" ht="15">
      <c r="AH7479" s="353" t="s">
        <v>1682</v>
      </c>
      <c r="AI7479" s="352" t="s">
        <v>22406</v>
      </c>
      <c r="AJ7479" s="352" t="s">
        <v>22407</v>
      </c>
      <c r="AK7479" s="354">
        <v>1101.11499</v>
      </c>
      <c r="AL7479" s="355">
        <v>52.427509999999998</v>
      </c>
      <c r="AM7479" s="11">
        <f>IF(Verzie!$E$1="CZK",Ceny!AK7479,IF(Verzie!$E$1="SK",Ceny!AL7479,""))</f>
        <v>52.427509999999998</v>
      </c>
    </row>
    <row r="7480" spans="34:39" ht="15">
      <c r="AH7480" s="353" t="s">
        <v>1682</v>
      </c>
      <c r="AI7480" s="352" t="s">
        <v>22408</v>
      </c>
      <c r="AJ7480" s="352" t="s">
        <v>22409</v>
      </c>
      <c r="AK7480" s="354">
        <v>1295.7781199999999</v>
      </c>
      <c r="AL7480" s="355">
        <v>61.589230000000001</v>
      </c>
      <c r="AM7480" s="11">
        <f>IF(Verzie!$E$1="CZK",Ceny!AK7480,IF(Verzie!$E$1="SK",Ceny!AL7480,""))</f>
        <v>61.589230000000001</v>
      </c>
    </row>
    <row r="7481" spans="34:39" ht="15">
      <c r="AH7481" s="353" t="s">
        <v>1682</v>
      </c>
      <c r="AI7481" s="352" t="s">
        <v>22410</v>
      </c>
      <c r="AJ7481" s="352" t="s">
        <v>22411</v>
      </c>
      <c r="AK7481" s="354">
        <v>0</v>
      </c>
      <c r="AL7481" s="355">
        <v>0</v>
      </c>
      <c r="AM7481" s="11">
        <f>IF(Verzie!$E$1="CZK",Ceny!AK7481,IF(Verzie!$E$1="SK",Ceny!AL7481,""))</f>
        <v>0</v>
      </c>
    </row>
    <row r="7482" spans="34:39" ht="15">
      <c r="AH7482" s="353" t="s">
        <v>1682</v>
      </c>
      <c r="AI7482" s="352" t="s">
        <v>22412</v>
      </c>
      <c r="AJ7482" s="352" t="s">
        <v>22413</v>
      </c>
      <c r="AK7482" s="354">
        <v>1125.3287700000001</v>
      </c>
      <c r="AL7482" s="355">
        <v>53.690689999999996</v>
      </c>
      <c r="AM7482" s="11">
        <f>IF(Verzie!$E$1="CZK",Ceny!AK7482,IF(Verzie!$E$1="SK",Ceny!AL7482,""))</f>
        <v>53.690689999999996</v>
      </c>
    </row>
    <row r="7483" spans="34:39" ht="15">
      <c r="AH7483" s="353" t="s">
        <v>1682</v>
      </c>
      <c r="AI7483" s="352" t="s">
        <v>22414</v>
      </c>
      <c r="AJ7483" s="352" t="s">
        <v>22415</v>
      </c>
      <c r="AK7483" s="354">
        <v>1319.9919</v>
      </c>
      <c r="AL7483" s="355">
        <v>62.852409999999999</v>
      </c>
      <c r="AM7483" s="11">
        <f>IF(Verzie!$E$1="CZK",Ceny!AK7483,IF(Verzie!$E$1="SK",Ceny!AL7483,""))</f>
        <v>62.852409999999999</v>
      </c>
    </row>
    <row r="7484" spans="34:39" ht="15">
      <c r="AH7484" s="353" t="s">
        <v>1682</v>
      </c>
      <c r="AI7484" s="352" t="s">
        <v>22416</v>
      </c>
      <c r="AJ7484" s="352" t="s">
        <v>22417</v>
      </c>
      <c r="AK7484" s="354">
        <v>0</v>
      </c>
      <c r="AL7484" s="355">
        <v>0</v>
      </c>
      <c r="AM7484" s="11">
        <f>IF(Verzie!$E$1="CZK",Ceny!AK7484,IF(Verzie!$E$1="SK",Ceny!AL7484,""))</f>
        <v>0</v>
      </c>
    </row>
    <row r="7485" spans="34:39" ht="15">
      <c r="AH7485" s="353" t="s">
        <v>1682</v>
      </c>
      <c r="AI7485" s="352" t="s">
        <v>22418</v>
      </c>
      <c r="AJ7485" s="352" t="s">
        <v>22419</v>
      </c>
      <c r="AK7485" s="354">
        <v>1146.9546700000001</v>
      </c>
      <c r="AL7485" s="355">
        <v>54.730989999999998</v>
      </c>
      <c r="AM7485" s="11">
        <f>IF(Verzie!$E$1="CZK",Ceny!AK7485,IF(Verzie!$E$1="SK",Ceny!AL7485,""))</f>
        <v>54.730989999999998</v>
      </c>
    </row>
    <row r="7486" spans="34:39" ht="15">
      <c r="AH7486" s="353" t="s">
        <v>1682</v>
      </c>
      <c r="AI7486" s="352" t="s">
        <v>22420</v>
      </c>
      <c r="AJ7486" s="352" t="s">
        <v>22421</v>
      </c>
      <c r="AK7486" s="354">
        <v>1341.6178</v>
      </c>
      <c r="AL7486" s="355">
        <v>63.892710000000001</v>
      </c>
      <c r="AM7486" s="11">
        <f>IF(Verzie!$E$1="CZK",Ceny!AK7486,IF(Verzie!$E$1="SK",Ceny!AL7486,""))</f>
        <v>63.892710000000001</v>
      </c>
    </row>
    <row r="7487" spans="34:39" ht="15">
      <c r="AH7487" s="353" t="s">
        <v>1682</v>
      </c>
      <c r="AI7487" s="352" t="s">
        <v>22422</v>
      </c>
      <c r="AJ7487" s="352" t="s">
        <v>22423</v>
      </c>
      <c r="AK7487" s="354">
        <v>0</v>
      </c>
      <c r="AL7487" s="355">
        <v>0</v>
      </c>
      <c r="AM7487" s="11">
        <f>IF(Verzie!$E$1="CZK",Ceny!AK7487,IF(Verzie!$E$1="SK",Ceny!AL7487,""))</f>
        <v>0</v>
      </c>
    </row>
    <row r="7488" spans="34:39" ht="15">
      <c r="AH7488" s="353" t="s">
        <v>1682</v>
      </c>
      <c r="AI7488" s="352" t="s">
        <v>22424</v>
      </c>
      <c r="AJ7488" s="352" t="s">
        <v>22425</v>
      </c>
      <c r="AK7488" s="354">
        <v>0</v>
      </c>
      <c r="AL7488" s="355">
        <v>0</v>
      </c>
      <c r="AM7488" s="11">
        <f>IF(Verzie!$E$1="CZK",Ceny!AK7488,IF(Verzie!$E$1="SK",Ceny!AL7488,""))</f>
        <v>0</v>
      </c>
    </row>
    <row r="7489" spans="34:39" ht="15">
      <c r="AH7489" s="353" t="s">
        <v>1682</v>
      </c>
      <c r="AI7489" s="352" t="s">
        <v>22426</v>
      </c>
      <c r="AJ7489" s="352" t="s">
        <v>22427</v>
      </c>
      <c r="AK7489" s="354">
        <v>884.43493999999998</v>
      </c>
      <c r="AL7489" s="355">
        <v>41.625700000000002</v>
      </c>
      <c r="AM7489" s="11">
        <f>IF(Verzie!$E$1="CZK",Ceny!AK7489,IF(Verzie!$E$1="SK",Ceny!AL7489,""))</f>
        <v>41.625700000000002</v>
      </c>
    </row>
    <row r="7490" spans="34:39" ht="15">
      <c r="AH7490" s="353" t="s">
        <v>1682</v>
      </c>
      <c r="AI7490" s="352" t="s">
        <v>22428</v>
      </c>
      <c r="AJ7490" s="352" t="s">
        <v>22429</v>
      </c>
      <c r="AK7490" s="354">
        <v>1079.09807</v>
      </c>
      <c r="AL7490" s="355">
        <v>50.787419999999997</v>
      </c>
      <c r="AM7490" s="11">
        <f>IF(Verzie!$E$1="CZK",Ceny!AK7490,IF(Verzie!$E$1="SK",Ceny!AL7490,""))</f>
        <v>50.787419999999997</v>
      </c>
    </row>
    <row r="7491" spans="34:39" ht="15">
      <c r="AH7491" s="353" t="s">
        <v>1682</v>
      </c>
      <c r="AI7491" s="352" t="s">
        <v>22430</v>
      </c>
      <c r="AJ7491" s="352" t="s">
        <v>22431</v>
      </c>
      <c r="AK7491" s="354">
        <v>0</v>
      </c>
      <c r="AL7491" s="355">
        <v>0</v>
      </c>
      <c r="AM7491" s="11">
        <f>IF(Verzie!$E$1="CZK",Ceny!AK7491,IF(Verzie!$E$1="SK",Ceny!AL7491,""))</f>
        <v>0</v>
      </c>
    </row>
    <row r="7492" spans="34:39" ht="15">
      <c r="AH7492" s="353" t="s">
        <v>1682</v>
      </c>
      <c r="AI7492" s="352" t="s">
        <v>22432</v>
      </c>
      <c r="AJ7492" s="352" t="s">
        <v>22433</v>
      </c>
      <c r="AK7492" s="354">
        <v>905.48568</v>
      </c>
      <c r="AL7492" s="355">
        <v>42.616419999999998</v>
      </c>
      <c r="AM7492" s="11">
        <f>IF(Verzie!$E$1="CZK",Ceny!AK7492,IF(Verzie!$E$1="SK",Ceny!AL7492,""))</f>
        <v>42.616419999999998</v>
      </c>
    </row>
    <row r="7493" spans="34:39" ht="15">
      <c r="AH7493" s="353" t="s">
        <v>1682</v>
      </c>
      <c r="AI7493" s="352" t="s">
        <v>22434</v>
      </c>
      <c r="AJ7493" s="352" t="s">
        <v>22435</v>
      </c>
      <c r="AK7493" s="354">
        <v>1100.1488099999999</v>
      </c>
      <c r="AL7493" s="355">
        <v>51.77814</v>
      </c>
      <c r="AM7493" s="11">
        <f>IF(Verzie!$E$1="CZK",Ceny!AK7493,IF(Verzie!$E$1="SK",Ceny!AL7493,""))</f>
        <v>51.77814</v>
      </c>
    </row>
    <row r="7494" spans="34:39" ht="15">
      <c r="AH7494" s="353" t="s">
        <v>1682</v>
      </c>
      <c r="AI7494" s="352" t="s">
        <v>22436</v>
      </c>
      <c r="AJ7494" s="352" t="s">
        <v>22437</v>
      </c>
      <c r="AK7494" s="354">
        <v>0</v>
      </c>
      <c r="AL7494" s="355">
        <v>0</v>
      </c>
      <c r="AM7494" s="11">
        <f>IF(Verzie!$E$1="CZK",Ceny!AK7494,IF(Verzie!$E$1="SK",Ceny!AL7494,""))</f>
        <v>0</v>
      </c>
    </row>
    <row r="7495" spans="34:39" ht="15">
      <c r="AH7495" s="353" t="s">
        <v>1682</v>
      </c>
      <c r="AI7495" s="352" t="s">
        <v>22438</v>
      </c>
      <c r="AJ7495" s="352" t="s">
        <v>22439</v>
      </c>
      <c r="AK7495" s="354">
        <v>947.57911999999999</v>
      </c>
      <c r="AL7495" s="355">
        <v>44.597540000000002</v>
      </c>
      <c r="AM7495" s="11">
        <f>IF(Verzie!$E$1="CZK",Ceny!AK7495,IF(Verzie!$E$1="SK",Ceny!AL7495,""))</f>
        <v>44.597540000000002</v>
      </c>
    </row>
    <row r="7496" spans="34:39" ht="15">
      <c r="AH7496" s="353" t="s">
        <v>1682</v>
      </c>
      <c r="AI7496" s="352" t="s">
        <v>22440</v>
      </c>
      <c r="AJ7496" s="352" t="s">
        <v>22441</v>
      </c>
      <c r="AK7496" s="354">
        <v>1142.24225</v>
      </c>
      <c r="AL7496" s="355">
        <v>53.759259999999998</v>
      </c>
      <c r="AM7496" s="11">
        <f>IF(Verzie!$E$1="CZK",Ceny!AK7496,IF(Verzie!$E$1="SK",Ceny!AL7496,""))</f>
        <v>53.759259999999998</v>
      </c>
    </row>
    <row r="7497" spans="34:39" ht="15">
      <c r="AH7497" s="353" t="s">
        <v>1682</v>
      </c>
      <c r="AI7497" s="352" t="s">
        <v>22442</v>
      </c>
      <c r="AJ7497" s="352" t="s">
        <v>22443</v>
      </c>
      <c r="AK7497" s="354">
        <v>0</v>
      </c>
      <c r="AL7497" s="355">
        <v>0</v>
      </c>
      <c r="AM7497" s="11">
        <f>IF(Verzie!$E$1="CZK",Ceny!AK7497,IF(Verzie!$E$1="SK",Ceny!AL7497,""))</f>
        <v>0</v>
      </c>
    </row>
    <row r="7498" spans="34:39" ht="15">
      <c r="AH7498" s="353" t="s">
        <v>1682</v>
      </c>
      <c r="AI7498" s="352" t="s">
        <v>22444</v>
      </c>
      <c r="AJ7498" s="352" t="s">
        <v>22445</v>
      </c>
      <c r="AK7498" s="354">
        <v>971.79290000000003</v>
      </c>
      <c r="AL7498" s="355">
        <v>45.860720000000001</v>
      </c>
      <c r="AM7498" s="11">
        <f>IF(Verzie!$E$1="CZK",Ceny!AK7498,IF(Verzie!$E$1="SK",Ceny!AL7498,""))</f>
        <v>45.860720000000001</v>
      </c>
    </row>
    <row r="7499" spans="34:39" ht="15">
      <c r="AH7499" s="353" t="s">
        <v>1682</v>
      </c>
      <c r="AI7499" s="352" t="s">
        <v>22446</v>
      </c>
      <c r="AJ7499" s="352" t="s">
        <v>22447</v>
      </c>
      <c r="AK7499" s="354">
        <v>1166.4560300000001</v>
      </c>
      <c r="AL7499" s="355">
        <v>55.022440000000003</v>
      </c>
      <c r="AM7499" s="11">
        <f>IF(Verzie!$E$1="CZK",Ceny!AK7499,IF(Verzie!$E$1="SK",Ceny!AL7499,""))</f>
        <v>55.022440000000003</v>
      </c>
    </row>
    <row r="7500" spans="34:39" ht="15">
      <c r="AH7500" s="353" t="s">
        <v>1682</v>
      </c>
      <c r="AI7500" s="352" t="s">
        <v>22448</v>
      </c>
      <c r="AJ7500" s="352" t="s">
        <v>22449</v>
      </c>
      <c r="AK7500" s="354">
        <v>0</v>
      </c>
      <c r="AL7500" s="355">
        <v>0</v>
      </c>
      <c r="AM7500" s="11">
        <f>IF(Verzie!$E$1="CZK",Ceny!AK7500,IF(Verzie!$E$1="SK",Ceny!AL7500,""))</f>
        <v>0</v>
      </c>
    </row>
    <row r="7501" spans="34:39" ht="15">
      <c r="AH7501" s="353" t="s">
        <v>1682</v>
      </c>
      <c r="AI7501" s="352" t="s">
        <v>22450</v>
      </c>
      <c r="AJ7501" s="352" t="s">
        <v>22451</v>
      </c>
      <c r="AK7501" s="354">
        <v>993.41880000000003</v>
      </c>
      <c r="AL7501" s="355">
        <v>46.901020000000003</v>
      </c>
      <c r="AM7501" s="11">
        <f>IF(Verzie!$E$1="CZK",Ceny!AK7501,IF(Verzie!$E$1="SK",Ceny!AL7501,""))</f>
        <v>46.901020000000003</v>
      </c>
    </row>
    <row r="7502" spans="34:39" ht="15">
      <c r="AH7502" s="353" t="s">
        <v>1682</v>
      </c>
      <c r="AI7502" s="352" t="s">
        <v>22452</v>
      </c>
      <c r="AJ7502" s="352" t="s">
        <v>22453</v>
      </c>
      <c r="AK7502" s="354">
        <v>1188.0819300000001</v>
      </c>
      <c r="AL7502" s="355">
        <v>56.062739999999998</v>
      </c>
      <c r="AM7502" s="11">
        <f>IF(Verzie!$E$1="CZK",Ceny!AK7502,IF(Verzie!$E$1="SK",Ceny!AL7502,""))</f>
        <v>56.062739999999998</v>
      </c>
    </row>
    <row r="7503" spans="34:39" ht="15">
      <c r="AH7503" s="353" t="s">
        <v>1682</v>
      </c>
      <c r="AI7503" s="352" t="s">
        <v>22454</v>
      </c>
      <c r="AJ7503" s="352" t="s">
        <v>22455</v>
      </c>
      <c r="AK7503" s="354">
        <v>0</v>
      </c>
      <c r="AL7503" s="355">
        <v>0</v>
      </c>
      <c r="AM7503" s="11">
        <f>IF(Verzie!$E$1="CZK",Ceny!AK7503,IF(Verzie!$E$1="SK",Ceny!AL7503,""))</f>
        <v>0</v>
      </c>
    </row>
    <row r="7504" spans="34:39" ht="15">
      <c r="AH7504" s="353" t="s">
        <v>1682</v>
      </c>
      <c r="AI7504" s="352" t="s">
        <v>22456</v>
      </c>
      <c r="AJ7504" s="352" t="s">
        <v>22457</v>
      </c>
      <c r="AK7504" s="354">
        <v>1096.69246</v>
      </c>
      <c r="AL7504" s="355">
        <v>52.75488</v>
      </c>
      <c r="AM7504" s="11">
        <f>IF(Verzie!$E$1="CZK",Ceny!AK7504,IF(Verzie!$E$1="SK",Ceny!AL7504,""))</f>
        <v>52.75488</v>
      </c>
    </row>
    <row r="7505" spans="34:39" ht="15">
      <c r="AH7505" s="353" t="s">
        <v>1682</v>
      </c>
      <c r="AI7505" s="352" t="s">
        <v>22458</v>
      </c>
      <c r="AJ7505" s="352" t="s">
        <v>22459</v>
      </c>
      <c r="AK7505" s="354">
        <v>1296.26109</v>
      </c>
      <c r="AL7505" s="355">
        <v>62.354840000000003</v>
      </c>
      <c r="AM7505" s="11">
        <f>IF(Verzie!$E$1="CZK",Ceny!AK7505,IF(Verzie!$E$1="SK",Ceny!AL7505,""))</f>
        <v>62.354840000000003</v>
      </c>
    </row>
    <row r="7506" spans="34:39" ht="15">
      <c r="AH7506" s="353" t="s">
        <v>1682</v>
      </c>
      <c r="AI7506" s="352" t="s">
        <v>22460</v>
      </c>
      <c r="AJ7506" s="352" t="s">
        <v>22461</v>
      </c>
      <c r="AK7506" s="354">
        <v>0</v>
      </c>
      <c r="AL7506" s="355">
        <v>0</v>
      </c>
      <c r="AM7506" s="11">
        <f>IF(Verzie!$E$1="CZK",Ceny!AK7506,IF(Verzie!$E$1="SK",Ceny!AL7506,""))</f>
        <v>0</v>
      </c>
    </row>
    <row r="7507" spans="34:39" ht="15">
      <c r="AH7507" s="353" t="s">
        <v>1682</v>
      </c>
      <c r="AI7507" s="352" t="s">
        <v>22462</v>
      </c>
      <c r="AJ7507" s="352" t="s">
        <v>22463</v>
      </c>
      <c r="AK7507" s="354">
        <v>1106.0715600000001</v>
      </c>
      <c r="AL7507" s="355">
        <v>53.151380000000003</v>
      </c>
      <c r="AM7507" s="11">
        <f>IF(Verzie!$E$1="CZK",Ceny!AK7507,IF(Verzie!$E$1="SK",Ceny!AL7507,""))</f>
        <v>53.151380000000003</v>
      </c>
    </row>
    <row r="7508" spans="34:39" ht="15">
      <c r="AH7508" s="353" t="s">
        <v>1682</v>
      </c>
      <c r="AI7508" s="352" t="s">
        <v>22464</v>
      </c>
      <c r="AJ7508" s="352" t="s">
        <v>22465</v>
      </c>
      <c r="AK7508" s="354">
        <v>1305.6401900000001</v>
      </c>
      <c r="AL7508" s="355">
        <v>62.751339999999999</v>
      </c>
      <c r="AM7508" s="11">
        <f>IF(Verzie!$E$1="CZK",Ceny!AK7508,IF(Verzie!$E$1="SK",Ceny!AL7508,""))</f>
        <v>62.751339999999999</v>
      </c>
    </row>
    <row r="7509" spans="34:39" ht="15">
      <c r="AH7509" s="353" t="s">
        <v>1682</v>
      </c>
      <c r="AI7509" s="352" t="s">
        <v>22466</v>
      </c>
      <c r="AJ7509" s="352" t="s">
        <v>22467</v>
      </c>
      <c r="AK7509" s="354">
        <v>0</v>
      </c>
      <c r="AL7509" s="355">
        <v>0</v>
      </c>
      <c r="AM7509" s="11">
        <f>IF(Verzie!$E$1="CZK",Ceny!AK7509,IF(Verzie!$E$1="SK",Ceny!AL7509,""))</f>
        <v>0</v>
      </c>
    </row>
    <row r="7510" spans="34:39" ht="15">
      <c r="AH7510" s="353" t="s">
        <v>1682</v>
      </c>
      <c r="AI7510" s="352" t="s">
        <v>22468</v>
      </c>
      <c r="AJ7510" s="352" t="s">
        <v>22469</v>
      </c>
      <c r="AK7510" s="354">
        <v>1148.165</v>
      </c>
      <c r="AL7510" s="355">
        <v>55.1325</v>
      </c>
      <c r="AM7510" s="11">
        <f>IF(Verzie!$E$1="CZK",Ceny!AK7510,IF(Verzie!$E$1="SK",Ceny!AL7510,""))</f>
        <v>55.1325</v>
      </c>
    </row>
    <row r="7511" spans="34:39" ht="15">
      <c r="AH7511" s="353" t="s">
        <v>1682</v>
      </c>
      <c r="AI7511" s="352" t="s">
        <v>22470</v>
      </c>
      <c r="AJ7511" s="352" t="s">
        <v>22471</v>
      </c>
      <c r="AK7511" s="354">
        <v>1347.7336299999999</v>
      </c>
      <c r="AL7511" s="355">
        <v>64.732460000000003</v>
      </c>
      <c r="AM7511" s="11">
        <f>IF(Verzie!$E$1="CZK",Ceny!AK7511,IF(Verzie!$E$1="SK",Ceny!AL7511,""))</f>
        <v>64.732460000000003</v>
      </c>
    </row>
    <row r="7512" spans="34:39" ht="15">
      <c r="AH7512" s="353" t="s">
        <v>1682</v>
      </c>
      <c r="AI7512" s="352" t="s">
        <v>22472</v>
      </c>
      <c r="AJ7512" s="352" t="s">
        <v>22473</v>
      </c>
      <c r="AK7512" s="354">
        <v>0</v>
      </c>
      <c r="AL7512" s="355">
        <v>0</v>
      </c>
      <c r="AM7512" s="11">
        <f>IF(Verzie!$E$1="CZK",Ceny!AK7512,IF(Verzie!$E$1="SK",Ceny!AL7512,""))</f>
        <v>0</v>
      </c>
    </row>
    <row r="7513" spans="34:39" ht="15">
      <c r="AH7513" s="353" t="s">
        <v>1682</v>
      </c>
      <c r="AI7513" s="352" t="s">
        <v>22474</v>
      </c>
      <c r="AJ7513" s="352" t="s">
        <v>22475</v>
      </c>
      <c r="AK7513" s="354">
        <v>1172.37878</v>
      </c>
      <c r="AL7513" s="355">
        <v>56.395679999999999</v>
      </c>
      <c r="AM7513" s="11">
        <f>IF(Verzie!$E$1="CZK",Ceny!AK7513,IF(Verzie!$E$1="SK",Ceny!AL7513,""))</f>
        <v>56.395679999999999</v>
      </c>
    </row>
    <row r="7514" spans="34:39" ht="15">
      <c r="AH7514" s="353" t="s">
        <v>1682</v>
      </c>
      <c r="AI7514" s="352" t="s">
        <v>22476</v>
      </c>
      <c r="AJ7514" s="352" t="s">
        <v>22477</v>
      </c>
      <c r="AK7514" s="354">
        <v>1371.94741</v>
      </c>
      <c r="AL7514" s="355">
        <v>65.995639999999995</v>
      </c>
      <c r="AM7514" s="11">
        <f>IF(Verzie!$E$1="CZK",Ceny!AK7514,IF(Verzie!$E$1="SK",Ceny!AL7514,""))</f>
        <v>65.995639999999995</v>
      </c>
    </row>
    <row r="7515" spans="34:39" ht="15">
      <c r="AH7515" s="353" t="s">
        <v>1682</v>
      </c>
      <c r="AI7515" s="352" t="s">
        <v>22478</v>
      </c>
      <c r="AJ7515" s="352" t="s">
        <v>22479</v>
      </c>
      <c r="AK7515" s="354">
        <v>0</v>
      </c>
      <c r="AL7515" s="355">
        <v>0</v>
      </c>
      <c r="AM7515" s="11">
        <f>IF(Verzie!$E$1="CZK",Ceny!AK7515,IF(Verzie!$E$1="SK",Ceny!AL7515,""))</f>
        <v>0</v>
      </c>
    </row>
    <row r="7516" spans="34:39" ht="15">
      <c r="AH7516" s="353" t="s">
        <v>1682</v>
      </c>
      <c r="AI7516" s="352" t="s">
        <v>22480</v>
      </c>
      <c r="AJ7516" s="352" t="s">
        <v>22481</v>
      </c>
      <c r="AK7516" s="354">
        <v>1194.00468</v>
      </c>
      <c r="AL7516" s="355">
        <v>57.435980000000001</v>
      </c>
      <c r="AM7516" s="11">
        <f>IF(Verzie!$E$1="CZK",Ceny!AK7516,IF(Verzie!$E$1="SK",Ceny!AL7516,""))</f>
        <v>57.435980000000001</v>
      </c>
    </row>
    <row r="7517" spans="34:39" ht="15">
      <c r="AH7517" s="353" t="s">
        <v>1682</v>
      </c>
      <c r="AI7517" s="352" t="s">
        <v>22482</v>
      </c>
      <c r="AJ7517" s="352" t="s">
        <v>22483</v>
      </c>
      <c r="AK7517" s="354">
        <v>1393.57331</v>
      </c>
      <c r="AL7517" s="355">
        <v>67.035939999999997</v>
      </c>
      <c r="AM7517" s="11">
        <f>IF(Verzie!$E$1="CZK",Ceny!AK7517,IF(Verzie!$E$1="SK",Ceny!AL7517,""))</f>
        <v>67.035939999999997</v>
      </c>
    </row>
    <row r="7518" spans="34:39" ht="15">
      <c r="AH7518" s="353" t="s">
        <v>1682</v>
      </c>
      <c r="AI7518" s="352" t="s">
        <v>22484</v>
      </c>
      <c r="AJ7518" s="352" t="s">
        <v>22485</v>
      </c>
      <c r="AK7518" s="354">
        <v>0</v>
      </c>
      <c r="AL7518" s="355">
        <v>0</v>
      </c>
      <c r="AM7518" s="11">
        <f>IF(Verzie!$E$1="CZK",Ceny!AK7518,IF(Verzie!$E$1="SK",Ceny!AL7518,""))</f>
        <v>0</v>
      </c>
    </row>
    <row r="7519" spans="34:39" ht="15">
      <c r="AH7519" s="353" t="s">
        <v>1682</v>
      </c>
      <c r="AI7519" s="352" t="s">
        <v>22486</v>
      </c>
      <c r="AJ7519" s="352" t="s">
        <v>22487</v>
      </c>
      <c r="AK7519" s="354">
        <v>943.17061000000001</v>
      </c>
      <c r="AL7519" s="355">
        <v>45.337150000000001</v>
      </c>
      <c r="AM7519" s="11">
        <f>IF(Verzie!$E$1="CZK",Ceny!AK7519,IF(Verzie!$E$1="SK",Ceny!AL7519,""))</f>
        <v>45.337150000000001</v>
      </c>
    </row>
    <row r="7520" spans="34:39" ht="15">
      <c r="AH7520" s="353" t="s">
        <v>1682</v>
      </c>
      <c r="AI7520" s="352" t="s">
        <v>22488</v>
      </c>
      <c r="AJ7520" s="352" t="s">
        <v>22489</v>
      </c>
      <c r="AK7520" s="354">
        <v>1142.7392400000001</v>
      </c>
      <c r="AL7520" s="355">
        <v>54.937109999999997</v>
      </c>
      <c r="AM7520" s="11">
        <f>IF(Verzie!$E$1="CZK",Ceny!AK7520,IF(Verzie!$E$1="SK",Ceny!AL7520,""))</f>
        <v>54.937109999999997</v>
      </c>
    </row>
    <row r="7521" spans="34:39" ht="15">
      <c r="AH7521" s="353" t="s">
        <v>1682</v>
      </c>
      <c r="AI7521" s="352" t="s">
        <v>22490</v>
      </c>
      <c r="AJ7521" s="352" t="s">
        <v>22491</v>
      </c>
      <c r="AK7521" s="354">
        <v>0</v>
      </c>
      <c r="AL7521" s="355">
        <v>0</v>
      </c>
      <c r="AM7521" s="11">
        <f>IF(Verzie!$E$1="CZK",Ceny!AK7521,IF(Verzie!$E$1="SK",Ceny!AL7521,""))</f>
        <v>0</v>
      </c>
    </row>
    <row r="7522" spans="34:39" ht="15">
      <c r="AH7522" s="353" t="s">
        <v>1682</v>
      </c>
      <c r="AI7522" s="352" t="s">
        <v>22492</v>
      </c>
      <c r="AJ7522" s="352" t="s">
        <v>22493</v>
      </c>
      <c r="AK7522" s="354">
        <v>964.22135000000003</v>
      </c>
      <c r="AL7522" s="355">
        <v>46.327869999999997</v>
      </c>
      <c r="AM7522" s="11">
        <f>IF(Verzie!$E$1="CZK",Ceny!AK7522,IF(Verzie!$E$1="SK",Ceny!AL7522,""))</f>
        <v>46.327869999999997</v>
      </c>
    </row>
    <row r="7523" spans="34:39" ht="15">
      <c r="AH7523" s="353" t="s">
        <v>1682</v>
      </c>
      <c r="AI7523" s="352" t="s">
        <v>22494</v>
      </c>
      <c r="AJ7523" s="352" t="s">
        <v>22495</v>
      </c>
      <c r="AK7523" s="354">
        <v>1163.78998</v>
      </c>
      <c r="AL7523" s="355">
        <v>55.92783</v>
      </c>
      <c r="AM7523" s="11">
        <f>IF(Verzie!$E$1="CZK",Ceny!AK7523,IF(Verzie!$E$1="SK",Ceny!AL7523,""))</f>
        <v>55.92783</v>
      </c>
    </row>
    <row r="7524" spans="34:39" ht="15">
      <c r="AH7524" s="353" t="s">
        <v>1682</v>
      </c>
      <c r="AI7524" s="352" t="s">
        <v>22496</v>
      </c>
      <c r="AJ7524" s="352" t="s">
        <v>22497</v>
      </c>
      <c r="AK7524" s="354">
        <v>0</v>
      </c>
      <c r="AL7524" s="355">
        <v>0</v>
      </c>
      <c r="AM7524" s="11">
        <f>IF(Verzie!$E$1="CZK",Ceny!AK7524,IF(Verzie!$E$1="SK",Ceny!AL7524,""))</f>
        <v>0</v>
      </c>
    </row>
    <row r="7525" spans="34:39" ht="15">
      <c r="AH7525" s="353" t="s">
        <v>1682</v>
      </c>
      <c r="AI7525" s="352" t="s">
        <v>22498</v>
      </c>
      <c r="AJ7525" s="352" t="s">
        <v>22499</v>
      </c>
      <c r="AK7525" s="354">
        <v>1006.31479</v>
      </c>
      <c r="AL7525" s="355">
        <v>48.308990000000001</v>
      </c>
      <c r="AM7525" s="11">
        <f>IF(Verzie!$E$1="CZK",Ceny!AK7525,IF(Verzie!$E$1="SK",Ceny!AL7525,""))</f>
        <v>48.308990000000001</v>
      </c>
    </row>
    <row r="7526" spans="34:39" ht="15">
      <c r="AH7526" s="353" t="s">
        <v>1682</v>
      </c>
      <c r="AI7526" s="352" t="s">
        <v>22500</v>
      </c>
      <c r="AJ7526" s="352" t="s">
        <v>22501</v>
      </c>
      <c r="AK7526" s="354">
        <v>1205.8834199999999</v>
      </c>
      <c r="AL7526" s="355">
        <v>57.908949999999997</v>
      </c>
      <c r="AM7526" s="11">
        <f>IF(Verzie!$E$1="CZK",Ceny!AK7526,IF(Verzie!$E$1="SK",Ceny!AL7526,""))</f>
        <v>57.908949999999997</v>
      </c>
    </row>
    <row r="7527" spans="34:39" ht="15">
      <c r="AH7527" s="353" t="s">
        <v>1682</v>
      </c>
      <c r="AI7527" s="352" t="s">
        <v>22502</v>
      </c>
      <c r="AJ7527" s="352" t="s">
        <v>22503</v>
      </c>
      <c r="AK7527" s="354">
        <v>0</v>
      </c>
      <c r="AL7527" s="355">
        <v>0</v>
      </c>
      <c r="AM7527" s="11">
        <f>IF(Verzie!$E$1="CZK",Ceny!AK7527,IF(Verzie!$E$1="SK",Ceny!AL7527,""))</f>
        <v>0</v>
      </c>
    </row>
    <row r="7528" spans="34:39" ht="15">
      <c r="AH7528" s="353" t="s">
        <v>1682</v>
      </c>
      <c r="AI7528" s="352" t="s">
        <v>22504</v>
      </c>
      <c r="AJ7528" s="352" t="s">
        <v>22505</v>
      </c>
      <c r="AK7528" s="354">
        <v>1030.5285699999999</v>
      </c>
      <c r="AL7528" s="355">
        <v>49.57217</v>
      </c>
      <c r="AM7528" s="11">
        <f>IF(Verzie!$E$1="CZK",Ceny!AK7528,IF(Verzie!$E$1="SK",Ceny!AL7528,""))</f>
        <v>49.57217</v>
      </c>
    </row>
    <row r="7529" spans="34:39" ht="15">
      <c r="AH7529" s="353" t="s">
        <v>1682</v>
      </c>
      <c r="AI7529" s="352" t="s">
        <v>22506</v>
      </c>
      <c r="AJ7529" s="352" t="s">
        <v>22507</v>
      </c>
      <c r="AK7529" s="354">
        <v>1230.0971999999999</v>
      </c>
      <c r="AL7529" s="355">
        <v>59.172130000000003</v>
      </c>
      <c r="AM7529" s="11">
        <f>IF(Verzie!$E$1="CZK",Ceny!AK7529,IF(Verzie!$E$1="SK",Ceny!AL7529,""))</f>
        <v>59.172130000000003</v>
      </c>
    </row>
    <row r="7530" spans="34:39" ht="15">
      <c r="AH7530" s="353" t="s">
        <v>1682</v>
      </c>
      <c r="AI7530" s="352" t="s">
        <v>22508</v>
      </c>
      <c r="AJ7530" s="352" t="s">
        <v>22509</v>
      </c>
      <c r="AK7530" s="354">
        <v>0</v>
      </c>
      <c r="AL7530" s="355">
        <v>0</v>
      </c>
      <c r="AM7530" s="11">
        <f>IF(Verzie!$E$1="CZK",Ceny!AK7530,IF(Verzie!$E$1="SK",Ceny!AL7530,""))</f>
        <v>0</v>
      </c>
    </row>
    <row r="7531" spans="34:39" ht="15">
      <c r="AH7531" s="353" t="s">
        <v>1682</v>
      </c>
      <c r="AI7531" s="352" t="s">
        <v>22510</v>
      </c>
      <c r="AJ7531" s="352" t="s">
        <v>22511</v>
      </c>
      <c r="AK7531" s="354">
        <v>1052.1544699999999</v>
      </c>
      <c r="AL7531" s="355">
        <v>50.612470000000002</v>
      </c>
      <c r="AM7531" s="11">
        <f>IF(Verzie!$E$1="CZK",Ceny!AK7531,IF(Verzie!$E$1="SK",Ceny!AL7531,""))</f>
        <v>50.612470000000002</v>
      </c>
    </row>
    <row r="7532" spans="34:39" ht="15">
      <c r="AH7532" s="353" t="s">
        <v>1682</v>
      </c>
      <c r="AI7532" s="352" t="s">
        <v>22512</v>
      </c>
      <c r="AJ7532" s="352" t="s">
        <v>22513</v>
      </c>
      <c r="AK7532" s="354">
        <v>1251.7230999999999</v>
      </c>
      <c r="AL7532" s="355">
        <v>60.212429999999998</v>
      </c>
      <c r="AM7532" s="11">
        <f>IF(Verzie!$E$1="CZK",Ceny!AK7532,IF(Verzie!$E$1="SK",Ceny!AL7532,""))</f>
        <v>60.212429999999998</v>
      </c>
    </row>
    <row r="7533" spans="34:39" ht="15">
      <c r="AH7533" s="353" t="s">
        <v>1682</v>
      </c>
      <c r="AI7533" s="352" t="s">
        <v>22514</v>
      </c>
      <c r="AJ7533" s="352" t="s">
        <v>22515</v>
      </c>
      <c r="AK7533" s="354">
        <v>0</v>
      </c>
      <c r="AL7533" s="355">
        <v>0</v>
      </c>
      <c r="AM7533" s="11">
        <f>IF(Verzie!$E$1="CZK",Ceny!AK7533,IF(Verzie!$E$1="SK",Ceny!AL7533,""))</f>
        <v>0</v>
      </c>
    </row>
    <row r="7534" spans="34:39" ht="15">
      <c r="AH7534" s="353" t="s">
        <v>1682</v>
      </c>
      <c r="AI7534" s="352" t="s">
        <v>22516</v>
      </c>
      <c r="AJ7534" s="352" t="s">
        <v>22517</v>
      </c>
      <c r="AK7534" s="354">
        <v>1249.5385799999999</v>
      </c>
      <c r="AL7534" s="355">
        <v>60.107320000000001</v>
      </c>
      <c r="AM7534" s="11">
        <f>IF(Verzie!$E$1="CZK",Ceny!AK7534,IF(Verzie!$E$1="SK",Ceny!AL7534,""))</f>
        <v>60.107320000000001</v>
      </c>
    </row>
    <row r="7535" spans="34:39" ht="15">
      <c r="AH7535" s="353" t="s">
        <v>1682</v>
      </c>
      <c r="AI7535" s="352" t="s">
        <v>22518</v>
      </c>
      <c r="AJ7535" s="352" t="s">
        <v>22519</v>
      </c>
      <c r="AK7535" s="354">
        <v>1366.3061299999999</v>
      </c>
      <c r="AL7535" s="355">
        <v>65.724249999999998</v>
      </c>
      <c r="AM7535" s="11">
        <f>IF(Verzie!$E$1="CZK",Ceny!AK7535,IF(Verzie!$E$1="SK",Ceny!AL7535,""))</f>
        <v>65.724249999999998</v>
      </c>
    </row>
    <row r="7536" spans="34:39" ht="15">
      <c r="AH7536" s="353" t="s">
        <v>1682</v>
      </c>
      <c r="AI7536" s="352" t="s">
        <v>22520</v>
      </c>
      <c r="AJ7536" s="352" t="s">
        <v>22521</v>
      </c>
      <c r="AK7536" s="354">
        <v>0</v>
      </c>
      <c r="AL7536" s="355">
        <v>0</v>
      </c>
      <c r="AM7536" s="11">
        <f>IF(Verzie!$E$1="CZK",Ceny!AK7536,IF(Verzie!$E$1="SK",Ceny!AL7536,""))</f>
        <v>0</v>
      </c>
    </row>
    <row r="7537" spans="34:39" ht="15">
      <c r="AH7537" s="353" t="s">
        <v>1682</v>
      </c>
      <c r="AI7537" s="352" t="s">
        <v>22522</v>
      </c>
      <c r="AJ7537" s="352" t="s">
        <v>22523</v>
      </c>
      <c r="AK7537" s="354">
        <v>1258.91768</v>
      </c>
      <c r="AL7537" s="355">
        <v>60.503819999999997</v>
      </c>
      <c r="AM7537" s="11">
        <f>IF(Verzie!$E$1="CZK",Ceny!AK7537,IF(Verzie!$E$1="SK",Ceny!AL7537,""))</f>
        <v>60.503819999999997</v>
      </c>
    </row>
    <row r="7538" spans="34:39" ht="15">
      <c r="AH7538" s="353" t="s">
        <v>1682</v>
      </c>
      <c r="AI7538" s="352" t="s">
        <v>22524</v>
      </c>
      <c r="AJ7538" s="352" t="s">
        <v>22525</v>
      </c>
      <c r="AK7538" s="354">
        <v>1375.68523</v>
      </c>
      <c r="AL7538" s="355">
        <v>66.120750000000001</v>
      </c>
      <c r="AM7538" s="11">
        <f>IF(Verzie!$E$1="CZK",Ceny!AK7538,IF(Verzie!$E$1="SK",Ceny!AL7538,""))</f>
        <v>66.120750000000001</v>
      </c>
    </row>
    <row r="7539" spans="34:39" ht="15">
      <c r="AH7539" s="353" t="s">
        <v>1682</v>
      </c>
      <c r="AI7539" s="352" t="s">
        <v>22526</v>
      </c>
      <c r="AJ7539" s="352" t="s">
        <v>22527</v>
      </c>
      <c r="AK7539" s="354">
        <v>0</v>
      </c>
      <c r="AL7539" s="355">
        <v>0</v>
      </c>
      <c r="AM7539" s="11">
        <f>IF(Verzie!$E$1="CZK",Ceny!AK7539,IF(Verzie!$E$1="SK",Ceny!AL7539,""))</f>
        <v>0</v>
      </c>
    </row>
    <row r="7540" spans="34:39" ht="15">
      <c r="AH7540" s="353" t="s">
        <v>1682</v>
      </c>
      <c r="AI7540" s="352" t="s">
        <v>22528</v>
      </c>
      <c r="AJ7540" s="352" t="s">
        <v>22529</v>
      </c>
      <c r="AK7540" s="354">
        <v>1301.0111199999999</v>
      </c>
      <c r="AL7540" s="355">
        <v>62.484940000000002</v>
      </c>
      <c r="AM7540" s="11">
        <f>IF(Verzie!$E$1="CZK",Ceny!AK7540,IF(Verzie!$E$1="SK",Ceny!AL7540,""))</f>
        <v>62.484940000000002</v>
      </c>
    </row>
    <row r="7541" spans="34:39" ht="15">
      <c r="AH7541" s="353" t="s">
        <v>1682</v>
      </c>
      <c r="AI7541" s="352" t="s">
        <v>22530</v>
      </c>
      <c r="AJ7541" s="352" t="s">
        <v>22531</v>
      </c>
      <c r="AK7541" s="354">
        <v>1417.7786699999999</v>
      </c>
      <c r="AL7541" s="355">
        <v>68.101870000000005</v>
      </c>
      <c r="AM7541" s="11">
        <f>IF(Verzie!$E$1="CZK",Ceny!AK7541,IF(Verzie!$E$1="SK",Ceny!AL7541,""))</f>
        <v>68.101870000000005</v>
      </c>
    </row>
    <row r="7542" spans="34:39" ht="15">
      <c r="AH7542" s="353" t="s">
        <v>1682</v>
      </c>
      <c r="AI7542" s="352" t="s">
        <v>22532</v>
      </c>
      <c r="AJ7542" s="352" t="s">
        <v>22533</v>
      </c>
      <c r="AK7542" s="354">
        <v>0</v>
      </c>
      <c r="AL7542" s="355">
        <v>0</v>
      </c>
      <c r="AM7542" s="11">
        <f>IF(Verzie!$E$1="CZK",Ceny!AK7542,IF(Verzie!$E$1="SK",Ceny!AL7542,""))</f>
        <v>0</v>
      </c>
    </row>
    <row r="7543" spans="34:39" ht="15">
      <c r="AH7543" s="353" t="s">
        <v>1682</v>
      </c>
      <c r="AI7543" s="352" t="s">
        <v>22534</v>
      </c>
      <c r="AJ7543" s="352" t="s">
        <v>22535</v>
      </c>
      <c r="AK7543" s="354">
        <v>1183.3746699999999</v>
      </c>
      <c r="AL7543" s="355">
        <v>56.924610000000001</v>
      </c>
      <c r="AM7543" s="11">
        <f>IF(Verzie!$E$1="CZK",Ceny!AK7543,IF(Verzie!$E$1="SK",Ceny!AL7543,""))</f>
        <v>56.924610000000001</v>
      </c>
    </row>
    <row r="7544" spans="34:39" ht="15">
      <c r="AH7544" s="353" t="s">
        <v>1682</v>
      </c>
      <c r="AI7544" s="352" t="s">
        <v>22536</v>
      </c>
      <c r="AJ7544" s="352" t="s">
        <v>22537</v>
      </c>
      <c r="AK7544" s="354">
        <v>1441.99245</v>
      </c>
      <c r="AL7544" s="355">
        <v>69.365049999999997</v>
      </c>
      <c r="AM7544" s="11">
        <f>IF(Verzie!$E$1="CZK",Ceny!AK7544,IF(Verzie!$E$1="SK",Ceny!AL7544,""))</f>
        <v>69.365049999999997</v>
      </c>
    </row>
    <row r="7545" spans="34:39" ht="15">
      <c r="AH7545" s="353" t="s">
        <v>1682</v>
      </c>
      <c r="AI7545" s="352" t="s">
        <v>22538</v>
      </c>
      <c r="AJ7545" s="352" t="s">
        <v>22539</v>
      </c>
      <c r="AK7545" s="354">
        <v>0</v>
      </c>
      <c r="AL7545" s="355">
        <v>0</v>
      </c>
      <c r="AM7545" s="11">
        <f>IF(Verzie!$E$1="CZK",Ceny!AK7545,IF(Verzie!$E$1="SK",Ceny!AL7545,""))</f>
        <v>0</v>
      </c>
    </row>
    <row r="7546" spans="34:39" ht="15">
      <c r="AH7546" s="353" t="s">
        <v>1682</v>
      </c>
      <c r="AI7546" s="352" t="s">
        <v>22540</v>
      </c>
      <c r="AJ7546" s="352" t="s">
        <v>22541</v>
      </c>
      <c r="AK7546" s="354">
        <v>1346.8507999999999</v>
      </c>
      <c r="AL7546" s="355">
        <v>64.788420000000002</v>
      </c>
      <c r="AM7546" s="11">
        <f>IF(Verzie!$E$1="CZK",Ceny!AK7546,IF(Verzie!$E$1="SK",Ceny!AL7546,""))</f>
        <v>64.788420000000002</v>
      </c>
    </row>
    <row r="7547" spans="34:39" ht="15">
      <c r="AH7547" s="353" t="s">
        <v>1682</v>
      </c>
      <c r="AI7547" s="352" t="s">
        <v>22542</v>
      </c>
      <c r="AJ7547" s="352" t="s">
        <v>22543</v>
      </c>
      <c r="AK7547" s="354">
        <v>1463.61835</v>
      </c>
      <c r="AL7547" s="355">
        <v>70.405349999999999</v>
      </c>
      <c r="AM7547" s="11">
        <f>IF(Verzie!$E$1="CZK",Ceny!AK7547,IF(Verzie!$E$1="SK",Ceny!AL7547,""))</f>
        <v>70.405349999999999</v>
      </c>
    </row>
    <row r="7548" spans="34:39" ht="15">
      <c r="AH7548" s="353" t="s">
        <v>1682</v>
      </c>
      <c r="AI7548" s="352" t="s">
        <v>22544</v>
      </c>
      <c r="AJ7548" s="352" t="s">
        <v>22545</v>
      </c>
      <c r="AK7548" s="354">
        <v>0</v>
      </c>
      <c r="AL7548" s="355">
        <v>0</v>
      </c>
      <c r="AM7548" s="11">
        <f>IF(Verzie!$E$1="CZK",Ceny!AK7548,IF(Verzie!$E$1="SK",Ceny!AL7548,""))</f>
        <v>0</v>
      </c>
    </row>
    <row r="7549" spans="34:39" ht="15">
      <c r="AH7549" s="353" t="s">
        <v>1682</v>
      </c>
      <c r="AI7549" s="352" t="s">
        <v>22546</v>
      </c>
      <c r="AJ7549" s="352" t="s">
        <v>22547</v>
      </c>
      <c r="AK7549" s="354">
        <v>1096.0167100000001</v>
      </c>
      <c r="AL7549" s="355">
        <v>52.689590000000003</v>
      </c>
      <c r="AM7549" s="11">
        <f>IF(Verzie!$E$1="CZK",Ceny!AK7549,IF(Verzie!$E$1="SK",Ceny!AL7549,""))</f>
        <v>52.689590000000003</v>
      </c>
    </row>
    <row r="7550" spans="34:39" ht="15">
      <c r="AH7550" s="353" t="s">
        <v>1682</v>
      </c>
      <c r="AI7550" s="352" t="s">
        <v>22548</v>
      </c>
      <c r="AJ7550" s="352" t="s">
        <v>22549</v>
      </c>
      <c r="AK7550" s="354">
        <v>1212.7842599999999</v>
      </c>
      <c r="AL7550" s="355">
        <v>58.306519999999999</v>
      </c>
      <c r="AM7550" s="11">
        <f>IF(Verzie!$E$1="CZK",Ceny!AK7550,IF(Verzie!$E$1="SK",Ceny!AL7550,""))</f>
        <v>58.306519999999999</v>
      </c>
    </row>
    <row r="7551" spans="34:39" ht="15">
      <c r="AH7551" s="353" t="s">
        <v>1682</v>
      </c>
      <c r="AI7551" s="352" t="s">
        <v>22550</v>
      </c>
      <c r="AJ7551" s="352" t="s">
        <v>22551</v>
      </c>
      <c r="AK7551" s="354">
        <v>0</v>
      </c>
      <c r="AL7551" s="355">
        <v>0</v>
      </c>
      <c r="AM7551" s="11">
        <f>IF(Verzie!$E$1="CZK",Ceny!AK7551,IF(Verzie!$E$1="SK",Ceny!AL7551,""))</f>
        <v>0</v>
      </c>
    </row>
    <row r="7552" spans="34:39" ht="15">
      <c r="AH7552" s="353" t="s">
        <v>1682</v>
      </c>
      <c r="AI7552" s="352" t="s">
        <v>22552</v>
      </c>
      <c r="AJ7552" s="352" t="s">
        <v>22553</v>
      </c>
      <c r="AK7552" s="354">
        <v>1117.06745</v>
      </c>
      <c r="AL7552" s="355">
        <v>53.680309999999999</v>
      </c>
      <c r="AM7552" s="11">
        <f>IF(Verzie!$E$1="CZK",Ceny!AK7552,IF(Verzie!$E$1="SK",Ceny!AL7552,""))</f>
        <v>53.680309999999999</v>
      </c>
    </row>
    <row r="7553" spans="34:39" ht="15">
      <c r="AH7553" s="353" t="s">
        <v>1682</v>
      </c>
      <c r="AI7553" s="352" t="s">
        <v>22554</v>
      </c>
      <c r="AJ7553" s="352" t="s">
        <v>22555</v>
      </c>
      <c r="AK7553" s="354">
        <v>1233.835</v>
      </c>
      <c r="AL7553" s="355">
        <v>59.297240000000002</v>
      </c>
      <c r="AM7553" s="11">
        <f>IF(Verzie!$E$1="CZK",Ceny!AK7553,IF(Verzie!$E$1="SK",Ceny!AL7553,""))</f>
        <v>59.297240000000002</v>
      </c>
    </row>
    <row r="7554" spans="34:39" ht="15">
      <c r="AH7554" s="353" t="s">
        <v>1682</v>
      </c>
      <c r="AI7554" s="352" t="s">
        <v>22556</v>
      </c>
      <c r="AJ7554" s="352" t="s">
        <v>22557</v>
      </c>
      <c r="AK7554" s="354">
        <v>0</v>
      </c>
      <c r="AL7554" s="355">
        <v>0</v>
      </c>
      <c r="AM7554" s="11">
        <f>IF(Verzie!$E$1="CZK",Ceny!AK7554,IF(Verzie!$E$1="SK",Ceny!AL7554,""))</f>
        <v>0</v>
      </c>
    </row>
    <row r="7555" spans="34:39" ht="15">
      <c r="AH7555" s="353" t="s">
        <v>1682</v>
      </c>
      <c r="AI7555" s="352" t="s">
        <v>22558</v>
      </c>
      <c r="AJ7555" s="352" t="s">
        <v>22559</v>
      </c>
      <c r="AK7555" s="354">
        <v>1159.1608900000001</v>
      </c>
      <c r="AL7555" s="355">
        <v>55.661430000000003</v>
      </c>
      <c r="AM7555" s="11">
        <f>IF(Verzie!$E$1="CZK",Ceny!AK7555,IF(Verzie!$E$1="SK",Ceny!AL7555,""))</f>
        <v>55.661430000000003</v>
      </c>
    </row>
    <row r="7556" spans="34:39" ht="15">
      <c r="AH7556" s="353" t="s">
        <v>1682</v>
      </c>
      <c r="AI7556" s="352" t="s">
        <v>22560</v>
      </c>
      <c r="AJ7556" s="352" t="s">
        <v>22561</v>
      </c>
      <c r="AK7556" s="354">
        <v>1275.9284399999999</v>
      </c>
      <c r="AL7556" s="355">
        <v>61.278359999999999</v>
      </c>
      <c r="AM7556" s="11">
        <f>IF(Verzie!$E$1="CZK",Ceny!AK7556,IF(Verzie!$E$1="SK",Ceny!AL7556,""))</f>
        <v>61.278359999999999</v>
      </c>
    </row>
    <row r="7557" spans="34:39" ht="15">
      <c r="AH7557" s="353" t="s">
        <v>1682</v>
      </c>
      <c r="AI7557" s="352" t="s">
        <v>22562</v>
      </c>
      <c r="AJ7557" s="352" t="s">
        <v>22563</v>
      </c>
      <c r="AK7557" s="354">
        <v>0</v>
      </c>
      <c r="AL7557" s="355">
        <v>0</v>
      </c>
      <c r="AM7557" s="11">
        <f>IF(Verzie!$E$1="CZK",Ceny!AK7557,IF(Verzie!$E$1="SK",Ceny!AL7557,""))</f>
        <v>0</v>
      </c>
    </row>
    <row r="7558" spans="34:39" ht="15">
      <c r="AH7558" s="353" t="s">
        <v>1682</v>
      </c>
      <c r="AI7558" s="352" t="s">
        <v>22564</v>
      </c>
      <c r="AJ7558" s="352" t="s">
        <v>22565</v>
      </c>
      <c r="AK7558" s="354">
        <v>1183.3746699999999</v>
      </c>
      <c r="AL7558" s="355">
        <v>56.924610000000001</v>
      </c>
      <c r="AM7558" s="11">
        <f>IF(Verzie!$E$1="CZK",Ceny!AK7558,IF(Verzie!$E$1="SK",Ceny!AL7558,""))</f>
        <v>56.924610000000001</v>
      </c>
    </row>
    <row r="7559" spans="34:39" ht="15">
      <c r="AH7559" s="353" t="s">
        <v>1682</v>
      </c>
      <c r="AI7559" s="352" t="s">
        <v>22566</v>
      </c>
      <c r="AJ7559" s="352" t="s">
        <v>22567</v>
      </c>
      <c r="AK7559" s="354">
        <v>1300.14222</v>
      </c>
      <c r="AL7559" s="355">
        <v>62.541539999999998</v>
      </c>
      <c r="AM7559" s="11">
        <f>IF(Verzie!$E$1="CZK",Ceny!AK7559,IF(Verzie!$E$1="SK",Ceny!AL7559,""))</f>
        <v>62.541539999999998</v>
      </c>
    </row>
    <row r="7560" spans="34:39" ht="15">
      <c r="AH7560" s="353" t="s">
        <v>1682</v>
      </c>
      <c r="AI7560" s="352" t="s">
        <v>22568</v>
      </c>
      <c r="AJ7560" s="352" t="s">
        <v>22569</v>
      </c>
      <c r="AK7560" s="354">
        <v>0</v>
      </c>
      <c r="AL7560" s="355">
        <v>0</v>
      </c>
      <c r="AM7560" s="11">
        <f>IF(Verzie!$E$1="CZK",Ceny!AK7560,IF(Verzie!$E$1="SK",Ceny!AL7560,""))</f>
        <v>0</v>
      </c>
    </row>
    <row r="7561" spans="34:39" ht="15">
      <c r="AH7561" s="353" t="s">
        <v>1682</v>
      </c>
      <c r="AI7561" s="352" t="s">
        <v>22570</v>
      </c>
      <c r="AJ7561" s="352" t="s">
        <v>22571</v>
      </c>
      <c r="AK7561" s="354">
        <v>1205.0005699999999</v>
      </c>
      <c r="AL7561" s="355">
        <v>57.964910000000003</v>
      </c>
      <c r="AM7561" s="11">
        <f>IF(Verzie!$E$1="CZK",Ceny!AK7561,IF(Verzie!$E$1="SK",Ceny!AL7561,""))</f>
        <v>57.964910000000003</v>
      </c>
    </row>
    <row r="7562" spans="34:39" ht="15">
      <c r="AH7562" s="353" t="s">
        <v>1682</v>
      </c>
      <c r="AI7562" s="352" t="s">
        <v>22572</v>
      </c>
      <c r="AJ7562" s="352" t="s">
        <v>22573</v>
      </c>
      <c r="AK7562" s="354">
        <v>1321.76812</v>
      </c>
      <c r="AL7562" s="355">
        <v>63.58184</v>
      </c>
      <c r="AM7562" s="11">
        <f>IF(Verzie!$E$1="CZK",Ceny!AK7562,IF(Verzie!$E$1="SK",Ceny!AL7562,""))</f>
        <v>63.58184</v>
      </c>
    </row>
    <row r="7563" spans="34:39" ht="15">
      <c r="AH7563" s="353" t="s">
        <v>1682</v>
      </c>
      <c r="AI7563" s="352" t="s">
        <v>22574</v>
      </c>
      <c r="AJ7563" s="352" t="s">
        <v>22575</v>
      </c>
      <c r="AK7563" s="354">
        <v>0</v>
      </c>
      <c r="AL7563" s="355">
        <v>0</v>
      </c>
      <c r="AM7563" s="11">
        <f>IF(Verzie!$E$1="CZK",Ceny!AK7563,IF(Verzie!$E$1="SK",Ceny!AL7563,""))</f>
        <v>0</v>
      </c>
    </row>
    <row r="7564" spans="34:39" ht="15">
      <c r="AH7564" s="353" t="s">
        <v>1682</v>
      </c>
      <c r="AI7564" s="352" t="s">
        <v>22576</v>
      </c>
      <c r="AJ7564" s="352" t="s">
        <v>22577</v>
      </c>
      <c r="AK7564" s="354">
        <v>1301.6647800000001</v>
      </c>
      <c r="AL7564" s="355">
        <v>62.614759999999997</v>
      </c>
      <c r="AM7564" s="11">
        <f>IF(Verzie!$E$1="CZK",Ceny!AK7564,IF(Verzie!$E$1="SK",Ceny!AL7564,""))</f>
        <v>62.614759999999997</v>
      </c>
    </row>
    <row r="7565" spans="34:39" ht="15">
      <c r="AH7565" s="353" t="s">
        <v>1682</v>
      </c>
      <c r="AI7565" s="352" t="s">
        <v>22578</v>
      </c>
      <c r="AJ7565" s="352" t="s">
        <v>22579</v>
      </c>
      <c r="AK7565" s="354">
        <v>1301.6647800000001</v>
      </c>
      <c r="AL7565" s="355">
        <v>62.614759999999997</v>
      </c>
      <c r="AM7565" s="11">
        <f>IF(Verzie!$E$1="CZK",Ceny!AK7565,IF(Verzie!$E$1="SK",Ceny!AL7565,""))</f>
        <v>62.614759999999997</v>
      </c>
    </row>
    <row r="7566" spans="34:39" ht="15">
      <c r="AH7566" s="353" t="s">
        <v>1682</v>
      </c>
      <c r="AI7566" s="352" t="s">
        <v>22580</v>
      </c>
      <c r="AJ7566" s="352" t="s">
        <v>22581</v>
      </c>
      <c r="AK7566" s="354">
        <v>1396.9571800000001</v>
      </c>
      <c r="AL7566" s="355">
        <v>67.198700000000002</v>
      </c>
      <c r="AM7566" s="11">
        <f>IF(Verzie!$E$1="CZK",Ceny!AK7566,IF(Verzie!$E$1="SK",Ceny!AL7566,""))</f>
        <v>67.198700000000002</v>
      </c>
    </row>
    <row r="7567" spans="34:39" ht="15">
      <c r="AH7567" s="353" t="s">
        <v>1682</v>
      </c>
      <c r="AI7567" s="352" t="s">
        <v>22582</v>
      </c>
      <c r="AJ7567" s="352" t="s">
        <v>22583</v>
      </c>
      <c r="AK7567" s="354">
        <v>1482.43849</v>
      </c>
      <c r="AL7567" s="355">
        <v>71.310659999999999</v>
      </c>
      <c r="AM7567" s="11">
        <f>IF(Verzie!$E$1="CZK",Ceny!AK7567,IF(Verzie!$E$1="SK",Ceny!AL7567,""))</f>
        <v>71.310659999999999</v>
      </c>
    </row>
    <row r="7568" spans="34:39" ht="15">
      <c r="AH7568" s="353" t="s">
        <v>1682</v>
      </c>
      <c r="AI7568" s="352" t="s">
        <v>22584</v>
      </c>
      <c r="AJ7568" s="352" t="s">
        <v>22585</v>
      </c>
      <c r="AK7568" s="354">
        <v>1106.7676799999999</v>
      </c>
      <c r="AL7568" s="355">
        <v>53.239539999999998</v>
      </c>
      <c r="AM7568" s="11">
        <f>IF(Verzie!$E$1="CZK",Ceny!AK7568,IF(Verzie!$E$1="SK",Ceny!AL7568,""))</f>
        <v>53.239539999999998</v>
      </c>
    </row>
    <row r="7569" spans="34:39" ht="15">
      <c r="AH7569" s="353" t="s">
        <v>1682</v>
      </c>
      <c r="AI7569" s="352" t="s">
        <v>22586</v>
      </c>
      <c r="AJ7569" s="352" t="s">
        <v>22587</v>
      </c>
      <c r="AK7569" s="354">
        <v>1106.7676799999999</v>
      </c>
      <c r="AL7569" s="355">
        <v>53.239539999999998</v>
      </c>
      <c r="AM7569" s="11">
        <f>IF(Verzie!$E$1="CZK",Ceny!AK7569,IF(Verzie!$E$1="SK",Ceny!AL7569,""))</f>
        <v>53.239539999999998</v>
      </c>
    </row>
    <row r="7570" spans="34:39" ht="15">
      <c r="AH7570" s="353" t="s">
        <v>1682</v>
      </c>
      <c r="AI7570" s="352" t="s">
        <v>22588</v>
      </c>
      <c r="AJ7570" s="352" t="s">
        <v>22589</v>
      </c>
      <c r="AK7570" s="354">
        <v>1255.10697</v>
      </c>
      <c r="AL7570" s="355">
        <v>60.375169999999997</v>
      </c>
      <c r="AM7570" s="11">
        <f>IF(Verzie!$E$1="CZK",Ceny!AK7570,IF(Verzie!$E$1="SK",Ceny!AL7570,""))</f>
        <v>60.375169999999997</v>
      </c>
    </row>
    <row r="7571" spans="34:39" ht="15">
      <c r="AH7571" s="353" t="s">
        <v>1682</v>
      </c>
      <c r="AI7571" s="352" t="s">
        <v>22590</v>
      </c>
      <c r="AJ7571" s="352" t="s">
        <v>22591</v>
      </c>
      <c r="AK7571" s="354">
        <v>1340.5882799999999</v>
      </c>
      <c r="AL7571" s="355">
        <v>64.487129999999993</v>
      </c>
      <c r="AM7571" s="11">
        <f>IF(Verzie!$E$1="CZK",Ceny!AK7571,IF(Verzie!$E$1="SK",Ceny!AL7571,""))</f>
        <v>64.487129999999993</v>
      </c>
    </row>
    <row r="7572" spans="34:39" ht="15">
      <c r="AH7572" s="353" t="s">
        <v>1682</v>
      </c>
      <c r="AI7572" s="352" t="s">
        <v>22592</v>
      </c>
      <c r="AJ7572" s="352" t="s">
        <v>22593</v>
      </c>
      <c r="AK7572" s="354">
        <v>1301.6647800000001</v>
      </c>
      <c r="AL7572" s="355">
        <v>62.614759999999997</v>
      </c>
      <c r="AM7572" s="11">
        <f>IF(Verzie!$E$1="CZK",Ceny!AK7572,IF(Verzie!$E$1="SK",Ceny!AL7572,""))</f>
        <v>62.614759999999997</v>
      </c>
    </row>
    <row r="7573" spans="34:39" ht="15">
      <c r="AH7573" s="353" t="s">
        <v>1682</v>
      </c>
      <c r="AI7573" s="352" t="s">
        <v>22594</v>
      </c>
      <c r="AJ7573" s="352" t="s">
        <v>22595</v>
      </c>
      <c r="AK7573" s="354">
        <v>1217.21531</v>
      </c>
      <c r="AL7573" s="355">
        <v>58.552480000000003</v>
      </c>
      <c r="AM7573" s="11">
        <f>IF(Verzie!$E$1="CZK",Ceny!AK7573,IF(Verzie!$E$1="SK",Ceny!AL7573,""))</f>
        <v>58.552480000000003</v>
      </c>
    </row>
    <row r="7574" spans="34:39" ht="15">
      <c r="AH7574" s="353" t="s">
        <v>1682</v>
      </c>
      <c r="AI7574" s="352" t="s">
        <v>22596</v>
      </c>
      <c r="AJ7574" s="352" t="s">
        <v>22597</v>
      </c>
      <c r="AK7574" s="354">
        <v>1312.5077100000001</v>
      </c>
      <c r="AL7574" s="355">
        <v>63.136420000000001</v>
      </c>
      <c r="AM7574" s="11">
        <f>IF(Verzie!$E$1="CZK",Ceny!AK7574,IF(Verzie!$E$1="SK",Ceny!AL7574,""))</f>
        <v>63.136420000000001</v>
      </c>
    </row>
    <row r="7575" spans="34:39" ht="15">
      <c r="AH7575" s="353" t="s">
        <v>1682</v>
      </c>
      <c r="AI7575" s="352" t="s">
        <v>22598</v>
      </c>
      <c r="AJ7575" s="352" t="s">
        <v>22599</v>
      </c>
      <c r="AK7575" s="354">
        <v>1397.98902</v>
      </c>
      <c r="AL7575" s="355">
        <v>67.248379999999997</v>
      </c>
      <c r="AM7575" s="11">
        <f>IF(Verzie!$E$1="CZK",Ceny!AK7575,IF(Verzie!$E$1="SK",Ceny!AL7575,""))</f>
        <v>67.248379999999997</v>
      </c>
    </row>
    <row r="7576" spans="34:39" ht="15">
      <c r="AH7576" s="353" t="s">
        <v>1682</v>
      </c>
      <c r="AI7576" s="352" t="s">
        <v>22600</v>
      </c>
      <c r="AJ7576" s="352" t="s">
        <v>22601</v>
      </c>
      <c r="AK7576" s="354">
        <v>1106.7676799999999</v>
      </c>
      <c r="AL7576" s="355">
        <v>53.239539999999998</v>
      </c>
      <c r="AM7576" s="11">
        <f>IF(Verzie!$E$1="CZK",Ceny!AK7576,IF(Verzie!$E$1="SK",Ceny!AL7576,""))</f>
        <v>53.239539999999998</v>
      </c>
    </row>
    <row r="7577" spans="34:39" ht="15">
      <c r="AH7577" s="353" t="s">
        <v>1682</v>
      </c>
      <c r="AI7577" s="352" t="s">
        <v>22602</v>
      </c>
      <c r="AJ7577" s="352" t="s">
        <v>22603</v>
      </c>
      <c r="AK7577" s="354">
        <v>1022.31821</v>
      </c>
      <c r="AL7577" s="355">
        <v>49.177259999999997</v>
      </c>
      <c r="AM7577" s="11">
        <f>IF(Verzie!$E$1="CZK",Ceny!AK7577,IF(Verzie!$E$1="SK",Ceny!AL7577,""))</f>
        <v>49.177259999999997</v>
      </c>
    </row>
    <row r="7578" spans="34:39" ht="15">
      <c r="AH7578" s="353" t="s">
        <v>1682</v>
      </c>
      <c r="AI7578" s="352" t="s">
        <v>22604</v>
      </c>
      <c r="AJ7578" s="352" t="s">
        <v>22605</v>
      </c>
      <c r="AK7578" s="354">
        <v>1170.6575</v>
      </c>
      <c r="AL7578" s="355">
        <v>56.312890000000003</v>
      </c>
      <c r="AM7578" s="11">
        <f>IF(Verzie!$E$1="CZK",Ceny!AK7578,IF(Verzie!$E$1="SK",Ceny!AL7578,""))</f>
        <v>56.312890000000003</v>
      </c>
    </row>
    <row r="7579" spans="34:39" ht="15">
      <c r="AH7579" s="353" t="s">
        <v>1682</v>
      </c>
      <c r="AI7579" s="352" t="s">
        <v>22606</v>
      </c>
      <c r="AJ7579" s="352" t="s">
        <v>22607</v>
      </c>
      <c r="AK7579" s="354">
        <v>1256.1388099999999</v>
      </c>
      <c r="AL7579" s="355">
        <v>60.424849999999999</v>
      </c>
      <c r="AM7579" s="11">
        <f>IF(Verzie!$E$1="CZK",Ceny!AK7579,IF(Verzie!$E$1="SK",Ceny!AL7579,""))</f>
        <v>60.424849999999999</v>
      </c>
    </row>
    <row r="7580" spans="34:39" ht="15">
      <c r="AH7580" s="353" t="s">
        <v>1682</v>
      </c>
      <c r="AI7580" s="352" t="s">
        <v>22608</v>
      </c>
      <c r="AJ7580" s="352" t="s">
        <v>22609</v>
      </c>
      <c r="AK7580" s="354">
        <v>1217.21531</v>
      </c>
      <c r="AL7580" s="355">
        <v>58.552480000000003</v>
      </c>
      <c r="AM7580" s="11">
        <f>IF(Verzie!$E$1="CZK",Ceny!AK7580,IF(Verzie!$E$1="SK",Ceny!AL7580,""))</f>
        <v>58.552480000000003</v>
      </c>
    </row>
    <row r="7581" spans="34:39" ht="15">
      <c r="AH7581" s="353" t="s">
        <v>1682</v>
      </c>
      <c r="AI7581" s="352" t="s">
        <v>22610</v>
      </c>
      <c r="AJ7581" s="352" t="s">
        <v>22611</v>
      </c>
      <c r="AK7581" s="354">
        <v>1217.21531</v>
      </c>
      <c r="AL7581" s="355">
        <v>58.552480000000003</v>
      </c>
      <c r="AM7581" s="11">
        <f>IF(Verzie!$E$1="CZK",Ceny!AK7581,IF(Verzie!$E$1="SK",Ceny!AL7581,""))</f>
        <v>58.552480000000003</v>
      </c>
    </row>
    <row r="7582" spans="34:39" ht="15">
      <c r="AH7582" s="353" t="s">
        <v>1682</v>
      </c>
      <c r="AI7582" s="352" t="s">
        <v>22612</v>
      </c>
      <c r="AJ7582" s="352" t="s">
        <v>22613</v>
      </c>
      <c r="AK7582" s="354">
        <v>1312.5077100000001</v>
      </c>
      <c r="AL7582" s="355">
        <v>63.136420000000001</v>
      </c>
      <c r="AM7582" s="11">
        <f>IF(Verzie!$E$1="CZK",Ceny!AK7582,IF(Verzie!$E$1="SK",Ceny!AL7582,""))</f>
        <v>63.136420000000001</v>
      </c>
    </row>
    <row r="7583" spans="34:39" ht="15">
      <c r="AH7583" s="353" t="s">
        <v>1682</v>
      </c>
      <c r="AI7583" s="352" t="s">
        <v>22614</v>
      </c>
      <c r="AJ7583" s="352" t="s">
        <v>22615</v>
      </c>
      <c r="AK7583" s="354">
        <v>1397.98902</v>
      </c>
      <c r="AL7583" s="355">
        <v>67.248379999999997</v>
      </c>
      <c r="AM7583" s="11">
        <f>IF(Verzie!$E$1="CZK",Ceny!AK7583,IF(Verzie!$E$1="SK",Ceny!AL7583,""))</f>
        <v>67.248379999999997</v>
      </c>
    </row>
    <row r="7584" spans="34:39" ht="15">
      <c r="AH7584" s="353" t="s">
        <v>1682</v>
      </c>
      <c r="AI7584" s="352" t="s">
        <v>22616</v>
      </c>
      <c r="AJ7584" s="352" t="s">
        <v>22617</v>
      </c>
      <c r="AK7584" s="354">
        <v>1022.31821</v>
      </c>
      <c r="AL7584" s="355">
        <v>49.177259999999997</v>
      </c>
      <c r="AM7584" s="11">
        <f>IF(Verzie!$E$1="CZK",Ceny!AK7584,IF(Verzie!$E$1="SK",Ceny!AL7584,""))</f>
        <v>49.177259999999997</v>
      </c>
    </row>
    <row r="7585" spans="34:39" ht="15">
      <c r="AH7585" s="353" t="s">
        <v>1682</v>
      </c>
      <c r="AI7585" s="352" t="s">
        <v>22618</v>
      </c>
      <c r="AJ7585" s="352" t="s">
        <v>22619</v>
      </c>
      <c r="AK7585" s="354">
        <v>1022.31821</v>
      </c>
      <c r="AL7585" s="355">
        <v>49.177259999999997</v>
      </c>
      <c r="AM7585" s="11">
        <f>IF(Verzie!$E$1="CZK",Ceny!AK7585,IF(Verzie!$E$1="SK",Ceny!AL7585,""))</f>
        <v>49.177259999999997</v>
      </c>
    </row>
    <row r="7586" spans="34:39" ht="15">
      <c r="AH7586" s="353" t="s">
        <v>1682</v>
      </c>
      <c r="AI7586" s="352" t="s">
        <v>22620</v>
      </c>
      <c r="AJ7586" s="352" t="s">
        <v>22621</v>
      </c>
      <c r="AK7586" s="354">
        <v>1170.6575</v>
      </c>
      <c r="AL7586" s="355">
        <v>56.312890000000003</v>
      </c>
      <c r="AM7586" s="11">
        <f>IF(Verzie!$E$1="CZK",Ceny!AK7586,IF(Verzie!$E$1="SK",Ceny!AL7586,""))</f>
        <v>56.312890000000003</v>
      </c>
    </row>
    <row r="7587" spans="34:39" ht="15">
      <c r="AH7587" s="353" t="s">
        <v>1682</v>
      </c>
      <c r="AI7587" s="352" t="s">
        <v>22622</v>
      </c>
      <c r="AJ7587" s="352" t="s">
        <v>22623</v>
      </c>
      <c r="AK7587" s="354">
        <v>1256.1388099999999</v>
      </c>
      <c r="AL7587" s="355">
        <v>60.424849999999999</v>
      </c>
      <c r="AM7587" s="11">
        <f>IF(Verzie!$E$1="CZK",Ceny!AK7587,IF(Verzie!$E$1="SK",Ceny!AL7587,""))</f>
        <v>60.424849999999999</v>
      </c>
    </row>
    <row r="7588" spans="34:39" ht="15">
      <c r="AH7588" s="353" t="s">
        <v>1682</v>
      </c>
      <c r="AI7588" s="352" t="s">
        <v>22624</v>
      </c>
      <c r="AJ7588" s="352" t="s">
        <v>22625</v>
      </c>
      <c r="AK7588" s="354">
        <v>1235.6285700000001</v>
      </c>
      <c r="AL7588" s="355">
        <v>59.438200000000002</v>
      </c>
      <c r="AM7588" s="11">
        <f>IF(Verzie!$E$1="CZK",Ceny!AK7588,IF(Verzie!$E$1="SK",Ceny!AL7588,""))</f>
        <v>59.438200000000002</v>
      </c>
    </row>
    <row r="7589" spans="34:39" ht="15">
      <c r="AH7589" s="353" t="s">
        <v>1682</v>
      </c>
      <c r="AI7589" s="352" t="s">
        <v>22626</v>
      </c>
      <c r="AJ7589" s="352" t="s">
        <v>22627</v>
      </c>
      <c r="AK7589" s="354">
        <v>0</v>
      </c>
      <c r="AL7589" s="355">
        <v>0</v>
      </c>
      <c r="AM7589" s="11">
        <f>IF(Verzie!$E$1="CZK",Ceny!AK7589,IF(Verzie!$E$1="SK",Ceny!AL7589,""))</f>
        <v>0</v>
      </c>
    </row>
    <row r="7590" spans="34:39" ht="15">
      <c r="AH7590" s="353" t="s">
        <v>1682</v>
      </c>
      <c r="AI7590" s="352" t="s">
        <v>22628</v>
      </c>
      <c r="AJ7590" s="352" t="s">
        <v>22629</v>
      </c>
      <c r="AK7590" s="354">
        <v>1330.9209699999999</v>
      </c>
      <c r="AL7590" s="355">
        <v>64.022139999999993</v>
      </c>
      <c r="AM7590" s="11">
        <f>IF(Verzie!$E$1="CZK",Ceny!AK7590,IF(Verzie!$E$1="SK",Ceny!AL7590,""))</f>
        <v>64.022139999999993</v>
      </c>
    </row>
    <row r="7591" spans="34:39" ht="15">
      <c r="AH7591" s="353" t="s">
        <v>1682</v>
      </c>
      <c r="AI7591" s="352" t="s">
        <v>22630</v>
      </c>
      <c r="AJ7591" s="352" t="s">
        <v>22631</v>
      </c>
      <c r="AK7591" s="354">
        <v>0</v>
      </c>
      <c r="AL7591" s="355">
        <v>0</v>
      </c>
      <c r="AM7591" s="11">
        <f>IF(Verzie!$E$1="CZK",Ceny!AK7591,IF(Verzie!$E$1="SK",Ceny!AL7591,""))</f>
        <v>0</v>
      </c>
    </row>
    <row r="7592" spans="34:39" ht="15">
      <c r="AH7592" s="353" t="s">
        <v>1682</v>
      </c>
      <c r="AI7592" s="352" t="s">
        <v>22632</v>
      </c>
      <c r="AJ7592" s="352" t="s">
        <v>22633</v>
      </c>
      <c r="AK7592" s="354">
        <v>1416.40228</v>
      </c>
      <c r="AL7592" s="355">
        <v>68.134100000000004</v>
      </c>
      <c r="AM7592" s="11">
        <f>IF(Verzie!$E$1="CZK",Ceny!AK7592,IF(Verzie!$E$1="SK",Ceny!AL7592,""))</f>
        <v>68.134100000000004</v>
      </c>
    </row>
    <row r="7593" spans="34:39" ht="15">
      <c r="AH7593" s="353" t="s">
        <v>1682</v>
      </c>
      <c r="AI7593" s="352" t="s">
        <v>22634</v>
      </c>
      <c r="AJ7593" s="352" t="s">
        <v>22635</v>
      </c>
      <c r="AK7593" s="354">
        <v>0</v>
      </c>
      <c r="AL7593" s="355">
        <v>0</v>
      </c>
      <c r="AM7593" s="11">
        <f>IF(Verzie!$E$1="CZK",Ceny!AK7593,IF(Verzie!$E$1="SK",Ceny!AL7593,""))</f>
        <v>0</v>
      </c>
    </row>
    <row r="7594" spans="34:39" ht="15">
      <c r="AH7594" s="353" t="s">
        <v>1682</v>
      </c>
      <c r="AI7594" s="352" t="s">
        <v>22636</v>
      </c>
      <c r="AJ7594" s="352" t="s">
        <v>22637</v>
      </c>
      <c r="AK7594" s="354">
        <v>1040.7315599999999</v>
      </c>
      <c r="AL7594" s="355">
        <v>50.063000000000002</v>
      </c>
      <c r="AM7594" s="11">
        <f>IF(Verzie!$E$1="CZK",Ceny!AK7594,IF(Verzie!$E$1="SK",Ceny!AL7594,""))</f>
        <v>50.063000000000002</v>
      </c>
    </row>
    <row r="7595" spans="34:39" ht="15">
      <c r="AH7595" s="353" t="s">
        <v>1682</v>
      </c>
      <c r="AI7595" s="352" t="s">
        <v>22638</v>
      </c>
      <c r="AJ7595" s="352" t="s">
        <v>22639</v>
      </c>
      <c r="AK7595" s="354">
        <v>0</v>
      </c>
      <c r="AL7595" s="355">
        <v>0</v>
      </c>
      <c r="AM7595" s="11">
        <f>IF(Verzie!$E$1="CZK",Ceny!AK7595,IF(Verzie!$E$1="SK",Ceny!AL7595,""))</f>
        <v>0</v>
      </c>
    </row>
    <row r="7596" spans="34:39" ht="15">
      <c r="AH7596" s="353" t="s">
        <v>1682</v>
      </c>
      <c r="AI7596" s="352" t="s">
        <v>22640</v>
      </c>
      <c r="AJ7596" s="352" t="s">
        <v>22641</v>
      </c>
      <c r="AK7596" s="354">
        <v>1189.0708500000001</v>
      </c>
      <c r="AL7596" s="355">
        <v>57.198630000000001</v>
      </c>
      <c r="AM7596" s="11">
        <f>IF(Verzie!$E$1="CZK",Ceny!AK7596,IF(Verzie!$E$1="SK",Ceny!AL7596,""))</f>
        <v>57.198630000000001</v>
      </c>
    </row>
    <row r="7597" spans="34:39" ht="15">
      <c r="AH7597" s="353" t="s">
        <v>1682</v>
      </c>
      <c r="AI7597" s="352" t="s">
        <v>22642</v>
      </c>
      <c r="AJ7597" s="352" t="s">
        <v>22643</v>
      </c>
      <c r="AK7597" s="354">
        <v>0</v>
      </c>
      <c r="AL7597" s="355">
        <v>0</v>
      </c>
      <c r="AM7597" s="11">
        <f>IF(Verzie!$E$1="CZK",Ceny!AK7597,IF(Verzie!$E$1="SK",Ceny!AL7597,""))</f>
        <v>0</v>
      </c>
    </row>
    <row r="7598" spans="34:39" ht="15">
      <c r="AH7598" s="353" t="s">
        <v>1682</v>
      </c>
      <c r="AI7598" s="352" t="s">
        <v>22644</v>
      </c>
      <c r="AJ7598" s="352" t="s">
        <v>22645</v>
      </c>
      <c r="AK7598" s="354">
        <v>1274.55216</v>
      </c>
      <c r="AL7598" s="355">
        <v>61.310589999999998</v>
      </c>
      <c r="AM7598" s="11">
        <f>IF(Verzie!$E$1="CZK",Ceny!AK7598,IF(Verzie!$E$1="SK",Ceny!AL7598,""))</f>
        <v>61.310589999999998</v>
      </c>
    </row>
    <row r="7599" spans="34:39" ht="15">
      <c r="AH7599" s="353" t="s">
        <v>1682</v>
      </c>
      <c r="AI7599" s="352" t="s">
        <v>22646</v>
      </c>
      <c r="AJ7599" s="352" t="s">
        <v>22647</v>
      </c>
      <c r="AK7599" s="354">
        <v>0</v>
      </c>
      <c r="AL7599" s="355">
        <v>0</v>
      </c>
      <c r="AM7599" s="11">
        <f>IF(Verzie!$E$1="CZK",Ceny!AK7599,IF(Verzie!$E$1="SK",Ceny!AL7599,""))</f>
        <v>0</v>
      </c>
    </row>
    <row r="7600" spans="34:39" ht="15">
      <c r="AH7600" s="353" t="s">
        <v>1682</v>
      </c>
      <c r="AI7600" s="352" t="s">
        <v>22648</v>
      </c>
      <c r="AJ7600" s="352" t="s">
        <v>22649</v>
      </c>
      <c r="AK7600" s="354">
        <v>1254.0346199999999</v>
      </c>
      <c r="AL7600" s="355">
        <v>60.323569999999997</v>
      </c>
      <c r="AM7600" s="11">
        <f>IF(Verzie!$E$1="CZK",Ceny!AK7600,IF(Verzie!$E$1="SK",Ceny!AL7600,""))</f>
        <v>60.323569999999997</v>
      </c>
    </row>
    <row r="7601" spans="34:39" ht="15">
      <c r="AH7601" s="353" t="s">
        <v>1682</v>
      </c>
      <c r="AI7601" s="352" t="s">
        <v>22650</v>
      </c>
      <c r="AJ7601" s="352" t="s">
        <v>22651</v>
      </c>
      <c r="AK7601" s="354">
        <v>1454.4297999999999</v>
      </c>
      <c r="AL7601" s="355">
        <v>69.963290000000001</v>
      </c>
      <c r="AM7601" s="11">
        <f>IF(Verzie!$E$1="CZK",Ceny!AK7601,IF(Verzie!$E$1="SK",Ceny!AL7601,""))</f>
        <v>69.963290000000001</v>
      </c>
    </row>
    <row r="7602" spans="34:39" ht="15">
      <c r="AH7602" s="353" t="s">
        <v>1682</v>
      </c>
      <c r="AI7602" s="352" t="s">
        <v>22652</v>
      </c>
      <c r="AJ7602" s="352" t="s">
        <v>22653</v>
      </c>
      <c r="AK7602" s="354">
        <v>1349.3270199999999</v>
      </c>
      <c r="AL7602" s="355">
        <v>64.907510000000002</v>
      </c>
      <c r="AM7602" s="11">
        <f>IF(Verzie!$E$1="CZK",Ceny!AK7602,IF(Verzie!$E$1="SK",Ceny!AL7602,""))</f>
        <v>64.907510000000002</v>
      </c>
    </row>
    <row r="7603" spans="34:39" ht="15">
      <c r="AH7603" s="353" t="s">
        <v>1682</v>
      </c>
      <c r="AI7603" s="352" t="s">
        <v>22654</v>
      </c>
      <c r="AJ7603" s="352" t="s">
        <v>22655</v>
      </c>
      <c r="AK7603" s="354">
        <v>1549.7221999999999</v>
      </c>
      <c r="AL7603" s="355">
        <v>74.547229999999999</v>
      </c>
      <c r="AM7603" s="11">
        <f>IF(Verzie!$E$1="CZK",Ceny!AK7603,IF(Verzie!$E$1="SK",Ceny!AL7603,""))</f>
        <v>74.547229999999999</v>
      </c>
    </row>
    <row r="7604" spans="34:39" ht="15">
      <c r="AH7604" s="353" t="s">
        <v>1682</v>
      </c>
      <c r="AI7604" s="352" t="s">
        <v>22656</v>
      </c>
      <c r="AJ7604" s="352" t="s">
        <v>22657</v>
      </c>
      <c r="AK7604" s="354">
        <v>1434.8083300000001</v>
      </c>
      <c r="AL7604" s="355">
        <v>69.019469999999998</v>
      </c>
      <c r="AM7604" s="11">
        <f>IF(Verzie!$E$1="CZK",Ceny!AK7604,IF(Verzie!$E$1="SK",Ceny!AL7604,""))</f>
        <v>69.019469999999998</v>
      </c>
    </row>
    <row r="7605" spans="34:39" ht="15">
      <c r="AH7605" s="353" t="s">
        <v>1682</v>
      </c>
      <c r="AI7605" s="352" t="s">
        <v>22658</v>
      </c>
      <c r="AJ7605" s="352" t="s">
        <v>22659</v>
      </c>
      <c r="AK7605" s="354">
        <v>1635.2035100000001</v>
      </c>
      <c r="AL7605" s="355">
        <v>78.659189999999995</v>
      </c>
      <c r="AM7605" s="11">
        <f>IF(Verzie!$E$1="CZK",Ceny!AK7605,IF(Verzie!$E$1="SK",Ceny!AL7605,""))</f>
        <v>78.659189999999995</v>
      </c>
    </row>
    <row r="7606" spans="34:39" ht="15">
      <c r="AH7606" s="353" t="s">
        <v>1682</v>
      </c>
      <c r="AI7606" s="352" t="s">
        <v>22660</v>
      </c>
      <c r="AJ7606" s="352" t="s">
        <v>22661</v>
      </c>
      <c r="AK7606" s="354">
        <v>1259.53279</v>
      </c>
      <c r="AL7606" s="355">
        <v>60.588120000000004</v>
      </c>
      <c r="AM7606" s="11">
        <f>IF(Verzie!$E$1="CZK",Ceny!AK7606,IF(Verzie!$E$1="SK",Ceny!AL7606,""))</f>
        <v>60.588120000000004</v>
      </c>
    </row>
    <row r="7607" spans="34:39" ht="15">
      <c r="AH7607" s="353" t="s">
        <v>1682</v>
      </c>
      <c r="AI7607" s="352" t="s">
        <v>22662</v>
      </c>
      <c r="AJ7607" s="352" t="s">
        <v>22663</v>
      </c>
      <c r="AK7607" s="354">
        <v>1407.8720800000001</v>
      </c>
      <c r="AL7607" s="355">
        <v>67.723749999999995</v>
      </c>
      <c r="AM7607" s="11">
        <f>IF(Verzie!$E$1="CZK",Ceny!AK7607,IF(Verzie!$E$1="SK",Ceny!AL7607,""))</f>
        <v>67.723749999999995</v>
      </c>
    </row>
    <row r="7608" spans="34:39" ht="15">
      <c r="AH7608" s="353" t="s">
        <v>1682</v>
      </c>
      <c r="AI7608" s="352" t="s">
        <v>22664</v>
      </c>
      <c r="AJ7608" s="352" t="s">
        <v>22665</v>
      </c>
      <c r="AK7608" s="354">
        <v>1493.35339</v>
      </c>
      <c r="AL7608" s="355">
        <v>71.835710000000006</v>
      </c>
      <c r="AM7608" s="11">
        <f>IF(Verzie!$E$1="CZK",Ceny!AK7608,IF(Verzie!$E$1="SK",Ceny!AL7608,""))</f>
        <v>71.835710000000006</v>
      </c>
    </row>
    <row r="7609" spans="34:39" ht="15">
      <c r="AH7609" s="353" t="s">
        <v>1682</v>
      </c>
      <c r="AI7609" s="352" t="s">
        <v>22666</v>
      </c>
      <c r="AJ7609" s="352" t="s">
        <v>22667</v>
      </c>
      <c r="AK7609" s="354">
        <v>1260.8313700000001</v>
      </c>
      <c r="AL7609" s="355">
        <v>60.208829999999999</v>
      </c>
      <c r="AM7609" s="11">
        <f>IF(Verzie!$E$1="CZK",Ceny!AK7609,IF(Verzie!$E$1="SK",Ceny!AL7609,""))</f>
        <v>60.208829999999999</v>
      </c>
    </row>
    <row r="7610" spans="34:39" ht="15">
      <c r="AH7610" s="353" t="s">
        <v>1682</v>
      </c>
      <c r="AI7610" s="352" t="s">
        <v>22668</v>
      </c>
      <c r="AJ7610" s="352" t="s">
        <v>22669</v>
      </c>
      <c r="AK7610" s="354">
        <v>1455.4945</v>
      </c>
      <c r="AL7610" s="355">
        <v>69.370549999999994</v>
      </c>
      <c r="AM7610" s="11">
        <f>IF(Verzie!$E$1="CZK",Ceny!AK7610,IF(Verzie!$E$1="SK",Ceny!AL7610,""))</f>
        <v>69.370549999999994</v>
      </c>
    </row>
    <row r="7611" spans="34:39" ht="15">
      <c r="AH7611" s="353" t="s">
        <v>1682</v>
      </c>
      <c r="AI7611" s="352" t="s">
        <v>22670</v>
      </c>
      <c r="AJ7611" s="352" t="s">
        <v>22671</v>
      </c>
      <c r="AK7611" s="354">
        <v>0</v>
      </c>
      <c r="AL7611" s="355">
        <v>0</v>
      </c>
      <c r="AM7611" s="11">
        <f>IF(Verzie!$E$1="CZK",Ceny!AK7611,IF(Verzie!$E$1="SK",Ceny!AL7611,""))</f>
        <v>0</v>
      </c>
    </row>
    <row r="7612" spans="34:39" ht="15">
      <c r="AH7612" s="353" t="s">
        <v>1682</v>
      </c>
      <c r="AI7612" s="352" t="s">
        <v>22672</v>
      </c>
      <c r="AJ7612" s="352" t="s">
        <v>22673</v>
      </c>
      <c r="AK7612" s="354">
        <v>1356.1237699999999</v>
      </c>
      <c r="AL7612" s="355">
        <v>64.792770000000004</v>
      </c>
      <c r="AM7612" s="11">
        <f>IF(Verzie!$E$1="CZK",Ceny!AK7612,IF(Verzie!$E$1="SK",Ceny!AL7612,""))</f>
        <v>64.792770000000004</v>
      </c>
    </row>
    <row r="7613" spans="34:39" ht="15">
      <c r="AH7613" s="353" t="s">
        <v>1682</v>
      </c>
      <c r="AI7613" s="352" t="s">
        <v>22674</v>
      </c>
      <c r="AJ7613" s="352" t="s">
        <v>22675</v>
      </c>
      <c r="AK7613" s="354">
        <v>1550.7869000000001</v>
      </c>
      <c r="AL7613" s="355">
        <v>73.954490000000007</v>
      </c>
      <c r="AM7613" s="11">
        <f>IF(Verzie!$E$1="CZK",Ceny!AK7613,IF(Verzie!$E$1="SK",Ceny!AL7613,""))</f>
        <v>73.954490000000007</v>
      </c>
    </row>
    <row r="7614" spans="34:39" ht="15">
      <c r="AH7614" s="353" t="s">
        <v>1682</v>
      </c>
      <c r="AI7614" s="352" t="s">
        <v>22676</v>
      </c>
      <c r="AJ7614" s="352" t="s">
        <v>22677</v>
      </c>
      <c r="AK7614" s="354">
        <v>0</v>
      </c>
      <c r="AL7614" s="355">
        <v>0</v>
      </c>
      <c r="AM7614" s="11">
        <f>IF(Verzie!$E$1="CZK",Ceny!AK7614,IF(Verzie!$E$1="SK",Ceny!AL7614,""))</f>
        <v>0</v>
      </c>
    </row>
    <row r="7615" spans="34:39" ht="15">
      <c r="AH7615" s="353" t="s">
        <v>1682</v>
      </c>
      <c r="AI7615" s="352" t="s">
        <v>22678</v>
      </c>
      <c r="AJ7615" s="352" t="s">
        <v>22679</v>
      </c>
      <c r="AK7615" s="354">
        <v>1441.60508</v>
      </c>
      <c r="AL7615" s="355">
        <v>68.904730000000001</v>
      </c>
      <c r="AM7615" s="11">
        <f>IF(Verzie!$E$1="CZK",Ceny!AK7615,IF(Verzie!$E$1="SK",Ceny!AL7615,""))</f>
        <v>68.904730000000001</v>
      </c>
    </row>
    <row r="7616" spans="34:39" ht="15">
      <c r="AH7616" s="353" t="s">
        <v>1682</v>
      </c>
      <c r="AI7616" s="352" t="s">
        <v>22680</v>
      </c>
      <c r="AJ7616" s="352" t="s">
        <v>22681</v>
      </c>
      <c r="AK7616" s="354">
        <v>1636.26821</v>
      </c>
      <c r="AL7616" s="355">
        <v>78.066450000000003</v>
      </c>
      <c r="AM7616" s="11">
        <f>IF(Verzie!$E$1="CZK",Ceny!AK7616,IF(Verzie!$E$1="SK",Ceny!AL7616,""))</f>
        <v>78.066450000000003</v>
      </c>
    </row>
    <row r="7617" spans="34:39" ht="15">
      <c r="AH7617" s="353" t="s">
        <v>1682</v>
      </c>
      <c r="AI7617" s="352" t="s">
        <v>22682</v>
      </c>
      <c r="AJ7617" s="352" t="s">
        <v>22683</v>
      </c>
      <c r="AK7617" s="354">
        <v>0</v>
      </c>
      <c r="AL7617" s="355">
        <v>0</v>
      </c>
      <c r="AM7617" s="11">
        <f>IF(Verzie!$E$1="CZK",Ceny!AK7617,IF(Verzie!$E$1="SK",Ceny!AL7617,""))</f>
        <v>0</v>
      </c>
    </row>
    <row r="7618" spans="34:39" ht="15">
      <c r="AH7618" s="353" t="s">
        <v>1682</v>
      </c>
      <c r="AI7618" s="352" t="s">
        <v>22684</v>
      </c>
      <c r="AJ7618" s="352" t="s">
        <v>22685</v>
      </c>
      <c r="AK7618" s="354">
        <v>0</v>
      </c>
      <c r="AL7618" s="355">
        <v>0</v>
      </c>
      <c r="AM7618" s="11">
        <f>IF(Verzie!$E$1="CZK",Ceny!AK7618,IF(Verzie!$E$1="SK",Ceny!AL7618,""))</f>
        <v>0</v>
      </c>
    </row>
    <row r="7619" spans="34:39" ht="15">
      <c r="AH7619" s="353" t="s">
        <v>1682</v>
      </c>
      <c r="AI7619" s="352" t="s">
        <v>22686</v>
      </c>
      <c r="AJ7619" s="352" t="s">
        <v>22687</v>
      </c>
      <c r="AK7619" s="354">
        <v>0</v>
      </c>
      <c r="AL7619" s="355">
        <v>0</v>
      </c>
      <c r="AM7619" s="11">
        <f>IF(Verzie!$E$1="CZK",Ceny!AK7619,IF(Verzie!$E$1="SK",Ceny!AL7619,""))</f>
        <v>0</v>
      </c>
    </row>
    <row r="7620" spans="34:39" ht="15">
      <c r="AH7620" s="353" t="s">
        <v>1682</v>
      </c>
      <c r="AI7620" s="352" t="s">
        <v>22688</v>
      </c>
      <c r="AJ7620" s="352" t="s">
        <v>22689</v>
      </c>
      <c r="AK7620" s="354">
        <v>0</v>
      </c>
      <c r="AL7620" s="355">
        <v>0</v>
      </c>
      <c r="AM7620" s="11">
        <f>IF(Verzie!$E$1="CZK",Ceny!AK7620,IF(Verzie!$E$1="SK",Ceny!AL7620,""))</f>
        <v>0</v>
      </c>
    </row>
    <row r="7621" spans="34:39" ht="15">
      <c r="AH7621" s="353" t="s">
        <v>1682</v>
      </c>
      <c r="AI7621" s="352" t="s">
        <v>22690</v>
      </c>
      <c r="AJ7621" s="352" t="s">
        <v>22691</v>
      </c>
      <c r="AK7621" s="354">
        <v>1307.88138</v>
      </c>
      <c r="AL7621" s="355">
        <v>62.913820000000001</v>
      </c>
      <c r="AM7621" s="11">
        <f>IF(Verzie!$E$1="CZK",Ceny!AK7621,IF(Verzie!$E$1="SK",Ceny!AL7621,""))</f>
        <v>62.913820000000001</v>
      </c>
    </row>
    <row r="7622" spans="34:39" ht="15">
      <c r="AH7622" s="353" t="s">
        <v>1682</v>
      </c>
      <c r="AI7622" s="352" t="s">
        <v>22692</v>
      </c>
      <c r="AJ7622" s="352" t="s">
        <v>22693</v>
      </c>
      <c r="AK7622" s="354">
        <v>1507.45001</v>
      </c>
      <c r="AL7622" s="355">
        <v>72.513779999999997</v>
      </c>
      <c r="AM7622" s="11">
        <f>IF(Verzie!$E$1="CZK",Ceny!AK7622,IF(Verzie!$E$1="SK",Ceny!AL7622,""))</f>
        <v>72.513779999999997</v>
      </c>
    </row>
    <row r="7623" spans="34:39" ht="15">
      <c r="AH7623" s="353" t="s">
        <v>1682</v>
      </c>
      <c r="AI7623" s="352" t="s">
        <v>22694</v>
      </c>
      <c r="AJ7623" s="352" t="s">
        <v>22695</v>
      </c>
      <c r="AK7623" s="354">
        <v>0</v>
      </c>
      <c r="AL7623" s="355">
        <v>0</v>
      </c>
      <c r="AM7623" s="11">
        <f>IF(Verzie!$E$1="CZK",Ceny!AK7623,IF(Verzie!$E$1="SK",Ceny!AL7623,""))</f>
        <v>0</v>
      </c>
    </row>
    <row r="7624" spans="34:39" ht="15">
      <c r="AH7624" s="353" t="s">
        <v>1682</v>
      </c>
      <c r="AI7624" s="352" t="s">
        <v>22696</v>
      </c>
      <c r="AJ7624" s="352" t="s">
        <v>22697</v>
      </c>
      <c r="AK7624" s="354">
        <v>1403.1737800000001</v>
      </c>
      <c r="AL7624" s="355">
        <v>67.49776</v>
      </c>
      <c r="AM7624" s="11">
        <f>IF(Verzie!$E$1="CZK",Ceny!AK7624,IF(Verzie!$E$1="SK",Ceny!AL7624,""))</f>
        <v>67.49776</v>
      </c>
    </row>
    <row r="7625" spans="34:39" ht="15">
      <c r="AH7625" s="353" t="s">
        <v>1682</v>
      </c>
      <c r="AI7625" s="352" t="s">
        <v>22698</v>
      </c>
      <c r="AJ7625" s="352" t="s">
        <v>22699</v>
      </c>
      <c r="AK7625" s="354">
        <v>1602.7424100000001</v>
      </c>
      <c r="AL7625" s="355">
        <v>77.097719999999995</v>
      </c>
      <c r="AM7625" s="11">
        <f>IF(Verzie!$E$1="CZK",Ceny!AK7625,IF(Verzie!$E$1="SK",Ceny!AL7625,""))</f>
        <v>77.097719999999995</v>
      </c>
    </row>
    <row r="7626" spans="34:39" ht="15">
      <c r="AH7626" s="353" t="s">
        <v>1682</v>
      </c>
      <c r="AI7626" s="352" t="s">
        <v>22700</v>
      </c>
      <c r="AJ7626" s="352" t="s">
        <v>22701</v>
      </c>
      <c r="AK7626" s="354">
        <v>0</v>
      </c>
      <c r="AL7626" s="355">
        <v>0</v>
      </c>
      <c r="AM7626" s="11">
        <f>IF(Verzie!$E$1="CZK",Ceny!AK7626,IF(Verzie!$E$1="SK",Ceny!AL7626,""))</f>
        <v>0</v>
      </c>
    </row>
    <row r="7627" spans="34:39" ht="15">
      <c r="AH7627" s="353" t="s">
        <v>1682</v>
      </c>
      <c r="AI7627" s="352" t="s">
        <v>22702</v>
      </c>
      <c r="AJ7627" s="352" t="s">
        <v>22703</v>
      </c>
      <c r="AK7627" s="354">
        <v>1488.65509</v>
      </c>
      <c r="AL7627" s="355">
        <v>71.609719999999996</v>
      </c>
      <c r="AM7627" s="11">
        <f>IF(Verzie!$E$1="CZK",Ceny!AK7627,IF(Verzie!$E$1="SK",Ceny!AL7627,""))</f>
        <v>71.609719999999996</v>
      </c>
    </row>
    <row r="7628" spans="34:39" ht="15">
      <c r="AH7628" s="353" t="s">
        <v>1682</v>
      </c>
      <c r="AI7628" s="352" t="s">
        <v>22704</v>
      </c>
      <c r="AJ7628" s="352" t="s">
        <v>22705</v>
      </c>
      <c r="AK7628" s="354">
        <v>1688.22372</v>
      </c>
      <c r="AL7628" s="355">
        <v>81.209680000000006</v>
      </c>
      <c r="AM7628" s="11">
        <f>IF(Verzie!$E$1="CZK",Ceny!AK7628,IF(Verzie!$E$1="SK",Ceny!AL7628,""))</f>
        <v>81.209680000000006</v>
      </c>
    </row>
    <row r="7629" spans="34:39" ht="15">
      <c r="AH7629" s="353" t="s">
        <v>1682</v>
      </c>
      <c r="AI7629" s="352" t="s">
        <v>22706</v>
      </c>
      <c r="AJ7629" s="352" t="s">
        <v>22707</v>
      </c>
      <c r="AK7629" s="354">
        <v>0</v>
      </c>
      <c r="AL7629" s="355">
        <v>0</v>
      </c>
      <c r="AM7629" s="11">
        <f>IF(Verzie!$E$1="CZK",Ceny!AK7629,IF(Verzie!$E$1="SK",Ceny!AL7629,""))</f>
        <v>0</v>
      </c>
    </row>
    <row r="7630" spans="34:39" ht="15">
      <c r="AH7630" s="353" t="s">
        <v>1682</v>
      </c>
      <c r="AI7630" s="352" t="s">
        <v>22708</v>
      </c>
      <c r="AJ7630" s="352" t="s">
        <v>22709</v>
      </c>
      <c r="AK7630" s="354">
        <v>1112.9842799999999</v>
      </c>
      <c r="AL7630" s="355">
        <v>53.538620000000002</v>
      </c>
      <c r="AM7630" s="11">
        <f>IF(Verzie!$E$1="CZK",Ceny!AK7630,IF(Verzie!$E$1="SK",Ceny!AL7630,""))</f>
        <v>53.538620000000002</v>
      </c>
    </row>
    <row r="7631" spans="34:39" ht="15">
      <c r="AH7631" s="353" t="s">
        <v>1682</v>
      </c>
      <c r="AI7631" s="352" t="s">
        <v>22710</v>
      </c>
      <c r="AJ7631" s="352" t="s">
        <v>22711</v>
      </c>
      <c r="AK7631" s="354">
        <v>1312.5529100000001</v>
      </c>
      <c r="AL7631" s="355">
        <v>63.138579999999997</v>
      </c>
      <c r="AM7631" s="11">
        <f>IF(Verzie!$E$1="CZK",Ceny!AK7631,IF(Verzie!$E$1="SK",Ceny!AL7631,""))</f>
        <v>63.138579999999997</v>
      </c>
    </row>
    <row r="7632" spans="34:39" ht="15">
      <c r="AH7632" s="353" t="s">
        <v>1682</v>
      </c>
      <c r="AI7632" s="352" t="s">
        <v>22712</v>
      </c>
      <c r="AJ7632" s="352" t="s">
        <v>22713</v>
      </c>
      <c r="AK7632" s="354">
        <v>0</v>
      </c>
      <c r="AL7632" s="355">
        <v>0</v>
      </c>
      <c r="AM7632" s="11">
        <f>IF(Verzie!$E$1="CZK",Ceny!AK7632,IF(Verzie!$E$1="SK",Ceny!AL7632,""))</f>
        <v>0</v>
      </c>
    </row>
    <row r="7633" spans="34:39" ht="15">
      <c r="AH7633" s="353" t="s">
        <v>1682</v>
      </c>
      <c r="AI7633" s="352" t="s">
        <v>22714</v>
      </c>
      <c r="AJ7633" s="352" t="s">
        <v>22715</v>
      </c>
      <c r="AK7633" s="354">
        <v>1261.32357</v>
      </c>
      <c r="AL7633" s="355">
        <v>60.674250000000001</v>
      </c>
      <c r="AM7633" s="11">
        <f>IF(Verzie!$E$1="CZK",Ceny!AK7633,IF(Verzie!$E$1="SK",Ceny!AL7633,""))</f>
        <v>60.674250000000001</v>
      </c>
    </row>
    <row r="7634" spans="34:39" ht="15">
      <c r="AH7634" s="353" t="s">
        <v>1682</v>
      </c>
      <c r="AI7634" s="352" t="s">
        <v>22716</v>
      </c>
      <c r="AJ7634" s="352" t="s">
        <v>22717</v>
      </c>
      <c r="AK7634" s="354">
        <v>1460.8922</v>
      </c>
      <c r="AL7634" s="355">
        <v>70.274209999999997</v>
      </c>
      <c r="AM7634" s="11">
        <f>IF(Verzie!$E$1="CZK",Ceny!AK7634,IF(Verzie!$E$1="SK",Ceny!AL7634,""))</f>
        <v>70.274209999999997</v>
      </c>
    </row>
    <row r="7635" spans="34:39" ht="15">
      <c r="AH7635" s="353" t="s">
        <v>1682</v>
      </c>
      <c r="AI7635" s="352" t="s">
        <v>22718</v>
      </c>
      <c r="AJ7635" s="352" t="s">
        <v>22719</v>
      </c>
      <c r="AK7635" s="354">
        <v>0</v>
      </c>
      <c r="AL7635" s="355">
        <v>0</v>
      </c>
      <c r="AM7635" s="11">
        <f>IF(Verzie!$E$1="CZK",Ceny!AK7635,IF(Verzie!$E$1="SK",Ceny!AL7635,""))</f>
        <v>0</v>
      </c>
    </row>
    <row r="7636" spans="34:39" ht="15">
      <c r="AH7636" s="353" t="s">
        <v>1682</v>
      </c>
      <c r="AI7636" s="352" t="s">
        <v>22720</v>
      </c>
      <c r="AJ7636" s="352" t="s">
        <v>22721</v>
      </c>
      <c r="AK7636" s="354">
        <v>1346.8048799999999</v>
      </c>
      <c r="AL7636" s="355">
        <v>64.786209999999997</v>
      </c>
      <c r="AM7636" s="11">
        <f>IF(Verzie!$E$1="CZK",Ceny!AK7636,IF(Verzie!$E$1="SK",Ceny!AL7636,""))</f>
        <v>64.786209999999997</v>
      </c>
    </row>
    <row r="7637" spans="34:39" ht="15">
      <c r="AH7637" s="353" t="s">
        <v>1682</v>
      </c>
      <c r="AI7637" s="352" t="s">
        <v>22722</v>
      </c>
      <c r="AJ7637" s="352" t="s">
        <v>22723</v>
      </c>
      <c r="AK7637" s="354">
        <v>1546.3735099999999</v>
      </c>
      <c r="AL7637" s="355">
        <v>74.386170000000007</v>
      </c>
      <c r="AM7637" s="11">
        <f>IF(Verzie!$E$1="CZK",Ceny!AK7637,IF(Verzie!$E$1="SK",Ceny!AL7637,""))</f>
        <v>74.386170000000007</v>
      </c>
    </row>
    <row r="7638" spans="34:39" ht="15">
      <c r="AH7638" s="353" t="s">
        <v>1682</v>
      </c>
      <c r="AI7638" s="352" t="s">
        <v>22724</v>
      </c>
      <c r="AJ7638" s="352" t="s">
        <v>22725</v>
      </c>
      <c r="AK7638" s="354">
        <v>0</v>
      </c>
      <c r="AL7638" s="355">
        <v>0</v>
      </c>
      <c r="AM7638" s="11">
        <f>IF(Verzie!$E$1="CZK",Ceny!AK7638,IF(Verzie!$E$1="SK",Ceny!AL7638,""))</f>
        <v>0</v>
      </c>
    </row>
    <row r="7639" spans="34:39" ht="15">
      <c r="AH7639" s="353" t="s">
        <v>1682</v>
      </c>
      <c r="AI7639" s="352" t="s">
        <v>22726</v>
      </c>
      <c r="AJ7639" s="352" t="s">
        <v>22727</v>
      </c>
      <c r="AK7639" s="354">
        <v>1460.7275</v>
      </c>
      <c r="AL7639" s="355">
        <v>70.266260000000003</v>
      </c>
      <c r="AM7639" s="11">
        <f>IF(Verzie!$E$1="CZK",Ceny!AK7639,IF(Verzie!$E$1="SK",Ceny!AL7639,""))</f>
        <v>70.266260000000003</v>
      </c>
    </row>
    <row r="7640" spans="34:39" ht="15">
      <c r="AH7640" s="353" t="s">
        <v>1682</v>
      </c>
      <c r="AI7640" s="352" t="s">
        <v>22728</v>
      </c>
      <c r="AJ7640" s="352" t="s">
        <v>22729</v>
      </c>
      <c r="AK7640" s="354">
        <v>1577.49505</v>
      </c>
      <c r="AL7640" s="355">
        <v>75.883189999999999</v>
      </c>
      <c r="AM7640" s="11">
        <f>IF(Verzie!$E$1="CZK",Ceny!AK7640,IF(Verzie!$E$1="SK",Ceny!AL7640,""))</f>
        <v>75.883189999999999</v>
      </c>
    </row>
    <row r="7641" spans="34:39" ht="15">
      <c r="AH7641" s="353" t="s">
        <v>1682</v>
      </c>
      <c r="AI7641" s="352" t="s">
        <v>22730</v>
      </c>
      <c r="AJ7641" s="352" t="s">
        <v>22731</v>
      </c>
      <c r="AK7641" s="354">
        <v>0</v>
      </c>
      <c r="AL7641" s="355">
        <v>0</v>
      </c>
      <c r="AM7641" s="11">
        <f>IF(Verzie!$E$1="CZK",Ceny!AK7641,IF(Verzie!$E$1="SK",Ceny!AL7641,""))</f>
        <v>0</v>
      </c>
    </row>
    <row r="7642" spans="34:39" ht="15">
      <c r="AH7642" s="353" t="s">
        <v>1682</v>
      </c>
      <c r="AI7642" s="352" t="s">
        <v>22732</v>
      </c>
      <c r="AJ7642" s="352" t="s">
        <v>22733</v>
      </c>
      <c r="AK7642" s="354">
        <v>1556.0199</v>
      </c>
      <c r="AL7642" s="355">
        <v>74.850200000000001</v>
      </c>
      <c r="AM7642" s="11">
        <f>IF(Verzie!$E$1="CZK",Ceny!AK7642,IF(Verzie!$E$1="SK",Ceny!AL7642,""))</f>
        <v>74.850200000000001</v>
      </c>
    </row>
    <row r="7643" spans="34:39" ht="15">
      <c r="AH7643" s="353" t="s">
        <v>1682</v>
      </c>
      <c r="AI7643" s="352" t="s">
        <v>22734</v>
      </c>
      <c r="AJ7643" s="352" t="s">
        <v>22735</v>
      </c>
      <c r="AK7643" s="354">
        <v>1672.78745</v>
      </c>
      <c r="AL7643" s="355">
        <v>80.467129999999997</v>
      </c>
      <c r="AM7643" s="11">
        <f>IF(Verzie!$E$1="CZK",Ceny!AK7643,IF(Verzie!$E$1="SK",Ceny!AL7643,""))</f>
        <v>80.467129999999997</v>
      </c>
    </row>
    <row r="7644" spans="34:39" ht="15">
      <c r="AH7644" s="353" t="s">
        <v>1682</v>
      </c>
      <c r="AI7644" s="352" t="s">
        <v>22736</v>
      </c>
      <c r="AJ7644" s="352" t="s">
        <v>22737</v>
      </c>
      <c r="AK7644" s="354">
        <v>0</v>
      </c>
      <c r="AL7644" s="355">
        <v>0</v>
      </c>
      <c r="AM7644" s="11">
        <f>IF(Verzie!$E$1="CZK",Ceny!AK7644,IF(Verzie!$E$1="SK",Ceny!AL7644,""))</f>
        <v>0</v>
      </c>
    </row>
    <row r="7645" spans="34:39" ht="15">
      <c r="AH7645" s="353" t="s">
        <v>1682</v>
      </c>
      <c r="AI7645" s="352" t="s">
        <v>22738</v>
      </c>
      <c r="AJ7645" s="352" t="s">
        <v>22739</v>
      </c>
      <c r="AK7645" s="354">
        <v>1641.5012099999999</v>
      </c>
      <c r="AL7645" s="355">
        <v>78.962159999999997</v>
      </c>
      <c r="AM7645" s="11">
        <f>IF(Verzie!$E$1="CZK",Ceny!AK7645,IF(Verzie!$E$1="SK",Ceny!AL7645,""))</f>
        <v>78.962159999999997</v>
      </c>
    </row>
    <row r="7646" spans="34:39" ht="15">
      <c r="AH7646" s="353" t="s">
        <v>1682</v>
      </c>
      <c r="AI7646" s="352" t="s">
        <v>22740</v>
      </c>
      <c r="AJ7646" s="352" t="s">
        <v>22741</v>
      </c>
      <c r="AK7646" s="354">
        <v>0</v>
      </c>
      <c r="AL7646" s="355">
        <v>0</v>
      </c>
      <c r="AM7646" s="11">
        <f>IF(Verzie!$E$1="CZK",Ceny!AK7646,IF(Verzie!$E$1="SK",Ceny!AL7646,""))</f>
        <v>0</v>
      </c>
    </row>
    <row r="7647" spans="34:39" ht="15">
      <c r="AH7647" s="353" t="s">
        <v>1682</v>
      </c>
      <c r="AI7647" s="352" t="s">
        <v>22742</v>
      </c>
      <c r="AJ7647" s="352" t="s">
        <v>22743</v>
      </c>
      <c r="AK7647" s="354">
        <v>0</v>
      </c>
      <c r="AL7647" s="355">
        <v>0</v>
      </c>
      <c r="AM7647" s="11">
        <f>IF(Verzie!$E$1="CZK",Ceny!AK7647,IF(Verzie!$E$1="SK",Ceny!AL7647,""))</f>
        <v>0</v>
      </c>
    </row>
    <row r="7648" spans="34:39" ht="15">
      <c r="AH7648" s="353" t="s">
        <v>1682</v>
      </c>
      <c r="AI7648" s="352" t="s">
        <v>22744</v>
      </c>
      <c r="AJ7648" s="352" t="s">
        <v>22745</v>
      </c>
      <c r="AK7648" s="354">
        <v>1265.8303800000001</v>
      </c>
      <c r="AL7648" s="355">
        <v>60.891060000000003</v>
      </c>
      <c r="AM7648" s="11">
        <f>IF(Verzie!$E$1="CZK",Ceny!AK7648,IF(Verzie!$E$1="SK",Ceny!AL7648,""))</f>
        <v>60.891060000000003</v>
      </c>
    </row>
    <row r="7649" spans="34:39" ht="15">
      <c r="AH7649" s="353" t="s">
        <v>1682</v>
      </c>
      <c r="AI7649" s="352" t="s">
        <v>22746</v>
      </c>
      <c r="AJ7649" s="352" t="s">
        <v>22747</v>
      </c>
      <c r="AK7649" s="354">
        <v>1382.5979299999999</v>
      </c>
      <c r="AL7649" s="355">
        <v>66.507990000000007</v>
      </c>
      <c r="AM7649" s="11">
        <f>IF(Verzie!$E$1="CZK",Ceny!AK7649,IF(Verzie!$E$1="SK",Ceny!AL7649,""))</f>
        <v>66.507990000000007</v>
      </c>
    </row>
    <row r="7650" spans="34:39" ht="15">
      <c r="AH7650" s="353" t="s">
        <v>1682</v>
      </c>
      <c r="AI7650" s="352" t="s">
        <v>22748</v>
      </c>
      <c r="AJ7650" s="352" t="s">
        <v>22749</v>
      </c>
      <c r="AK7650" s="354">
        <v>0</v>
      </c>
      <c r="AL7650" s="355">
        <v>0</v>
      </c>
      <c r="AM7650" s="11">
        <f>IF(Verzie!$E$1="CZK",Ceny!AK7650,IF(Verzie!$E$1="SK",Ceny!AL7650,""))</f>
        <v>0</v>
      </c>
    </row>
    <row r="7651" spans="34:39" ht="15">
      <c r="AH7651" s="353" t="s">
        <v>1682</v>
      </c>
      <c r="AI7651" s="352" t="s">
        <v>22750</v>
      </c>
      <c r="AJ7651" s="352" t="s">
        <v>22751</v>
      </c>
      <c r="AK7651" s="354">
        <v>1414.16967</v>
      </c>
      <c r="AL7651" s="355">
        <v>68.026690000000002</v>
      </c>
      <c r="AM7651" s="11">
        <f>IF(Verzie!$E$1="CZK",Ceny!AK7651,IF(Verzie!$E$1="SK",Ceny!AL7651,""))</f>
        <v>68.026690000000002</v>
      </c>
    </row>
    <row r="7652" spans="34:39" ht="15">
      <c r="AH7652" s="353" t="s">
        <v>1682</v>
      </c>
      <c r="AI7652" s="352" t="s">
        <v>22752</v>
      </c>
      <c r="AJ7652" s="352" t="s">
        <v>22753</v>
      </c>
      <c r="AK7652" s="354">
        <v>1530.93722</v>
      </c>
      <c r="AL7652" s="355">
        <v>73.643619999999999</v>
      </c>
      <c r="AM7652" s="11">
        <f>IF(Verzie!$E$1="CZK",Ceny!AK7652,IF(Verzie!$E$1="SK",Ceny!AL7652,""))</f>
        <v>73.643619999999999</v>
      </c>
    </row>
    <row r="7653" spans="34:39" ht="15">
      <c r="AH7653" s="353" t="s">
        <v>1682</v>
      </c>
      <c r="AI7653" s="352" t="s">
        <v>22754</v>
      </c>
      <c r="AJ7653" s="352" t="s">
        <v>22755</v>
      </c>
      <c r="AK7653" s="354">
        <v>0</v>
      </c>
      <c r="AL7653" s="355">
        <v>0</v>
      </c>
      <c r="AM7653" s="11">
        <f>IF(Verzie!$E$1="CZK",Ceny!AK7653,IF(Verzie!$E$1="SK",Ceny!AL7653,""))</f>
        <v>0</v>
      </c>
    </row>
    <row r="7654" spans="34:39" ht="15">
      <c r="AH7654" s="353" t="s">
        <v>1682</v>
      </c>
      <c r="AI7654" s="352" t="s">
        <v>22756</v>
      </c>
      <c r="AJ7654" s="352" t="s">
        <v>22757</v>
      </c>
      <c r="AK7654" s="354">
        <v>1499.6509799999999</v>
      </c>
      <c r="AL7654" s="355">
        <v>72.138649999999998</v>
      </c>
      <c r="AM7654" s="11">
        <f>IF(Verzie!$E$1="CZK",Ceny!AK7654,IF(Verzie!$E$1="SK",Ceny!AL7654,""))</f>
        <v>72.138649999999998</v>
      </c>
    </row>
    <row r="7655" spans="34:39" ht="15">
      <c r="AH7655" s="353" t="s">
        <v>1682</v>
      </c>
      <c r="AI7655" s="352" t="s">
        <v>22758</v>
      </c>
      <c r="AJ7655" s="352" t="s">
        <v>22759</v>
      </c>
      <c r="AK7655" s="354">
        <v>1499.6509799999999</v>
      </c>
      <c r="AL7655" s="355">
        <v>72.138649999999998</v>
      </c>
      <c r="AM7655" s="11">
        <f>IF(Verzie!$E$1="CZK",Ceny!AK7655,IF(Verzie!$E$1="SK",Ceny!AL7655,""))</f>
        <v>72.138649999999998</v>
      </c>
    </row>
    <row r="7656" spans="34:39" ht="15">
      <c r="AH7656" s="353" t="s">
        <v>1682</v>
      </c>
      <c r="AI7656" s="352" t="s">
        <v>22760</v>
      </c>
      <c r="AJ7656" s="352" t="s">
        <v>22761</v>
      </c>
      <c r="AK7656" s="354">
        <v>0</v>
      </c>
      <c r="AL7656" s="355">
        <v>0</v>
      </c>
      <c r="AM7656" s="11">
        <f>IF(Verzie!$E$1="CZK",Ceny!AK7656,IF(Verzie!$E$1="SK",Ceny!AL7656,""))</f>
        <v>0</v>
      </c>
    </row>
    <row r="7657" spans="34:39" ht="15">
      <c r="AH7657" s="353" t="s">
        <v>1682</v>
      </c>
      <c r="AI7657" s="352" t="s">
        <v>22762</v>
      </c>
      <c r="AJ7657" s="352" t="s">
        <v>22763</v>
      </c>
      <c r="AK7657" s="354">
        <v>0</v>
      </c>
      <c r="AL7657" s="355">
        <v>0</v>
      </c>
      <c r="AM7657" s="11">
        <f>IF(Verzie!$E$1="CZK",Ceny!AK7657,IF(Verzie!$E$1="SK",Ceny!AL7657,""))</f>
        <v>0</v>
      </c>
    </row>
    <row r="7658" spans="34:39" ht="15">
      <c r="AH7658" s="353" t="s">
        <v>1682</v>
      </c>
      <c r="AI7658" s="352" t="s">
        <v>22764</v>
      </c>
      <c r="AJ7658" s="352" t="s">
        <v>22765</v>
      </c>
      <c r="AK7658" s="354">
        <v>0</v>
      </c>
      <c r="AL7658" s="355">
        <v>0</v>
      </c>
      <c r="AM7658" s="11">
        <f>IF(Verzie!$E$1="CZK",Ceny!AK7658,IF(Verzie!$E$1="SK",Ceny!AL7658,""))</f>
        <v>0</v>
      </c>
    </row>
    <row r="7659" spans="34:39" ht="15">
      <c r="AH7659" s="353" t="s">
        <v>1682</v>
      </c>
      <c r="AI7659" s="352" t="s">
        <v>22766</v>
      </c>
      <c r="AJ7659" s="352" t="s">
        <v>22767</v>
      </c>
      <c r="AK7659" s="354">
        <v>0</v>
      </c>
      <c r="AL7659" s="355">
        <v>0</v>
      </c>
      <c r="AM7659" s="11">
        <f>IF(Verzie!$E$1="CZK",Ceny!AK7659,IF(Verzie!$E$1="SK",Ceny!AL7659,""))</f>
        <v>0</v>
      </c>
    </row>
    <row r="7660" spans="34:39" ht="15">
      <c r="AH7660" s="353" t="s">
        <v>1682</v>
      </c>
      <c r="AI7660" s="352" t="s">
        <v>22768</v>
      </c>
      <c r="AJ7660" s="352" t="s">
        <v>22769</v>
      </c>
      <c r="AK7660" s="354">
        <v>0</v>
      </c>
      <c r="AL7660" s="355">
        <v>0</v>
      </c>
      <c r="AM7660" s="11">
        <f>IF(Verzie!$E$1="CZK",Ceny!AK7660,IF(Verzie!$E$1="SK",Ceny!AL7660,""))</f>
        <v>0</v>
      </c>
    </row>
    <row r="7661" spans="34:39" ht="15">
      <c r="AH7661" s="353" t="s">
        <v>1682</v>
      </c>
      <c r="AI7661" s="352" t="s">
        <v>22770</v>
      </c>
      <c r="AJ7661" s="352" t="s">
        <v>22771</v>
      </c>
      <c r="AK7661" s="354">
        <v>1105.90506</v>
      </c>
      <c r="AL7661" s="355">
        <v>53.165239999999997</v>
      </c>
      <c r="AM7661" s="11">
        <f>IF(Verzie!$E$1="CZK",Ceny!AK7661,IF(Verzie!$E$1="SK",Ceny!AL7661,""))</f>
        <v>53.165239999999997</v>
      </c>
    </row>
    <row r="7662" spans="34:39" ht="15">
      <c r="AH7662" s="353" t="s">
        <v>1682</v>
      </c>
      <c r="AI7662" s="352" t="s">
        <v>22772</v>
      </c>
      <c r="AJ7662" s="352" t="s">
        <v>22773</v>
      </c>
      <c r="AK7662" s="354">
        <v>1105.90506</v>
      </c>
      <c r="AL7662" s="355">
        <v>53.165239999999997</v>
      </c>
      <c r="AM7662" s="11">
        <f>IF(Verzie!$E$1="CZK",Ceny!AK7662,IF(Verzie!$E$1="SK",Ceny!AL7662,""))</f>
        <v>53.165239999999997</v>
      </c>
    </row>
    <row r="7663" spans="34:39" ht="15">
      <c r="AH7663" s="353" t="s">
        <v>1682</v>
      </c>
      <c r="AI7663" s="352" t="s">
        <v>22774</v>
      </c>
      <c r="AJ7663" s="352" t="s">
        <v>22775</v>
      </c>
      <c r="AK7663" s="354">
        <v>1253.6691900000001</v>
      </c>
      <c r="AL7663" s="355">
        <v>60.251330000000003</v>
      </c>
      <c r="AM7663" s="11">
        <f>IF(Verzie!$E$1="CZK",Ceny!AK7663,IF(Verzie!$E$1="SK",Ceny!AL7663,""))</f>
        <v>60.251330000000003</v>
      </c>
    </row>
    <row r="7664" spans="34:39" ht="15">
      <c r="AH7664" s="353" t="s">
        <v>1682</v>
      </c>
      <c r="AI7664" s="352" t="s">
        <v>22776</v>
      </c>
      <c r="AJ7664" s="352" t="s">
        <v>22777</v>
      </c>
      <c r="AK7664" s="354">
        <v>1338.0003999999999</v>
      </c>
      <c r="AL7664" s="355">
        <v>64.264229999999998</v>
      </c>
      <c r="AM7664" s="11">
        <f>IF(Verzie!$E$1="CZK",Ceny!AK7664,IF(Verzie!$E$1="SK",Ceny!AL7664,""))</f>
        <v>64.264229999999998</v>
      </c>
    </row>
    <row r="7665" spans="34:39" ht="15">
      <c r="AH7665" s="353" t="s">
        <v>1682</v>
      </c>
      <c r="AI7665" s="352" t="s">
        <v>22778</v>
      </c>
      <c r="AJ7665" s="352" t="s">
        <v>22779</v>
      </c>
      <c r="AK7665" s="354">
        <v>0</v>
      </c>
      <c r="AL7665" s="355">
        <v>0</v>
      </c>
      <c r="AM7665" s="11">
        <f>IF(Verzie!$E$1="CZK",Ceny!AK7665,IF(Verzie!$E$1="SK",Ceny!AL7665,""))</f>
        <v>0</v>
      </c>
    </row>
    <row r="7666" spans="34:39" ht="15">
      <c r="AH7666" s="353" t="s">
        <v>1682</v>
      </c>
      <c r="AI7666" s="352" t="s">
        <v>22780</v>
      </c>
      <c r="AJ7666" s="352" t="s">
        <v>22781</v>
      </c>
      <c r="AK7666" s="354">
        <v>0</v>
      </c>
      <c r="AL7666" s="355">
        <v>0</v>
      </c>
      <c r="AM7666" s="11">
        <f>IF(Verzie!$E$1="CZK",Ceny!AK7666,IF(Verzie!$E$1="SK",Ceny!AL7666,""))</f>
        <v>0</v>
      </c>
    </row>
    <row r="7667" spans="34:39" ht="15">
      <c r="AH7667" s="353" t="s">
        <v>1682</v>
      </c>
      <c r="AI7667" s="352" t="s">
        <v>22782</v>
      </c>
      <c r="AJ7667" s="352" t="s">
        <v>22783</v>
      </c>
      <c r="AK7667" s="354">
        <v>1311.0699300000001</v>
      </c>
      <c r="AL7667" s="355">
        <v>63.01258</v>
      </c>
      <c r="AM7667" s="11">
        <f>IF(Verzie!$E$1="CZK",Ceny!AK7667,IF(Verzie!$E$1="SK",Ceny!AL7667,""))</f>
        <v>63.01258</v>
      </c>
    </row>
    <row r="7668" spans="34:39" ht="15">
      <c r="AH7668" s="353" t="s">
        <v>1682</v>
      </c>
      <c r="AI7668" s="352" t="s">
        <v>22784</v>
      </c>
      <c r="AJ7668" s="352" t="s">
        <v>22785</v>
      </c>
      <c r="AK7668" s="354">
        <v>1395.4011399999999</v>
      </c>
      <c r="AL7668" s="355">
        <v>67.025480000000002</v>
      </c>
      <c r="AM7668" s="11">
        <f>IF(Verzie!$E$1="CZK",Ceny!AK7668,IF(Verzie!$E$1="SK",Ceny!AL7668,""))</f>
        <v>67.025480000000002</v>
      </c>
    </row>
    <row r="7669" spans="34:39" ht="15">
      <c r="AH7669" s="353" t="s">
        <v>1682</v>
      </c>
      <c r="AI7669" s="352" t="s">
        <v>22786</v>
      </c>
      <c r="AJ7669" s="352" t="s">
        <v>22787</v>
      </c>
      <c r="AK7669" s="354">
        <v>1504.4798000000001</v>
      </c>
      <c r="AL7669" s="355">
        <v>72.338160000000002</v>
      </c>
      <c r="AM7669" s="11">
        <f>IF(Verzie!$E$1="CZK",Ceny!AK7669,IF(Verzie!$E$1="SK",Ceny!AL7669,""))</f>
        <v>72.338160000000002</v>
      </c>
    </row>
    <row r="7670" spans="34:39" ht="15">
      <c r="AH7670" s="353" t="s">
        <v>1682</v>
      </c>
      <c r="AI7670" s="352" t="s">
        <v>22788</v>
      </c>
      <c r="AJ7670" s="352" t="s">
        <v>22789</v>
      </c>
      <c r="AK7670" s="354">
        <v>0</v>
      </c>
      <c r="AL7670" s="355">
        <v>0</v>
      </c>
      <c r="AM7670" s="11">
        <f>IF(Verzie!$E$1="CZK",Ceny!AK7670,IF(Verzie!$E$1="SK",Ceny!AL7670,""))</f>
        <v>0</v>
      </c>
    </row>
    <row r="7671" spans="34:39" ht="15">
      <c r="AH7671" s="353" t="s">
        <v>1682</v>
      </c>
      <c r="AI7671" s="352" t="s">
        <v>22790</v>
      </c>
      <c r="AJ7671" s="352" t="s">
        <v>22791</v>
      </c>
      <c r="AK7671" s="354">
        <v>0</v>
      </c>
      <c r="AL7671" s="355">
        <v>0</v>
      </c>
      <c r="AM7671" s="11">
        <f>IF(Verzie!$E$1="CZK",Ceny!AK7671,IF(Verzie!$E$1="SK",Ceny!AL7671,""))</f>
        <v>0</v>
      </c>
    </row>
    <row r="7672" spans="34:39" ht="15">
      <c r="AH7672" s="353" t="s">
        <v>1682</v>
      </c>
      <c r="AI7672" s="352" t="s">
        <v>22792</v>
      </c>
      <c r="AJ7672" s="352" t="s">
        <v>22793</v>
      </c>
      <c r="AK7672" s="354">
        <v>1311.0699300000001</v>
      </c>
      <c r="AL7672" s="355">
        <v>63.01258</v>
      </c>
      <c r="AM7672" s="11">
        <f>IF(Verzie!$E$1="CZK",Ceny!AK7672,IF(Verzie!$E$1="SK",Ceny!AL7672,""))</f>
        <v>63.01258</v>
      </c>
    </row>
    <row r="7673" spans="34:39" ht="15">
      <c r="AH7673" s="353" t="s">
        <v>1682</v>
      </c>
      <c r="AI7673" s="352" t="s">
        <v>22794</v>
      </c>
      <c r="AJ7673" s="352" t="s">
        <v>22795</v>
      </c>
      <c r="AK7673" s="354">
        <v>1395.4011399999999</v>
      </c>
      <c r="AL7673" s="355">
        <v>67.025480000000002</v>
      </c>
      <c r="AM7673" s="11">
        <f>IF(Verzie!$E$1="CZK",Ceny!AK7673,IF(Verzie!$E$1="SK",Ceny!AL7673,""))</f>
        <v>67.025480000000002</v>
      </c>
    </row>
    <row r="7674" spans="34:39" ht="15">
      <c r="AH7674" s="353" t="s">
        <v>1682</v>
      </c>
      <c r="AI7674" s="352" t="s">
        <v>22796</v>
      </c>
      <c r="AJ7674" s="352" t="s">
        <v>22797</v>
      </c>
      <c r="AK7674" s="354">
        <v>1021.45559</v>
      </c>
      <c r="AL7674" s="355">
        <v>49.102960000000003</v>
      </c>
      <c r="AM7674" s="11">
        <f>IF(Verzie!$E$1="CZK",Ceny!AK7674,IF(Verzie!$E$1="SK",Ceny!AL7674,""))</f>
        <v>49.102960000000003</v>
      </c>
    </row>
    <row r="7675" spans="34:39" ht="15">
      <c r="AH7675" s="353" t="s">
        <v>1682</v>
      </c>
      <c r="AI7675" s="352" t="s">
        <v>22798</v>
      </c>
      <c r="AJ7675" s="352" t="s">
        <v>22799</v>
      </c>
      <c r="AK7675" s="354">
        <v>0</v>
      </c>
      <c r="AL7675" s="355">
        <v>0</v>
      </c>
      <c r="AM7675" s="11">
        <f>IF(Verzie!$E$1="CZK",Ceny!AK7675,IF(Verzie!$E$1="SK",Ceny!AL7675,""))</f>
        <v>0</v>
      </c>
    </row>
    <row r="7676" spans="34:39" ht="15">
      <c r="AH7676" s="353" t="s">
        <v>1682</v>
      </c>
      <c r="AI7676" s="352" t="s">
        <v>22800</v>
      </c>
      <c r="AJ7676" s="352" t="s">
        <v>22801</v>
      </c>
      <c r="AK7676" s="354">
        <v>0</v>
      </c>
      <c r="AL7676" s="355">
        <v>0</v>
      </c>
      <c r="AM7676" s="11">
        <f>IF(Verzie!$E$1="CZK",Ceny!AK7676,IF(Verzie!$E$1="SK",Ceny!AL7676,""))</f>
        <v>0</v>
      </c>
    </row>
    <row r="7677" spans="34:39" ht="15">
      <c r="AH7677" s="353" t="s">
        <v>1682</v>
      </c>
      <c r="AI7677" s="352" t="s">
        <v>22802</v>
      </c>
      <c r="AJ7677" s="352" t="s">
        <v>22803</v>
      </c>
      <c r="AK7677" s="354">
        <v>1329.4831899999999</v>
      </c>
      <c r="AL7677" s="355">
        <v>63.898299999999999</v>
      </c>
      <c r="AM7677" s="11">
        <f>IF(Verzie!$E$1="CZK",Ceny!AK7677,IF(Verzie!$E$1="SK",Ceny!AL7677,""))</f>
        <v>63.898299999999999</v>
      </c>
    </row>
    <row r="7678" spans="34:39" ht="15">
      <c r="AH7678" s="353" t="s">
        <v>1682</v>
      </c>
      <c r="AI7678" s="352" t="s">
        <v>22804</v>
      </c>
      <c r="AJ7678" s="352" t="s">
        <v>22805</v>
      </c>
      <c r="AK7678" s="354">
        <v>0</v>
      </c>
      <c r="AL7678" s="355">
        <v>0</v>
      </c>
      <c r="AM7678" s="11">
        <f>IF(Verzie!$E$1="CZK",Ceny!AK7678,IF(Verzie!$E$1="SK",Ceny!AL7678,""))</f>
        <v>0</v>
      </c>
    </row>
    <row r="7679" spans="34:39" ht="15">
      <c r="AH7679" s="353" t="s">
        <v>1682</v>
      </c>
      <c r="AI7679" s="352" t="s">
        <v>22806</v>
      </c>
      <c r="AJ7679" s="352" t="s">
        <v>22807</v>
      </c>
      <c r="AK7679" s="354">
        <v>1413.8144</v>
      </c>
      <c r="AL7679" s="355">
        <v>67.911199999999994</v>
      </c>
      <c r="AM7679" s="11">
        <f>IF(Verzie!$E$1="CZK",Ceny!AK7679,IF(Verzie!$E$1="SK",Ceny!AL7679,""))</f>
        <v>67.911199999999994</v>
      </c>
    </row>
    <row r="7680" spans="34:39" ht="15">
      <c r="AH7680" s="353" t="s">
        <v>1682</v>
      </c>
      <c r="AI7680" s="352" t="s">
        <v>22808</v>
      </c>
      <c r="AJ7680" s="352" t="s">
        <v>22809</v>
      </c>
      <c r="AK7680" s="354">
        <v>0</v>
      </c>
      <c r="AL7680" s="355">
        <v>0</v>
      </c>
      <c r="AM7680" s="11">
        <f>IF(Verzie!$E$1="CZK",Ceny!AK7680,IF(Verzie!$E$1="SK",Ceny!AL7680,""))</f>
        <v>0</v>
      </c>
    </row>
    <row r="7681" spans="34:39" ht="15">
      <c r="AH7681" s="353" t="s">
        <v>1682</v>
      </c>
      <c r="AI7681" s="352" t="s">
        <v>22810</v>
      </c>
      <c r="AJ7681" s="352" t="s">
        <v>22811</v>
      </c>
      <c r="AK7681" s="354">
        <v>0</v>
      </c>
      <c r="AL7681" s="355">
        <v>0</v>
      </c>
      <c r="AM7681" s="11">
        <f>IF(Verzie!$E$1="CZK",Ceny!AK7681,IF(Verzie!$E$1="SK",Ceny!AL7681,""))</f>
        <v>0</v>
      </c>
    </row>
    <row r="7682" spans="34:39" ht="15">
      <c r="AH7682" s="353" t="s">
        <v>1682</v>
      </c>
      <c r="AI7682" s="352" t="s">
        <v>22812</v>
      </c>
      <c r="AJ7682" s="352" t="s">
        <v>22813</v>
      </c>
      <c r="AK7682" s="354">
        <v>0</v>
      </c>
      <c r="AL7682" s="355">
        <v>0</v>
      </c>
      <c r="AM7682" s="11">
        <f>IF(Verzie!$E$1="CZK",Ceny!AK7682,IF(Verzie!$E$1="SK",Ceny!AL7682,""))</f>
        <v>0</v>
      </c>
    </row>
    <row r="7683" spans="34:39" ht="15">
      <c r="AH7683" s="353" t="s">
        <v>1682</v>
      </c>
      <c r="AI7683" s="352" t="s">
        <v>22814</v>
      </c>
      <c r="AJ7683" s="352" t="s">
        <v>22815</v>
      </c>
      <c r="AK7683" s="354">
        <v>0</v>
      </c>
      <c r="AL7683" s="355">
        <v>0</v>
      </c>
      <c r="AM7683" s="11">
        <f>IF(Verzie!$E$1="CZK",Ceny!AK7683,IF(Verzie!$E$1="SK",Ceny!AL7683,""))</f>
        <v>0</v>
      </c>
    </row>
    <row r="7684" spans="34:39" ht="15">
      <c r="AH7684" s="353" t="s">
        <v>1682</v>
      </c>
      <c r="AI7684" s="352" t="s">
        <v>22816</v>
      </c>
      <c r="AJ7684" s="352" t="s">
        <v>22817</v>
      </c>
      <c r="AK7684" s="354">
        <v>0</v>
      </c>
      <c r="AL7684" s="355">
        <v>0</v>
      </c>
      <c r="AM7684" s="11">
        <f>IF(Verzie!$E$1="CZK",Ceny!AK7684,IF(Verzie!$E$1="SK",Ceny!AL7684,""))</f>
        <v>0</v>
      </c>
    </row>
    <row r="7685" spans="34:39" ht="15">
      <c r="AH7685" s="353" t="s">
        <v>1682</v>
      </c>
      <c r="AI7685" s="352" t="s">
        <v>22818</v>
      </c>
      <c r="AJ7685" s="352" t="s">
        <v>22819</v>
      </c>
      <c r="AK7685" s="354">
        <v>0</v>
      </c>
      <c r="AL7685" s="355">
        <v>0</v>
      </c>
      <c r="AM7685" s="11">
        <f>IF(Verzie!$E$1="CZK",Ceny!AK7685,IF(Verzie!$E$1="SK",Ceny!AL7685,""))</f>
        <v>0</v>
      </c>
    </row>
    <row r="7686" spans="34:39" ht="15">
      <c r="AH7686" s="353" t="s">
        <v>1682</v>
      </c>
      <c r="AI7686" s="352" t="s">
        <v>22820</v>
      </c>
      <c r="AJ7686" s="352" t="s">
        <v>22821</v>
      </c>
      <c r="AK7686" s="354">
        <v>1347.88924</v>
      </c>
      <c r="AL7686" s="355">
        <v>64.783670000000001</v>
      </c>
      <c r="AM7686" s="11">
        <f>IF(Verzie!$E$1="CZK",Ceny!AK7686,IF(Verzie!$E$1="SK",Ceny!AL7686,""))</f>
        <v>64.783670000000001</v>
      </c>
    </row>
    <row r="7687" spans="34:39" ht="15">
      <c r="AH7687" s="353" t="s">
        <v>1682</v>
      </c>
      <c r="AI7687" s="352" t="s">
        <v>22822</v>
      </c>
      <c r="AJ7687" s="352" t="s">
        <v>22823</v>
      </c>
      <c r="AK7687" s="354">
        <v>1548.28442</v>
      </c>
      <c r="AL7687" s="355">
        <v>74.423389999999998</v>
      </c>
      <c r="AM7687" s="11">
        <f>IF(Verzie!$E$1="CZK",Ceny!AK7687,IF(Verzie!$E$1="SK",Ceny!AL7687,""))</f>
        <v>74.423389999999998</v>
      </c>
    </row>
    <row r="7688" spans="34:39" ht="15">
      <c r="AH7688" s="353" t="s">
        <v>1682</v>
      </c>
      <c r="AI7688" s="352" t="s">
        <v>22824</v>
      </c>
      <c r="AJ7688" s="352" t="s">
        <v>22825</v>
      </c>
      <c r="AK7688" s="354">
        <v>1432.22045</v>
      </c>
      <c r="AL7688" s="355">
        <v>68.796570000000003</v>
      </c>
      <c r="AM7688" s="11">
        <f>IF(Verzie!$E$1="CZK",Ceny!AK7688,IF(Verzie!$E$1="SK",Ceny!AL7688,""))</f>
        <v>68.796570000000003</v>
      </c>
    </row>
    <row r="7689" spans="34:39" ht="15">
      <c r="AH7689" s="353" t="s">
        <v>1682</v>
      </c>
      <c r="AI7689" s="352" t="s">
        <v>22826</v>
      </c>
      <c r="AJ7689" s="352" t="s">
        <v>22827</v>
      </c>
      <c r="AK7689" s="354">
        <v>1632.61563</v>
      </c>
      <c r="AL7689" s="355">
        <v>78.43629</v>
      </c>
      <c r="AM7689" s="11">
        <f>IF(Verzie!$E$1="CZK",Ceny!AK7689,IF(Verzie!$E$1="SK",Ceny!AL7689,""))</f>
        <v>78.43629</v>
      </c>
    </row>
    <row r="7690" spans="34:39" ht="15">
      <c r="AH7690" s="353" t="s">
        <v>1682</v>
      </c>
      <c r="AI7690" s="352" t="s">
        <v>22828</v>
      </c>
      <c r="AJ7690" s="352" t="s">
        <v>22829</v>
      </c>
      <c r="AK7690" s="354">
        <v>1258.6701700000001</v>
      </c>
      <c r="AL7690" s="355">
        <v>60.513820000000003</v>
      </c>
      <c r="AM7690" s="11">
        <f>IF(Verzie!$E$1="CZK",Ceny!AK7690,IF(Verzie!$E$1="SK",Ceny!AL7690,""))</f>
        <v>60.513820000000003</v>
      </c>
    </row>
    <row r="7691" spans="34:39" ht="15">
      <c r="AH7691" s="353" t="s">
        <v>1682</v>
      </c>
      <c r="AI7691" s="352" t="s">
        <v>22830</v>
      </c>
      <c r="AJ7691" s="352" t="s">
        <v>22831</v>
      </c>
      <c r="AK7691" s="354">
        <v>1406.4342999999999</v>
      </c>
      <c r="AL7691" s="355">
        <v>67.599909999999994</v>
      </c>
      <c r="AM7691" s="11">
        <f>IF(Verzie!$E$1="CZK",Ceny!AK7691,IF(Verzie!$E$1="SK",Ceny!AL7691,""))</f>
        <v>67.599909999999994</v>
      </c>
    </row>
    <row r="7692" spans="34:39" ht="15">
      <c r="AH7692" s="353" t="s">
        <v>1682</v>
      </c>
      <c r="AI7692" s="352" t="s">
        <v>22832</v>
      </c>
      <c r="AJ7692" s="352" t="s">
        <v>22833</v>
      </c>
      <c r="AK7692" s="354">
        <v>1490.7655099999999</v>
      </c>
      <c r="AL7692" s="355">
        <v>71.612809999999996</v>
      </c>
      <c r="AM7692" s="11">
        <f>IF(Verzie!$E$1="CZK",Ceny!AK7692,IF(Verzie!$E$1="SK",Ceny!AL7692,""))</f>
        <v>71.612809999999996</v>
      </c>
    </row>
    <row r="7693" spans="34:39" ht="15">
      <c r="AH7693" s="353" t="s">
        <v>1682</v>
      </c>
      <c r="AI7693" s="352" t="s">
        <v>22834</v>
      </c>
      <c r="AJ7693" s="352" t="s">
        <v>22835</v>
      </c>
      <c r="AK7693" s="354">
        <v>0</v>
      </c>
      <c r="AL7693" s="355">
        <v>0</v>
      </c>
      <c r="AM7693" s="11">
        <f>IF(Verzie!$E$1="CZK",Ceny!AK7693,IF(Verzie!$E$1="SK",Ceny!AL7693,""))</f>
        <v>0</v>
      </c>
    </row>
    <row r="7694" spans="34:39" ht="15">
      <c r="AH7694" s="353" t="s">
        <v>1682</v>
      </c>
      <c r="AI7694" s="352" t="s">
        <v>22836</v>
      </c>
      <c r="AJ7694" s="352" t="s">
        <v>22837</v>
      </c>
      <c r="AK7694" s="354">
        <v>0</v>
      </c>
      <c r="AL7694" s="355">
        <v>0</v>
      </c>
      <c r="AM7694" s="11">
        <f>IF(Verzie!$E$1="CZK",Ceny!AK7694,IF(Verzie!$E$1="SK",Ceny!AL7694,""))</f>
        <v>0</v>
      </c>
    </row>
    <row r="7695" spans="34:39" ht="15">
      <c r="AH7695" s="353" t="s">
        <v>1682</v>
      </c>
      <c r="AI7695" s="352" t="s">
        <v>22838</v>
      </c>
      <c r="AJ7695" s="352" t="s">
        <v>22839</v>
      </c>
      <c r="AK7695" s="354">
        <v>0</v>
      </c>
      <c r="AL7695" s="355">
        <v>0</v>
      </c>
      <c r="AM7695" s="11">
        <f>IF(Verzie!$E$1="CZK",Ceny!AK7695,IF(Verzie!$E$1="SK",Ceny!AL7695,""))</f>
        <v>0</v>
      </c>
    </row>
    <row r="7696" spans="34:39" ht="15">
      <c r="AH7696" s="353" t="s">
        <v>1682</v>
      </c>
      <c r="AI7696" s="352" t="s">
        <v>22840</v>
      </c>
      <c r="AJ7696" s="352" t="s">
        <v>22841</v>
      </c>
      <c r="AK7696" s="354">
        <v>1354.6859899999999</v>
      </c>
      <c r="AL7696" s="355">
        <v>64.668930000000003</v>
      </c>
      <c r="AM7696" s="11">
        <f>IF(Verzie!$E$1="CZK",Ceny!AK7696,IF(Verzie!$E$1="SK",Ceny!AL7696,""))</f>
        <v>64.668930000000003</v>
      </c>
    </row>
    <row r="7697" spans="34:39" ht="15">
      <c r="AH7697" s="353" t="s">
        <v>1682</v>
      </c>
      <c r="AI7697" s="352" t="s">
        <v>22842</v>
      </c>
      <c r="AJ7697" s="352" t="s">
        <v>22843</v>
      </c>
      <c r="AK7697" s="354">
        <v>1549.3491200000001</v>
      </c>
      <c r="AL7697" s="355">
        <v>73.830650000000006</v>
      </c>
      <c r="AM7697" s="11">
        <f>IF(Verzie!$E$1="CZK",Ceny!AK7697,IF(Verzie!$E$1="SK",Ceny!AL7697,""))</f>
        <v>73.830650000000006</v>
      </c>
    </row>
    <row r="7698" spans="34:39" ht="15">
      <c r="AH7698" s="353" t="s">
        <v>1682</v>
      </c>
      <c r="AI7698" s="352" t="s">
        <v>22844</v>
      </c>
      <c r="AJ7698" s="352" t="s">
        <v>22845</v>
      </c>
      <c r="AK7698" s="354">
        <v>0</v>
      </c>
      <c r="AL7698" s="355">
        <v>0</v>
      </c>
      <c r="AM7698" s="11">
        <f>IF(Verzie!$E$1="CZK",Ceny!AK7698,IF(Verzie!$E$1="SK",Ceny!AL7698,""))</f>
        <v>0</v>
      </c>
    </row>
    <row r="7699" spans="34:39" ht="15">
      <c r="AH7699" s="353" t="s">
        <v>1682</v>
      </c>
      <c r="AI7699" s="352" t="s">
        <v>22846</v>
      </c>
      <c r="AJ7699" s="352" t="s">
        <v>22847</v>
      </c>
      <c r="AK7699" s="354">
        <v>1297.16697</v>
      </c>
      <c r="AL7699" s="355">
        <v>61.858330000000002</v>
      </c>
      <c r="AM7699" s="11">
        <f>IF(Verzie!$E$1="CZK",Ceny!AK7699,IF(Verzie!$E$1="SK",Ceny!AL7699,""))</f>
        <v>61.858330000000002</v>
      </c>
    </row>
    <row r="7700" spans="34:39" ht="15">
      <c r="AH7700" s="353" t="s">
        <v>1682</v>
      </c>
      <c r="AI7700" s="352" t="s">
        <v>22848</v>
      </c>
      <c r="AJ7700" s="352" t="s">
        <v>22849</v>
      </c>
      <c r="AK7700" s="354">
        <v>1633.6803299999999</v>
      </c>
      <c r="AL7700" s="355">
        <v>77.843549999999993</v>
      </c>
      <c r="AM7700" s="11">
        <f>IF(Verzie!$E$1="CZK",Ceny!AK7700,IF(Verzie!$E$1="SK",Ceny!AL7700,""))</f>
        <v>77.843549999999993</v>
      </c>
    </row>
    <row r="7701" spans="34:39" ht="15">
      <c r="AH7701" s="353" t="s">
        <v>1682</v>
      </c>
      <c r="AI7701" s="352" t="s">
        <v>22850</v>
      </c>
      <c r="AJ7701" s="352" t="s">
        <v>22851</v>
      </c>
      <c r="AK7701" s="354">
        <v>0</v>
      </c>
      <c r="AL7701" s="355">
        <v>0</v>
      </c>
      <c r="AM7701" s="11">
        <f>IF(Verzie!$E$1="CZK",Ceny!AK7701,IF(Verzie!$E$1="SK",Ceny!AL7701,""))</f>
        <v>0</v>
      </c>
    </row>
    <row r="7702" spans="34:39" ht="15">
      <c r="AH7702" s="353" t="s">
        <v>1682</v>
      </c>
      <c r="AI7702" s="352" t="s">
        <v>22852</v>
      </c>
      <c r="AJ7702" s="352" t="s">
        <v>22853</v>
      </c>
      <c r="AK7702" s="354">
        <v>0</v>
      </c>
      <c r="AL7702" s="355">
        <v>0</v>
      </c>
      <c r="AM7702" s="11">
        <f>IF(Verzie!$E$1="CZK",Ceny!AK7702,IF(Verzie!$E$1="SK",Ceny!AL7702,""))</f>
        <v>0</v>
      </c>
    </row>
    <row r="7703" spans="34:39" ht="15">
      <c r="AH7703" s="353" t="s">
        <v>1682</v>
      </c>
      <c r="AI7703" s="352" t="s">
        <v>22854</v>
      </c>
      <c r="AJ7703" s="352" t="s">
        <v>22855</v>
      </c>
      <c r="AK7703" s="354">
        <v>0</v>
      </c>
      <c r="AL7703" s="355">
        <v>0</v>
      </c>
      <c r="AM7703" s="11">
        <f>IF(Verzie!$E$1="CZK",Ceny!AK7703,IF(Verzie!$E$1="SK",Ceny!AL7703,""))</f>
        <v>0</v>
      </c>
    </row>
    <row r="7704" spans="34:39" ht="15">
      <c r="AH7704" s="353" t="s">
        <v>1682</v>
      </c>
      <c r="AI7704" s="352" t="s">
        <v>22856</v>
      </c>
      <c r="AJ7704" s="352" t="s">
        <v>22857</v>
      </c>
      <c r="AK7704" s="354">
        <v>0</v>
      </c>
      <c r="AL7704" s="355">
        <v>0</v>
      </c>
      <c r="AM7704" s="11">
        <f>IF(Verzie!$E$1="CZK",Ceny!AK7704,IF(Verzie!$E$1="SK",Ceny!AL7704,""))</f>
        <v>0</v>
      </c>
    </row>
    <row r="7705" spans="34:39" ht="15">
      <c r="AH7705" s="353" t="s">
        <v>1682</v>
      </c>
      <c r="AI7705" s="352" t="s">
        <v>22858</v>
      </c>
      <c r="AJ7705" s="352" t="s">
        <v>22859</v>
      </c>
      <c r="AK7705" s="354">
        <v>0</v>
      </c>
      <c r="AL7705" s="355">
        <v>0</v>
      </c>
      <c r="AM7705" s="11">
        <f>IF(Verzie!$E$1="CZK",Ceny!AK7705,IF(Verzie!$E$1="SK",Ceny!AL7705,""))</f>
        <v>0</v>
      </c>
    </row>
    <row r="7706" spans="34:39" ht="15">
      <c r="AH7706" s="353" t="s">
        <v>1682</v>
      </c>
      <c r="AI7706" s="352" t="s">
        <v>22860</v>
      </c>
      <c r="AJ7706" s="352" t="s">
        <v>22861</v>
      </c>
      <c r="AK7706" s="354">
        <v>0</v>
      </c>
      <c r="AL7706" s="355">
        <v>0</v>
      </c>
      <c r="AM7706" s="11">
        <f>IF(Verzie!$E$1="CZK",Ceny!AK7706,IF(Verzie!$E$1="SK",Ceny!AL7706,""))</f>
        <v>0</v>
      </c>
    </row>
    <row r="7707" spans="34:39" ht="15">
      <c r="AH7707" s="353" t="s">
        <v>1682</v>
      </c>
      <c r="AI7707" s="352" t="s">
        <v>22862</v>
      </c>
      <c r="AJ7707" s="352" t="s">
        <v>22863</v>
      </c>
      <c r="AK7707" s="354">
        <v>0</v>
      </c>
      <c r="AL7707" s="355">
        <v>0</v>
      </c>
      <c r="AM7707" s="11">
        <f>IF(Verzie!$E$1="CZK",Ceny!AK7707,IF(Verzie!$E$1="SK",Ceny!AL7707,""))</f>
        <v>0</v>
      </c>
    </row>
    <row r="7708" spans="34:39" ht="15">
      <c r="AH7708" s="353" t="s">
        <v>1682</v>
      </c>
      <c r="AI7708" s="352" t="s">
        <v>22864</v>
      </c>
      <c r="AJ7708" s="352" t="s">
        <v>22865</v>
      </c>
      <c r="AK7708" s="354">
        <v>1401.7360000000001</v>
      </c>
      <c r="AL7708" s="355">
        <v>67.373919999999998</v>
      </c>
      <c r="AM7708" s="11">
        <f>IF(Verzie!$E$1="CZK",Ceny!AK7708,IF(Verzie!$E$1="SK",Ceny!AL7708,""))</f>
        <v>67.373919999999998</v>
      </c>
    </row>
    <row r="7709" spans="34:39" ht="15">
      <c r="AH7709" s="353" t="s">
        <v>1682</v>
      </c>
      <c r="AI7709" s="352" t="s">
        <v>22866</v>
      </c>
      <c r="AJ7709" s="352" t="s">
        <v>22867</v>
      </c>
      <c r="AK7709" s="354">
        <v>1601.3046300000001</v>
      </c>
      <c r="AL7709" s="355">
        <v>76.973879999999994</v>
      </c>
      <c r="AM7709" s="11">
        <f>IF(Verzie!$E$1="CZK",Ceny!AK7709,IF(Verzie!$E$1="SK",Ceny!AL7709,""))</f>
        <v>76.973879999999994</v>
      </c>
    </row>
    <row r="7710" spans="34:39" ht="15">
      <c r="AH7710" s="353" t="s">
        <v>1682</v>
      </c>
      <c r="AI7710" s="352" t="s">
        <v>22868</v>
      </c>
      <c r="AJ7710" s="352" t="s">
        <v>22869</v>
      </c>
      <c r="AK7710" s="354">
        <v>0</v>
      </c>
      <c r="AL7710" s="355">
        <v>0</v>
      </c>
      <c r="AM7710" s="11">
        <f>IF(Verzie!$E$1="CZK",Ceny!AK7710,IF(Verzie!$E$1="SK",Ceny!AL7710,""))</f>
        <v>0</v>
      </c>
    </row>
    <row r="7711" spans="34:39" ht="15">
      <c r="AH7711" s="353" t="s">
        <v>1682</v>
      </c>
      <c r="AI7711" s="352" t="s">
        <v>22870</v>
      </c>
      <c r="AJ7711" s="352" t="s">
        <v>22871</v>
      </c>
      <c r="AK7711" s="354">
        <v>1486.0672099999999</v>
      </c>
      <c r="AL7711" s="355">
        <v>71.38682</v>
      </c>
      <c r="AM7711" s="11">
        <f>IF(Verzie!$E$1="CZK",Ceny!AK7711,IF(Verzie!$E$1="SK",Ceny!AL7711,""))</f>
        <v>71.38682</v>
      </c>
    </row>
    <row r="7712" spans="34:39" ht="15">
      <c r="AH7712" s="353" t="s">
        <v>1682</v>
      </c>
      <c r="AI7712" s="352" t="s">
        <v>22872</v>
      </c>
      <c r="AJ7712" s="352" t="s">
        <v>22873</v>
      </c>
      <c r="AK7712" s="354">
        <v>1685.6358399999999</v>
      </c>
      <c r="AL7712" s="355">
        <v>80.986779999999996</v>
      </c>
      <c r="AM7712" s="11">
        <f>IF(Verzie!$E$1="CZK",Ceny!AK7712,IF(Verzie!$E$1="SK",Ceny!AL7712,""))</f>
        <v>80.986779999999996</v>
      </c>
    </row>
    <row r="7713" spans="34:39" ht="15">
      <c r="AH7713" s="353" t="s">
        <v>1682</v>
      </c>
      <c r="AI7713" s="352" t="s">
        <v>22874</v>
      </c>
      <c r="AJ7713" s="352" t="s">
        <v>22875</v>
      </c>
      <c r="AK7713" s="354">
        <v>0</v>
      </c>
      <c r="AL7713" s="355">
        <v>0</v>
      </c>
      <c r="AM7713" s="11">
        <f>IF(Verzie!$E$1="CZK",Ceny!AK7713,IF(Verzie!$E$1="SK",Ceny!AL7713,""))</f>
        <v>0</v>
      </c>
    </row>
    <row r="7714" spans="34:39" ht="15">
      <c r="AH7714" s="353" t="s">
        <v>1682</v>
      </c>
      <c r="AI7714" s="352" t="s">
        <v>22876</v>
      </c>
      <c r="AJ7714" s="352" t="s">
        <v>22877</v>
      </c>
      <c r="AK7714" s="354">
        <v>1311.69029</v>
      </c>
      <c r="AL7714" s="355">
        <v>63.064279999999997</v>
      </c>
      <c r="AM7714" s="11">
        <f>IF(Verzie!$E$1="CZK",Ceny!AK7714,IF(Verzie!$E$1="SK",Ceny!AL7714,""))</f>
        <v>63.064279999999997</v>
      </c>
    </row>
    <row r="7715" spans="34:39" ht="15">
      <c r="AH7715" s="353" t="s">
        <v>1682</v>
      </c>
      <c r="AI7715" s="352" t="s">
        <v>22878</v>
      </c>
      <c r="AJ7715" s="352" t="s">
        <v>22879</v>
      </c>
      <c r="AK7715" s="354">
        <v>0</v>
      </c>
      <c r="AL7715" s="355">
        <v>0</v>
      </c>
      <c r="AM7715" s="11">
        <f>IF(Verzie!$E$1="CZK",Ceny!AK7715,IF(Verzie!$E$1="SK",Ceny!AL7715,""))</f>
        <v>0</v>
      </c>
    </row>
    <row r="7716" spans="34:39" ht="15">
      <c r="AH7716" s="353" t="s">
        <v>1682</v>
      </c>
      <c r="AI7716" s="352" t="s">
        <v>22880</v>
      </c>
      <c r="AJ7716" s="352" t="s">
        <v>22881</v>
      </c>
      <c r="AK7716" s="354">
        <v>1459.45442</v>
      </c>
      <c r="AL7716" s="355">
        <v>70.150369999999995</v>
      </c>
      <c r="AM7716" s="11">
        <f>IF(Verzie!$E$1="CZK",Ceny!AK7716,IF(Verzie!$E$1="SK",Ceny!AL7716,""))</f>
        <v>70.150369999999995</v>
      </c>
    </row>
    <row r="7717" spans="34:39" ht="15">
      <c r="AH7717" s="353" t="s">
        <v>1682</v>
      </c>
      <c r="AI7717" s="352" t="s">
        <v>22882</v>
      </c>
      <c r="AJ7717" s="352" t="s">
        <v>22883</v>
      </c>
      <c r="AK7717" s="354">
        <v>0</v>
      </c>
      <c r="AL7717" s="355">
        <v>0</v>
      </c>
      <c r="AM7717" s="11">
        <f>IF(Verzie!$E$1="CZK",Ceny!AK7717,IF(Verzie!$E$1="SK",Ceny!AL7717,""))</f>
        <v>0</v>
      </c>
    </row>
    <row r="7718" spans="34:39" ht="15">
      <c r="AH7718" s="353" t="s">
        <v>1682</v>
      </c>
      <c r="AI7718" s="352" t="s">
        <v>22884</v>
      </c>
      <c r="AJ7718" s="352" t="s">
        <v>22885</v>
      </c>
      <c r="AK7718" s="354">
        <v>1543.7856300000001</v>
      </c>
      <c r="AL7718" s="355">
        <v>74.163269999999997</v>
      </c>
      <c r="AM7718" s="11">
        <f>IF(Verzie!$E$1="CZK",Ceny!AK7718,IF(Verzie!$E$1="SK",Ceny!AL7718,""))</f>
        <v>74.163269999999997</v>
      </c>
    </row>
    <row r="7719" spans="34:39" ht="15">
      <c r="AH7719" s="353" t="s">
        <v>1682</v>
      </c>
      <c r="AI7719" s="352" t="s">
        <v>22886</v>
      </c>
      <c r="AJ7719" s="352" t="s">
        <v>22887</v>
      </c>
      <c r="AK7719" s="354">
        <v>0</v>
      </c>
      <c r="AL7719" s="355">
        <v>0</v>
      </c>
      <c r="AM7719" s="11">
        <f>IF(Verzie!$E$1="CZK",Ceny!AK7719,IF(Verzie!$E$1="SK",Ceny!AL7719,""))</f>
        <v>0</v>
      </c>
    </row>
    <row r="7720" spans="34:39" ht="15">
      <c r="AH7720" s="353" t="s">
        <v>1682</v>
      </c>
      <c r="AI7720" s="352" t="s">
        <v>22888</v>
      </c>
      <c r="AJ7720" s="352" t="s">
        <v>22889</v>
      </c>
      <c r="AK7720" s="354">
        <v>0</v>
      </c>
      <c r="AL7720" s="355">
        <v>0</v>
      </c>
      <c r="AM7720" s="11">
        <f>IF(Verzie!$E$1="CZK",Ceny!AK7720,IF(Verzie!$E$1="SK",Ceny!AL7720,""))</f>
        <v>0</v>
      </c>
    </row>
    <row r="7721" spans="34:39" ht="15">
      <c r="AH7721" s="353" t="s">
        <v>1682</v>
      </c>
      <c r="AI7721" s="352" t="s">
        <v>22890</v>
      </c>
      <c r="AJ7721" s="352" t="s">
        <v>22891</v>
      </c>
      <c r="AK7721" s="354">
        <v>0</v>
      </c>
      <c r="AL7721" s="355">
        <v>0</v>
      </c>
      <c r="AM7721" s="11">
        <f>IF(Verzie!$E$1="CZK",Ceny!AK7721,IF(Verzie!$E$1="SK",Ceny!AL7721,""))</f>
        <v>0</v>
      </c>
    </row>
    <row r="7722" spans="34:39" ht="15">
      <c r="AH7722" s="353" t="s">
        <v>1682</v>
      </c>
      <c r="AI7722" s="352" t="s">
        <v>22892</v>
      </c>
      <c r="AJ7722" s="352" t="s">
        <v>22893</v>
      </c>
      <c r="AK7722" s="354">
        <v>0</v>
      </c>
      <c r="AL7722" s="355">
        <v>0</v>
      </c>
      <c r="AM7722" s="11">
        <f>IF(Verzie!$E$1="CZK",Ceny!AK7722,IF(Verzie!$E$1="SK",Ceny!AL7722,""))</f>
        <v>0</v>
      </c>
    </row>
    <row r="7723" spans="34:39" ht="15">
      <c r="AH7723" s="353" t="s">
        <v>1682</v>
      </c>
      <c r="AI7723" s="352" t="s">
        <v>22894</v>
      </c>
      <c r="AJ7723" s="352" t="s">
        <v>22895</v>
      </c>
      <c r="AK7723" s="354">
        <v>1554.58212</v>
      </c>
      <c r="AL7723" s="355">
        <v>74.72636</v>
      </c>
      <c r="AM7723" s="11">
        <f>IF(Verzie!$E$1="CZK",Ceny!AK7723,IF(Verzie!$E$1="SK",Ceny!AL7723,""))</f>
        <v>74.72636</v>
      </c>
    </row>
    <row r="7724" spans="34:39" ht="15">
      <c r="AH7724" s="353" t="s">
        <v>1682</v>
      </c>
      <c r="AI7724" s="352" t="s">
        <v>22896</v>
      </c>
      <c r="AJ7724" s="352" t="s">
        <v>22897</v>
      </c>
      <c r="AK7724" s="354">
        <v>1671.3496700000001</v>
      </c>
      <c r="AL7724" s="355">
        <v>80.343289999999996</v>
      </c>
      <c r="AM7724" s="11">
        <f>IF(Verzie!$E$1="CZK",Ceny!AK7724,IF(Verzie!$E$1="SK",Ceny!AL7724,""))</f>
        <v>80.343289999999996</v>
      </c>
    </row>
    <row r="7725" spans="34:39" ht="15">
      <c r="AH7725" s="353" t="s">
        <v>1682</v>
      </c>
      <c r="AI7725" s="352" t="s">
        <v>22898</v>
      </c>
      <c r="AJ7725" s="352" t="s">
        <v>22899</v>
      </c>
      <c r="AK7725" s="354">
        <v>0</v>
      </c>
      <c r="AL7725" s="355">
        <v>0</v>
      </c>
      <c r="AM7725" s="11">
        <f>IF(Verzie!$E$1="CZK",Ceny!AK7725,IF(Verzie!$E$1="SK",Ceny!AL7725,""))</f>
        <v>0</v>
      </c>
    </row>
    <row r="7726" spans="34:39" ht="15">
      <c r="AH7726" s="353" t="s">
        <v>1682</v>
      </c>
      <c r="AI7726" s="352" t="s">
        <v>22900</v>
      </c>
      <c r="AJ7726" s="352" t="s">
        <v>22901</v>
      </c>
      <c r="AK7726" s="354">
        <v>1638.9133300000001</v>
      </c>
      <c r="AL7726" s="355">
        <v>78.739260000000002</v>
      </c>
      <c r="AM7726" s="11">
        <f>IF(Verzie!$E$1="CZK",Ceny!AK7726,IF(Verzie!$E$1="SK",Ceny!AL7726,""))</f>
        <v>78.739260000000002</v>
      </c>
    </row>
    <row r="7727" spans="34:39" ht="15">
      <c r="AH7727" s="353" t="s">
        <v>1682</v>
      </c>
      <c r="AI7727" s="352" t="s">
        <v>22902</v>
      </c>
      <c r="AJ7727" s="352" t="s">
        <v>22903</v>
      </c>
      <c r="AK7727" s="354">
        <v>1755.6808799999999</v>
      </c>
      <c r="AL7727" s="355">
        <v>84.356189999999998</v>
      </c>
      <c r="AM7727" s="11">
        <f>IF(Verzie!$E$1="CZK",Ceny!AK7727,IF(Verzie!$E$1="SK",Ceny!AL7727,""))</f>
        <v>84.356189999999998</v>
      </c>
    </row>
    <row r="7728" spans="34:39" ht="15">
      <c r="AH7728" s="353" t="s">
        <v>1682</v>
      </c>
      <c r="AI7728" s="352" t="s">
        <v>22904</v>
      </c>
      <c r="AJ7728" s="352" t="s">
        <v>22905</v>
      </c>
      <c r="AK7728" s="354">
        <v>0</v>
      </c>
      <c r="AL7728" s="355">
        <v>0</v>
      </c>
      <c r="AM7728" s="11">
        <f>IF(Verzie!$E$1="CZK",Ceny!AK7728,IF(Verzie!$E$1="SK",Ceny!AL7728,""))</f>
        <v>0</v>
      </c>
    </row>
    <row r="7729" spans="34:39" ht="15">
      <c r="AH7729" s="353" t="s">
        <v>1682</v>
      </c>
      <c r="AI7729" s="352" t="s">
        <v>22906</v>
      </c>
      <c r="AJ7729" s="352" t="s">
        <v>22907</v>
      </c>
      <c r="AK7729" s="354">
        <v>1264.96776</v>
      </c>
      <c r="AL7729" s="355">
        <v>60.816760000000002</v>
      </c>
      <c r="AM7729" s="11">
        <f>IF(Verzie!$E$1="CZK",Ceny!AK7729,IF(Verzie!$E$1="SK",Ceny!AL7729,""))</f>
        <v>60.816760000000002</v>
      </c>
    </row>
    <row r="7730" spans="34:39" ht="15">
      <c r="AH7730" s="353" t="s">
        <v>1682</v>
      </c>
      <c r="AI7730" s="352" t="s">
        <v>22908</v>
      </c>
      <c r="AJ7730" s="352" t="s">
        <v>22909</v>
      </c>
      <c r="AK7730" s="354">
        <v>1381.73531</v>
      </c>
      <c r="AL7730" s="355">
        <v>66.433689999999999</v>
      </c>
      <c r="AM7730" s="11">
        <f>IF(Verzie!$E$1="CZK",Ceny!AK7730,IF(Verzie!$E$1="SK",Ceny!AL7730,""))</f>
        <v>66.433689999999999</v>
      </c>
    </row>
    <row r="7731" spans="34:39" ht="15">
      <c r="AH7731" s="353" t="s">
        <v>1682</v>
      </c>
      <c r="AI7731" s="352" t="s">
        <v>22910</v>
      </c>
      <c r="AJ7731" s="352" t="s">
        <v>22911</v>
      </c>
      <c r="AK7731" s="354">
        <v>0</v>
      </c>
      <c r="AL7731" s="355">
        <v>0</v>
      </c>
      <c r="AM7731" s="11">
        <f>IF(Verzie!$E$1="CZK",Ceny!AK7731,IF(Verzie!$E$1="SK",Ceny!AL7731,""))</f>
        <v>0</v>
      </c>
    </row>
    <row r="7732" spans="34:39" ht="15">
      <c r="AH7732" s="353" t="s">
        <v>1682</v>
      </c>
      <c r="AI7732" s="352" t="s">
        <v>22912</v>
      </c>
      <c r="AJ7732" s="352" t="s">
        <v>22913</v>
      </c>
      <c r="AK7732" s="354">
        <v>1412.73189</v>
      </c>
      <c r="AL7732" s="355">
        <v>67.902850000000001</v>
      </c>
      <c r="AM7732" s="11">
        <f>IF(Verzie!$E$1="CZK",Ceny!AK7732,IF(Verzie!$E$1="SK",Ceny!AL7732,""))</f>
        <v>67.902850000000001</v>
      </c>
    </row>
    <row r="7733" spans="34:39" ht="15">
      <c r="AH7733" s="353" t="s">
        <v>1682</v>
      </c>
      <c r="AI7733" s="352" t="s">
        <v>22914</v>
      </c>
      <c r="AJ7733" s="352" t="s">
        <v>22915</v>
      </c>
      <c r="AK7733" s="354">
        <v>1529.49944</v>
      </c>
      <c r="AL7733" s="355">
        <v>73.519779999999997</v>
      </c>
      <c r="AM7733" s="11">
        <f>IF(Verzie!$E$1="CZK",Ceny!AK7733,IF(Verzie!$E$1="SK",Ceny!AL7733,""))</f>
        <v>73.519779999999997</v>
      </c>
    </row>
    <row r="7734" spans="34:39" ht="15">
      <c r="AH7734" s="353" t="s">
        <v>1682</v>
      </c>
      <c r="AI7734" s="352" t="s">
        <v>22916</v>
      </c>
      <c r="AJ7734" s="352" t="s">
        <v>22917</v>
      </c>
      <c r="AK7734" s="354">
        <v>0</v>
      </c>
      <c r="AL7734" s="355">
        <v>0</v>
      </c>
      <c r="AM7734" s="11">
        <f>IF(Verzie!$E$1="CZK",Ceny!AK7734,IF(Verzie!$E$1="SK",Ceny!AL7734,""))</f>
        <v>0</v>
      </c>
    </row>
    <row r="7735" spans="34:39" ht="15">
      <c r="AH7735" s="353" t="s">
        <v>1682</v>
      </c>
      <c r="AI7735" s="352" t="s">
        <v>22918</v>
      </c>
      <c r="AJ7735" s="352" t="s">
        <v>22919</v>
      </c>
      <c r="AK7735" s="354">
        <v>1497.0631000000001</v>
      </c>
      <c r="AL7735" s="355">
        <v>71.915750000000003</v>
      </c>
      <c r="AM7735" s="11">
        <f>IF(Verzie!$E$1="CZK",Ceny!AK7735,IF(Verzie!$E$1="SK",Ceny!AL7735,""))</f>
        <v>71.915750000000003</v>
      </c>
    </row>
    <row r="7736" spans="34:39" ht="15">
      <c r="AH7736" s="353" t="s">
        <v>1682</v>
      </c>
      <c r="AI7736" s="352" t="s">
        <v>22920</v>
      </c>
      <c r="AJ7736" s="352" t="s">
        <v>22921</v>
      </c>
      <c r="AK7736" s="354">
        <v>1613.8306500000001</v>
      </c>
      <c r="AL7736" s="355">
        <v>77.532679999999999</v>
      </c>
      <c r="AM7736" s="11">
        <f>IF(Verzie!$E$1="CZK",Ceny!AK7736,IF(Verzie!$E$1="SK",Ceny!AL7736,""))</f>
        <v>77.532679999999999</v>
      </c>
    </row>
    <row r="7737" spans="34:39" ht="15">
      <c r="AH7737" s="353" t="s">
        <v>1682</v>
      </c>
      <c r="AI7737" s="352" t="s">
        <v>22922</v>
      </c>
      <c r="AJ7737" s="352" t="s">
        <v>22923</v>
      </c>
      <c r="AK7737" s="354">
        <v>0</v>
      </c>
      <c r="AL7737" s="355">
        <v>0</v>
      </c>
      <c r="AM7737" s="11">
        <f>IF(Verzie!$E$1="CZK",Ceny!AK7737,IF(Verzie!$E$1="SK",Ceny!AL7737,""))</f>
        <v>0</v>
      </c>
    </row>
    <row r="7738" spans="34:39" ht="15">
      <c r="AH7738" s="353" t="s">
        <v>1682</v>
      </c>
      <c r="AI7738" s="352" t="s">
        <v>22924</v>
      </c>
      <c r="AJ7738" s="352" t="s">
        <v>22925</v>
      </c>
      <c r="AK7738" s="354">
        <v>1301.6647800000001</v>
      </c>
      <c r="AL7738" s="355">
        <v>62.614759999999997</v>
      </c>
      <c r="AM7738" s="11">
        <f>IF(Verzie!$E$1="CZK",Ceny!AK7738,IF(Verzie!$E$1="SK",Ceny!AL7738,""))</f>
        <v>62.614759999999997</v>
      </c>
    </row>
    <row r="7739" spans="34:39" ht="15">
      <c r="AH7739" s="353" t="s">
        <v>1682</v>
      </c>
      <c r="AI7739" s="352" t="s">
        <v>22926</v>
      </c>
      <c r="AJ7739" s="352" t="s">
        <v>22927</v>
      </c>
      <c r="AK7739" s="354">
        <v>1301.6647800000001</v>
      </c>
      <c r="AL7739" s="355">
        <v>62.614759999999997</v>
      </c>
      <c r="AM7739" s="11">
        <f>IF(Verzie!$E$1="CZK",Ceny!AK7739,IF(Verzie!$E$1="SK",Ceny!AL7739,""))</f>
        <v>62.614759999999997</v>
      </c>
    </row>
    <row r="7740" spans="34:39" ht="15">
      <c r="AH7740" s="353" t="s">
        <v>1682</v>
      </c>
      <c r="AI7740" s="352" t="s">
        <v>22928</v>
      </c>
      <c r="AJ7740" s="352" t="s">
        <v>22929</v>
      </c>
      <c r="AK7740" s="354">
        <v>1395.5193999999999</v>
      </c>
      <c r="AL7740" s="355">
        <v>67.074860000000001</v>
      </c>
      <c r="AM7740" s="11">
        <f>IF(Verzie!$E$1="CZK",Ceny!AK7740,IF(Verzie!$E$1="SK",Ceny!AL7740,""))</f>
        <v>67.074860000000001</v>
      </c>
    </row>
    <row r="7741" spans="34:39" ht="15">
      <c r="AH7741" s="353" t="s">
        <v>1682</v>
      </c>
      <c r="AI7741" s="352" t="s">
        <v>22930</v>
      </c>
      <c r="AJ7741" s="352" t="s">
        <v>22931</v>
      </c>
      <c r="AK7741" s="354">
        <v>1479.85061</v>
      </c>
      <c r="AL7741" s="355">
        <v>71.087760000000003</v>
      </c>
      <c r="AM7741" s="11">
        <f>IF(Verzie!$E$1="CZK",Ceny!AK7741,IF(Verzie!$E$1="SK",Ceny!AL7741,""))</f>
        <v>71.087760000000003</v>
      </c>
    </row>
    <row r="7742" spans="34:39" ht="15">
      <c r="AH7742" s="353" t="s">
        <v>1682</v>
      </c>
      <c r="AI7742" s="352" t="s">
        <v>22932</v>
      </c>
      <c r="AJ7742" s="352" t="s">
        <v>22933</v>
      </c>
      <c r="AK7742" s="354">
        <v>1105.90506</v>
      </c>
      <c r="AL7742" s="355">
        <v>53.165239999999997</v>
      </c>
      <c r="AM7742" s="11">
        <f>IF(Verzie!$E$1="CZK",Ceny!AK7742,IF(Verzie!$E$1="SK",Ceny!AL7742,""))</f>
        <v>53.165239999999997</v>
      </c>
    </row>
    <row r="7743" spans="34:39" ht="15">
      <c r="AH7743" s="353" t="s">
        <v>1682</v>
      </c>
      <c r="AI7743" s="352" t="s">
        <v>22934</v>
      </c>
      <c r="AJ7743" s="352" t="s">
        <v>22935</v>
      </c>
      <c r="AK7743" s="354">
        <v>1105.90506</v>
      </c>
      <c r="AL7743" s="355">
        <v>53.165239999999997</v>
      </c>
      <c r="AM7743" s="11">
        <f>IF(Verzie!$E$1="CZK",Ceny!AK7743,IF(Verzie!$E$1="SK",Ceny!AL7743,""))</f>
        <v>53.165239999999997</v>
      </c>
    </row>
    <row r="7744" spans="34:39" ht="15">
      <c r="AH7744" s="353" t="s">
        <v>1682</v>
      </c>
      <c r="AI7744" s="352" t="s">
        <v>22936</v>
      </c>
      <c r="AJ7744" s="352" t="s">
        <v>22937</v>
      </c>
      <c r="AK7744" s="354">
        <v>1253.6691900000001</v>
      </c>
      <c r="AL7744" s="355">
        <v>60.251330000000003</v>
      </c>
      <c r="AM7744" s="11">
        <f>IF(Verzie!$E$1="CZK",Ceny!AK7744,IF(Verzie!$E$1="SK",Ceny!AL7744,""))</f>
        <v>60.251330000000003</v>
      </c>
    </row>
    <row r="7745" spans="34:39" ht="15">
      <c r="AH7745" s="353" t="s">
        <v>1682</v>
      </c>
      <c r="AI7745" s="352" t="s">
        <v>22938</v>
      </c>
      <c r="AJ7745" s="352" t="s">
        <v>22939</v>
      </c>
      <c r="AK7745" s="354">
        <v>1338.0003999999999</v>
      </c>
      <c r="AL7745" s="355">
        <v>64.264229999999998</v>
      </c>
      <c r="AM7745" s="11">
        <f>IF(Verzie!$E$1="CZK",Ceny!AK7745,IF(Verzie!$E$1="SK",Ceny!AL7745,""))</f>
        <v>64.264229999999998</v>
      </c>
    </row>
    <row r="7746" spans="34:39" ht="15">
      <c r="AH7746" s="353" t="s">
        <v>1682</v>
      </c>
      <c r="AI7746" s="352" t="s">
        <v>22940</v>
      </c>
      <c r="AJ7746" s="352" t="s">
        <v>22941</v>
      </c>
      <c r="AK7746" s="354">
        <v>1301.6647800000001</v>
      </c>
      <c r="AL7746" s="355">
        <v>62.614759999999997</v>
      </c>
      <c r="AM7746" s="11">
        <f>IF(Verzie!$E$1="CZK",Ceny!AK7746,IF(Verzie!$E$1="SK",Ceny!AL7746,""))</f>
        <v>62.614759999999997</v>
      </c>
    </row>
    <row r="7747" spans="34:39" ht="15">
      <c r="AH7747" s="353" t="s">
        <v>1682</v>
      </c>
      <c r="AI7747" s="352" t="s">
        <v>22942</v>
      </c>
      <c r="AJ7747" s="352" t="s">
        <v>22943</v>
      </c>
      <c r="AK7747" s="354">
        <v>1217.21531</v>
      </c>
      <c r="AL7747" s="355">
        <v>58.552480000000003</v>
      </c>
      <c r="AM7747" s="11">
        <f>IF(Verzie!$E$1="CZK",Ceny!AK7747,IF(Verzie!$E$1="SK",Ceny!AL7747,""))</f>
        <v>58.552480000000003</v>
      </c>
    </row>
    <row r="7748" spans="34:39" ht="15">
      <c r="AH7748" s="353" t="s">
        <v>1682</v>
      </c>
      <c r="AI7748" s="352" t="s">
        <v>22944</v>
      </c>
      <c r="AJ7748" s="352" t="s">
        <v>22945</v>
      </c>
      <c r="AK7748" s="354">
        <v>1311.0699300000001</v>
      </c>
      <c r="AL7748" s="355">
        <v>63.01258</v>
      </c>
      <c r="AM7748" s="11">
        <f>IF(Verzie!$E$1="CZK",Ceny!AK7748,IF(Verzie!$E$1="SK",Ceny!AL7748,""))</f>
        <v>63.01258</v>
      </c>
    </row>
    <row r="7749" spans="34:39" ht="15">
      <c r="AH7749" s="353" t="s">
        <v>1682</v>
      </c>
      <c r="AI7749" s="352" t="s">
        <v>22946</v>
      </c>
      <c r="AJ7749" s="352" t="s">
        <v>22947</v>
      </c>
      <c r="AK7749" s="354">
        <v>1395.4011399999999</v>
      </c>
      <c r="AL7749" s="355">
        <v>67.025480000000002</v>
      </c>
      <c r="AM7749" s="11">
        <f>IF(Verzie!$E$1="CZK",Ceny!AK7749,IF(Verzie!$E$1="SK",Ceny!AL7749,""))</f>
        <v>67.025480000000002</v>
      </c>
    </row>
    <row r="7750" spans="34:39" ht="15">
      <c r="AH7750" s="353" t="s">
        <v>1682</v>
      </c>
      <c r="AI7750" s="352" t="s">
        <v>22948</v>
      </c>
      <c r="AJ7750" s="352" t="s">
        <v>22949</v>
      </c>
      <c r="AK7750" s="354">
        <v>1105.90506</v>
      </c>
      <c r="AL7750" s="355">
        <v>53.165239999999997</v>
      </c>
      <c r="AM7750" s="11">
        <f>IF(Verzie!$E$1="CZK",Ceny!AK7750,IF(Verzie!$E$1="SK",Ceny!AL7750,""))</f>
        <v>53.165239999999997</v>
      </c>
    </row>
    <row r="7751" spans="34:39" ht="15">
      <c r="AH7751" s="353" t="s">
        <v>1682</v>
      </c>
      <c r="AI7751" s="352" t="s">
        <v>22950</v>
      </c>
      <c r="AJ7751" s="352" t="s">
        <v>22951</v>
      </c>
      <c r="AK7751" s="354">
        <v>1021.45559</v>
      </c>
      <c r="AL7751" s="355">
        <v>49.102960000000003</v>
      </c>
      <c r="AM7751" s="11">
        <f>IF(Verzie!$E$1="CZK",Ceny!AK7751,IF(Verzie!$E$1="SK",Ceny!AL7751,""))</f>
        <v>49.102960000000003</v>
      </c>
    </row>
    <row r="7752" spans="34:39" ht="15">
      <c r="AH7752" s="353" t="s">
        <v>1682</v>
      </c>
      <c r="AI7752" s="352" t="s">
        <v>22952</v>
      </c>
      <c r="AJ7752" s="352" t="s">
        <v>22953</v>
      </c>
      <c r="AK7752" s="354">
        <v>1169.2197200000001</v>
      </c>
      <c r="AL7752" s="355">
        <v>56.189050000000002</v>
      </c>
      <c r="AM7752" s="11">
        <f>IF(Verzie!$E$1="CZK",Ceny!AK7752,IF(Verzie!$E$1="SK",Ceny!AL7752,""))</f>
        <v>56.189050000000002</v>
      </c>
    </row>
    <row r="7753" spans="34:39" ht="15">
      <c r="AH7753" s="353" t="s">
        <v>1682</v>
      </c>
      <c r="AI7753" s="352" t="s">
        <v>22954</v>
      </c>
      <c r="AJ7753" s="352" t="s">
        <v>22955</v>
      </c>
      <c r="AK7753" s="354">
        <v>1253.5509300000001</v>
      </c>
      <c r="AL7753" s="355">
        <v>60.201949999999997</v>
      </c>
      <c r="AM7753" s="11">
        <f>IF(Verzie!$E$1="CZK",Ceny!AK7753,IF(Verzie!$E$1="SK",Ceny!AL7753,""))</f>
        <v>60.201949999999997</v>
      </c>
    </row>
    <row r="7754" spans="34:39" ht="15">
      <c r="AH7754" s="353" t="s">
        <v>1682</v>
      </c>
      <c r="AI7754" s="352" t="s">
        <v>22956</v>
      </c>
      <c r="AJ7754" s="352" t="s">
        <v>22957</v>
      </c>
      <c r="AK7754" s="354">
        <v>1217.21531</v>
      </c>
      <c r="AL7754" s="355">
        <v>58.552480000000003</v>
      </c>
      <c r="AM7754" s="11">
        <f>IF(Verzie!$E$1="CZK",Ceny!AK7754,IF(Verzie!$E$1="SK",Ceny!AL7754,""))</f>
        <v>58.552480000000003</v>
      </c>
    </row>
    <row r="7755" spans="34:39" ht="15">
      <c r="AH7755" s="353" t="s">
        <v>1682</v>
      </c>
      <c r="AI7755" s="352" t="s">
        <v>22958</v>
      </c>
      <c r="AJ7755" s="352" t="s">
        <v>22959</v>
      </c>
      <c r="AK7755" s="354">
        <v>1217.21531</v>
      </c>
      <c r="AL7755" s="355">
        <v>58.552480000000003</v>
      </c>
      <c r="AM7755" s="11">
        <f>IF(Verzie!$E$1="CZK",Ceny!AK7755,IF(Verzie!$E$1="SK",Ceny!AL7755,""))</f>
        <v>58.552480000000003</v>
      </c>
    </row>
    <row r="7756" spans="34:39" ht="15">
      <c r="AH7756" s="353" t="s">
        <v>1682</v>
      </c>
      <c r="AI7756" s="352" t="s">
        <v>22960</v>
      </c>
      <c r="AJ7756" s="352" t="s">
        <v>22961</v>
      </c>
      <c r="AK7756" s="354">
        <v>1311.0699300000001</v>
      </c>
      <c r="AL7756" s="355">
        <v>63.01258</v>
      </c>
      <c r="AM7756" s="11">
        <f>IF(Verzie!$E$1="CZK",Ceny!AK7756,IF(Verzie!$E$1="SK",Ceny!AL7756,""))</f>
        <v>63.01258</v>
      </c>
    </row>
    <row r="7757" spans="34:39" ht="15">
      <c r="AH7757" s="353" t="s">
        <v>1682</v>
      </c>
      <c r="AI7757" s="352" t="s">
        <v>22962</v>
      </c>
      <c r="AJ7757" s="352" t="s">
        <v>22963</v>
      </c>
      <c r="AK7757" s="354">
        <v>1395.4011399999999</v>
      </c>
      <c r="AL7757" s="355">
        <v>67.025480000000002</v>
      </c>
      <c r="AM7757" s="11">
        <f>IF(Verzie!$E$1="CZK",Ceny!AK7757,IF(Verzie!$E$1="SK",Ceny!AL7757,""))</f>
        <v>67.025480000000002</v>
      </c>
    </row>
    <row r="7758" spans="34:39" ht="15">
      <c r="AH7758" s="353" t="s">
        <v>1682</v>
      </c>
      <c r="AI7758" s="352" t="s">
        <v>22964</v>
      </c>
      <c r="AJ7758" s="352" t="s">
        <v>22965</v>
      </c>
      <c r="AK7758" s="354">
        <v>1021.45559</v>
      </c>
      <c r="AL7758" s="355">
        <v>49.102960000000003</v>
      </c>
      <c r="AM7758" s="11">
        <f>IF(Verzie!$E$1="CZK",Ceny!AK7758,IF(Verzie!$E$1="SK",Ceny!AL7758,""))</f>
        <v>49.102960000000003</v>
      </c>
    </row>
    <row r="7759" spans="34:39" ht="15">
      <c r="AH7759" s="353" t="s">
        <v>1682</v>
      </c>
      <c r="AI7759" s="352" t="s">
        <v>22966</v>
      </c>
      <c r="AJ7759" s="352" t="s">
        <v>22967</v>
      </c>
      <c r="AK7759" s="354">
        <v>1021.45559</v>
      </c>
      <c r="AL7759" s="355">
        <v>49.102960000000003</v>
      </c>
      <c r="AM7759" s="11">
        <f>IF(Verzie!$E$1="CZK",Ceny!AK7759,IF(Verzie!$E$1="SK",Ceny!AL7759,""))</f>
        <v>49.102960000000003</v>
      </c>
    </row>
    <row r="7760" spans="34:39" ht="15">
      <c r="AH7760" s="353" t="s">
        <v>1682</v>
      </c>
      <c r="AI7760" s="352" t="s">
        <v>22968</v>
      </c>
      <c r="AJ7760" s="352" t="s">
        <v>22969</v>
      </c>
      <c r="AK7760" s="354">
        <v>1169.2197200000001</v>
      </c>
      <c r="AL7760" s="355">
        <v>56.189050000000002</v>
      </c>
      <c r="AM7760" s="11">
        <f>IF(Verzie!$E$1="CZK",Ceny!AK7760,IF(Verzie!$E$1="SK",Ceny!AL7760,""))</f>
        <v>56.189050000000002</v>
      </c>
    </row>
    <row r="7761" spans="34:39" ht="15">
      <c r="AH7761" s="353" t="s">
        <v>1682</v>
      </c>
      <c r="AI7761" s="352" t="s">
        <v>22970</v>
      </c>
      <c r="AJ7761" s="352" t="s">
        <v>22971</v>
      </c>
      <c r="AK7761" s="354">
        <v>1253.5509300000001</v>
      </c>
      <c r="AL7761" s="355">
        <v>60.201949999999997</v>
      </c>
      <c r="AM7761" s="11">
        <f>IF(Verzie!$E$1="CZK",Ceny!AK7761,IF(Verzie!$E$1="SK",Ceny!AL7761,""))</f>
        <v>60.201949999999997</v>
      </c>
    </row>
    <row r="7762" spans="34:39" ht="15">
      <c r="AH7762" s="353" t="s">
        <v>1682</v>
      </c>
      <c r="AI7762" s="352" t="s">
        <v>22972</v>
      </c>
      <c r="AJ7762" s="352" t="s">
        <v>22973</v>
      </c>
      <c r="AK7762" s="354">
        <v>1235.6285700000001</v>
      </c>
      <c r="AL7762" s="355">
        <v>59.438200000000002</v>
      </c>
      <c r="AM7762" s="11">
        <f>IF(Verzie!$E$1="CZK",Ceny!AK7762,IF(Verzie!$E$1="SK",Ceny!AL7762,""))</f>
        <v>59.438200000000002</v>
      </c>
    </row>
    <row r="7763" spans="34:39" ht="15">
      <c r="AH7763" s="353" t="s">
        <v>1682</v>
      </c>
      <c r="AI7763" s="352" t="s">
        <v>22974</v>
      </c>
      <c r="AJ7763" s="352" t="s">
        <v>22975</v>
      </c>
      <c r="AK7763" s="354">
        <v>0</v>
      </c>
      <c r="AL7763" s="355">
        <v>0</v>
      </c>
      <c r="AM7763" s="11">
        <f>IF(Verzie!$E$1="CZK",Ceny!AK7763,IF(Verzie!$E$1="SK",Ceny!AL7763,""))</f>
        <v>0</v>
      </c>
    </row>
    <row r="7764" spans="34:39" ht="15">
      <c r="AH7764" s="353" t="s">
        <v>1682</v>
      </c>
      <c r="AI7764" s="352" t="s">
        <v>22976</v>
      </c>
      <c r="AJ7764" s="352" t="s">
        <v>22977</v>
      </c>
      <c r="AK7764" s="354">
        <v>1329.4831899999999</v>
      </c>
      <c r="AL7764" s="355">
        <v>63.898299999999999</v>
      </c>
      <c r="AM7764" s="11">
        <f>IF(Verzie!$E$1="CZK",Ceny!AK7764,IF(Verzie!$E$1="SK",Ceny!AL7764,""))</f>
        <v>63.898299999999999</v>
      </c>
    </row>
    <row r="7765" spans="34:39" ht="15">
      <c r="AH7765" s="353" t="s">
        <v>1682</v>
      </c>
      <c r="AI7765" s="352" t="s">
        <v>22978</v>
      </c>
      <c r="AJ7765" s="352" t="s">
        <v>22979</v>
      </c>
      <c r="AK7765" s="354">
        <v>0</v>
      </c>
      <c r="AL7765" s="355">
        <v>0</v>
      </c>
      <c r="AM7765" s="11">
        <f>IF(Verzie!$E$1="CZK",Ceny!AK7765,IF(Verzie!$E$1="SK",Ceny!AL7765,""))</f>
        <v>0</v>
      </c>
    </row>
    <row r="7766" spans="34:39" ht="15">
      <c r="AH7766" s="353" t="s">
        <v>1682</v>
      </c>
      <c r="AI7766" s="352" t="s">
        <v>22980</v>
      </c>
      <c r="AJ7766" s="352" t="s">
        <v>22981</v>
      </c>
      <c r="AK7766" s="354">
        <v>1413.8144</v>
      </c>
      <c r="AL7766" s="355">
        <v>67.911199999999994</v>
      </c>
      <c r="AM7766" s="11">
        <f>IF(Verzie!$E$1="CZK",Ceny!AK7766,IF(Verzie!$E$1="SK",Ceny!AL7766,""))</f>
        <v>67.911199999999994</v>
      </c>
    </row>
    <row r="7767" spans="34:39" ht="15">
      <c r="AH7767" s="353" t="s">
        <v>1682</v>
      </c>
      <c r="AI7767" s="352" t="s">
        <v>22982</v>
      </c>
      <c r="AJ7767" s="352" t="s">
        <v>22983</v>
      </c>
      <c r="AK7767" s="354">
        <v>0</v>
      </c>
      <c r="AL7767" s="355">
        <v>0</v>
      </c>
      <c r="AM7767" s="11">
        <f>IF(Verzie!$E$1="CZK",Ceny!AK7767,IF(Verzie!$E$1="SK",Ceny!AL7767,""))</f>
        <v>0</v>
      </c>
    </row>
    <row r="7768" spans="34:39" ht="15">
      <c r="AH7768" s="353" t="s">
        <v>1682</v>
      </c>
      <c r="AI7768" s="352" t="s">
        <v>22984</v>
      </c>
      <c r="AJ7768" s="352" t="s">
        <v>22985</v>
      </c>
      <c r="AK7768" s="354">
        <v>1039.8689400000001</v>
      </c>
      <c r="AL7768" s="355">
        <v>49.988700000000001</v>
      </c>
      <c r="AM7768" s="11">
        <f>IF(Verzie!$E$1="CZK",Ceny!AK7768,IF(Verzie!$E$1="SK",Ceny!AL7768,""))</f>
        <v>49.988700000000001</v>
      </c>
    </row>
    <row r="7769" spans="34:39" ht="15">
      <c r="AH7769" s="353" t="s">
        <v>1682</v>
      </c>
      <c r="AI7769" s="352" t="s">
        <v>22986</v>
      </c>
      <c r="AJ7769" s="352" t="s">
        <v>22987</v>
      </c>
      <c r="AK7769" s="354">
        <v>0</v>
      </c>
      <c r="AL7769" s="355">
        <v>0</v>
      </c>
      <c r="AM7769" s="11">
        <f>IF(Verzie!$E$1="CZK",Ceny!AK7769,IF(Verzie!$E$1="SK",Ceny!AL7769,""))</f>
        <v>0</v>
      </c>
    </row>
    <row r="7770" spans="34:39" ht="15">
      <c r="AH7770" s="353" t="s">
        <v>1682</v>
      </c>
      <c r="AI7770" s="352" t="s">
        <v>22988</v>
      </c>
      <c r="AJ7770" s="352" t="s">
        <v>22989</v>
      </c>
      <c r="AK7770" s="354">
        <v>1187.6330700000001</v>
      </c>
      <c r="AL7770" s="355">
        <v>57.07479</v>
      </c>
      <c r="AM7770" s="11">
        <f>IF(Verzie!$E$1="CZK",Ceny!AK7770,IF(Verzie!$E$1="SK",Ceny!AL7770,""))</f>
        <v>57.07479</v>
      </c>
    </row>
    <row r="7771" spans="34:39" ht="15">
      <c r="AH7771" s="353" t="s">
        <v>1682</v>
      </c>
      <c r="AI7771" s="352" t="s">
        <v>22990</v>
      </c>
      <c r="AJ7771" s="352" t="s">
        <v>22991</v>
      </c>
      <c r="AK7771" s="354">
        <v>0</v>
      </c>
      <c r="AL7771" s="355">
        <v>0</v>
      </c>
      <c r="AM7771" s="11">
        <f>IF(Verzie!$E$1="CZK",Ceny!AK7771,IF(Verzie!$E$1="SK",Ceny!AL7771,""))</f>
        <v>0</v>
      </c>
    </row>
    <row r="7772" spans="34:39" ht="15">
      <c r="AH7772" s="353" t="s">
        <v>1682</v>
      </c>
      <c r="AI7772" s="352" t="s">
        <v>22992</v>
      </c>
      <c r="AJ7772" s="352" t="s">
        <v>22993</v>
      </c>
      <c r="AK7772" s="354">
        <v>1271.9642799999999</v>
      </c>
      <c r="AL7772" s="355">
        <v>61.087690000000002</v>
      </c>
      <c r="AM7772" s="11">
        <f>IF(Verzie!$E$1="CZK",Ceny!AK7772,IF(Verzie!$E$1="SK",Ceny!AL7772,""))</f>
        <v>61.087690000000002</v>
      </c>
    </row>
    <row r="7773" spans="34:39" ht="15">
      <c r="AH7773" s="353" t="s">
        <v>1682</v>
      </c>
      <c r="AI7773" s="352" t="s">
        <v>22994</v>
      </c>
      <c r="AJ7773" s="352" t="s">
        <v>22995</v>
      </c>
      <c r="AK7773" s="354">
        <v>0</v>
      </c>
      <c r="AL7773" s="355">
        <v>0</v>
      </c>
      <c r="AM7773" s="11">
        <f>IF(Verzie!$E$1="CZK",Ceny!AK7773,IF(Verzie!$E$1="SK",Ceny!AL7773,""))</f>
        <v>0</v>
      </c>
    </row>
    <row r="7774" spans="34:39" ht="15">
      <c r="AH7774" s="353" t="s">
        <v>1682</v>
      </c>
      <c r="AI7774" s="352" t="s">
        <v>22996</v>
      </c>
      <c r="AJ7774" s="352" t="s">
        <v>22997</v>
      </c>
      <c r="AK7774" s="354">
        <v>1254.0346199999999</v>
      </c>
      <c r="AL7774" s="355">
        <v>60.323569999999997</v>
      </c>
      <c r="AM7774" s="11">
        <f>IF(Verzie!$E$1="CZK",Ceny!AK7774,IF(Verzie!$E$1="SK",Ceny!AL7774,""))</f>
        <v>60.323569999999997</v>
      </c>
    </row>
    <row r="7775" spans="34:39" ht="15">
      <c r="AH7775" s="353" t="s">
        <v>1682</v>
      </c>
      <c r="AI7775" s="352" t="s">
        <v>22998</v>
      </c>
      <c r="AJ7775" s="352" t="s">
        <v>22999</v>
      </c>
      <c r="AK7775" s="354">
        <v>1454.4297999999999</v>
      </c>
      <c r="AL7775" s="355">
        <v>69.963290000000001</v>
      </c>
      <c r="AM7775" s="11">
        <f>IF(Verzie!$E$1="CZK",Ceny!AK7775,IF(Verzie!$E$1="SK",Ceny!AL7775,""))</f>
        <v>69.963290000000001</v>
      </c>
    </row>
    <row r="7776" spans="34:39" ht="15">
      <c r="AH7776" s="353" t="s">
        <v>1682</v>
      </c>
      <c r="AI7776" s="352" t="s">
        <v>23000</v>
      </c>
      <c r="AJ7776" s="352" t="s">
        <v>23001</v>
      </c>
      <c r="AK7776" s="354">
        <v>1347.88924</v>
      </c>
      <c r="AL7776" s="355">
        <v>64.783670000000001</v>
      </c>
      <c r="AM7776" s="11">
        <f>IF(Verzie!$E$1="CZK",Ceny!AK7776,IF(Verzie!$E$1="SK",Ceny!AL7776,""))</f>
        <v>64.783670000000001</v>
      </c>
    </row>
    <row r="7777" spans="34:39" ht="15">
      <c r="AH7777" s="353" t="s">
        <v>1682</v>
      </c>
      <c r="AI7777" s="352" t="s">
        <v>23002</v>
      </c>
      <c r="AJ7777" s="352" t="s">
        <v>23003</v>
      </c>
      <c r="AK7777" s="354">
        <v>1548.28442</v>
      </c>
      <c r="AL7777" s="355">
        <v>74.423389999999998</v>
      </c>
      <c r="AM7777" s="11">
        <f>IF(Verzie!$E$1="CZK",Ceny!AK7777,IF(Verzie!$E$1="SK",Ceny!AL7777,""))</f>
        <v>74.423389999999998</v>
      </c>
    </row>
    <row r="7778" spans="34:39" ht="15">
      <c r="AH7778" s="353" t="s">
        <v>1682</v>
      </c>
      <c r="AI7778" s="352" t="s">
        <v>23004</v>
      </c>
      <c r="AJ7778" s="352" t="s">
        <v>23005</v>
      </c>
      <c r="AK7778" s="354">
        <v>1432.22045</v>
      </c>
      <c r="AL7778" s="355">
        <v>68.796570000000003</v>
      </c>
      <c r="AM7778" s="11">
        <f>IF(Verzie!$E$1="CZK",Ceny!AK7778,IF(Verzie!$E$1="SK",Ceny!AL7778,""))</f>
        <v>68.796570000000003</v>
      </c>
    </row>
    <row r="7779" spans="34:39" ht="15">
      <c r="AH7779" s="353" t="s">
        <v>1682</v>
      </c>
      <c r="AI7779" s="352" t="s">
        <v>23006</v>
      </c>
      <c r="AJ7779" s="352" t="s">
        <v>23007</v>
      </c>
      <c r="AK7779" s="354">
        <v>1632.61563</v>
      </c>
      <c r="AL7779" s="355">
        <v>78.43629</v>
      </c>
      <c r="AM7779" s="11">
        <f>IF(Verzie!$E$1="CZK",Ceny!AK7779,IF(Verzie!$E$1="SK",Ceny!AL7779,""))</f>
        <v>78.43629</v>
      </c>
    </row>
    <row r="7780" spans="34:39" ht="15">
      <c r="AH7780" s="353" t="s">
        <v>1682</v>
      </c>
      <c r="AI7780" s="352" t="s">
        <v>23008</v>
      </c>
      <c r="AJ7780" s="352" t="s">
        <v>23009</v>
      </c>
      <c r="AK7780" s="354">
        <v>1058.2749899999999</v>
      </c>
      <c r="AL7780" s="355">
        <v>50.874099999999999</v>
      </c>
      <c r="AM7780" s="11">
        <f>IF(Verzie!$E$1="CZK",Ceny!AK7780,IF(Verzie!$E$1="SK",Ceny!AL7780,""))</f>
        <v>50.874099999999999</v>
      </c>
    </row>
    <row r="7781" spans="34:39" ht="15">
      <c r="AH7781" s="353" t="s">
        <v>1682</v>
      </c>
      <c r="AI7781" s="352" t="s">
        <v>23010</v>
      </c>
      <c r="AJ7781" s="352" t="s">
        <v>23011</v>
      </c>
      <c r="AK7781" s="354">
        <v>1258.6701700000001</v>
      </c>
      <c r="AL7781" s="355">
        <v>60.513820000000003</v>
      </c>
      <c r="AM7781" s="11">
        <f>IF(Verzie!$E$1="CZK",Ceny!AK7781,IF(Verzie!$E$1="SK",Ceny!AL7781,""))</f>
        <v>60.513820000000003</v>
      </c>
    </row>
    <row r="7782" spans="34:39" ht="15">
      <c r="AH7782" s="353" t="s">
        <v>1682</v>
      </c>
      <c r="AI7782" s="352" t="s">
        <v>23012</v>
      </c>
      <c r="AJ7782" s="352" t="s">
        <v>23013</v>
      </c>
      <c r="AK7782" s="354">
        <v>1206.0391199999999</v>
      </c>
      <c r="AL7782" s="355">
        <v>57.960189999999997</v>
      </c>
      <c r="AM7782" s="11">
        <f>IF(Verzie!$E$1="CZK",Ceny!AK7782,IF(Verzie!$E$1="SK",Ceny!AL7782,""))</f>
        <v>57.960189999999997</v>
      </c>
    </row>
    <row r="7783" spans="34:39" ht="15">
      <c r="AH7783" s="353" t="s">
        <v>1682</v>
      </c>
      <c r="AI7783" s="352" t="s">
        <v>23014</v>
      </c>
      <c r="AJ7783" s="352" t="s">
        <v>23015</v>
      </c>
      <c r="AK7783" s="354">
        <v>1406.4342999999999</v>
      </c>
      <c r="AL7783" s="355">
        <v>67.599909999999994</v>
      </c>
      <c r="AM7783" s="11">
        <f>IF(Verzie!$E$1="CZK",Ceny!AK7783,IF(Verzie!$E$1="SK",Ceny!AL7783,""))</f>
        <v>67.599909999999994</v>
      </c>
    </row>
    <row r="7784" spans="34:39" ht="15">
      <c r="AH7784" s="353" t="s">
        <v>1682</v>
      </c>
      <c r="AI7784" s="352" t="s">
        <v>23016</v>
      </c>
      <c r="AJ7784" s="352" t="s">
        <v>23017</v>
      </c>
      <c r="AK7784" s="354">
        <v>1290.37033</v>
      </c>
      <c r="AL7784" s="355">
        <v>61.973089999999999</v>
      </c>
      <c r="AM7784" s="11">
        <f>IF(Verzie!$E$1="CZK",Ceny!AK7784,IF(Verzie!$E$1="SK",Ceny!AL7784,""))</f>
        <v>61.973089999999999</v>
      </c>
    </row>
    <row r="7785" spans="34:39" ht="15">
      <c r="AH7785" s="353" t="s">
        <v>1682</v>
      </c>
      <c r="AI7785" s="352" t="s">
        <v>23018</v>
      </c>
      <c r="AJ7785" s="352" t="s">
        <v>23019</v>
      </c>
      <c r="AK7785" s="354">
        <v>1490.7655099999999</v>
      </c>
      <c r="AL7785" s="355">
        <v>71.612809999999996</v>
      </c>
      <c r="AM7785" s="11">
        <f>IF(Verzie!$E$1="CZK",Ceny!AK7785,IF(Verzie!$E$1="SK",Ceny!AL7785,""))</f>
        <v>71.612809999999996</v>
      </c>
    </row>
    <row r="7786" spans="34:39" ht="15">
      <c r="AH7786" s="353" t="s">
        <v>1682</v>
      </c>
      <c r="AI7786" s="352" t="s">
        <v>23020</v>
      </c>
      <c r="AJ7786" s="352" t="s">
        <v>23021</v>
      </c>
      <c r="AK7786" s="354">
        <v>1260.8313700000001</v>
      </c>
      <c r="AL7786" s="355">
        <v>60.208829999999999</v>
      </c>
      <c r="AM7786" s="11">
        <f>IF(Verzie!$E$1="CZK",Ceny!AK7786,IF(Verzie!$E$1="SK",Ceny!AL7786,""))</f>
        <v>60.208829999999999</v>
      </c>
    </row>
    <row r="7787" spans="34:39" ht="15">
      <c r="AH7787" s="353" t="s">
        <v>1682</v>
      </c>
      <c r="AI7787" s="352" t="s">
        <v>23022</v>
      </c>
      <c r="AJ7787" s="352" t="s">
        <v>23023</v>
      </c>
      <c r="AK7787" s="354">
        <v>1455.4945</v>
      </c>
      <c r="AL7787" s="355">
        <v>69.370549999999994</v>
      </c>
      <c r="AM7787" s="11">
        <f>IF(Verzie!$E$1="CZK",Ceny!AK7787,IF(Verzie!$E$1="SK",Ceny!AL7787,""))</f>
        <v>69.370549999999994</v>
      </c>
    </row>
    <row r="7788" spans="34:39" ht="15">
      <c r="AH7788" s="353" t="s">
        <v>1682</v>
      </c>
      <c r="AI7788" s="352" t="s">
        <v>23024</v>
      </c>
      <c r="AJ7788" s="352" t="s">
        <v>23025</v>
      </c>
      <c r="AK7788" s="354">
        <v>0</v>
      </c>
      <c r="AL7788" s="355">
        <v>0</v>
      </c>
      <c r="AM7788" s="11">
        <f>IF(Verzie!$E$1="CZK",Ceny!AK7788,IF(Verzie!$E$1="SK",Ceny!AL7788,""))</f>
        <v>0</v>
      </c>
    </row>
    <row r="7789" spans="34:39" ht="15">
      <c r="AH7789" s="353" t="s">
        <v>1682</v>
      </c>
      <c r="AI7789" s="352" t="s">
        <v>23026</v>
      </c>
      <c r="AJ7789" s="352" t="s">
        <v>23027</v>
      </c>
      <c r="AK7789" s="354">
        <v>1354.6859899999999</v>
      </c>
      <c r="AL7789" s="355">
        <v>64.668930000000003</v>
      </c>
      <c r="AM7789" s="11">
        <f>IF(Verzie!$E$1="CZK",Ceny!AK7789,IF(Verzie!$E$1="SK",Ceny!AL7789,""))</f>
        <v>64.668930000000003</v>
      </c>
    </row>
    <row r="7790" spans="34:39" ht="15">
      <c r="AH7790" s="353" t="s">
        <v>1682</v>
      </c>
      <c r="AI7790" s="352" t="s">
        <v>23028</v>
      </c>
      <c r="AJ7790" s="352" t="s">
        <v>23029</v>
      </c>
      <c r="AK7790" s="354">
        <v>1549.3491200000001</v>
      </c>
      <c r="AL7790" s="355">
        <v>73.830650000000006</v>
      </c>
      <c r="AM7790" s="11">
        <f>IF(Verzie!$E$1="CZK",Ceny!AK7790,IF(Verzie!$E$1="SK",Ceny!AL7790,""))</f>
        <v>73.830650000000006</v>
      </c>
    </row>
    <row r="7791" spans="34:39" ht="15">
      <c r="AH7791" s="353" t="s">
        <v>1682</v>
      </c>
      <c r="AI7791" s="352" t="s">
        <v>23030</v>
      </c>
      <c r="AJ7791" s="352" t="s">
        <v>23031</v>
      </c>
      <c r="AK7791" s="354">
        <v>0</v>
      </c>
      <c r="AL7791" s="355">
        <v>0</v>
      </c>
      <c r="AM7791" s="11">
        <f>IF(Verzie!$E$1="CZK",Ceny!AK7791,IF(Verzie!$E$1="SK",Ceny!AL7791,""))</f>
        <v>0</v>
      </c>
    </row>
    <row r="7792" spans="34:39" ht="15">
      <c r="AH7792" s="353" t="s">
        <v>1682</v>
      </c>
      <c r="AI7792" s="352" t="s">
        <v>23032</v>
      </c>
      <c r="AJ7792" s="352" t="s">
        <v>23033</v>
      </c>
      <c r="AK7792" s="354">
        <v>1439.0172</v>
      </c>
      <c r="AL7792" s="355">
        <v>68.681830000000005</v>
      </c>
      <c r="AM7792" s="11">
        <f>IF(Verzie!$E$1="CZK",Ceny!AK7792,IF(Verzie!$E$1="SK",Ceny!AL7792,""))</f>
        <v>68.681830000000005</v>
      </c>
    </row>
    <row r="7793" spans="34:39" ht="15">
      <c r="AH7793" s="353" t="s">
        <v>1682</v>
      </c>
      <c r="AI7793" s="352" t="s">
        <v>23034</v>
      </c>
      <c r="AJ7793" s="352" t="s">
        <v>23035</v>
      </c>
      <c r="AK7793" s="354">
        <v>1633.6803299999999</v>
      </c>
      <c r="AL7793" s="355">
        <v>77.843549999999993</v>
      </c>
      <c r="AM7793" s="11">
        <f>IF(Verzie!$E$1="CZK",Ceny!AK7793,IF(Verzie!$E$1="SK",Ceny!AL7793,""))</f>
        <v>77.843549999999993</v>
      </c>
    </row>
    <row r="7794" spans="34:39" ht="15">
      <c r="AH7794" s="353" t="s">
        <v>1682</v>
      </c>
      <c r="AI7794" s="352" t="s">
        <v>23036</v>
      </c>
      <c r="AJ7794" s="352" t="s">
        <v>23037</v>
      </c>
      <c r="AK7794" s="354">
        <v>0</v>
      </c>
      <c r="AL7794" s="355">
        <v>0</v>
      </c>
      <c r="AM7794" s="11">
        <f>IF(Verzie!$E$1="CZK",Ceny!AK7794,IF(Verzie!$E$1="SK",Ceny!AL7794,""))</f>
        <v>0</v>
      </c>
    </row>
    <row r="7795" spans="34:39" ht="15">
      <c r="AH7795" s="353" t="s">
        <v>1682</v>
      </c>
      <c r="AI7795" s="352" t="s">
        <v>23038</v>
      </c>
      <c r="AJ7795" s="352" t="s">
        <v>23039</v>
      </c>
      <c r="AK7795" s="354">
        <v>1053.38599</v>
      </c>
      <c r="AL7795" s="355">
        <v>49.752870000000001</v>
      </c>
      <c r="AM7795" s="11">
        <f>IF(Verzie!$E$1="CZK",Ceny!AK7795,IF(Verzie!$E$1="SK",Ceny!AL7795,""))</f>
        <v>49.752870000000001</v>
      </c>
    </row>
    <row r="7796" spans="34:39" ht="15">
      <c r="AH7796" s="353" t="s">
        <v>1682</v>
      </c>
      <c r="AI7796" s="352" t="s">
        <v>23040</v>
      </c>
      <c r="AJ7796" s="352" t="s">
        <v>23041</v>
      </c>
      <c r="AK7796" s="354">
        <v>1248.0491199999999</v>
      </c>
      <c r="AL7796" s="355">
        <v>58.914589999999997</v>
      </c>
      <c r="AM7796" s="11">
        <f>IF(Verzie!$E$1="CZK",Ceny!AK7796,IF(Verzie!$E$1="SK",Ceny!AL7796,""))</f>
        <v>58.914589999999997</v>
      </c>
    </row>
    <row r="7797" spans="34:39" ht="15">
      <c r="AH7797" s="353" t="s">
        <v>1682</v>
      </c>
      <c r="AI7797" s="352" t="s">
        <v>23042</v>
      </c>
      <c r="AJ7797" s="352" t="s">
        <v>23043</v>
      </c>
      <c r="AK7797" s="354">
        <v>0</v>
      </c>
      <c r="AL7797" s="355">
        <v>0</v>
      </c>
      <c r="AM7797" s="11">
        <f>IF(Verzie!$E$1="CZK",Ceny!AK7797,IF(Verzie!$E$1="SK",Ceny!AL7797,""))</f>
        <v>0</v>
      </c>
    </row>
    <row r="7798" spans="34:39" ht="15">
      <c r="AH7798" s="353" t="s">
        <v>1682</v>
      </c>
      <c r="AI7798" s="352" t="s">
        <v>23044</v>
      </c>
      <c r="AJ7798" s="352" t="s">
        <v>23045</v>
      </c>
      <c r="AK7798" s="354">
        <v>1201.15012</v>
      </c>
      <c r="AL7798" s="355">
        <v>56.83896</v>
      </c>
      <c r="AM7798" s="11">
        <f>IF(Verzie!$E$1="CZK",Ceny!AK7798,IF(Verzie!$E$1="SK",Ceny!AL7798,""))</f>
        <v>56.83896</v>
      </c>
    </row>
    <row r="7799" spans="34:39" ht="15">
      <c r="AH7799" s="353" t="s">
        <v>1682</v>
      </c>
      <c r="AI7799" s="352" t="s">
        <v>23046</v>
      </c>
      <c r="AJ7799" s="352" t="s">
        <v>23047</v>
      </c>
      <c r="AK7799" s="354">
        <v>1395.8132499999999</v>
      </c>
      <c r="AL7799" s="355">
        <v>66.000680000000003</v>
      </c>
      <c r="AM7799" s="11">
        <f>IF(Verzie!$E$1="CZK",Ceny!AK7799,IF(Verzie!$E$1="SK",Ceny!AL7799,""))</f>
        <v>66.000680000000003</v>
      </c>
    </row>
    <row r="7800" spans="34:39" ht="15">
      <c r="AH7800" s="353" t="s">
        <v>1682</v>
      </c>
      <c r="AI7800" s="352" t="s">
        <v>23048</v>
      </c>
      <c r="AJ7800" s="352" t="s">
        <v>23049</v>
      </c>
      <c r="AK7800" s="354">
        <v>0</v>
      </c>
      <c r="AL7800" s="355">
        <v>0</v>
      </c>
      <c r="AM7800" s="11">
        <f>IF(Verzie!$E$1="CZK",Ceny!AK7800,IF(Verzie!$E$1="SK",Ceny!AL7800,""))</f>
        <v>0</v>
      </c>
    </row>
    <row r="7801" spans="34:39" ht="15">
      <c r="AH7801" s="353" t="s">
        <v>1682</v>
      </c>
      <c r="AI7801" s="352" t="s">
        <v>23050</v>
      </c>
      <c r="AJ7801" s="352" t="s">
        <v>23051</v>
      </c>
      <c r="AK7801" s="354">
        <v>1285.4813300000001</v>
      </c>
      <c r="AL7801" s="355">
        <v>60.851860000000002</v>
      </c>
      <c r="AM7801" s="11">
        <f>IF(Verzie!$E$1="CZK",Ceny!AK7801,IF(Verzie!$E$1="SK",Ceny!AL7801,""))</f>
        <v>60.851860000000002</v>
      </c>
    </row>
    <row r="7802" spans="34:39" ht="15">
      <c r="AH7802" s="353" t="s">
        <v>1682</v>
      </c>
      <c r="AI7802" s="352" t="s">
        <v>23052</v>
      </c>
      <c r="AJ7802" s="352" t="s">
        <v>23053</v>
      </c>
      <c r="AK7802" s="354">
        <v>1480.14446</v>
      </c>
      <c r="AL7802" s="355">
        <v>70.013580000000005</v>
      </c>
      <c r="AM7802" s="11">
        <f>IF(Verzie!$E$1="CZK",Ceny!AK7802,IF(Verzie!$E$1="SK",Ceny!AL7802,""))</f>
        <v>70.013580000000005</v>
      </c>
    </row>
    <row r="7803" spans="34:39" ht="15">
      <c r="AH7803" s="353" t="s">
        <v>1682</v>
      </c>
      <c r="AI7803" s="352" t="s">
        <v>23054</v>
      </c>
      <c r="AJ7803" s="352" t="s">
        <v>23055</v>
      </c>
      <c r="AK7803" s="354">
        <v>0</v>
      </c>
      <c r="AL7803" s="355">
        <v>0</v>
      </c>
      <c r="AM7803" s="11">
        <f>IF(Verzie!$E$1="CZK",Ceny!AK7803,IF(Verzie!$E$1="SK",Ceny!AL7803,""))</f>
        <v>0</v>
      </c>
    </row>
    <row r="7804" spans="34:39" ht="15">
      <c r="AH7804" s="353" t="s">
        <v>1682</v>
      </c>
      <c r="AI7804" s="352" t="s">
        <v>23056</v>
      </c>
      <c r="AJ7804" s="352" t="s">
        <v>23057</v>
      </c>
      <c r="AK7804" s="354">
        <v>1307.88138</v>
      </c>
      <c r="AL7804" s="355">
        <v>62.913820000000001</v>
      </c>
      <c r="AM7804" s="11">
        <f>IF(Verzie!$E$1="CZK",Ceny!AK7804,IF(Verzie!$E$1="SK",Ceny!AL7804,""))</f>
        <v>62.913820000000001</v>
      </c>
    </row>
    <row r="7805" spans="34:39" ht="15">
      <c r="AH7805" s="353" t="s">
        <v>1682</v>
      </c>
      <c r="AI7805" s="352" t="s">
        <v>23058</v>
      </c>
      <c r="AJ7805" s="352" t="s">
        <v>23059</v>
      </c>
      <c r="AK7805" s="354">
        <v>1507.45001</v>
      </c>
      <c r="AL7805" s="355">
        <v>72.513779999999997</v>
      </c>
      <c r="AM7805" s="11">
        <f>IF(Verzie!$E$1="CZK",Ceny!AK7805,IF(Verzie!$E$1="SK",Ceny!AL7805,""))</f>
        <v>72.513779999999997</v>
      </c>
    </row>
    <row r="7806" spans="34:39" ht="15">
      <c r="AH7806" s="353" t="s">
        <v>1682</v>
      </c>
      <c r="AI7806" s="352" t="s">
        <v>23060</v>
      </c>
      <c r="AJ7806" s="352" t="s">
        <v>23061</v>
      </c>
      <c r="AK7806" s="354">
        <v>0</v>
      </c>
      <c r="AL7806" s="355">
        <v>0</v>
      </c>
      <c r="AM7806" s="11">
        <f>IF(Verzie!$E$1="CZK",Ceny!AK7806,IF(Verzie!$E$1="SK",Ceny!AL7806,""))</f>
        <v>0</v>
      </c>
    </row>
    <row r="7807" spans="34:39" ht="15">
      <c r="AH7807" s="353" t="s">
        <v>1682</v>
      </c>
      <c r="AI7807" s="352" t="s">
        <v>23062</v>
      </c>
      <c r="AJ7807" s="352" t="s">
        <v>23063</v>
      </c>
      <c r="AK7807" s="354">
        <v>1401.7360000000001</v>
      </c>
      <c r="AL7807" s="355">
        <v>67.373919999999998</v>
      </c>
      <c r="AM7807" s="11">
        <f>IF(Verzie!$E$1="CZK",Ceny!AK7807,IF(Verzie!$E$1="SK",Ceny!AL7807,""))</f>
        <v>67.373919999999998</v>
      </c>
    </row>
    <row r="7808" spans="34:39" ht="15">
      <c r="AH7808" s="353" t="s">
        <v>1682</v>
      </c>
      <c r="AI7808" s="352" t="s">
        <v>23064</v>
      </c>
      <c r="AJ7808" s="352" t="s">
        <v>23065</v>
      </c>
      <c r="AK7808" s="354">
        <v>1601.3046300000001</v>
      </c>
      <c r="AL7808" s="355">
        <v>76.973879999999994</v>
      </c>
      <c r="AM7808" s="11">
        <f>IF(Verzie!$E$1="CZK",Ceny!AK7808,IF(Verzie!$E$1="SK",Ceny!AL7808,""))</f>
        <v>76.973879999999994</v>
      </c>
    </row>
    <row r="7809" spans="34:39" ht="15">
      <c r="AH7809" s="353" t="s">
        <v>1682</v>
      </c>
      <c r="AI7809" s="352" t="s">
        <v>23066</v>
      </c>
      <c r="AJ7809" s="352" t="s">
        <v>23067</v>
      </c>
      <c r="AK7809" s="354">
        <v>0</v>
      </c>
      <c r="AL7809" s="355">
        <v>0</v>
      </c>
      <c r="AM7809" s="11">
        <f>IF(Verzie!$E$1="CZK",Ceny!AK7809,IF(Verzie!$E$1="SK",Ceny!AL7809,""))</f>
        <v>0</v>
      </c>
    </row>
    <row r="7810" spans="34:39" ht="15">
      <c r="AH7810" s="353" t="s">
        <v>1682</v>
      </c>
      <c r="AI7810" s="352" t="s">
        <v>23068</v>
      </c>
      <c r="AJ7810" s="352" t="s">
        <v>23069</v>
      </c>
      <c r="AK7810" s="354">
        <v>1486.0672099999999</v>
      </c>
      <c r="AL7810" s="355">
        <v>71.38682</v>
      </c>
      <c r="AM7810" s="11">
        <f>IF(Verzie!$E$1="CZK",Ceny!AK7810,IF(Verzie!$E$1="SK",Ceny!AL7810,""))</f>
        <v>71.38682</v>
      </c>
    </row>
    <row r="7811" spans="34:39" ht="15">
      <c r="AH7811" s="353" t="s">
        <v>1682</v>
      </c>
      <c r="AI7811" s="352" t="s">
        <v>23070</v>
      </c>
      <c r="AJ7811" s="352" t="s">
        <v>23071</v>
      </c>
      <c r="AK7811" s="354">
        <v>1685.6358399999999</v>
      </c>
      <c r="AL7811" s="355">
        <v>80.986779999999996</v>
      </c>
      <c r="AM7811" s="11">
        <f>IF(Verzie!$E$1="CZK",Ceny!AK7811,IF(Verzie!$E$1="SK",Ceny!AL7811,""))</f>
        <v>80.986779999999996</v>
      </c>
    </row>
    <row r="7812" spans="34:39" ht="15">
      <c r="AH7812" s="353" t="s">
        <v>1682</v>
      </c>
      <c r="AI7812" s="352" t="s">
        <v>23072</v>
      </c>
      <c r="AJ7812" s="352" t="s">
        <v>23073</v>
      </c>
      <c r="AK7812" s="354">
        <v>0</v>
      </c>
      <c r="AL7812" s="355">
        <v>0</v>
      </c>
      <c r="AM7812" s="11">
        <f>IF(Verzie!$E$1="CZK",Ceny!AK7812,IF(Verzie!$E$1="SK",Ceny!AL7812,""))</f>
        <v>0</v>
      </c>
    </row>
    <row r="7813" spans="34:39" ht="15">
      <c r="AH7813" s="353" t="s">
        <v>1682</v>
      </c>
      <c r="AI7813" s="352" t="s">
        <v>23074</v>
      </c>
      <c r="AJ7813" s="352" t="s">
        <v>23075</v>
      </c>
      <c r="AK7813" s="354">
        <v>1112.12166</v>
      </c>
      <c r="AL7813" s="355">
        <v>53.464320000000001</v>
      </c>
      <c r="AM7813" s="11">
        <f>IF(Verzie!$E$1="CZK",Ceny!AK7813,IF(Verzie!$E$1="SK",Ceny!AL7813,""))</f>
        <v>53.464320000000001</v>
      </c>
    </row>
    <row r="7814" spans="34:39" ht="15">
      <c r="AH7814" s="353" t="s">
        <v>1682</v>
      </c>
      <c r="AI7814" s="352" t="s">
        <v>23076</v>
      </c>
      <c r="AJ7814" s="352" t="s">
        <v>23077</v>
      </c>
      <c r="AK7814" s="354">
        <v>1311.69029</v>
      </c>
      <c r="AL7814" s="355">
        <v>63.064279999999997</v>
      </c>
      <c r="AM7814" s="11">
        <f>IF(Verzie!$E$1="CZK",Ceny!AK7814,IF(Verzie!$E$1="SK",Ceny!AL7814,""))</f>
        <v>63.064279999999997</v>
      </c>
    </row>
    <row r="7815" spans="34:39" ht="15">
      <c r="AH7815" s="353" t="s">
        <v>1682</v>
      </c>
      <c r="AI7815" s="352" t="s">
        <v>23078</v>
      </c>
      <c r="AJ7815" s="352" t="s">
        <v>23079</v>
      </c>
      <c r="AK7815" s="354">
        <v>0</v>
      </c>
      <c r="AL7815" s="355">
        <v>0</v>
      </c>
      <c r="AM7815" s="11">
        <f>IF(Verzie!$E$1="CZK",Ceny!AK7815,IF(Verzie!$E$1="SK",Ceny!AL7815,""))</f>
        <v>0</v>
      </c>
    </row>
    <row r="7816" spans="34:39" ht="15">
      <c r="AH7816" s="353" t="s">
        <v>1682</v>
      </c>
      <c r="AI7816" s="352" t="s">
        <v>23080</v>
      </c>
      <c r="AJ7816" s="352" t="s">
        <v>23081</v>
      </c>
      <c r="AK7816" s="354">
        <v>1259.88579</v>
      </c>
      <c r="AL7816" s="355">
        <v>60.550409999999999</v>
      </c>
      <c r="AM7816" s="11">
        <f>IF(Verzie!$E$1="CZK",Ceny!AK7816,IF(Verzie!$E$1="SK",Ceny!AL7816,""))</f>
        <v>60.550409999999999</v>
      </c>
    </row>
    <row r="7817" spans="34:39" ht="15">
      <c r="AH7817" s="353" t="s">
        <v>1682</v>
      </c>
      <c r="AI7817" s="352" t="s">
        <v>23082</v>
      </c>
      <c r="AJ7817" s="352" t="s">
        <v>23083</v>
      </c>
      <c r="AK7817" s="354">
        <v>1459.45442</v>
      </c>
      <c r="AL7817" s="355">
        <v>70.150369999999995</v>
      </c>
      <c r="AM7817" s="11">
        <f>IF(Verzie!$E$1="CZK",Ceny!AK7817,IF(Verzie!$E$1="SK",Ceny!AL7817,""))</f>
        <v>70.150369999999995</v>
      </c>
    </row>
    <row r="7818" spans="34:39" ht="15">
      <c r="AH7818" s="353" t="s">
        <v>1682</v>
      </c>
      <c r="AI7818" s="352" t="s">
        <v>23084</v>
      </c>
      <c r="AJ7818" s="352" t="s">
        <v>23085</v>
      </c>
      <c r="AK7818" s="354">
        <v>0</v>
      </c>
      <c r="AL7818" s="355">
        <v>0</v>
      </c>
      <c r="AM7818" s="11">
        <f>IF(Verzie!$E$1="CZK",Ceny!AK7818,IF(Verzie!$E$1="SK",Ceny!AL7818,""))</f>
        <v>0</v>
      </c>
    </row>
    <row r="7819" spans="34:39" ht="15">
      <c r="AH7819" s="353" t="s">
        <v>1682</v>
      </c>
      <c r="AI7819" s="352" t="s">
        <v>23086</v>
      </c>
      <c r="AJ7819" s="352" t="s">
        <v>23087</v>
      </c>
      <c r="AK7819" s="354">
        <v>1344.2170000000001</v>
      </c>
      <c r="AL7819" s="355">
        <v>64.563310000000001</v>
      </c>
      <c r="AM7819" s="11">
        <f>IF(Verzie!$E$1="CZK",Ceny!AK7819,IF(Verzie!$E$1="SK",Ceny!AL7819,""))</f>
        <v>64.563310000000001</v>
      </c>
    </row>
    <row r="7820" spans="34:39" ht="15">
      <c r="AH7820" s="353" t="s">
        <v>1682</v>
      </c>
      <c r="AI7820" s="352" t="s">
        <v>23088</v>
      </c>
      <c r="AJ7820" s="352" t="s">
        <v>23089</v>
      </c>
      <c r="AK7820" s="354">
        <v>1543.7856300000001</v>
      </c>
      <c r="AL7820" s="355">
        <v>74.163269999999997</v>
      </c>
      <c r="AM7820" s="11">
        <f>IF(Verzie!$E$1="CZK",Ceny!AK7820,IF(Verzie!$E$1="SK",Ceny!AL7820,""))</f>
        <v>74.163269999999997</v>
      </c>
    </row>
    <row r="7821" spans="34:39" ht="15">
      <c r="AH7821" s="353" t="s">
        <v>1682</v>
      </c>
      <c r="AI7821" s="352" t="s">
        <v>23090</v>
      </c>
      <c r="AJ7821" s="352" t="s">
        <v>23091</v>
      </c>
      <c r="AK7821" s="354">
        <v>0</v>
      </c>
      <c r="AL7821" s="355">
        <v>0</v>
      </c>
      <c r="AM7821" s="11">
        <f>IF(Verzie!$E$1="CZK",Ceny!AK7821,IF(Verzie!$E$1="SK",Ceny!AL7821,""))</f>
        <v>0</v>
      </c>
    </row>
    <row r="7822" spans="34:39" ht="15">
      <c r="AH7822" s="353" t="s">
        <v>1682</v>
      </c>
      <c r="AI7822" s="352" t="s">
        <v>23092</v>
      </c>
      <c r="AJ7822" s="352" t="s">
        <v>23093</v>
      </c>
      <c r="AK7822" s="354">
        <v>1460.7275</v>
      </c>
      <c r="AL7822" s="355">
        <v>70.266260000000003</v>
      </c>
      <c r="AM7822" s="11">
        <f>IF(Verzie!$E$1="CZK",Ceny!AK7822,IF(Verzie!$E$1="SK",Ceny!AL7822,""))</f>
        <v>70.266260000000003</v>
      </c>
    </row>
    <row r="7823" spans="34:39" ht="15">
      <c r="AH7823" s="353" t="s">
        <v>1682</v>
      </c>
      <c r="AI7823" s="352" t="s">
        <v>23094</v>
      </c>
      <c r="AJ7823" s="352" t="s">
        <v>23095</v>
      </c>
      <c r="AK7823" s="354">
        <v>1577.49505</v>
      </c>
      <c r="AL7823" s="355">
        <v>75.883189999999999</v>
      </c>
      <c r="AM7823" s="11">
        <f>IF(Verzie!$E$1="CZK",Ceny!AK7823,IF(Verzie!$E$1="SK",Ceny!AL7823,""))</f>
        <v>75.883189999999999</v>
      </c>
    </row>
    <row r="7824" spans="34:39" ht="15">
      <c r="AH7824" s="353" t="s">
        <v>1682</v>
      </c>
      <c r="AI7824" s="352" t="s">
        <v>23096</v>
      </c>
      <c r="AJ7824" s="352" t="s">
        <v>23097</v>
      </c>
      <c r="AK7824" s="354">
        <v>0</v>
      </c>
      <c r="AL7824" s="355">
        <v>0</v>
      </c>
      <c r="AM7824" s="11">
        <f>IF(Verzie!$E$1="CZK",Ceny!AK7824,IF(Verzie!$E$1="SK",Ceny!AL7824,""))</f>
        <v>0</v>
      </c>
    </row>
    <row r="7825" spans="34:39" ht="15">
      <c r="AH7825" s="353" t="s">
        <v>1682</v>
      </c>
      <c r="AI7825" s="352" t="s">
        <v>23098</v>
      </c>
      <c r="AJ7825" s="352" t="s">
        <v>23099</v>
      </c>
      <c r="AK7825" s="354">
        <v>1554.58212</v>
      </c>
      <c r="AL7825" s="355">
        <v>74.72636</v>
      </c>
      <c r="AM7825" s="11">
        <f>IF(Verzie!$E$1="CZK",Ceny!AK7825,IF(Verzie!$E$1="SK",Ceny!AL7825,""))</f>
        <v>74.72636</v>
      </c>
    </row>
    <row r="7826" spans="34:39" ht="15">
      <c r="AH7826" s="353" t="s">
        <v>1682</v>
      </c>
      <c r="AI7826" s="352" t="s">
        <v>23100</v>
      </c>
      <c r="AJ7826" s="352" t="s">
        <v>23101</v>
      </c>
      <c r="AK7826" s="354">
        <v>1671.3496700000001</v>
      </c>
      <c r="AL7826" s="355">
        <v>80.343289999999996</v>
      </c>
      <c r="AM7826" s="11">
        <f>IF(Verzie!$E$1="CZK",Ceny!AK7826,IF(Verzie!$E$1="SK",Ceny!AL7826,""))</f>
        <v>80.343289999999996</v>
      </c>
    </row>
    <row r="7827" spans="34:39" ht="15">
      <c r="AH7827" s="353" t="s">
        <v>1682</v>
      </c>
      <c r="AI7827" s="352" t="s">
        <v>23102</v>
      </c>
      <c r="AJ7827" s="352" t="s">
        <v>23103</v>
      </c>
      <c r="AK7827" s="354">
        <v>0</v>
      </c>
      <c r="AL7827" s="355">
        <v>0</v>
      </c>
      <c r="AM7827" s="11">
        <f>IF(Verzie!$E$1="CZK",Ceny!AK7827,IF(Verzie!$E$1="SK",Ceny!AL7827,""))</f>
        <v>0</v>
      </c>
    </row>
    <row r="7828" spans="34:39" ht="15">
      <c r="AH7828" s="353" t="s">
        <v>1682</v>
      </c>
      <c r="AI7828" s="352" t="s">
        <v>23104</v>
      </c>
      <c r="AJ7828" s="352" t="s">
        <v>23105</v>
      </c>
      <c r="AK7828" s="354">
        <v>1638.9133300000001</v>
      </c>
      <c r="AL7828" s="355">
        <v>78.739260000000002</v>
      </c>
      <c r="AM7828" s="11">
        <f>IF(Verzie!$E$1="CZK",Ceny!AK7828,IF(Verzie!$E$1="SK",Ceny!AL7828,""))</f>
        <v>78.739260000000002</v>
      </c>
    </row>
    <row r="7829" spans="34:39" ht="15">
      <c r="AH7829" s="353" t="s">
        <v>1682</v>
      </c>
      <c r="AI7829" s="352" t="s">
        <v>23106</v>
      </c>
      <c r="AJ7829" s="352" t="s">
        <v>23107</v>
      </c>
      <c r="AK7829" s="354">
        <v>1755.6808799999999</v>
      </c>
      <c r="AL7829" s="355">
        <v>84.356189999999998</v>
      </c>
      <c r="AM7829" s="11">
        <f>IF(Verzie!$E$1="CZK",Ceny!AK7829,IF(Verzie!$E$1="SK",Ceny!AL7829,""))</f>
        <v>84.356189999999998</v>
      </c>
    </row>
    <row r="7830" spans="34:39" ht="15">
      <c r="AH7830" s="353" t="s">
        <v>1682</v>
      </c>
      <c r="AI7830" s="352" t="s">
        <v>23108</v>
      </c>
      <c r="AJ7830" s="352" t="s">
        <v>23109</v>
      </c>
      <c r="AK7830" s="354">
        <v>0</v>
      </c>
      <c r="AL7830" s="355">
        <v>0</v>
      </c>
      <c r="AM7830" s="11">
        <f>IF(Verzie!$E$1="CZK",Ceny!AK7830,IF(Verzie!$E$1="SK",Ceny!AL7830,""))</f>
        <v>0</v>
      </c>
    </row>
    <row r="7831" spans="34:39" ht="15">
      <c r="AH7831" s="353" t="s">
        <v>1682</v>
      </c>
      <c r="AI7831" s="352" t="s">
        <v>23110</v>
      </c>
      <c r="AJ7831" s="352" t="s">
        <v>23111</v>
      </c>
      <c r="AK7831" s="354">
        <v>1264.96776</v>
      </c>
      <c r="AL7831" s="355">
        <v>60.816760000000002</v>
      </c>
      <c r="AM7831" s="11">
        <f>IF(Verzie!$E$1="CZK",Ceny!AK7831,IF(Verzie!$E$1="SK",Ceny!AL7831,""))</f>
        <v>60.816760000000002</v>
      </c>
    </row>
    <row r="7832" spans="34:39" ht="15">
      <c r="AH7832" s="353" t="s">
        <v>1682</v>
      </c>
      <c r="AI7832" s="352" t="s">
        <v>23112</v>
      </c>
      <c r="AJ7832" s="352" t="s">
        <v>23113</v>
      </c>
      <c r="AK7832" s="354">
        <v>1381.73531</v>
      </c>
      <c r="AL7832" s="355">
        <v>66.433689999999999</v>
      </c>
      <c r="AM7832" s="11">
        <f>IF(Verzie!$E$1="CZK",Ceny!AK7832,IF(Verzie!$E$1="SK",Ceny!AL7832,""))</f>
        <v>66.433689999999999</v>
      </c>
    </row>
    <row r="7833" spans="34:39" ht="15">
      <c r="AH7833" s="353" t="s">
        <v>1682</v>
      </c>
      <c r="AI7833" s="352" t="s">
        <v>23114</v>
      </c>
      <c r="AJ7833" s="352" t="s">
        <v>23115</v>
      </c>
      <c r="AK7833" s="354">
        <v>0</v>
      </c>
      <c r="AL7833" s="355">
        <v>0</v>
      </c>
      <c r="AM7833" s="11">
        <f>IF(Verzie!$E$1="CZK",Ceny!AK7833,IF(Verzie!$E$1="SK",Ceny!AL7833,""))</f>
        <v>0</v>
      </c>
    </row>
    <row r="7834" spans="34:39" ht="15">
      <c r="AH7834" s="353" t="s">
        <v>1682</v>
      </c>
      <c r="AI7834" s="352" t="s">
        <v>23116</v>
      </c>
      <c r="AJ7834" s="352" t="s">
        <v>23117</v>
      </c>
      <c r="AK7834" s="354">
        <v>1412.73189</v>
      </c>
      <c r="AL7834" s="355">
        <v>67.902850000000001</v>
      </c>
      <c r="AM7834" s="11">
        <f>IF(Verzie!$E$1="CZK",Ceny!AK7834,IF(Verzie!$E$1="SK",Ceny!AL7834,""))</f>
        <v>67.902850000000001</v>
      </c>
    </row>
    <row r="7835" spans="34:39" ht="15">
      <c r="AH7835" s="353" t="s">
        <v>1682</v>
      </c>
      <c r="AI7835" s="352" t="s">
        <v>23118</v>
      </c>
      <c r="AJ7835" s="352" t="s">
        <v>23119</v>
      </c>
      <c r="AK7835" s="354">
        <v>1529.49944</v>
      </c>
      <c r="AL7835" s="355">
        <v>73.519779999999997</v>
      </c>
      <c r="AM7835" s="11">
        <f>IF(Verzie!$E$1="CZK",Ceny!AK7835,IF(Verzie!$E$1="SK",Ceny!AL7835,""))</f>
        <v>73.519779999999997</v>
      </c>
    </row>
    <row r="7836" spans="34:39" ht="15">
      <c r="AH7836" s="353" t="s">
        <v>1682</v>
      </c>
      <c r="AI7836" s="352" t="s">
        <v>23120</v>
      </c>
      <c r="AJ7836" s="352" t="s">
        <v>23121</v>
      </c>
      <c r="AK7836" s="354">
        <v>0</v>
      </c>
      <c r="AL7836" s="355">
        <v>0</v>
      </c>
      <c r="AM7836" s="11">
        <f>IF(Verzie!$E$1="CZK",Ceny!AK7836,IF(Verzie!$E$1="SK",Ceny!AL7836,""))</f>
        <v>0</v>
      </c>
    </row>
    <row r="7837" spans="34:39" ht="15">
      <c r="AH7837" s="353" t="s">
        <v>1682</v>
      </c>
      <c r="AI7837" s="352" t="s">
        <v>23122</v>
      </c>
      <c r="AJ7837" s="352" t="s">
        <v>23123</v>
      </c>
      <c r="AK7837" s="354">
        <v>1497.0631000000001</v>
      </c>
      <c r="AL7837" s="355">
        <v>71.915750000000003</v>
      </c>
      <c r="AM7837" s="11">
        <f>IF(Verzie!$E$1="CZK",Ceny!AK7837,IF(Verzie!$E$1="SK",Ceny!AL7837,""))</f>
        <v>71.915750000000003</v>
      </c>
    </row>
    <row r="7838" spans="34:39" ht="15">
      <c r="AH7838" s="353" t="s">
        <v>1682</v>
      </c>
      <c r="AI7838" s="352" t="s">
        <v>23124</v>
      </c>
      <c r="AJ7838" s="352" t="s">
        <v>23125</v>
      </c>
      <c r="AK7838" s="354">
        <v>0</v>
      </c>
      <c r="AL7838" s="355">
        <v>0</v>
      </c>
      <c r="AM7838" s="11">
        <f>IF(Verzie!$E$1="CZK",Ceny!AK7838,IF(Verzie!$E$1="SK",Ceny!AL7838,""))</f>
        <v>0</v>
      </c>
    </row>
    <row r="7839" spans="34:39" ht="15">
      <c r="AH7839" s="353" t="s">
        <v>1682</v>
      </c>
      <c r="AI7839" s="352" t="s">
        <v>23126</v>
      </c>
      <c r="AJ7839" s="352" t="s">
        <v>23127</v>
      </c>
      <c r="AK7839" s="354">
        <v>0</v>
      </c>
      <c r="AL7839" s="355">
        <v>0</v>
      </c>
      <c r="AM7839" s="11">
        <f>IF(Verzie!$E$1="CZK",Ceny!AK7839,IF(Verzie!$E$1="SK",Ceny!AL7839,""))</f>
        <v>0</v>
      </c>
    </row>
    <row r="7840" spans="34:39" ht="15">
      <c r="AH7840" s="353" t="s">
        <v>1682</v>
      </c>
      <c r="AI7840" s="352" t="s">
        <v>23128</v>
      </c>
      <c r="AJ7840" s="352" t="s">
        <v>23129</v>
      </c>
      <c r="AK7840" s="354">
        <v>794.47238000000004</v>
      </c>
      <c r="AL7840" s="355">
        <v>32.669910000000002</v>
      </c>
      <c r="AM7840" s="11">
        <f>IF(Verzie!$E$1="CZK",Ceny!AK7840,IF(Verzie!$E$1="SK",Ceny!AL7840,""))</f>
        <v>32.669910000000002</v>
      </c>
    </row>
    <row r="7841" spans="34:39" ht="15">
      <c r="AH7841" s="353" t="s">
        <v>1682</v>
      </c>
      <c r="AI7841" s="352" t="s">
        <v>23130</v>
      </c>
      <c r="AJ7841" s="352" t="s">
        <v>23131</v>
      </c>
      <c r="AK7841" s="354">
        <v>984.44480999999996</v>
      </c>
      <c r="AL7841" s="355">
        <v>40.481859999999998</v>
      </c>
      <c r="AM7841" s="11">
        <f>IF(Verzie!$E$1="CZK",Ceny!AK7841,IF(Verzie!$E$1="SK",Ceny!AL7841,""))</f>
        <v>40.481859999999998</v>
      </c>
    </row>
    <row r="7842" spans="34:39" ht="15">
      <c r="AH7842" s="353" t="s">
        <v>1682</v>
      </c>
      <c r="AI7842" s="352" t="s">
        <v>23132</v>
      </c>
      <c r="AJ7842" s="352" t="s">
        <v>23133</v>
      </c>
      <c r="AK7842" s="354">
        <v>1010.39928</v>
      </c>
      <c r="AL7842" s="355">
        <v>41.549149999999997</v>
      </c>
      <c r="AM7842" s="11">
        <f>IF(Verzie!$E$1="CZK",Ceny!AK7842,IF(Verzie!$E$1="SK",Ceny!AL7842,""))</f>
        <v>41.549149999999997</v>
      </c>
    </row>
    <row r="7843" spans="34:39" ht="15">
      <c r="AH7843" s="353" t="s">
        <v>1682</v>
      </c>
      <c r="AI7843" s="352" t="s">
        <v>23134</v>
      </c>
      <c r="AJ7843" s="352" t="s">
        <v>23135</v>
      </c>
      <c r="AK7843" s="354">
        <v>794.47238000000004</v>
      </c>
      <c r="AL7843" s="355">
        <v>32.669910000000002</v>
      </c>
      <c r="AM7843" s="11">
        <f>IF(Verzie!$E$1="CZK",Ceny!AK7843,IF(Verzie!$E$1="SK",Ceny!AL7843,""))</f>
        <v>32.669910000000002</v>
      </c>
    </row>
    <row r="7844" spans="34:39" ht="15">
      <c r="AH7844" s="353" t="s">
        <v>1682</v>
      </c>
      <c r="AI7844" s="352" t="s">
        <v>23136</v>
      </c>
      <c r="AJ7844" s="352" t="s">
        <v>23137</v>
      </c>
      <c r="AK7844" s="354">
        <v>984.44480999999996</v>
      </c>
      <c r="AL7844" s="355">
        <v>40.481859999999998</v>
      </c>
      <c r="AM7844" s="11">
        <f>IF(Verzie!$E$1="CZK",Ceny!AK7844,IF(Verzie!$E$1="SK",Ceny!AL7844,""))</f>
        <v>40.481859999999998</v>
      </c>
    </row>
    <row r="7845" spans="34:39" ht="15">
      <c r="AH7845" s="353" t="s">
        <v>1682</v>
      </c>
      <c r="AI7845" s="352" t="s">
        <v>23138</v>
      </c>
      <c r="AJ7845" s="352" t="s">
        <v>23139</v>
      </c>
      <c r="AK7845" s="354">
        <v>1010.39928</v>
      </c>
      <c r="AL7845" s="355">
        <v>41.549149999999997</v>
      </c>
      <c r="AM7845" s="11">
        <f>IF(Verzie!$E$1="CZK",Ceny!AK7845,IF(Verzie!$E$1="SK",Ceny!AL7845,""))</f>
        <v>41.549149999999997</v>
      </c>
    </row>
    <row r="7846" spans="34:39" ht="15">
      <c r="AH7846" s="353" t="s">
        <v>1682</v>
      </c>
      <c r="AI7846" s="352" t="s">
        <v>23140</v>
      </c>
      <c r="AJ7846" s="352" t="s">
        <v>23141</v>
      </c>
      <c r="AK7846" s="354">
        <v>794.47238000000004</v>
      </c>
      <c r="AL7846" s="355">
        <v>32.669910000000002</v>
      </c>
      <c r="AM7846" s="11">
        <f>IF(Verzie!$E$1="CZK",Ceny!AK7846,IF(Verzie!$E$1="SK",Ceny!AL7846,""))</f>
        <v>32.669910000000002</v>
      </c>
    </row>
    <row r="7847" spans="34:39" ht="15">
      <c r="AH7847" s="353" t="s">
        <v>1682</v>
      </c>
      <c r="AI7847" s="352" t="s">
        <v>23142</v>
      </c>
      <c r="AJ7847" s="352" t="s">
        <v>23143</v>
      </c>
      <c r="AK7847" s="354">
        <v>984.44480999999996</v>
      </c>
      <c r="AL7847" s="355">
        <v>40.481859999999998</v>
      </c>
      <c r="AM7847" s="11">
        <f>IF(Verzie!$E$1="CZK",Ceny!AK7847,IF(Verzie!$E$1="SK",Ceny!AL7847,""))</f>
        <v>40.481859999999998</v>
      </c>
    </row>
    <row r="7848" spans="34:39" ht="15">
      <c r="AH7848" s="353" t="s">
        <v>1682</v>
      </c>
      <c r="AI7848" s="352" t="s">
        <v>23144</v>
      </c>
      <c r="AJ7848" s="352" t="s">
        <v>23145</v>
      </c>
      <c r="AK7848" s="354">
        <v>1010.39928</v>
      </c>
      <c r="AL7848" s="355">
        <v>41.549149999999997</v>
      </c>
      <c r="AM7848" s="11">
        <f>IF(Verzie!$E$1="CZK",Ceny!AK7848,IF(Verzie!$E$1="SK",Ceny!AL7848,""))</f>
        <v>41.549149999999997</v>
      </c>
    </row>
    <row r="7849" spans="34:39" ht="15">
      <c r="AH7849" s="353" t="s">
        <v>1682</v>
      </c>
      <c r="AI7849" s="352" t="s">
        <v>23146</v>
      </c>
      <c r="AJ7849" s="352" t="s">
        <v>23147</v>
      </c>
      <c r="AK7849" s="354">
        <v>0</v>
      </c>
      <c r="AL7849" s="355">
        <v>0</v>
      </c>
      <c r="AM7849" s="11">
        <f>IF(Verzie!$E$1="CZK",Ceny!AK7849,IF(Verzie!$E$1="SK",Ceny!AL7849,""))</f>
        <v>0</v>
      </c>
    </row>
    <row r="7850" spans="34:39" ht="15">
      <c r="AH7850" s="353" t="s">
        <v>1682</v>
      </c>
      <c r="AI7850" s="352" t="s">
        <v>23148</v>
      </c>
      <c r="AJ7850" s="352" t="s">
        <v>23147</v>
      </c>
      <c r="AK7850" s="354">
        <v>0</v>
      </c>
      <c r="AL7850" s="355">
        <v>0</v>
      </c>
      <c r="AM7850" s="11">
        <f>IF(Verzie!$E$1="CZK",Ceny!AK7850,IF(Verzie!$E$1="SK",Ceny!AL7850,""))</f>
        <v>0</v>
      </c>
    </row>
    <row r="7851" spans="34:39" ht="15">
      <c r="AH7851" s="353" t="s">
        <v>1682</v>
      </c>
      <c r="AI7851" s="352" t="s">
        <v>23149</v>
      </c>
      <c r="AJ7851" s="352" t="s">
        <v>23150</v>
      </c>
      <c r="AK7851" s="354">
        <v>0</v>
      </c>
      <c r="AL7851" s="355">
        <v>0</v>
      </c>
      <c r="AM7851" s="11">
        <f>IF(Verzie!$E$1="CZK",Ceny!AK7851,IF(Verzie!$E$1="SK",Ceny!AL7851,""))</f>
        <v>0</v>
      </c>
    </row>
    <row r="7852" spans="34:39" ht="15">
      <c r="AH7852" s="353" t="s">
        <v>1682</v>
      </c>
      <c r="AI7852" s="352" t="s">
        <v>23151</v>
      </c>
      <c r="AJ7852" s="352" t="s">
        <v>23152</v>
      </c>
      <c r="AK7852" s="354">
        <v>0</v>
      </c>
      <c r="AL7852" s="355">
        <v>0</v>
      </c>
      <c r="AM7852" s="11">
        <f>IF(Verzie!$E$1="CZK",Ceny!AK7852,IF(Verzie!$E$1="SK",Ceny!AL7852,""))</f>
        <v>0</v>
      </c>
    </row>
    <row r="7853" spans="34:39" ht="15">
      <c r="AH7853" s="353" t="s">
        <v>1682</v>
      </c>
      <c r="AI7853" s="352" t="s">
        <v>23153</v>
      </c>
      <c r="AJ7853" s="352" t="s">
        <v>23154</v>
      </c>
      <c r="AK7853" s="354">
        <v>0</v>
      </c>
      <c r="AL7853" s="355">
        <v>0</v>
      </c>
      <c r="AM7853" s="11">
        <f>IF(Verzie!$E$1="CZK",Ceny!AK7853,IF(Verzie!$E$1="SK",Ceny!AL7853,""))</f>
        <v>0</v>
      </c>
    </row>
    <row r="7854" spans="34:39" ht="15">
      <c r="AH7854" s="353" t="s">
        <v>1682</v>
      </c>
      <c r="AI7854" s="352" t="s">
        <v>23155</v>
      </c>
      <c r="AJ7854" s="352" t="s">
        <v>23156</v>
      </c>
      <c r="AK7854" s="354">
        <v>0</v>
      </c>
      <c r="AL7854" s="355">
        <v>0</v>
      </c>
      <c r="AM7854" s="11">
        <f>IF(Verzie!$E$1="CZK",Ceny!AK7854,IF(Verzie!$E$1="SK",Ceny!AL7854,""))</f>
        <v>0</v>
      </c>
    </row>
    <row r="7855" spans="34:39" ht="15">
      <c r="AH7855" s="353" t="s">
        <v>1682</v>
      </c>
      <c r="AI7855" s="352" t="s">
        <v>23157</v>
      </c>
      <c r="AJ7855" s="352" t="s">
        <v>23158</v>
      </c>
      <c r="AK7855" s="354">
        <v>0</v>
      </c>
      <c r="AL7855" s="355">
        <v>0</v>
      </c>
      <c r="AM7855" s="11">
        <f>IF(Verzie!$E$1="CZK",Ceny!AK7855,IF(Verzie!$E$1="SK",Ceny!AL7855,""))</f>
        <v>0</v>
      </c>
    </row>
    <row r="7856" spans="34:39" ht="15">
      <c r="AH7856" s="353" t="s">
        <v>1682</v>
      </c>
      <c r="AI7856" s="352" t="s">
        <v>23159</v>
      </c>
      <c r="AJ7856" s="352" t="s">
        <v>23158</v>
      </c>
      <c r="AK7856" s="354">
        <v>0</v>
      </c>
      <c r="AL7856" s="355">
        <v>0</v>
      </c>
      <c r="AM7856" s="11">
        <f>IF(Verzie!$E$1="CZK",Ceny!AK7856,IF(Verzie!$E$1="SK",Ceny!AL7856,""))</f>
        <v>0</v>
      </c>
    </row>
    <row r="7857" spans="34:39" ht="15">
      <c r="AH7857" s="353" t="s">
        <v>1682</v>
      </c>
      <c r="AI7857" s="352" t="s">
        <v>23160</v>
      </c>
      <c r="AJ7857" s="352" t="s">
        <v>23161</v>
      </c>
      <c r="AK7857" s="354">
        <v>0</v>
      </c>
      <c r="AL7857" s="355">
        <v>0</v>
      </c>
      <c r="AM7857" s="11">
        <f>IF(Verzie!$E$1="CZK",Ceny!AK7857,IF(Verzie!$E$1="SK",Ceny!AL7857,""))</f>
        <v>0</v>
      </c>
    </row>
    <row r="7858" spans="34:39" ht="15">
      <c r="AH7858" s="353" t="s">
        <v>1682</v>
      </c>
      <c r="AI7858" s="352" t="s">
        <v>23162</v>
      </c>
      <c r="AJ7858" s="352" t="s">
        <v>23163</v>
      </c>
      <c r="AK7858" s="354">
        <v>0</v>
      </c>
      <c r="AL7858" s="355">
        <v>0</v>
      </c>
      <c r="AM7858" s="11">
        <f>IF(Verzie!$E$1="CZK",Ceny!AK7858,IF(Verzie!$E$1="SK",Ceny!AL7858,""))</f>
        <v>0</v>
      </c>
    </row>
    <row r="7859" spans="34:39" ht="15">
      <c r="AH7859" s="353" t="s">
        <v>1682</v>
      </c>
      <c r="AI7859" s="352" t="s">
        <v>23164</v>
      </c>
      <c r="AJ7859" s="352" t="s">
        <v>23165</v>
      </c>
      <c r="AK7859" s="354">
        <v>372.06545999999997</v>
      </c>
      <c r="AL7859" s="355">
        <v>17.897690000000001</v>
      </c>
      <c r="AM7859" s="11">
        <f>IF(Verzie!$E$1="CZK",Ceny!AK7859,IF(Verzie!$E$1="SK",Ceny!AL7859,""))</f>
        <v>17.897690000000001</v>
      </c>
    </row>
    <row r="7860" spans="34:39" ht="15">
      <c r="AH7860" s="353" t="s">
        <v>1682</v>
      </c>
      <c r="AI7860" s="352" t="s">
        <v>23166</v>
      </c>
      <c r="AJ7860" s="352" t="s">
        <v>23167</v>
      </c>
      <c r="AK7860" s="354">
        <v>372.06545999999997</v>
      </c>
      <c r="AL7860" s="355">
        <v>17.897690000000001</v>
      </c>
      <c r="AM7860" s="11">
        <f>IF(Verzie!$E$1="CZK",Ceny!AK7860,IF(Verzie!$E$1="SK",Ceny!AL7860,""))</f>
        <v>17.897690000000001</v>
      </c>
    </row>
    <row r="7861" spans="34:39" ht="15">
      <c r="AH7861" s="353" t="s">
        <v>1682</v>
      </c>
      <c r="AI7861" s="352" t="s">
        <v>23168</v>
      </c>
      <c r="AJ7861" s="352" t="s">
        <v>23169</v>
      </c>
      <c r="AK7861" s="354">
        <v>189.80663999999999</v>
      </c>
      <c r="AL7861" s="355">
        <v>9.1303800000000006</v>
      </c>
      <c r="AM7861" s="11">
        <f>IF(Verzie!$E$1="CZK",Ceny!AK7861,IF(Verzie!$E$1="SK",Ceny!AL7861,""))</f>
        <v>9.1303800000000006</v>
      </c>
    </row>
    <row r="7862" spans="34:39" ht="15">
      <c r="AH7862" s="353" t="s">
        <v>1682</v>
      </c>
      <c r="AI7862" s="352" t="s">
        <v>23170</v>
      </c>
      <c r="AJ7862" s="352" t="s">
        <v>23171</v>
      </c>
      <c r="AK7862" s="354">
        <v>189.80663999999999</v>
      </c>
      <c r="AL7862" s="355">
        <v>9.1303800000000006</v>
      </c>
      <c r="AM7862" s="11">
        <f>IF(Verzie!$E$1="CZK",Ceny!AK7862,IF(Verzie!$E$1="SK",Ceny!AL7862,""))</f>
        <v>9.1303800000000006</v>
      </c>
    </row>
    <row r="7863" spans="34:39" ht="15">
      <c r="AH7863" s="353" t="s">
        <v>1682</v>
      </c>
      <c r="AI7863" s="352" t="s">
        <v>23172</v>
      </c>
      <c r="AJ7863" s="352" t="s">
        <v>23173</v>
      </c>
      <c r="AK7863" s="354">
        <v>189.80663999999999</v>
      </c>
      <c r="AL7863" s="355">
        <v>9.1303800000000006</v>
      </c>
      <c r="AM7863" s="11">
        <f>IF(Verzie!$E$1="CZK",Ceny!AK7863,IF(Verzie!$E$1="SK",Ceny!AL7863,""))</f>
        <v>9.1303800000000006</v>
      </c>
    </row>
    <row r="7864" spans="34:39" ht="15">
      <c r="AH7864" s="353" t="s">
        <v>1682</v>
      </c>
      <c r="AI7864" s="352" t="s">
        <v>23174</v>
      </c>
      <c r="AJ7864" s="352" t="s">
        <v>23175</v>
      </c>
      <c r="AK7864" s="354">
        <v>189.80663999999999</v>
      </c>
      <c r="AL7864" s="355">
        <v>9.1303800000000006</v>
      </c>
      <c r="AM7864" s="11">
        <f>IF(Verzie!$E$1="CZK",Ceny!AK7864,IF(Verzie!$E$1="SK",Ceny!AL7864,""))</f>
        <v>9.1303800000000006</v>
      </c>
    </row>
    <row r="7865" spans="34:39" ht="15">
      <c r="AH7865" s="353" t="s">
        <v>1682</v>
      </c>
      <c r="AI7865" s="352" t="s">
        <v>23176</v>
      </c>
      <c r="AJ7865" s="352" t="s">
        <v>23177</v>
      </c>
      <c r="AK7865" s="354">
        <v>189.80663999999999</v>
      </c>
      <c r="AL7865" s="355">
        <v>9.1303800000000006</v>
      </c>
      <c r="AM7865" s="11">
        <f>IF(Verzie!$E$1="CZK",Ceny!AK7865,IF(Verzie!$E$1="SK",Ceny!AL7865,""))</f>
        <v>9.1303800000000006</v>
      </c>
    </row>
    <row r="7866" spans="34:39" ht="15">
      <c r="AH7866" s="353" t="s">
        <v>1682</v>
      </c>
      <c r="AI7866" s="352" t="s">
        <v>23178</v>
      </c>
      <c r="AJ7866" s="352" t="s">
        <v>23179</v>
      </c>
      <c r="AK7866" s="354">
        <v>189.80663999999999</v>
      </c>
      <c r="AL7866" s="355">
        <v>9.1303800000000006</v>
      </c>
      <c r="AM7866" s="11">
        <f>IF(Verzie!$E$1="CZK",Ceny!AK7866,IF(Verzie!$E$1="SK",Ceny!AL7866,""))</f>
        <v>9.1303800000000006</v>
      </c>
    </row>
    <row r="7867" spans="34:39" ht="15">
      <c r="AH7867" s="353" t="s">
        <v>1682</v>
      </c>
      <c r="AI7867" s="352" t="s">
        <v>23180</v>
      </c>
      <c r="AJ7867" s="352" t="s">
        <v>23181</v>
      </c>
      <c r="AK7867" s="354">
        <v>189.80663999999999</v>
      </c>
      <c r="AL7867" s="355">
        <v>9.1303800000000006</v>
      </c>
      <c r="AM7867" s="11">
        <f>IF(Verzie!$E$1="CZK",Ceny!AK7867,IF(Verzie!$E$1="SK",Ceny!AL7867,""))</f>
        <v>9.1303800000000006</v>
      </c>
    </row>
    <row r="7868" spans="34:39" ht="15">
      <c r="AH7868" s="353" t="s">
        <v>1682</v>
      </c>
      <c r="AI7868" s="352" t="s">
        <v>23182</v>
      </c>
      <c r="AJ7868" s="352" t="s">
        <v>23183</v>
      </c>
      <c r="AK7868" s="354">
        <v>189.80663999999999</v>
      </c>
      <c r="AL7868" s="355">
        <v>9.1303800000000006</v>
      </c>
      <c r="AM7868" s="11">
        <f>IF(Verzie!$E$1="CZK",Ceny!AK7868,IF(Verzie!$E$1="SK",Ceny!AL7868,""))</f>
        <v>9.1303800000000006</v>
      </c>
    </row>
    <row r="7869" spans="34:39" ht="15">
      <c r="AH7869" s="353" t="s">
        <v>1682</v>
      </c>
      <c r="AI7869" s="352" t="s">
        <v>23184</v>
      </c>
      <c r="AJ7869" s="352" t="s">
        <v>23185</v>
      </c>
      <c r="AK7869" s="354">
        <v>199.97499999999999</v>
      </c>
      <c r="AL7869" s="355">
        <v>9.6195199999999996</v>
      </c>
      <c r="AM7869" s="11">
        <f>IF(Verzie!$E$1="CZK",Ceny!AK7869,IF(Verzie!$E$1="SK",Ceny!AL7869,""))</f>
        <v>9.6195199999999996</v>
      </c>
    </row>
    <row r="7870" spans="34:39" ht="15">
      <c r="AH7870" s="353" t="s">
        <v>1682</v>
      </c>
      <c r="AI7870" s="352" t="s">
        <v>23186</v>
      </c>
      <c r="AJ7870" s="352" t="s">
        <v>23187</v>
      </c>
      <c r="AK7870" s="354">
        <v>199.97499999999999</v>
      </c>
      <c r="AL7870" s="355">
        <v>9.6195199999999996</v>
      </c>
      <c r="AM7870" s="11">
        <f>IF(Verzie!$E$1="CZK",Ceny!AK7870,IF(Verzie!$E$1="SK",Ceny!AL7870,""))</f>
        <v>9.6195199999999996</v>
      </c>
    </row>
    <row r="7871" spans="34:39" ht="15">
      <c r="AH7871" s="353" t="s">
        <v>1682</v>
      </c>
      <c r="AI7871" s="352" t="s">
        <v>23188</v>
      </c>
      <c r="AJ7871" s="352" t="s">
        <v>23189</v>
      </c>
      <c r="AK7871" s="354">
        <v>199.97499999999999</v>
      </c>
      <c r="AL7871" s="355">
        <v>9.6195199999999996</v>
      </c>
      <c r="AM7871" s="11">
        <f>IF(Verzie!$E$1="CZK",Ceny!AK7871,IF(Verzie!$E$1="SK",Ceny!AL7871,""))</f>
        <v>9.6195199999999996</v>
      </c>
    </row>
    <row r="7872" spans="34:39" ht="15">
      <c r="AH7872" s="353" t="s">
        <v>1682</v>
      </c>
      <c r="AI7872" s="352" t="s">
        <v>23190</v>
      </c>
      <c r="AJ7872" s="352" t="s">
        <v>23191</v>
      </c>
      <c r="AK7872" s="354">
        <v>201.8536</v>
      </c>
      <c r="AL7872" s="355">
        <v>9.5050799999999995</v>
      </c>
      <c r="AM7872" s="11">
        <f>IF(Verzie!$E$1="CZK",Ceny!AK7872,IF(Verzie!$E$1="SK",Ceny!AL7872,""))</f>
        <v>9.5050799999999995</v>
      </c>
    </row>
    <row r="7873" spans="34:39" ht="15">
      <c r="AH7873" s="353" t="s">
        <v>1682</v>
      </c>
      <c r="AI7873" s="352" t="s">
        <v>23192</v>
      </c>
      <c r="AJ7873" s="352" t="s">
        <v>23193</v>
      </c>
      <c r="AK7873" s="354">
        <v>201.8536</v>
      </c>
      <c r="AL7873" s="355">
        <v>9.5050799999999995</v>
      </c>
      <c r="AM7873" s="11">
        <f>IF(Verzie!$E$1="CZK",Ceny!AK7873,IF(Verzie!$E$1="SK",Ceny!AL7873,""))</f>
        <v>9.5050799999999995</v>
      </c>
    </row>
    <row r="7874" spans="34:39" ht="15">
      <c r="AH7874" s="353" t="s">
        <v>1682</v>
      </c>
      <c r="AI7874" s="352" t="s">
        <v>23194</v>
      </c>
      <c r="AJ7874" s="352" t="s">
        <v>23195</v>
      </c>
      <c r="AK7874" s="354">
        <v>201.8536</v>
      </c>
      <c r="AL7874" s="355">
        <v>9.5050799999999995</v>
      </c>
      <c r="AM7874" s="11">
        <f>IF(Verzie!$E$1="CZK",Ceny!AK7874,IF(Verzie!$E$1="SK",Ceny!AL7874,""))</f>
        <v>9.5050799999999995</v>
      </c>
    </row>
    <row r="7875" spans="34:39" ht="15">
      <c r="AH7875" s="353" t="s">
        <v>1682</v>
      </c>
      <c r="AI7875" s="352" t="s">
        <v>23196</v>
      </c>
      <c r="AJ7875" s="352" t="s">
        <v>23197</v>
      </c>
      <c r="AK7875" s="354">
        <v>208.92526000000001</v>
      </c>
      <c r="AL7875" s="355">
        <v>9.8378800000000002</v>
      </c>
      <c r="AM7875" s="11">
        <f>IF(Verzie!$E$1="CZK",Ceny!AK7875,IF(Verzie!$E$1="SK",Ceny!AL7875,""))</f>
        <v>9.8378800000000002</v>
      </c>
    </row>
    <row r="7876" spans="34:39" ht="15">
      <c r="AH7876" s="353" t="s">
        <v>1682</v>
      </c>
      <c r="AI7876" s="352" t="s">
        <v>23198</v>
      </c>
      <c r="AJ7876" s="352" t="s">
        <v>23199</v>
      </c>
      <c r="AK7876" s="354">
        <v>208.92526000000001</v>
      </c>
      <c r="AL7876" s="355">
        <v>9.8378800000000002</v>
      </c>
      <c r="AM7876" s="11">
        <f>IF(Verzie!$E$1="CZK",Ceny!AK7876,IF(Verzie!$E$1="SK",Ceny!AL7876,""))</f>
        <v>9.8378800000000002</v>
      </c>
    </row>
    <row r="7877" spans="34:39" ht="15">
      <c r="AH7877" s="353" t="s">
        <v>1682</v>
      </c>
      <c r="AI7877" s="352" t="s">
        <v>23200</v>
      </c>
      <c r="AJ7877" s="352" t="s">
        <v>23201</v>
      </c>
      <c r="AK7877" s="354">
        <v>208.92526000000001</v>
      </c>
      <c r="AL7877" s="355">
        <v>9.8378800000000002</v>
      </c>
      <c r="AM7877" s="11">
        <f>IF(Verzie!$E$1="CZK",Ceny!AK7877,IF(Verzie!$E$1="SK",Ceny!AL7877,""))</f>
        <v>9.8378800000000002</v>
      </c>
    </row>
    <row r="7878" spans="34:39" ht="15">
      <c r="AH7878" s="353" t="s">
        <v>1682</v>
      </c>
      <c r="AI7878" s="352" t="s">
        <v>23202</v>
      </c>
      <c r="AJ7878" s="352" t="s">
        <v>23203</v>
      </c>
      <c r="AK7878" s="354">
        <v>229.03471999999999</v>
      </c>
      <c r="AL7878" s="355">
        <v>11.0174</v>
      </c>
      <c r="AM7878" s="11">
        <f>IF(Verzie!$E$1="CZK",Ceny!AK7878,IF(Verzie!$E$1="SK",Ceny!AL7878,""))</f>
        <v>11.0174</v>
      </c>
    </row>
    <row r="7879" spans="34:39" ht="15">
      <c r="AH7879" s="353" t="s">
        <v>1682</v>
      </c>
      <c r="AI7879" s="352" t="s">
        <v>23204</v>
      </c>
      <c r="AJ7879" s="352" t="s">
        <v>23205</v>
      </c>
      <c r="AK7879" s="354">
        <v>229.03471999999999</v>
      </c>
      <c r="AL7879" s="355">
        <v>11.0174</v>
      </c>
      <c r="AM7879" s="11">
        <f>IF(Verzie!$E$1="CZK",Ceny!AK7879,IF(Verzie!$E$1="SK",Ceny!AL7879,""))</f>
        <v>11.0174</v>
      </c>
    </row>
    <row r="7880" spans="34:39" ht="15">
      <c r="AH7880" s="353" t="s">
        <v>1682</v>
      </c>
      <c r="AI7880" s="352" t="s">
        <v>23206</v>
      </c>
      <c r="AJ7880" s="352" t="s">
        <v>23207</v>
      </c>
      <c r="AK7880" s="354">
        <v>229.03471999999999</v>
      </c>
      <c r="AL7880" s="355">
        <v>11.0174</v>
      </c>
      <c r="AM7880" s="11">
        <f>IF(Verzie!$E$1="CZK",Ceny!AK7880,IF(Verzie!$E$1="SK",Ceny!AL7880,""))</f>
        <v>11.0174</v>
      </c>
    </row>
    <row r="7881" spans="34:39" ht="15">
      <c r="AH7881" s="353" t="s">
        <v>1682</v>
      </c>
      <c r="AI7881" s="352" t="s">
        <v>23208</v>
      </c>
      <c r="AJ7881" s="352" t="s">
        <v>23209</v>
      </c>
      <c r="AK7881" s="354">
        <v>213.66908000000001</v>
      </c>
      <c r="AL7881" s="355">
        <v>10.278280000000001</v>
      </c>
      <c r="AM7881" s="11">
        <f>IF(Verzie!$E$1="CZK",Ceny!AK7881,IF(Verzie!$E$1="SK",Ceny!AL7881,""))</f>
        <v>10.278280000000001</v>
      </c>
    </row>
    <row r="7882" spans="34:39" ht="15">
      <c r="AH7882" s="353" t="s">
        <v>1682</v>
      </c>
      <c r="AI7882" s="352" t="s">
        <v>23210</v>
      </c>
      <c r="AJ7882" s="352" t="s">
        <v>23211</v>
      </c>
      <c r="AK7882" s="354">
        <v>213.66908000000001</v>
      </c>
      <c r="AL7882" s="355">
        <v>10.278280000000001</v>
      </c>
      <c r="AM7882" s="11">
        <f>IF(Verzie!$E$1="CZK",Ceny!AK7882,IF(Verzie!$E$1="SK",Ceny!AL7882,""))</f>
        <v>10.278280000000001</v>
      </c>
    </row>
    <row r="7883" spans="34:39" ht="15">
      <c r="AH7883" s="353" t="s">
        <v>1682</v>
      </c>
      <c r="AI7883" s="352" t="s">
        <v>23212</v>
      </c>
      <c r="AJ7883" s="352" t="s">
        <v>23213</v>
      </c>
      <c r="AK7883" s="354">
        <v>213.66908000000001</v>
      </c>
      <c r="AL7883" s="355">
        <v>10.278280000000001</v>
      </c>
      <c r="AM7883" s="11">
        <f>IF(Verzie!$E$1="CZK",Ceny!AK7883,IF(Verzie!$E$1="SK",Ceny!AL7883,""))</f>
        <v>10.278280000000001</v>
      </c>
    </row>
    <row r="7884" spans="34:39" ht="15">
      <c r="AH7884" s="353" t="s">
        <v>1682</v>
      </c>
      <c r="AI7884" s="352" t="s">
        <v>23214</v>
      </c>
      <c r="AJ7884" s="352" t="s">
        <v>23215</v>
      </c>
      <c r="AK7884" s="354">
        <v>221.16473999999999</v>
      </c>
      <c r="AL7884" s="355">
        <v>10.638859999999999</v>
      </c>
      <c r="AM7884" s="11">
        <f>IF(Verzie!$E$1="CZK",Ceny!AK7884,IF(Verzie!$E$1="SK",Ceny!AL7884,""))</f>
        <v>10.638859999999999</v>
      </c>
    </row>
    <row r="7885" spans="34:39" ht="15">
      <c r="AH7885" s="353" t="s">
        <v>1682</v>
      </c>
      <c r="AI7885" s="352" t="s">
        <v>23216</v>
      </c>
      <c r="AJ7885" s="352" t="s">
        <v>23217</v>
      </c>
      <c r="AK7885" s="354">
        <v>221.16473999999999</v>
      </c>
      <c r="AL7885" s="355">
        <v>10.638859999999999</v>
      </c>
      <c r="AM7885" s="11">
        <f>IF(Verzie!$E$1="CZK",Ceny!AK7885,IF(Verzie!$E$1="SK",Ceny!AL7885,""))</f>
        <v>10.638859999999999</v>
      </c>
    </row>
    <row r="7886" spans="34:39" ht="15">
      <c r="AH7886" s="353" t="s">
        <v>1682</v>
      </c>
      <c r="AI7886" s="352" t="s">
        <v>23218</v>
      </c>
      <c r="AJ7886" s="352" t="s">
        <v>23219</v>
      </c>
      <c r="AK7886" s="354">
        <v>221.16473999999999</v>
      </c>
      <c r="AL7886" s="355">
        <v>10.638859999999999</v>
      </c>
      <c r="AM7886" s="11">
        <f>IF(Verzie!$E$1="CZK",Ceny!AK7886,IF(Verzie!$E$1="SK",Ceny!AL7886,""))</f>
        <v>10.638859999999999</v>
      </c>
    </row>
    <row r="7887" spans="34:39" ht="15">
      <c r="AH7887" s="353" t="s">
        <v>1682</v>
      </c>
      <c r="AI7887" s="352" t="s">
        <v>23220</v>
      </c>
      <c r="AJ7887" s="352" t="s">
        <v>23221</v>
      </c>
      <c r="AK7887" s="354">
        <v>1237.0040100000001</v>
      </c>
      <c r="AL7887" s="355">
        <v>59.504339999999999</v>
      </c>
      <c r="AM7887" s="11">
        <f>IF(Verzie!$E$1="CZK",Ceny!AK7887,IF(Verzie!$E$1="SK",Ceny!AL7887,""))</f>
        <v>59.504339999999999</v>
      </c>
    </row>
    <row r="7888" spans="34:39" ht="15">
      <c r="AH7888" s="353" t="s">
        <v>1682</v>
      </c>
      <c r="AI7888" s="352" t="s">
        <v>23222</v>
      </c>
      <c r="AJ7888" s="352" t="s">
        <v>23223</v>
      </c>
      <c r="AK7888" s="354">
        <v>1237.0040100000001</v>
      </c>
      <c r="AL7888" s="355">
        <v>59.504339999999999</v>
      </c>
      <c r="AM7888" s="11">
        <f>IF(Verzie!$E$1="CZK",Ceny!AK7888,IF(Verzie!$E$1="SK",Ceny!AL7888,""))</f>
        <v>59.504339999999999</v>
      </c>
    </row>
    <row r="7889" spans="34:39" ht="15">
      <c r="AH7889" s="353" t="s">
        <v>1682</v>
      </c>
      <c r="AI7889" s="352" t="s">
        <v>23224</v>
      </c>
      <c r="AJ7889" s="352" t="s">
        <v>23225</v>
      </c>
      <c r="AK7889" s="354">
        <v>1237.0040100000001</v>
      </c>
      <c r="AL7889" s="355">
        <v>59.504339999999999</v>
      </c>
      <c r="AM7889" s="11">
        <f>IF(Verzie!$E$1="CZK",Ceny!AK7889,IF(Verzie!$E$1="SK",Ceny!AL7889,""))</f>
        <v>59.504339999999999</v>
      </c>
    </row>
    <row r="7890" spans="34:39" ht="15">
      <c r="AH7890" s="353" t="s">
        <v>1682</v>
      </c>
      <c r="AI7890" s="352" t="s">
        <v>23226</v>
      </c>
      <c r="AJ7890" s="352" t="s">
        <v>23227</v>
      </c>
      <c r="AK7890" s="354">
        <v>1535.6959899999999</v>
      </c>
      <c r="AL7890" s="355">
        <v>73.872529999999998</v>
      </c>
      <c r="AM7890" s="11">
        <f>IF(Verzie!$E$1="CZK",Ceny!AK7890,IF(Verzie!$E$1="SK",Ceny!AL7890,""))</f>
        <v>73.872529999999998</v>
      </c>
    </row>
    <row r="7891" spans="34:39" ht="15">
      <c r="AH7891" s="353" t="s">
        <v>1682</v>
      </c>
      <c r="AI7891" s="352" t="s">
        <v>23228</v>
      </c>
      <c r="AJ7891" s="352" t="s">
        <v>23229</v>
      </c>
      <c r="AK7891" s="354">
        <v>1237.0040100000001</v>
      </c>
      <c r="AL7891" s="355">
        <v>59.504339999999999</v>
      </c>
      <c r="AM7891" s="11">
        <f>IF(Verzie!$E$1="CZK",Ceny!AK7891,IF(Verzie!$E$1="SK",Ceny!AL7891,""))</f>
        <v>59.504339999999999</v>
      </c>
    </row>
    <row r="7892" spans="34:39" ht="15">
      <c r="AH7892" s="353" t="s">
        <v>1682</v>
      </c>
      <c r="AI7892" s="352" t="s">
        <v>23230</v>
      </c>
      <c r="AJ7892" s="352" t="s">
        <v>23231</v>
      </c>
      <c r="AK7892" s="354">
        <v>1179.3436099999999</v>
      </c>
      <c r="AL7892" s="355">
        <v>56.730699999999999</v>
      </c>
      <c r="AM7892" s="11">
        <f>IF(Verzie!$E$1="CZK",Ceny!AK7892,IF(Verzie!$E$1="SK",Ceny!AL7892,""))</f>
        <v>56.730699999999999</v>
      </c>
    </row>
    <row r="7893" spans="34:39" ht="15">
      <c r="AH7893" s="353" t="s">
        <v>1682</v>
      </c>
      <c r="AI7893" s="352" t="s">
        <v>23232</v>
      </c>
      <c r="AJ7893" s="352" t="s">
        <v>23233</v>
      </c>
      <c r="AK7893" s="354">
        <v>1535.6959899999999</v>
      </c>
      <c r="AL7893" s="355">
        <v>73.872529999999998</v>
      </c>
      <c r="AM7893" s="11">
        <f>IF(Verzie!$E$1="CZK",Ceny!AK7893,IF(Verzie!$E$1="SK",Ceny!AL7893,""))</f>
        <v>73.872529999999998</v>
      </c>
    </row>
    <row r="7894" spans="34:39" ht="15">
      <c r="AH7894" s="353" t="s">
        <v>1682</v>
      </c>
      <c r="AI7894" s="352" t="s">
        <v>23234</v>
      </c>
      <c r="AJ7894" s="352" t="s">
        <v>23235</v>
      </c>
      <c r="AK7894" s="354">
        <v>1237.0040100000001</v>
      </c>
      <c r="AL7894" s="355">
        <v>59.504339999999999</v>
      </c>
      <c r="AM7894" s="11">
        <f>IF(Verzie!$E$1="CZK",Ceny!AK7894,IF(Verzie!$E$1="SK",Ceny!AL7894,""))</f>
        <v>59.504339999999999</v>
      </c>
    </row>
    <row r="7895" spans="34:39" ht="15">
      <c r="AH7895" s="353" t="s">
        <v>1682</v>
      </c>
      <c r="AI7895" s="352" t="s">
        <v>23236</v>
      </c>
      <c r="AJ7895" s="352" t="s">
        <v>23237</v>
      </c>
      <c r="AK7895" s="354">
        <v>1179.3436099999999</v>
      </c>
      <c r="AL7895" s="355">
        <v>56.730699999999999</v>
      </c>
      <c r="AM7895" s="11">
        <f>IF(Verzie!$E$1="CZK",Ceny!AK7895,IF(Verzie!$E$1="SK",Ceny!AL7895,""))</f>
        <v>56.730699999999999</v>
      </c>
    </row>
    <row r="7896" spans="34:39" ht="15">
      <c r="AH7896" s="353" t="s">
        <v>1682</v>
      </c>
      <c r="AI7896" s="352" t="s">
        <v>23238</v>
      </c>
      <c r="AJ7896" s="352" t="s">
        <v>23239</v>
      </c>
      <c r="AK7896" s="354">
        <v>1535.6959899999999</v>
      </c>
      <c r="AL7896" s="355">
        <v>73.872529999999998</v>
      </c>
      <c r="AM7896" s="11">
        <f>IF(Verzie!$E$1="CZK",Ceny!AK7896,IF(Verzie!$E$1="SK",Ceny!AL7896,""))</f>
        <v>73.872529999999998</v>
      </c>
    </row>
    <row r="7897" spans="34:39" ht="15">
      <c r="AH7897" s="353" t="s">
        <v>1682</v>
      </c>
      <c r="AI7897" s="352" t="s">
        <v>23240</v>
      </c>
      <c r="AJ7897" s="352" t="s">
        <v>23241</v>
      </c>
      <c r="AK7897" s="354">
        <v>1237.0040100000001</v>
      </c>
      <c r="AL7897" s="355">
        <v>59.504339999999999</v>
      </c>
      <c r="AM7897" s="11">
        <f>IF(Verzie!$E$1="CZK",Ceny!AK7897,IF(Verzie!$E$1="SK",Ceny!AL7897,""))</f>
        <v>59.504339999999999</v>
      </c>
    </row>
    <row r="7898" spans="34:39" ht="15">
      <c r="AH7898" s="353" t="s">
        <v>1682</v>
      </c>
      <c r="AI7898" s="352" t="s">
        <v>23242</v>
      </c>
      <c r="AJ7898" s="352" t="s">
        <v>23243</v>
      </c>
      <c r="AK7898" s="354">
        <v>1179.3436099999999</v>
      </c>
      <c r="AL7898" s="355">
        <v>56.730699999999999</v>
      </c>
      <c r="AM7898" s="11">
        <f>IF(Verzie!$E$1="CZK",Ceny!AK7898,IF(Verzie!$E$1="SK",Ceny!AL7898,""))</f>
        <v>56.730699999999999</v>
      </c>
    </row>
    <row r="7899" spans="34:39" ht="15">
      <c r="AH7899" s="353" t="s">
        <v>1682</v>
      </c>
      <c r="AI7899" s="352" t="s">
        <v>23244</v>
      </c>
      <c r="AJ7899" s="352" t="s">
        <v>23245</v>
      </c>
      <c r="AK7899" s="354">
        <v>0</v>
      </c>
      <c r="AL7899" s="355">
        <v>0</v>
      </c>
      <c r="AM7899" s="11">
        <f>IF(Verzie!$E$1="CZK",Ceny!AK7899,IF(Verzie!$E$1="SK",Ceny!AL7899,""))</f>
        <v>0</v>
      </c>
    </row>
    <row r="7900" spans="34:39" ht="15">
      <c r="AH7900" s="353" t="s">
        <v>1682</v>
      </c>
      <c r="AI7900" s="352" t="s">
        <v>23246</v>
      </c>
      <c r="AJ7900" s="352" t="s">
        <v>23247</v>
      </c>
      <c r="AK7900" s="354">
        <v>1367.5249899999999</v>
      </c>
      <c r="AL7900" s="355">
        <v>65.782920000000004</v>
      </c>
      <c r="AM7900" s="11">
        <f>IF(Verzie!$E$1="CZK",Ceny!AK7900,IF(Verzie!$E$1="SK",Ceny!AL7900,""))</f>
        <v>65.782920000000004</v>
      </c>
    </row>
    <row r="7901" spans="34:39" ht="15">
      <c r="AH7901" s="353" t="s">
        <v>1682</v>
      </c>
      <c r="AI7901" s="352" t="s">
        <v>23248</v>
      </c>
      <c r="AJ7901" s="352" t="s">
        <v>23249</v>
      </c>
      <c r="AK7901" s="354">
        <v>1314.1852899999999</v>
      </c>
      <c r="AL7901" s="355">
        <v>63.217059999999996</v>
      </c>
      <c r="AM7901" s="11">
        <f>IF(Verzie!$E$1="CZK",Ceny!AK7901,IF(Verzie!$E$1="SK",Ceny!AL7901,""))</f>
        <v>63.217059999999996</v>
      </c>
    </row>
    <row r="7902" spans="34:39" ht="15">
      <c r="AH7902" s="353" t="s">
        <v>1682</v>
      </c>
      <c r="AI7902" s="352" t="s">
        <v>23250</v>
      </c>
      <c r="AJ7902" s="352" t="s">
        <v>23251</v>
      </c>
      <c r="AK7902" s="354">
        <v>0</v>
      </c>
      <c r="AL7902" s="355">
        <v>0</v>
      </c>
      <c r="AM7902" s="11">
        <f>IF(Verzie!$E$1="CZK",Ceny!AK7902,IF(Verzie!$E$1="SK",Ceny!AL7902,""))</f>
        <v>0</v>
      </c>
    </row>
    <row r="7903" spans="34:39" ht="15">
      <c r="AH7903" s="353" t="s">
        <v>1682</v>
      </c>
      <c r="AI7903" s="352" t="s">
        <v>23252</v>
      </c>
      <c r="AJ7903" s="352" t="s">
        <v>23253</v>
      </c>
      <c r="AK7903" s="354">
        <v>1367.5249899999999</v>
      </c>
      <c r="AL7903" s="355">
        <v>65.782920000000004</v>
      </c>
      <c r="AM7903" s="11">
        <f>IF(Verzie!$E$1="CZK",Ceny!AK7903,IF(Verzie!$E$1="SK",Ceny!AL7903,""))</f>
        <v>65.782920000000004</v>
      </c>
    </row>
    <row r="7904" spans="34:39" ht="15">
      <c r="AH7904" s="353" t="s">
        <v>1682</v>
      </c>
      <c r="AI7904" s="352" t="s">
        <v>23254</v>
      </c>
      <c r="AJ7904" s="352" t="s">
        <v>23255</v>
      </c>
      <c r="AK7904" s="354">
        <v>1314.1852899999999</v>
      </c>
      <c r="AL7904" s="355">
        <v>63.217059999999996</v>
      </c>
      <c r="AM7904" s="11">
        <f>IF(Verzie!$E$1="CZK",Ceny!AK7904,IF(Verzie!$E$1="SK",Ceny!AL7904,""))</f>
        <v>63.217059999999996</v>
      </c>
    </row>
    <row r="7905" spans="34:39" ht="15">
      <c r="AH7905" s="353" t="s">
        <v>1682</v>
      </c>
      <c r="AI7905" s="352" t="s">
        <v>23256</v>
      </c>
      <c r="AJ7905" s="352" t="s">
        <v>23257</v>
      </c>
      <c r="AK7905" s="354">
        <v>0</v>
      </c>
      <c r="AL7905" s="355">
        <v>0</v>
      </c>
      <c r="AM7905" s="11">
        <f>IF(Verzie!$E$1="CZK",Ceny!AK7905,IF(Verzie!$E$1="SK",Ceny!AL7905,""))</f>
        <v>0</v>
      </c>
    </row>
    <row r="7906" spans="34:39" ht="15">
      <c r="AH7906" s="353" t="s">
        <v>1682</v>
      </c>
      <c r="AI7906" s="352" t="s">
        <v>23258</v>
      </c>
      <c r="AJ7906" s="352" t="s">
        <v>23259</v>
      </c>
      <c r="AK7906" s="354">
        <v>1367.5249899999999</v>
      </c>
      <c r="AL7906" s="355">
        <v>65.782920000000004</v>
      </c>
      <c r="AM7906" s="11">
        <f>IF(Verzie!$E$1="CZK",Ceny!AK7906,IF(Verzie!$E$1="SK",Ceny!AL7906,""))</f>
        <v>65.782920000000004</v>
      </c>
    </row>
    <row r="7907" spans="34:39" ht="15">
      <c r="AH7907" s="353" t="s">
        <v>1682</v>
      </c>
      <c r="AI7907" s="352" t="s">
        <v>23260</v>
      </c>
      <c r="AJ7907" s="352" t="s">
        <v>23261</v>
      </c>
      <c r="AK7907" s="354">
        <v>1314.1852899999999</v>
      </c>
      <c r="AL7907" s="355">
        <v>63.217059999999996</v>
      </c>
      <c r="AM7907" s="11">
        <f>IF(Verzie!$E$1="CZK",Ceny!AK7907,IF(Verzie!$E$1="SK",Ceny!AL7907,""))</f>
        <v>63.217059999999996</v>
      </c>
    </row>
    <row r="7908" spans="34:39" ht="15">
      <c r="AH7908" s="353" t="s">
        <v>1682</v>
      </c>
      <c r="AI7908" s="352" t="s">
        <v>23262</v>
      </c>
      <c r="AJ7908" s="352" t="s">
        <v>23263</v>
      </c>
      <c r="AK7908" s="354">
        <v>1552.39654</v>
      </c>
      <c r="AL7908" s="355">
        <v>74.675910000000002</v>
      </c>
      <c r="AM7908" s="11">
        <f>IF(Verzie!$E$1="CZK",Ceny!AK7908,IF(Verzie!$E$1="SK",Ceny!AL7908,""))</f>
        <v>74.675910000000002</v>
      </c>
    </row>
    <row r="7909" spans="34:39" ht="15">
      <c r="AH7909" s="353" t="s">
        <v>1682</v>
      </c>
      <c r="AI7909" s="352" t="s">
        <v>23264</v>
      </c>
      <c r="AJ7909" s="352" t="s">
        <v>23265</v>
      </c>
      <c r="AK7909" s="354">
        <v>1259.75944</v>
      </c>
      <c r="AL7909" s="355">
        <v>60.599029999999999</v>
      </c>
      <c r="AM7909" s="11">
        <f>IF(Verzie!$E$1="CZK",Ceny!AK7909,IF(Verzie!$E$1="SK",Ceny!AL7909,""))</f>
        <v>60.599029999999999</v>
      </c>
    </row>
    <row r="7910" spans="34:39" ht="15">
      <c r="AH7910" s="353" t="s">
        <v>1682</v>
      </c>
      <c r="AI7910" s="352" t="s">
        <v>23266</v>
      </c>
      <c r="AJ7910" s="352" t="s">
        <v>23267</v>
      </c>
      <c r="AK7910" s="354">
        <v>1202.09492</v>
      </c>
      <c r="AL7910" s="355">
        <v>57.825130000000001</v>
      </c>
      <c r="AM7910" s="11">
        <f>IF(Verzie!$E$1="CZK",Ceny!AK7910,IF(Verzie!$E$1="SK",Ceny!AL7910,""))</f>
        <v>57.825130000000001</v>
      </c>
    </row>
    <row r="7911" spans="34:39" ht="15">
      <c r="AH7911" s="353" t="s">
        <v>1682</v>
      </c>
      <c r="AI7911" s="352" t="s">
        <v>23268</v>
      </c>
      <c r="AJ7911" s="352" t="s">
        <v>23269</v>
      </c>
      <c r="AK7911" s="354">
        <v>1552.39654</v>
      </c>
      <c r="AL7911" s="355">
        <v>74.675910000000002</v>
      </c>
      <c r="AM7911" s="11">
        <f>IF(Verzie!$E$1="CZK",Ceny!AK7911,IF(Verzie!$E$1="SK",Ceny!AL7911,""))</f>
        <v>74.675910000000002</v>
      </c>
    </row>
    <row r="7912" spans="34:39" ht="15">
      <c r="AH7912" s="353" t="s">
        <v>1682</v>
      </c>
      <c r="AI7912" s="352" t="s">
        <v>23270</v>
      </c>
      <c r="AJ7912" s="352" t="s">
        <v>23271</v>
      </c>
      <c r="AK7912" s="354">
        <v>1259.75944</v>
      </c>
      <c r="AL7912" s="355">
        <v>60.599029999999999</v>
      </c>
      <c r="AM7912" s="11">
        <f>IF(Verzie!$E$1="CZK",Ceny!AK7912,IF(Verzie!$E$1="SK",Ceny!AL7912,""))</f>
        <v>60.599029999999999</v>
      </c>
    </row>
    <row r="7913" spans="34:39" ht="15">
      <c r="AH7913" s="353" t="s">
        <v>1682</v>
      </c>
      <c r="AI7913" s="352" t="s">
        <v>23272</v>
      </c>
      <c r="AJ7913" s="352" t="s">
        <v>23273</v>
      </c>
      <c r="AK7913" s="354">
        <v>1202.09492</v>
      </c>
      <c r="AL7913" s="355">
        <v>57.825130000000001</v>
      </c>
      <c r="AM7913" s="11">
        <f>IF(Verzie!$E$1="CZK",Ceny!AK7913,IF(Verzie!$E$1="SK",Ceny!AL7913,""))</f>
        <v>57.825130000000001</v>
      </c>
    </row>
    <row r="7914" spans="34:39" ht="15">
      <c r="AH7914" s="353" t="s">
        <v>1682</v>
      </c>
      <c r="AI7914" s="352" t="s">
        <v>23274</v>
      </c>
      <c r="AJ7914" s="352" t="s">
        <v>23275</v>
      </c>
      <c r="AK7914" s="354">
        <v>1552.39654</v>
      </c>
      <c r="AL7914" s="355">
        <v>74.675910000000002</v>
      </c>
      <c r="AM7914" s="11">
        <f>IF(Verzie!$E$1="CZK",Ceny!AK7914,IF(Verzie!$E$1="SK",Ceny!AL7914,""))</f>
        <v>74.675910000000002</v>
      </c>
    </row>
    <row r="7915" spans="34:39" ht="15">
      <c r="AH7915" s="353" t="s">
        <v>1682</v>
      </c>
      <c r="AI7915" s="352" t="s">
        <v>23276</v>
      </c>
      <c r="AJ7915" s="352" t="s">
        <v>23277</v>
      </c>
      <c r="AK7915" s="354">
        <v>1259.75944</v>
      </c>
      <c r="AL7915" s="355">
        <v>60.599029999999999</v>
      </c>
      <c r="AM7915" s="11">
        <f>IF(Verzie!$E$1="CZK",Ceny!AK7915,IF(Verzie!$E$1="SK",Ceny!AL7915,""))</f>
        <v>60.599029999999999</v>
      </c>
    </row>
    <row r="7916" spans="34:39" ht="15">
      <c r="AH7916" s="353" t="s">
        <v>1682</v>
      </c>
      <c r="AI7916" s="352" t="s">
        <v>23278</v>
      </c>
      <c r="AJ7916" s="352" t="s">
        <v>23279</v>
      </c>
      <c r="AK7916" s="354">
        <v>1202.09492</v>
      </c>
      <c r="AL7916" s="355">
        <v>57.825130000000001</v>
      </c>
      <c r="AM7916" s="11">
        <f>IF(Verzie!$E$1="CZK",Ceny!AK7916,IF(Verzie!$E$1="SK",Ceny!AL7916,""))</f>
        <v>57.825130000000001</v>
      </c>
    </row>
    <row r="7917" spans="34:39" ht="15">
      <c r="AH7917" s="353" t="s">
        <v>1682</v>
      </c>
      <c r="AI7917" s="352" t="s">
        <v>23280</v>
      </c>
      <c r="AJ7917" s="352" t="s">
        <v>23281</v>
      </c>
      <c r="AK7917" s="354">
        <v>1660.05963</v>
      </c>
      <c r="AL7917" s="355">
        <v>79.854889999999997</v>
      </c>
      <c r="AM7917" s="11">
        <f>IF(Verzie!$E$1="CZK",Ceny!AK7917,IF(Verzie!$E$1="SK",Ceny!AL7917,""))</f>
        <v>79.854889999999997</v>
      </c>
    </row>
    <row r="7918" spans="34:39" ht="15">
      <c r="AH7918" s="353" t="s">
        <v>1682</v>
      </c>
      <c r="AI7918" s="352" t="s">
        <v>23282</v>
      </c>
      <c r="AJ7918" s="352" t="s">
        <v>23283</v>
      </c>
      <c r="AK7918" s="354">
        <v>1389.3721800000001</v>
      </c>
      <c r="AL7918" s="355">
        <v>66.833849999999998</v>
      </c>
      <c r="AM7918" s="11">
        <f>IF(Verzie!$E$1="CZK",Ceny!AK7918,IF(Verzie!$E$1="SK",Ceny!AL7918,""))</f>
        <v>66.833849999999998</v>
      </c>
    </row>
    <row r="7919" spans="34:39" ht="15">
      <c r="AH7919" s="353" t="s">
        <v>1682</v>
      </c>
      <c r="AI7919" s="352" t="s">
        <v>23284</v>
      </c>
      <c r="AJ7919" s="352" t="s">
        <v>23285</v>
      </c>
      <c r="AK7919" s="354">
        <v>1461.1090200000001</v>
      </c>
      <c r="AL7919" s="355">
        <v>70.284649999999999</v>
      </c>
      <c r="AM7919" s="11">
        <f>IF(Verzie!$E$1="CZK",Ceny!AK7919,IF(Verzie!$E$1="SK",Ceny!AL7919,""))</f>
        <v>70.284649999999999</v>
      </c>
    </row>
    <row r="7920" spans="34:39" ht="15">
      <c r="AH7920" s="353" t="s">
        <v>1682</v>
      </c>
      <c r="AI7920" s="352" t="s">
        <v>23286</v>
      </c>
      <c r="AJ7920" s="352" t="s">
        <v>23287</v>
      </c>
      <c r="AK7920" s="354">
        <v>1660.05963</v>
      </c>
      <c r="AL7920" s="355">
        <v>79.854889999999997</v>
      </c>
      <c r="AM7920" s="11">
        <f>IF(Verzie!$E$1="CZK",Ceny!AK7920,IF(Verzie!$E$1="SK",Ceny!AL7920,""))</f>
        <v>79.854889999999997</v>
      </c>
    </row>
    <row r="7921" spans="34:39" ht="15">
      <c r="AH7921" s="353" t="s">
        <v>1682</v>
      </c>
      <c r="AI7921" s="352" t="s">
        <v>23288</v>
      </c>
      <c r="AJ7921" s="352" t="s">
        <v>23289</v>
      </c>
      <c r="AK7921" s="354">
        <v>1389.3721800000001</v>
      </c>
      <c r="AL7921" s="355">
        <v>66.833849999999998</v>
      </c>
      <c r="AM7921" s="11">
        <f>IF(Verzie!$E$1="CZK",Ceny!AK7921,IF(Verzie!$E$1="SK",Ceny!AL7921,""))</f>
        <v>66.833849999999998</v>
      </c>
    </row>
    <row r="7922" spans="34:39" ht="15">
      <c r="AH7922" s="353" t="s">
        <v>1682</v>
      </c>
      <c r="AI7922" s="352" t="s">
        <v>23290</v>
      </c>
      <c r="AJ7922" s="352" t="s">
        <v>23291</v>
      </c>
      <c r="AK7922" s="354">
        <v>1461.1090200000001</v>
      </c>
      <c r="AL7922" s="355">
        <v>70.284649999999999</v>
      </c>
      <c r="AM7922" s="11">
        <f>IF(Verzie!$E$1="CZK",Ceny!AK7922,IF(Verzie!$E$1="SK",Ceny!AL7922,""))</f>
        <v>70.284649999999999</v>
      </c>
    </row>
    <row r="7923" spans="34:39" ht="15">
      <c r="AH7923" s="353" t="s">
        <v>1682</v>
      </c>
      <c r="AI7923" s="352" t="s">
        <v>23292</v>
      </c>
      <c r="AJ7923" s="352" t="s">
        <v>23293</v>
      </c>
      <c r="AK7923" s="354">
        <v>1660.05963</v>
      </c>
      <c r="AL7923" s="355">
        <v>79.854889999999997</v>
      </c>
      <c r="AM7923" s="11">
        <f>IF(Verzie!$E$1="CZK",Ceny!AK7923,IF(Verzie!$E$1="SK",Ceny!AL7923,""))</f>
        <v>79.854889999999997</v>
      </c>
    </row>
    <row r="7924" spans="34:39" ht="15">
      <c r="AH7924" s="353" t="s">
        <v>1682</v>
      </c>
      <c r="AI7924" s="352" t="s">
        <v>23294</v>
      </c>
      <c r="AJ7924" s="352" t="s">
        <v>23295</v>
      </c>
      <c r="AK7924" s="354">
        <v>1389.3721800000001</v>
      </c>
      <c r="AL7924" s="355">
        <v>66.833849999999998</v>
      </c>
      <c r="AM7924" s="11">
        <f>IF(Verzie!$E$1="CZK",Ceny!AK7924,IF(Verzie!$E$1="SK",Ceny!AL7924,""))</f>
        <v>66.833849999999998</v>
      </c>
    </row>
    <row r="7925" spans="34:39" ht="15">
      <c r="AH7925" s="353" t="s">
        <v>1682</v>
      </c>
      <c r="AI7925" s="352" t="s">
        <v>23296</v>
      </c>
      <c r="AJ7925" s="352" t="s">
        <v>23297</v>
      </c>
      <c r="AK7925" s="354">
        <v>1461.1090200000001</v>
      </c>
      <c r="AL7925" s="355">
        <v>70.284649999999999</v>
      </c>
      <c r="AM7925" s="11">
        <f>IF(Verzie!$E$1="CZK",Ceny!AK7925,IF(Verzie!$E$1="SK",Ceny!AL7925,""))</f>
        <v>70.284649999999999</v>
      </c>
    </row>
    <row r="7926" spans="34:39" ht="15">
      <c r="AH7926" s="353" t="s">
        <v>1682</v>
      </c>
      <c r="AI7926" s="352" t="s">
        <v>23298</v>
      </c>
      <c r="AJ7926" s="352" t="s">
        <v>23299</v>
      </c>
      <c r="AK7926" s="354">
        <v>1449.0011199999999</v>
      </c>
      <c r="AL7926" s="355">
        <v>69.702200000000005</v>
      </c>
      <c r="AM7926" s="11">
        <f>IF(Verzie!$E$1="CZK",Ceny!AK7926,IF(Verzie!$E$1="SK",Ceny!AL7926,""))</f>
        <v>69.702200000000005</v>
      </c>
    </row>
    <row r="7927" spans="34:39" ht="15">
      <c r="AH7927" s="353" t="s">
        <v>1682</v>
      </c>
      <c r="AI7927" s="352" t="s">
        <v>23300</v>
      </c>
      <c r="AJ7927" s="352" t="s">
        <v>23301</v>
      </c>
      <c r="AK7927" s="354">
        <v>1265.00036</v>
      </c>
      <c r="AL7927" s="355">
        <v>60.43242</v>
      </c>
      <c r="AM7927" s="11">
        <f>IF(Verzie!$E$1="CZK",Ceny!AK7927,IF(Verzie!$E$1="SK",Ceny!AL7927,""))</f>
        <v>60.43242</v>
      </c>
    </row>
    <row r="7928" spans="34:39" ht="15">
      <c r="AH7928" s="353" t="s">
        <v>1682</v>
      </c>
      <c r="AI7928" s="352" t="s">
        <v>23302</v>
      </c>
      <c r="AJ7928" s="352" t="s">
        <v>23303</v>
      </c>
      <c r="AK7928" s="354">
        <v>1211.2239400000001</v>
      </c>
      <c r="AL7928" s="355">
        <v>58.26426</v>
      </c>
      <c r="AM7928" s="11">
        <f>IF(Verzie!$E$1="CZK",Ceny!AK7928,IF(Verzie!$E$1="SK",Ceny!AL7928,""))</f>
        <v>58.26426</v>
      </c>
    </row>
    <row r="7929" spans="34:39" ht="15">
      <c r="AH7929" s="353" t="s">
        <v>1682</v>
      </c>
      <c r="AI7929" s="352" t="s">
        <v>23304</v>
      </c>
      <c r="AJ7929" s="352" t="s">
        <v>23305</v>
      </c>
      <c r="AK7929" s="354">
        <v>1449.0011199999999</v>
      </c>
      <c r="AL7929" s="355">
        <v>69.702200000000005</v>
      </c>
      <c r="AM7929" s="11">
        <f>IF(Verzie!$E$1="CZK",Ceny!AK7929,IF(Verzie!$E$1="SK",Ceny!AL7929,""))</f>
        <v>69.702200000000005</v>
      </c>
    </row>
    <row r="7930" spans="34:39" ht="15">
      <c r="AH7930" s="353" t="s">
        <v>1682</v>
      </c>
      <c r="AI7930" s="352" t="s">
        <v>23306</v>
      </c>
      <c r="AJ7930" s="352" t="s">
        <v>23307</v>
      </c>
      <c r="AK7930" s="354">
        <v>1265.00036</v>
      </c>
      <c r="AL7930" s="355">
        <v>60.43242</v>
      </c>
      <c r="AM7930" s="11">
        <f>IF(Verzie!$E$1="CZK",Ceny!AK7930,IF(Verzie!$E$1="SK",Ceny!AL7930,""))</f>
        <v>60.43242</v>
      </c>
    </row>
    <row r="7931" spans="34:39" ht="15">
      <c r="AH7931" s="353" t="s">
        <v>1682</v>
      </c>
      <c r="AI7931" s="352" t="s">
        <v>23308</v>
      </c>
      <c r="AJ7931" s="352" t="s">
        <v>23309</v>
      </c>
      <c r="AK7931" s="354">
        <v>1211.2239400000001</v>
      </c>
      <c r="AL7931" s="355">
        <v>58.26426</v>
      </c>
      <c r="AM7931" s="11">
        <f>IF(Verzie!$E$1="CZK",Ceny!AK7931,IF(Verzie!$E$1="SK",Ceny!AL7931,""))</f>
        <v>58.26426</v>
      </c>
    </row>
    <row r="7932" spans="34:39" ht="15">
      <c r="AH7932" s="353" t="s">
        <v>1682</v>
      </c>
      <c r="AI7932" s="352" t="s">
        <v>23310</v>
      </c>
      <c r="AJ7932" s="352" t="s">
        <v>23311</v>
      </c>
      <c r="AK7932" s="354">
        <v>1449.0011199999999</v>
      </c>
      <c r="AL7932" s="355">
        <v>69.702200000000005</v>
      </c>
      <c r="AM7932" s="11">
        <f>IF(Verzie!$E$1="CZK",Ceny!AK7932,IF(Verzie!$E$1="SK",Ceny!AL7932,""))</f>
        <v>69.702200000000005</v>
      </c>
    </row>
    <row r="7933" spans="34:39" ht="15">
      <c r="AH7933" s="353" t="s">
        <v>1682</v>
      </c>
      <c r="AI7933" s="352" t="s">
        <v>23312</v>
      </c>
      <c r="AJ7933" s="352" t="s">
        <v>23313</v>
      </c>
      <c r="AK7933" s="354">
        <v>1265.00036</v>
      </c>
      <c r="AL7933" s="355">
        <v>60.43242</v>
      </c>
      <c r="AM7933" s="11">
        <f>IF(Verzie!$E$1="CZK",Ceny!AK7933,IF(Verzie!$E$1="SK",Ceny!AL7933,""))</f>
        <v>60.43242</v>
      </c>
    </row>
    <row r="7934" spans="34:39" ht="15">
      <c r="AH7934" s="353" t="s">
        <v>1682</v>
      </c>
      <c r="AI7934" s="352" t="s">
        <v>23314</v>
      </c>
      <c r="AJ7934" s="352" t="s">
        <v>23315</v>
      </c>
      <c r="AK7934" s="354">
        <v>1211.2239400000001</v>
      </c>
      <c r="AL7934" s="355">
        <v>58.26426</v>
      </c>
      <c r="AM7934" s="11">
        <f>IF(Verzie!$E$1="CZK",Ceny!AK7934,IF(Verzie!$E$1="SK",Ceny!AL7934,""))</f>
        <v>58.26426</v>
      </c>
    </row>
    <row r="7935" spans="34:39" ht="15">
      <c r="AH7935" s="353" t="s">
        <v>1682</v>
      </c>
      <c r="AI7935" s="352" t="s">
        <v>23316</v>
      </c>
      <c r="AJ7935" s="352" t="s">
        <v>23317</v>
      </c>
      <c r="AK7935" s="354">
        <v>1671.66266</v>
      </c>
      <c r="AL7935" s="355">
        <v>80.412999999999997</v>
      </c>
      <c r="AM7935" s="11">
        <f>IF(Verzie!$E$1="CZK",Ceny!AK7935,IF(Verzie!$E$1="SK",Ceny!AL7935,""))</f>
        <v>80.412999999999997</v>
      </c>
    </row>
    <row r="7936" spans="34:39" ht="15">
      <c r="AH7936" s="353" t="s">
        <v>1682</v>
      </c>
      <c r="AI7936" s="352" t="s">
        <v>23318</v>
      </c>
      <c r="AJ7936" s="352" t="s">
        <v>23319</v>
      </c>
      <c r="AK7936" s="354">
        <v>1390.53466</v>
      </c>
      <c r="AL7936" s="355">
        <v>66.34066</v>
      </c>
      <c r="AM7936" s="11">
        <f>IF(Verzie!$E$1="CZK",Ceny!AK7936,IF(Verzie!$E$1="SK",Ceny!AL7936,""))</f>
        <v>66.34066</v>
      </c>
    </row>
    <row r="7937" spans="34:39" ht="15">
      <c r="AH7937" s="353" t="s">
        <v>1682</v>
      </c>
      <c r="AI7937" s="352" t="s">
        <v>23320</v>
      </c>
      <c r="AJ7937" s="352" t="s">
        <v>23321</v>
      </c>
      <c r="AK7937" s="354">
        <v>1351.6359600000001</v>
      </c>
      <c r="AL7937" s="355">
        <v>65.01858</v>
      </c>
      <c r="AM7937" s="11">
        <f>IF(Verzie!$E$1="CZK",Ceny!AK7937,IF(Verzie!$E$1="SK",Ceny!AL7937,""))</f>
        <v>65.01858</v>
      </c>
    </row>
    <row r="7938" spans="34:39" ht="15">
      <c r="AH7938" s="353" t="s">
        <v>1682</v>
      </c>
      <c r="AI7938" s="352" t="s">
        <v>23322</v>
      </c>
      <c r="AJ7938" s="352" t="s">
        <v>23323</v>
      </c>
      <c r="AK7938" s="354">
        <v>1671.66266</v>
      </c>
      <c r="AL7938" s="355">
        <v>80.412999999999997</v>
      </c>
      <c r="AM7938" s="11">
        <f>IF(Verzie!$E$1="CZK",Ceny!AK7938,IF(Verzie!$E$1="SK",Ceny!AL7938,""))</f>
        <v>80.412999999999997</v>
      </c>
    </row>
    <row r="7939" spans="34:39" ht="15">
      <c r="AH7939" s="353" t="s">
        <v>1682</v>
      </c>
      <c r="AI7939" s="352" t="s">
        <v>23324</v>
      </c>
      <c r="AJ7939" s="352" t="s">
        <v>23325</v>
      </c>
      <c r="AK7939" s="354">
        <v>1390.53466</v>
      </c>
      <c r="AL7939" s="355">
        <v>66.34066</v>
      </c>
      <c r="AM7939" s="11">
        <f>IF(Verzie!$E$1="CZK",Ceny!AK7939,IF(Verzie!$E$1="SK",Ceny!AL7939,""))</f>
        <v>66.34066</v>
      </c>
    </row>
    <row r="7940" spans="34:39" ht="15">
      <c r="AH7940" s="353" t="s">
        <v>1682</v>
      </c>
      <c r="AI7940" s="352" t="s">
        <v>23326</v>
      </c>
      <c r="AJ7940" s="352" t="s">
        <v>23327</v>
      </c>
      <c r="AK7940" s="354">
        <v>1351.6359600000001</v>
      </c>
      <c r="AL7940" s="355">
        <v>65.01858</v>
      </c>
      <c r="AM7940" s="11">
        <f>IF(Verzie!$E$1="CZK",Ceny!AK7940,IF(Verzie!$E$1="SK",Ceny!AL7940,""))</f>
        <v>65.01858</v>
      </c>
    </row>
    <row r="7941" spans="34:39" ht="15">
      <c r="AH7941" s="353" t="s">
        <v>1682</v>
      </c>
      <c r="AI7941" s="352" t="s">
        <v>23328</v>
      </c>
      <c r="AJ7941" s="352" t="s">
        <v>23329</v>
      </c>
      <c r="AK7941" s="354">
        <v>1671.66266</v>
      </c>
      <c r="AL7941" s="355">
        <v>80.412999999999997</v>
      </c>
      <c r="AM7941" s="11">
        <f>IF(Verzie!$E$1="CZK",Ceny!AK7941,IF(Verzie!$E$1="SK",Ceny!AL7941,""))</f>
        <v>80.412999999999997</v>
      </c>
    </row>
    <row r="7942" spans="34:39" ht="15">
      <c r="AH7942" s="353" t="s">
        <v>1682</v>
      </c>
      <c r="AI7942" s="352" t="s">
        <v>23330</v>
      </c>
      <c r="AJ7942" s="352" t="s">
        <v>23331</v>
      </c>
      <c r="AK7942" s="354">
        <v>1390.53466</v>
      </c>
      <c r="AL7942" s="355">
        <v>66.34066</v>
      </c>
      <c r="AM7942" s="11">
        <f>IF(Verzie!$E$1="CZK",Ceny!AK7942,IF(Verzie!$E$1="SK",Ceny!AL7942,""))</f>
        <v>66.34066</v>
      </c>
    </row>
    <row r="7943" spans="34:39" ht="15">
      <c r="AH7943" s="353" t="s">
        <v>1682</v>
      </c>
      <c r="AI7943" s="352" t="s">
        <v>23332</v>
      </c>
      <c r="AJ7943" s="352" t="s">
        <v>23333</v>
      </c>
      <c r="AK7943" s="354">
        <v>1351.6359600000001</v>
      </c>
      <c r="AL7943" s="355">
        <v>65.01858</v>
      </c>
      <c r="AM7943" s="11">
        <f>IF(Verzie!$E$1="CZK",Ceny!AK7943,IF(Verzie!$E$1="SK",Ceny!AL7943,""))</f>
        <v>65.01858</v>
      </c>
    </row>
    <row r="7944" spans="34:39" ht="15">
      <c r="AH7944" s="353" t="s">
        <v>1682</v>
      </c>
      <c r="AI7944" s="352" t="s">
        <v>23334</v>
      </c>
      <c r="AJ7944" s="352" t="s">
        <v>23335</v>
      </c>
      <c r="AK7944" s="354">
        <v>1588.9248700000001</v>
      </c>
      <c r="AL7944" s="355">
        <v>76.433049999999994</v>
      </c>
      <c r="AM7944" s="11">
        <f>IF(Verzie!$E$1="CZK",Ceny!AK7944,IF(Verzie!$E$1="SK",Ceny!AL7944,""))</f>
        <v>76.433049999999994</v>
      </c>
    </row>
    <row r="7945" spans="34:39" ht="15">
      <c r="AH7945" s="353" t="s">
        <v>1682</v>
      </c>
      <c r="AI7945" s="352" t="s">
        <v>23336</v>
      </c>
      <c r="AJ7945" s="352" t="s">
        <v>23337</v>
      </c>
      <c r="AK7945" s="354">
        <v>1293.6960799999999</v>
      </c>
      <c r="AL7945" s="355">
        <v>61.804029999999997</v>
      </c>
      <c r="AM7945" s="11">
        <f>IF(Verzie!$E$1="CZK",Ceny!AK7945,IF(Verzie!$E$1="SK",Ceny!AL7945,""))</f>
        <v>61.804029999999997</v>
      </c>
    </row>
    <row r="7946" spans="34:39" ht="15">
      <c r="AH7946" s="353" t="s">
        <v>1682</v>
      </c>
      <c r="AI7946" s="352" t="s">
        <v>23338</v>
      </c>
      <c r="AJ7946" s="352" t="s">
        <v>23339</v>
      </c>
      <c r="AK7946" s="354">
        <v>1237.5691999999999</v>
      </c>
      <c r="AL7946" s="355">
        <v>59.162430000000001</v>
      </c>
      <c r="AM7946" s="11">
        <f>IF(Verzie!$E$1="CZK",Ceny!AK7946,IF(Verzie!$E$1="SK",Ceny!AL7946,""))</f>
        <v>59.162430000000001</v>
      </c>
    </row>
    <row r="7947" spans="34:39" ht="15">
      <c r="AH7947" s="353" t="s">
        <v>1682</v>
      </c>
      <c r="AI7947" s="352" t="s">
        <v>23340</v>
      </c>
      <c r="AJ7947" s="352" t="s">
        <v>23341</v>
      </c>
      <c r="AK7947" s="354">
        <v>1588.9248700000001</v>
      </c>
      <c r="AL7947" s="355">
        <v>76.433049999999994</v>
      </c>
      <c r="AM7947" s="11">
        <f>IF(Verzie!$E$1="CZK",Ceny!AK7947,IF(Verzie!$E$1="SK",Ceny!AL7947,""))</f>
        <v>76.433049999999994</v>
      </c>
    </row>
    <row r="7948" spans="34:39" ht="15">
      <c r="AH7948" s="353" t="s">
        <v>1682</v>
      </c>
      <c r="AI7948" s="352" t="s">
        <v>23342</v>
      </c>
      <c r="AJ7948" s="352" t="s">
        <v>23343</v>
      </c>
      <c r="AK7948" s="354">
        <v>1293.6960799999999</v>
      </c>
      <c r="AL7948" s="355">
        <v>61.804029999999997</v>
      </c>
      <c r="AM7948" s="11">
        <f>IF(Verzie!$E$1="CZK",Ceny!AK7948,IF(Verzie!$E$1="SK",Ceny!AL7948,""))</f>
        <v>61.804029999999997</v>
      </c>
    </row>
    <row r="7949" spans="34:39" ht="15">
      <c r="AH7949" s="353" t="s">
        <v>1682</v>
      </c>
      <c r="AI7949" s="352" t="s">
        <v>23344</v>
      </c>
      <c r="AJ7949" s="352" t="s">
        <v>23345</v>
      </c>
      <c r="AK7949" s="354">
        <v>1237.5691999999999</v>
      </c>
      <c r="AL7949" s="355">
        <v>59.162430000000001</v>
      </c>
      <c r="AM7949" s="11">
        <f>IF(Verzie!$E$1="CZK",Ceny!AK7949,IF(Verzie!$E$1="SK",Ceny!AL7949,""))</f>
        <v>59.162430000000001</v>
      </c>
    </row>
    <row r="7950" spans="34:39" ht="15">
      <c r="AH7950" s="353" t="s">
        <v>1682</v>
      </c>
      <c r="AI7950" s="352" t="s">
        <v>23346</v>
      </c>
      <c r="AJ7950" s="352" t="s">
        <v>23347</v>
      </c>
      <c r="AK7950" s="354">
        <v>1588.9248700000001</v>
      </c>
      <c r="AL7950" s="355">
        <v>76.433049999999994</v>
      </c>
      <c r="AM7950" s="11">
        <f>IF(Verzie!$E$1="CZK",Ceny!AK7950,IF(Verzie!$E$1="SK",Ceny!AL7950,""))</f>
        <v>76.433049999999994</v>
      </c>
    </row>
    <row r="7951" spans="34:39" ht="15">
      <c r="AH7951" s="353" t="s">
        <v>1682</v>
      </c>
      <c r="AI7951" s="352" t="s">
        <v>23348</v>
      </c>
      <c r="AJ7951" s="352" t="s">
        <v>23349</v>
      </c>
      <c r="AK7951" s="354">
        <v>1293.6960799999999</v>
      </c>
      <c r="AL7951" s="355">
        <v>61.804029999999997</v>
      </c>
      <c r="AM7951" s="11">
        <f>IF(Verzie!$E$1="CZK",Ceny!AK7951,IF(Verzie!$E$1="SK",Ceny!AL7951,""))</f>
        <v>61.804029999999997</v>
      </c>
    </row>
    <row r="7952" spans="34:39" ht="15">
      <c r="AH7952" s="353" t="s">
        <v>1682</v>
      </c>
      <c r="AI7952" s="352" t="s">
        <v>23350</v>
      </c>
      <c r="AJ7952" s="352" t="s">
        <v>23351</v>
      </c>
      <c r="AK7952" s="354">
        <v>1237.5691999999999</v>
      </c>
      <c r="AL7952" s="355">
        <v>59.162430000000001</v>
      </c>
      <c r="AM7952" s="11">
        <f>IF(Verzie!$E$1="CZK",Ceny!AK7952,IF(Verzie!$E$1="SK",Ceny!AL7952,""))</f>
        <v>59.162430000000001</v>
      </c>
    </row>
    <row r="7953" spans="34:39" ht="15">
      <c r="AH7953" s="353" t="s">
        <v>1682</v>
      </c>
      <c r="AI7953" s="352" t="s">
        <v>23352</v>
      </c>
      <c r="AJ7953" s="352" t="s">
        <v>23353</v>
      </c>
      <c r="AK7953" s="354">
        <v>1695.93932</v>
      </c>
      <c r="AL7953" s="355">
        <v>81.580820000000003</v>
      </c>
      <c r="AM7953" s="11">
        <f>IF(Verzie!$E$1="CZK",Ceny!AK7953,IF(Verzie!$E$1="SK",Ceny!AL7953,""))</f>
        <v>81.580820000000003</v>
      </c>
    </row>
    <row r="7954" spans="34:39" ht="15">
      <c r="AH7954" s="353" t="s">
        <v>1682</v>
      </c>
      <c r="AI7954" s="352" t="s">
        <v>23354</v>
      </c>
      <c r="AJ7954" s="352" t="s">
        <v>23355</v>
      </c>
      <c r="AK7954" s="354">
        <v>1418.5987</v>
      </c>
      <c r="AL7954" s="355">
        <v>67.682509999999994</v>
      </c>
      <c r="AM7954" s="11">
        <f>IF(Verzie!$E$1="CZK",Ceny!AK7954,IF(Verzie!$E$1="SK",Ceny!AL7954,""))</f>
        <v>67.682509999999994</v>
      </c>
    </row>
    <row r="7955" spans="34:39" ht="15">
      <c r="AH7955" s="353" t="s">
        <v>1682</v>
      </c>
      <c r="AI7955" s="352" t="s">
        <v>23356</v>
      </c>
      <c r="AJ7955" s="352" t="s">
        <v>23357</v>
      </c>
      <c r="AK7955" s="354">
        <v>1379.91272</v>
      </c>
      <c r="AL7955" s="355">
        <v>66.378829999999994</v>
      </c>
      <c r="AM7955" s="11">
        <f>IF(Verzie!$E$1="CZK",Ceny!AK7955,IF(Verzie!$E$1="SK",Ceny!AL7955,""))</f>
        <v>66.378829999999994</v>
      </c>
    </row>
    <row r="7956" spans="34:39" ht="15">
      <c r="AH7956" s="353" t="s">
        <v>1682</v>
      </c>
      <c r="AI7956" s="352" t="s">
        <v>23358</v>
      </c>
      <c r="AJ7956" s="352" t="s">
        <v>23359</v>
      </c>
      <c r="AK7956" s="354">
        <v>1695.93932</v>
      </c>
      <c r="AL7956" s="355">
        <v>81.580820000000003</v>
      </c>
      <c r="AM7956" s="11">
        <f>IF(Verzie!$E$1="CZK",Ceny!AK7956,IF(Verzie!$E$1="SK",Ceny!AL7956,""))</f>
        <v>81.580820000000003</v>
      </c>
    </row>
    <row r="7957" spans="34:39" ht="15">
      <c r="AH7957" s="353" t="s">
        <v>1682</v>
      </c>
      <c r="AI7957" s="352" t="s">
        <v>23360</v>
      </c>
      <c r="AJ7957" s="352" t="s">
        <v>23361</v>
      </c>
      <c r="AK7957" s="354">
        <v>1418.5987</v>
      </c>
      <c r="AL7957" s="355">
        <v>67.682509999999994</v>
      </c>
      <c r="AM7957" s="11">
        <f>IF(Verzie!$E$1="CZK",Ceny!AK7957,IF(Verzie!$E$1="SK",Ceny!AL7957,""))</f>
        <v>67.682509999999994</v>
      </c>
    </row>
    <row r="7958" spans="34:39" ht="15">
      <c r="AH7958" s="353" t="s">
        <v>1682</v>
      </c>
      <c r="AI7958" s="352" t="s">
        <v>23362</v>
      </c>
      <c r="AJ7958" s="352" t="s">
        <v>23363</v>
      </c>
      <c r="AK7958" s="354">
        <v>1379.91272</v>
      </c>
      <c r="AL7958" s="355">
        <v>66.378829999999994</v>
      </c>
      <c r="AM7958" s="11">
        <f>IF(Verzie!$E$1="CZK",Ceny!AK7958,IF(Verzie!$E$1="SK",Ceny!AL7958,""))</f>
        <v>66.378829999999994</v>
      </c>
    </row>
    <row r="7959" spans="34:39" ht="15">
      <c r="AH7959" s="353" t="s">
        <v>1682</v>
      </c>
      <c r="AI7959" s="352" t="s">
        <v>23364</v>
      </c>
      <c r="AJ7959" s="352" t="s">
        <v>23365</v>
      </c>
      <c r="AK7959" s="354">
        <v>1695.93932</v>
      </c>
      <c r="AL7959" s="355">
        <v>81.580820000000003</v>
      </c>
      <c r="AM7959" s="11">
        <f>IF(Verzie!$E$1="CZK",Ceny!AK7959,IF(Verzie!$E$1="SK",Ceny!AL7959,""))</f>
        <v>81.580820000000003</v>
      </c>
    </row>
    <row r="7960" spans="34:39" ht="15">
      <c r="AH7960" s="353" t="s">
        <v>1682</v>
      </c>
      <c r="AI7960" s="352" t="s">
        <v>23366</v>
      </c>
      <c r="AJ7960" s="352" t="s">
        <v>23367</v>
      </c>
      <c r="AK7960" s="354">
        <v>1418.5987</v>
      </c>
      <c r="AL7960" s="355">
        <v>67.682509999999994</v>
      </c>
      <c r="AM7960" s="11">
        <f>IF(Verzie!$E$1="CZK",Ceny!AK7960,IF(Verzie!$E$1="SK",Ceny!AL7960,""))</f>
        <v>67.682509999999994</v>
      </c>
    </row>
    <row r="7961" spans="34:39" ht="15">
      <c r="AH7961" s="353" t="s">
        <v>1682</v>
      </c>
      <c r="AI7961" s="352" t="s">
        <v>23368</v>
      </c>
      <c r="AJ7961" s="352" t="s">
        <v>23369</v>
      </c>
      <c r="AK7961" s="354">
        <v>1379.91272</v>
      </c>
      <c r="AL7961" s="355">
        <v>66.378829999999994</v>
      </c>
      <c r="AM7961" s="11">
        <f>IF(Verzie!$E$1="CZK",Ceny!AK7961,IF(Verzie!$E$1="SK",Ceny!AL7961,""))</f>
        <v>66.378829999999994</v>
      </c>
    </row>
    <row r="7962" spans="34:39" ht="15">
      <c r="AH7962" s="353" t="s">
        <v>1682</v>
      </c>
      <c r="AI7962" s="352" t="s">
        <v>23370</v>
      </c>
      <c r="AJ7962" s="352" t="s">
        <v>23371</v>
      </c>
      <c r="AK7962" s="354">
        <v>1744.49233</v>
      </c>
      <c r="AL7962" s="355">
        <v>83.916420000000002</v>
      </c>
      <c r="AM7962" s="11">
        <f>IF(Verzie!$E$1="CZK",Ceny!AK7962,IF(Verzie!$E$1="SK",Ceny!AL7962,""))</f>
        <v>83.916420000000002</v>
      </c>
    </row>
    <row r="7963" spans="34:39" ht="15">
      <c r="AH7963" s="353" t="s">
        <v>1682</v>
      </c>
      <c r="AI7963" s="352" t="s">
        <v>23372</v>
      </c>
      <c r="AJ7963" s="352" t="s">
        <v>23373</v>
      </c>
      <c r="AK7963" s="354">
        <v>1489.8061399999999</v>
      </c>
      <c r="AL7963" s="355">
        <v>71.665080000000003</v>
      </c>
      <c r="AM7963" s="11">
        <f>IF(Verzie!$E$1="CZK",Ceny!AK7963,IF(Verzie!$E$1="SK",Ceny!AL7963,""))</f>
        <v>71.665080000000003</v>
      </c>
    </row>
    <row r="7964" spans="34:39" ht="15">
      <c r="AH7964" s="353" t="s">
        <v>1682</v>
      </c>
      <c r="AI7964" s="352" t="s">
        <v>23374</v>
      </c>
      <c r="AJ7964" s="352" t="s">
        <v>23375</v>
      </c>
      <c r="AK7964" s="354">
        <v>1436.4664399999999</v>
      </c>
      <c r="AL7964" s="355">
        <v>69.099220000000003</v>
      </c>
      <c r="AM7964" s="11">
        <f>IF(Verzie!$E$1="CZK",Ceny!AK7964,IF(Verzie!$E$1="SK",Ceny!AL7964,""))</f>
        <v>69.099220000000003</v>
      </c>
    </row>
    <row r="7965" spans="34:39" ht="15">
      <c r="AH7965" s="353" t="s">
        <v>1682</v>
      </c>
      <c r="AI7965" s="352" t="s">
        <v>23376</v>
      </c>
      <c r="AJ7965" s="352" t="s">
        <v>23377</v>
      </c>
      <c r="AK7965" s="354">
        <v>1744.49233</v>
      </c>
      <c r="AL7965" s="355">
        <v>83.916420000000002</v>
      </c>
      <c r="AM7965" s="11">
        <f>IF(Verzie!$E$1="CZK",Ceny!AK7965,IF(Verzie!$E$1="SK",Ceny!AL7965,""))</f>
        <v>83.916420000000002</v>
      </c>
    </row>
    <row r="7966" spans="34:39" ht="15">
      <c r="AH7966" s="353" t="s">
        <v>1682</v>
      </c>
      <c r="AI7966" s="352" t="s">
        <v>23378</v>
      </c>
      <c r="AJ7966" s="352" t="s">
        <v>23379</v>
      </c>
      <c r="AK7966" s="354">
        <v>1489.8061399999999</v>
      </c>
      <c r="AL7966" s="355">
        <v>71.665080000000003</v>
      </c>
      <c r="AM7966" s="11">
        <f>IF(Verzie!$E$1="CZK",Ceny!AK7966,IF(Verzie!$E$1="SK",Ceny!AL7966,""))</f>
        <v>71.665080000000003</v>
      </c>
    </row>
    <row r="7967" spans="34:39" ht="15">
      <c r="AH7967" s="353" t="s">
        <v>1682</v>
      </c>
      <c r="AI7967" s="352" t="s">
        <v>23380</v>
      </c>
      <c r="AJ7967" s="352" t="s">
        <v>23381</v>
      </c>
      <c r="AK7967" s="354">
        <v>1436.4664399999999</v>
      </c>
      <c r="AL7967" s="355">
        <v>69.099220000000003</v>
      </c>
      <c r="AM7967" s="11">
        <f>IF(Verzie!$E$1="CZK",Ceny!AK7967,IF(Verzie!$E$1="SK",Ceny!AL7967,""))</f>
        <v>69.099220000000003</v>
      </c>
    </row>
    <row r="7968" spans="34:39" ht="15">
      <c r="AH7968" s="353" t="s">
        <v>1682</v>
      </c>
      <c r="AI7968" s="352" t="s">
        <v>23382</v>
      </c>
      <c r="AJ7968" s="352" t="s">
        <v>23383</v>
      </c>
      <c r="AK7968" s="354">
        <v>1744.49233</v>
      </c>
      <c r="AL7968" s="355">
        <v>83.916420000000002</v>
      </c>
      <c r="AM7968" s="11">
        <f>IF(Verzie!$E$1="CZK",Ceny!AK7968,IF(Verzie!$E$1="SK",Ceny!AL7968,""))</f>
        <v>83.916420000000002</v>
      </c>
    </row>
    <row r="7969" spans="34:39" ht="15">
      <c r="AH7969" s="353" t="s">
        <v>1682</v>
      </c>
      <c r="AI7969" s="352" t="s">
        <v>23384</v>
      </c>
      <c r="AJ7969" s="352" t="s">
        <v>23385</v>
      </c>
      <c r="AK7969" s="354">
        <v>1489.8061399999999</v>
      </c>
      <c r="AL7969" s="355">
        <v>71.665080000000003</v>
      </c>
      <c r="AM7969" s="11">
        <f>IF(Verzie!$E$1="CZK",Ceny!AK7969,IF(Verzie!$E$1="SK",Ceny!AL7969,""))</f>
        <v>71.665080000000003</v>
      </c>
    </row>
    <row r="7970" spans="34:39" ht="15">
      <c r="AH7970" s="353" t="s">
        <v>1682</v>
      </c>
      <c r="AI7970" s="352" t="s">
        <v>23386</v>
      </c>
      <c r="AJ7970" s="352" t="s">
        <v>23387</v>
      </c>
      <c r="AK7970" s="354">
        <v>1436.4664399999999</v>
      </c>
      <c r="AL7970" s="355">
        <v>69.099220000000003</v>
      </c>
      <c r="AM7970" s="11">
        <f>IF(Verzie!$E$1="CZK",Ceny!AK7970,IF(Verzie!$E$1="SK",Ceny!AL7970,""))</f>
        <v>69.099220000000003</v>
      </c>
    </row>
    <row r="7971" spans="34:39" ht="15">
      <c r="AH7971" s="353" t="s">
        <v>1682</v>
      </c>
      <c r="AI7971" s="352" t="s">
        <v>23388</v>
      </c>
      <c r="AJ7971" s="352" t="s">
        <v>23389</v>
      </c>
      <c r="AK7971" s="354">
        <v>864.14855</v>
      </c>
      <c r="AL7971" s="355">
        <v>41.568640000000002</v>
      </c>
      <c r="AM7971" s="11">
        <f>IF(Verzie!$E$1="CZK",Ceny!AK7971,IF(Verzie!$E$1="SK",Ceny!AL7971,""))</f>
        <v>41.568640000000002</v>
      </c>
    </row>
    <row r="7972" spans="34:39" ht="15">
      <c r="AH7972" s="353" t="s">
        <v>1682</v>
      </c>
      <c r="AI7972" s="352" t="s">
        <v>23390</v>
      </c>
      <c r="AJ7972" s="352" t="s">
        <v>23391</v>
      </c>
      <c r="AK7972" s="354">
        <v>864.14855</v>
      </c>
      <c r="AL7972" s="355">
        <v>41.568640000000002</v>
      </c>
      <c r="AM7972" s="11">
        <f>IF(Verzie!$E$1="CZK",Ceny!AK7972,IF(Verzie!$E$1="SK",Ceny!AL7972,""))</f>
        <v>41.568640000000002</v>
      </c>
    </row>
    <row r="7973" spans="34:39" ht="15">
      <c r="AH7973" s="353" t="s">
        <v>1682</v>
      </c>
      <c r="AI7973" s="352" t="s">
        <v>23392</v>
      </c>
      <c r="AJ7973" s="352" t="s">
        <v>23393</v>
      </c>
      <c r="AK7973" s="354">
        <v>864.14855</v>
      </c>
      <c r="AL7973" s="355">
        <v>41.568640000000002</v>
      </c>
      <c r="AM7973" s="11">
        <f>IF(Verzie!$E$1="CZK",Ceny!AK7973,IF(Verzie!$E$1="SK",Ceny!AL7973,""))</f>
        <v>41.568640000000002</v>
      </c>
    </row>
    <row r="7974" spans="34:39" ht="15">
      <c r="AH7974" s="353" t="s">
        <v>1682</v>
      </c>
      <c r="AI7974" s="352" t="s">
        <v>23394</v>
      </c>
      <c r="AJ7974" s="352" t="s">
        <v>23395</v>
      </c>
      <c r="AK7974" s="354">
        <v>1162.8405299999999</v>
      </c>
      <c r="AL7974" s="355">
        <v>55.93683</v>
      </c>
      <c r="AM7974" s="11">
        <f>IF(Verzie!$E$1="CZK",Ceny!AK7974,IF(Verzie!$E$1="SK",Ceny!AL7974,""))</f>
        <v>55.93683</v>
      </c>
    </row>
    <row r="7975" spans="34:39" ht="15">
      <c r="AH7975" s="353" t="s">
        <v>1682</v>
      </c>
      <c r="AI7975" s="352" t="s">
        <v>23396</v>
      </c>
      <c r="AJ7975" s="352" t="s">
        <v>23397</v>
      </c>
      <c r="AK7975" s="354">
        <v>864.14855</v>
      </c>
      <c r="AL7975" s="355">
        <v>41.568640000000002</v>
      </c>
      <c r="AM7975" s="11">
        <f>IF(Verzie!$E$1="CZK",Ceny!AK7975,IF(Verzie!$E$1="SK",Ceny!AL7975,""))</f>
        <v>41.568640000000002</v>
      </c>
    </row>
    <row r="7976" spans="34:39" ht="15">
      <c r="AH7976" s="353" t="s">
        <v>1682</v>
      </c>
      <c r="AI7976" s="352" t="s">
        <v>23398</v>
      </c>
      <c r="AJ7976" s="352" t="s">
        <v>23399</v>
      </c>
      <c r="AK7976" s="354">
        <v>806.48815000000002</v>
      </c>
      <c r="AL7976" s="355">
        <v>38.795000000000002</v>
      </c>
      <c r="AM7976" s="11">
        <f>IF(Verzie!$E$1="CZK",Ceny!AK7976,IF(Verzie!$E$1="SK",Ceny!AL7976,""))</f>
        <v>38.795000000000002</v>
      </c>
    </row>
    <row r="7977" spans="34:39" ht="15">
      <c r="AH7977" s="353" t="s">
        <v>1682</v>
      </c>
      <c r="AI7977" s="352" t="s">
        <v>23400</v>
      </c>
      <c r="AJ7977" s="352" t="s">
        <v>23401</v>
      </c>
      <c r="AK7977" s="354">
        <v>1162.8405299999999</v>
      </c>
      <c r="AL7977" s="355">
        <v>55.93683</v>
      </c>
      <c r="AM7977" s="11">
        <f>IF(Verzie!$E$1="CZK",Ceny!AK7977,IF(Verzie!$E$1="SK",Ceny!AL7977,""))</f>
        <v>55.93683</v>
      </c>
    </row>
    <row r="7978" spans="34:39" ht="15">
      <c r="AH7978" s="353" t="s">
        <v>1682</v>
      </c>
      <c r="AI7978" s="352" t="s">
        <v>23402</v>
      </c>
      <c r="AJ7978" s="352" t="s">
        <v>23403</v>
      </c>
      <c r="AK7978" s="354">
        <v>864.14855</v>
      </c>
      <c r="AL7978" s="355">
        <v>41.568640000000002</v>
      </c>
      <c r="AM7978" s="11">
        <f>IF(Verzie!$E$1="CZK",Ceny!AK7978,IF(Verzie!$E$1="SK",Ceny!AL7978,""))</f>
        <v>41.568640000000002</v>
      </c>
    </row>
    <row r="7979" spans="34:39" ht="15">
      <c r="AH7979" s="353" t="s">
        <v>1682</v>
      </c>
      <c r="AI7979" s="352" t="s">
        <v>23404</v>
      </c>
      <c r="AJ7979" s="352" t="s">
        <v>23405</v>
      </c>
      <c r="AK7979" s="354">
        <v>806.48815000000002</v>
      </c>
      <c r="AL7979" s="355">
        <v>38.795000000000002</v>
      </c>
      <c r="AM7979" s="11">
        <f>IF(Verzie!$E$1="CZK",Ceny!AK7979,IF(Verzie!$E$1="SK",Ceny!AL7979,""))</f>
        <v>38.795000000000002</v>
      </c>
    </row>
    <row r="7980" spans="34:39" ht="15">
      <c r="AH7980" s="353" t="s">
        <v>1682</v>
      </c>
      <c r="AI7980" s="352" t="s">
        <v>23406</v>
      </c>
      <c r="AJ7980" s="352" t="s">
        <v>23407</v>
      </c>
      <c r="AK7980" s="354">
        <v>1162.8405299999999</v>
      </c>
      <c r="AL7980" s="355">
        <v>55.93683</v>
      </c>
      <c r="AM7980" s="11">
        <f>IF(Verzie!$E$1="CZK",Ceny!AK7980,IF(Verzie!$E$1="SK",Ceny!AL7980,""))</f>
        <v>55.93683</v>
      </c>
    </row>
    <row r="7981" spans="34:39" ht="15">
      <c r="AH7981" s="353" t="s">
        <v>1682</v>
      </c>
      <c r="AI7981" s="352" t="s">
        <v>23408</v>
      </c>
      <c r="AJ7981" s="352" t="s">
        <v>23409</v>
      </c>
      <c r="AK7981" s="354">
        <v>864.14855</v>
      </c>
      <c r="AL7981" s="355">
        <v>41.568640000000002</v>
      </c>
      <c r="AM7981" s="11">
        <f>IF(Verzie!$E$1="CZK",Ceny!AK7981,IF(Verzie!$E$1="SK",Ceny!AL7981,""))</f>
        <v>41.568640000000002</v>
      </c>
    </row>
    <row r="7982" spans="34:39" ht="15">
      <c r="AH7982" s="353" t="s">
        <v>1682</v>
      </c>
      <c r="AI7982" s="352" t="s">
        <v>23410</v>
      </c>
      <c r="AJ7982" s="352" t="s">
        <v>23411</v>
      </c>
      <c r="AK7982" s="354">
        <v>806.48815000000002</v>
      </c>
      <c r="AL7982" s="355">
        <v>38.795000000000002</v>
      </c>
      <c r="AM7982" s="11">
        <f>IF(Verzie!$E$1="CZK",Ceny!AK7982,IF(Verzie!$E$1="SK",Ceny!AL7982,""))</f>
        <v>38.795000000000002</v>
      </c>
    </row>
    <row r="7983" spans="34:39" ht="15">
      <c r="AH7983" s="353" t="s">
        <v>1682</v>
      </c>
      <c r="AI7983" s="352" t="s">
        <v>23412</v>
      </c>
      <c r="AJ7983" s="352" t="s">
        <v>23413</v>
      </c>
      <c r="AK7983" s="354">
        <v>864.14855</v>
      </c>
      <c r="AL7983" s="355">
        <v>41.568640000000002</v>
      </c>
      <c r="AM7983" s="11">
        <f>IF(Verzie!$E$1="CZK",Ceny!AK7983,IF(Verzie!$E$1="SK",Ceny!AL7983,""))</f>
        <v>41.568640000000002</v>
      </c>
    </row>
    <row r="7984" spans="34:39" ht="15">
      <c r="AH7984" s="353" t="s">
        <v>1682</v>
      </c>
      <c r="AI7984" s="352" t="s">
        <v>23414</v>
      </c>
      <c r="AJ7984" s="352" t="s">
        <v>23415</v>
      </c>
      <c r="AK7984" s="354">
        <v>864.14855</v>
      </c>
      <c r="AL7984" s="355">
        <v>41.568640000000002</v>
      </c>
      <c r="AM7984" s="11">
        <f>IF(Verzie!$E$1="CZK",Ceny!AK7984,IF(Verzie!$E$1="SK",Ceny!AL7984,""))</f>
        <v>41.568640000000002</v>
      </c>
    </row>
    <row r="7985" spans="34:39" ht="15">
      <c r="AH7985" s="353" t="s">
        <v>1682</v>
      </c>
      <c r="AI7985" s="352" t="s">
        <v>23416</v>
      </c>
      <c r="AJ7985" s="352" t="s">
        <v>23417</v>
      </c>
      <c r="AK7985" s="354">
        <v>864.14855</v>
      </c>
      <c r="AL7985" s="355">
        <v>41.568640000000002</v>
      </c>
      <c r="AM7985" s="11">
        <f>IF(Verzie!$E$1="CZK",Ceny!AK7985,IF(Verzie!$E$1="SK",Ceny!AL7985,""))</f>
        <v>41.568640000000002</v>
      </c>
    </row>
    <row r="7986" spans="34:39" ht="15">
      <c r="AH7986" s="353" t="s">
        <v>1682</v>
      </c>
      <c r="AI7986" s="352" t="s">
        <v>23418</v>
      </c>
      <c r="AJ7986" s="352" t="s">
        <v>23419</v>
      </c>
      <c r="AK7986" s="354">
        <v>1162.8405299999999</v>
      </c>
      <c r="AL7986" s="355">
        <v>55.93683</v>
      </c>
      <c r="AM7986" s="11">
        <f>IF(Verzie!$E$1="CZK",Ceny!AK7986,IF(Verzie!$E$1="SK",Ceny!AL7986,""))</f>
        <v>55.93683</v>
      </c>
    </row>
    <row r="7987" spans="34:39" ht="15">
      <c r="AH7987" s="353" t="s">
        <v>1682</v>
      </c>
      <c r="AI7987" s="352" t="s">
        <v>23420</v>
      </c>
      <c r="AJ7987" s="352" t="s">
        <v>23421</v>
      </c>
      <c r="AK7987" s="354">
        <v>864.14855</v>
      </c>
      <c r="AL7987" s="355">
        <v>41.568640000000002</v>
      </c>
      <c r="AM7987" s="11">
        <f>IF(Verzie!$E$1="CZK",Ceny!AK7987,IF(Verzie!$E$1="SK",Ceny!AL7987,""))</f>
        <v>41.568640000000002</v>
      </c>
    </row>
    <row r="7988" spans="34:39" ht="15">
      <c r="AH7988" s="353" t="s">
        <v>1682</v>
      </c>
      <c r="AI7988" s="352" t="s">
        <v>23422</v>
      </c>
      <c r="AJ7988" s="352" t="s">
        <v>23423</v>
      </c>
      <c r="AK7988" s="354">
        <v>806.48815000000002</v>
      </c>
      <c r="AL7988" s="355">
        <v>38.795000000000002</v>
      </c>
      <c r="AM7988" s="11">
        <f>IF(Verzie!$E$1="CZK",Ceny!AK7988,IF(Verzie!$E$1="SK",Ceny!AL7988,""))</f>
        <v>38.795000000000002</v>
      </c>
    </row>
    <row r="7989" spans="34:39" ht="15">
      <c r="AH7989" s="353" t="s">
        <v>1682</v>
      </c>
      <c r="AI7989" s="352" t="s">
        <v>23424</v>
      </c>
      <c r="AJ7989" s="352" t="s">
        <v>23425</v>
      </c>
      <c r="AK7989" s="354">
        <v>1162.8405299999999</v>
      </c>
      <c r="AL7989" s="355">
        <v>55.93683</v>
      </c>
      <c r="AM7989" s="11">
        <f>IF(Verzie!$E$1="CZK",Ceny!AK7989,IF(Verzie!$E$1="SK",Ceny!AL7989,""))</f>
        <v>55.93683</v>
      </c>
    </row>
    <row r="7990" spans="34:39" ht="15">
      <c r="AH7990" s="353" t="s">
        <v>1682</v>
      </c>
      <c r="AI7990" s="352" t="s">
        <v>23426</v>
      </c>
      <c r="AJ7990" s="352" t="s">
        <v>23427</v>
      </c>
      <c r="AK7990" s="354">
        <v>864.14855</v>
      </c>
      <c r="AL7990" s="355">
        <v>41.568640000000002</v>
      </c>
      <c r="AM7990" s="11">
        <f>IF(Verzie!$E$1="CZK",Ceny!AK7990,IF(Verzie!$E$1="SK",Ceny!AL7990,""))</f>
        <v>41.568640000000002</v>
      </c>
    </row>
    <row r="7991" spans="34:39" ht="15">
      <c r="AH7991" s="353" t="s">
        <v>1682</v>
      </c>
      <c r="AI7991" s="352" t="s">
        <v>23428</v>
      </c>
      <c r="AJ7991" s="352" t="s">
        <v>23429</v>
      </c>
      <c r="AK7991" s="354">
        <v>806.48815000000002</v>
      </c>
      <c r="AL7991" s="355">
        <v>38.795000000000002</v>
      </c>
      <c r="AM7991" s="11">
        <f>IF(Verzie!$E$1="CZK",Ceny!AK7991,IF(Verzie!$E$1="SK",Ceny!AL7991,""))</f>
        <v>38.795000000000002</v>
      </c>
    </row>
    <row r="7992" spans="34:39" ht="15">
      <c r="AH7992" s="353" t="s">
        <v>1682</v>
      </c>
      <c r="AI7992" s="352" t="s">
        <v>23430</v>
      </c>
      <c r="AJ7992" s="352" t="s">
        <v>23431</v>
      </c>
      <c r="AK7992" s="354">
        <v>1162.8405299999999</v>
      </c>
      <c r="AL7992" s="355">
        <v>55.93683</v>
      </c>
      <c r="AM7992" s="11">
        <f>IF(Verzie!$E$1="CZK",Ceny!AK7992,IF(Verzie!$E$1="SK",Ceny!AL7992,""))</f>
        <v>55.93683</v>
      </c>
    </row>
    <row r="7993" spans="34:39" ht="15">
      <c r="AH7993" s="353" t="s">
        <v>1682</v>
      </c>
      <c r="AI7993" s="352" t="s">
        <v>23432</v>
      </c>
      <c r="AJ7993" s="352" t="s">
        <v>23433</v>
      </c>
      <c r="AK7993" s="354">
        <v>864.14855</v>
      </c>
      <c r="AL7993" s="355">
        <v>41.568640000000002</v>
      </c>
      <c r="AM7993" s="11">
        <f>IF(Verzie!$E$1="CZK",Ceny!AK7993,IF(Verzie!$E$1="SK",Ceny!AL7993,""))</f>
        <v>41.568640000000002</v>
      </c>
    </row>
    <row r="7994" spans="34:39" ht="15">
      <c r="AH7994" s="353" t="s">
        <v>1682</v>
      </c>
      <c r="AI7994" s="352" t="s">
        <v>23434</v>
      </c>
      <c r="AJ7994" s="352" t="s">
        <v>23435</v>
      </c>
      <c r="AK7994" s="354">
        <v>806.48815000000002</v>
      </c>
      <c r="AL7994" s="355">
        <v>38.795000000000002</v>
      </c>
      <c r="AM7994" s="11">
        <f>IF(Verzie!$E$1="CZK",Ceny!AK7994,IF(Verzie!$E$1="SK",Ceny!AL7994,""))</f>
        <v>38.795000000000002</v>
      </c>
    </row>
    <row r="7995" spans="34:39" ht="15">
      <c r="AH7995" s="353" t="s">
        <v>1682</v>
      </c>
      <c r="AI7995" s="352" t="s">
        <v>23436</v>
      </c>
      <c r="AJ7995" s="352" t="s">
        <v>23437</v>
      </c>
      <c r="AK7995" s="354">
        <v>1162.8405299999999</v>
      </c>
      <c r="AL7995" s="355">
        <v>55.93683</v>
      </c>
      <c r="AM7995" s="11">
        <f>IF(Verzie!$E$1="CZK",Ceny!AK7995,IF(Verzie!$E$1="SK",Ceny!AL7995,""))</f>
        <v>55.93683</v>
      </c>
    </row>
    <row r="7996" spans="34:39" ht="15">
      <c r="AH7996" s="353" t="s">
        <v>1682</v>
      </c>
      <c r="AI7996" s="352" t="s">
        <v>23438</v>
      </c>
      <c r="AJ7996" s="352" t="s">
        <v>23439</v>
      </c>
      <c r="AK7996" s="354">
        <v>994.66953000000001</v>
      </c>
      <c r="AL7996" s="355">
        <v>47.84722</v>
      </c>
      <c r="AM7996" s="11">
        <f>IF(Verzie!$E$1="CZK",Ceny!AK7996,IF(Verzie!$E$1="SK",Ceny!AL7996,""))</f>
        <v>47.84722</v>
      </c>
    </row>
    <row r="7997" spans="34:39" ht="15">
      <c r="AH7997" s="353" t="s">
        <v>1682</v>
      </c>
      <c r="AI7997" s="352" t="s">
        <v>23440</v>
      </c>
      <c r="AJ7997" s="352" t="s">
        <v>23441</v>
      </c>
      <c r="AK7997" s="354">
        <v>941.32983000000002</v>
      </c>
      <c r="AL7997" s="355">
        <v>45.281359999999999</v>
      </c>
      <c r="AM7997" s="11">
        <f>IF(Verzie!$E$1="CZK",Ceny!AK7997,IF(Verzie!$E$1="SK",Ceny!AL7997,""))</f>
        <v>45.281359999999999</v>
      </c>
    </row>
    <row r="7998" spans="34:39" ht="15">
      <c r="AH7998" s="353" t="s">
        <v>1682</v>
      </c>
      <c r="AI7998" s="352" t="s">
        <v>23442</v>
      </c>
      <c r="AJ7998" s="352" t="s">
        <v>23443</v>
      </c>
      <c r="AK7998" s="354">
        <v>1270.9576400000001</v>
      </c>
      <c r="AL7998" s="355">
        <v>61.137650000000001</v>
      </c>
      <c r="AM7998" s="11">
        <f>IF(Verzie!$E$1="CZK",Ceny!AK7998,IF(Verzie!$E$1="SK",Ceny!AL7998,""))</f>
        <v>61.137650000000001</v>
      </c>
    </row>
    <row r="7999" spans="34:39" ht="15">
      <c r="AH7999" s="353" t="s">
        <v>1682</v>
      </c>
      <c r="AI7999" s="352" t="s">
        <v>23444</v>
      </c>
      <c r="AJ7999" s="352" t="s">
        <v>23445</v>
      </c>
      <c r="AK7999" s="354">
        <v>994.66953000000001</v>
      </c>
      <c r="AL7999" s="355">
        <v>47.84722</v>
      </c>
      <c r="AM7999" s="11">
        <f>IF(Verzie!$E$1="CZK",Ceny!AK7999,IF(Verzie!$E$1="SK",Ceny!AL7999,""))</f>
        <v>47.84722</v>
      </c>
    </row>
    <row r="8000" spans="34:39" ht="15">
      <c r="AH8000" s="353" t="s">
        <v>1682</v>
      </c>
      <c r="AI8000" s="352" t="s">
        <v>23446</v>
      </c>
      <c r="AJ8000" s="352" t="s">
        <v>23447</v>
      </c>
      <c r="AK8000" s="354">
        <v>941.32983000000002</v>
      </c>
      <c r="AL8000" s="355">
        <v>45.281359999999999</v>
      </c>
      <c r="AM8000" s="11">
        <f>IF(Verzie!$E$1="CZK",Ceny!AK8000,IF(Verzie!$E$1="SK",Ceny!AL8000,""))</f>
        <v>45.281359999999999</v>
      </c>
    </row>
    <row r="8001" spans="34:39" ht="15">
      <c r="AH8001" s="353" t="s">
        <v>1682</v>
      </c>
      <c r="AI8001" s="352" t="s">
        <v>23448</v>
      </c>
      <c r="AJ8001" s="352" t="s">
        <v>23449</v>
      </c>
      <c r="AK8001" s="354">
        <v>1270.9576400000001</v>
      </c>
      <c r="AL8001" s="355">
        <v>61.137650000000001</v>
      </c>
      <c r="AM8001" s="11">
        <f>IF(Verzie!$E$1="CZK",Ceny!AK8001,IF(Verzie!$E$1="SK",Ceny!AL8001,""))</f>
        <v>61.137650000000001</v>
      </c>
    </row>
    <row r="8002" spans="34:39" ht="15">
      <c r="AH8002" s="353" t="s">
        <v>1682</v>
      </c>
      <c r="AI8002" s="352" t="s">
        <v>23450</v>
      </c>
      <c r="AJ8002" s="352" t="s">
        <v>23451</v>
      </c>
      <c r="AK8002" s="354">
        <v>994.66953000000001</v>
      </c>
      <c r="AL8002" s="355">
        <v>47.84722</v>
      </c>
      <c r="AM8002" s="11">
        <f>IF(Verzie!$E$1="CZK",Ceny!AK8002,IF(Verzie!$E$1="SK",Ceny!AL8002,""))</f>
        <v>47.84722</v>
      </c>
    </row>
    <row r="8003" spans="34:39" ht="15">
      <c r="AH8003" s="353" t="s">
        <v>1682</v>
      </c>
      <c r="AI8003" s="352" t="s">
        <v>23452</v>
      </c>
      <c r="AJ8003" s="352" t="s">
        <v>23453</v>
      </c>
      <c r="AK8003" s="354">
        <v>941.32983000000002</v>
      </c>
      <c r="AL8003" s="355">
        <v>45.281359999999999</v>
      </c>
      <c r="AM8003" s="11">
        <f>IF(Verzie!$E$1="CZK",Ceny!AK8003,IF(Verzie!$E$1="SK",Ceny!AL8003,""))</f>
        <v>45.281359999999999</v>
      </c>
    </row>
    <row r="8004" spans="34:39" ht="15">
      <c r="AH8004" s="353" t="s">
        <v>1682</v>
      </c>
      <c r="AI8004" s="352" t="s">
        <v>23454</v>
      </c>
      <c r="AJ8004" s="352" t="s">
        <v>23455</v>
      </c>
      <c r="AK8004" s="354">
        <v>864.14855</v>
      </c>
      <c r="AL8004" s="355">
        <v>41.568640000000002</v>
      </c>
      <c r="AM8004" s="11">
        <f>IF(Verzie!$E$1="CZK",Ceny!AK8004,IF(Verzie!$E$1="SK",Ceny!AL8004,""))</f>
        <v>41.568640000000002</v>
      </c>
    </row>
    <row r="8005" spans="34:39" ht="15">
      <c r="AH8005" s="353" t="s">
        <v>1682</v>
      </c>
      <c r="AI8005" s="352" t="s">
        <v>23456</v>
      </c>
      <c r="AJ8005" s="352" t="s">
        <v>23457</v>
      </c>
      <c r="AK8005" s="354">
        <v>864.14855</v>
      </c>
      <c r="AL8005" s="355">
        <v>41.568640000000002</v>
      </c>
      <c r="AM8005" s="11">
        <f>IF(Verzie!$E$1="CZK",Ceny!AK8005,IF(Verzie!$E$1="SK",Ceny!AL8005,""))</f>
        <v>41.568640000000002</v>
      </c>
    </row>
    <row r="8006" spans="34:39" ht="15">
      <c r="AH8006" s="353" t="s">
        <v>1682</v>
      </c>
      <c r="AI8006" s="352" t="s">
        <v>23458</v>
      </c>
      <c r="AJ8006" s="352" t="s">
        <v>23459</v>
      </c>
      <c r="AK8006" s="354">
        <v>864.14855</v>
      </c>
      <c r="AL8006" s="355">
        <v>41.568640000000002</v>
      </c>
      <c r="AM8006" s="11">
        <f>IF(Verzie!$E$1="CZK",Ceny!AK8006,IF(Verzie!$E$1="SK",Ceny!AL8006,""))</f>
        <v>41.568640000000002</v>
      </c>
    </row>
    <row r="8007" spans="34:39" ht="15">
      <c r="AH8007" s="353" t="s">
        <v>1682</v>
      </c>
      <c r="AI8007" s="352" t="s">
        <v>23460</v>
      </c>
      <c r="AJ8007" s="352" t="s">
        <v>23461</v>
      </c>
      <c r="AK8007" s="354">
        <v>1162.8405299999999</v>
      </c>
      <c r="AL8007" s="355">
        <v>55.93683</v>
      </c>
      <c r="AM8007" s="11">
        <f>IF(Verzie!$E$1="CZK",Ceny!AK8007,IF(Verzie!$E$1="SK",Ceny!AL8007,""))</f>
        <v>55.93683</v>
      </c>
    </row>
    <row r="8008" spans="34:39" ht="15">
      <c r="AH8008" s="353" t="s">
        <v>1682</v>
      </c>
      <c r="AI8008" s="352" t="s">
        <v>23462</v>
      </c>
      <c r="AJ8008" s="352" t="s">
        <v>23463</v>
      </c>
      <c r="AK8008" s="354">
        <v>864.14855</v>
      </c>
      <c r="AL8008" s="355">
        <v>41.568640000000002</v>
      </c>
      <c r="AM8008" s="11">
        <f>IF(Verzie!$E$1="CZK",Ceny!AK8008,IF(Verzie!$E$1="SK",Ceny!AL8008,""))</f>
        <v>41.568640000000002</v>
      </c>
    </row>
    <row r="8009" spans="34:39" ht="15">
      <c r="AH8009" s="353" t="s">
        <v>1682</v>
      </c>
      <c r="AI8009" s="352" t="s">
        <v>23464</v>
      </c>
      <c r="AJ8009" s="352" t="s">
        <v>23465</v>
      </c>
      <c r="AK8009" s="354">
        <v>806.48815000000002</v>
      </c>
      <c r="AL8009" s="355">
        <v>38.795000000000002</v>
      </c>
      <c r="AM8009" s="11">
        <f>IF(Verzie!$E$1="CZK",Ceny!AK8009,IF(Verzie!$E$1="SK",Ceny!AL8009,""))</f>
        <v>38.795000000000002</v>
      </c>
    </row>
    <row r="8010" spans="34:39" ht="15">
      <c r="AH8010" s="353" t="s">
        <v>1682</v>
      </c>
      <c r="AI8010" s="352" t="s">
        <v>23466</v>
      </c>
      <c r="AJ8010" s="352" t="s">
        <v>23467</v>
      </c>
      <c r="AK8010" s="354">
        <v>1162.8405299999999</v>
      </c>
      <c r="AL8010" s="355">
        <v>55.93683</v>
      </c>
      <c r="AM8010" s="11">
        <f>IF(Verzie!$E$1="CZK",Ceny!AK8010,IF(Verzie!$E$1="SK",Ceny!AL8010,""))</f>
        <v>55.93683</v>
      </c>
    </row>
    <row r="8011" spans="34:39" ht="15">
      <c r="AH8011" s="353" t="s">
        <v>1682</v>
      </c>
      <c r="AI8011" s="352" t="s">
        <v>23468</v>
      </c>
      <c r="AJ8011" s="352" t="s">
        <v>23469</v>
      </c>
      <c r="AK8011" s="354">
        <v>864.14855</v>
      </c>
      <c r="AL8011" s="355">
        <v>41.568640000000002</v>
      </c>
      <c r="AM8011" s="11">
        <f>IF(Verzie!$E$1="CZK",Ceny!AK8011,IF(Verzie!$E$1="SK",Ceny!AL8011,""))</f>
        <v>41.568640000000002</v>
      </c>
    </row>
    <row r="8012" spans="34:39" ht="15">
      <c r="AH8012" s="353" t="s">
        <v>1682</v>
      </c>
      <c r="AI8012" s="352" t="s">
        <v>23470</v>
      </c>
      <c r="AJ8012" s="352" t="s">
        <v>23471</v>
      </c>
      <c r="AK8012" s="354">
        <v>806.48815000000002</v>
      </c>
      <c r="AL8012" s="355">
        <v>38.795000000000002</v>
      </c>
      <c r="AM8012" s="11">
        <f>IF(Verzie!$E$1="CZK",Ceny!AK8012,IF(Verzie!$E$1="SK",Ceny!AL8012,""))</f>
        <v>38.795000000000002</v>
      </c>
    </row>
    <row r="8013" spans="34:39" ht="15">
      <c r="AH8013" s="353" t="s">
        <v>1682</v>
      </c>
      <c r="AI8013" s="352" t="s">
        <v>23472</v>
      </c>
      <c r="AJ8013" s="352" t="s">
        <v>23473</v>
      </c>
      <c r="AK8013" s="354">
        <v>1162.8405299999999</v>
      </c>
      <c r="AL8013" s="355">
        <v>55.93683</v>
      </c>
      <c r="AM8013" s="11">
        <f>IF(Verzie!$E$1="CZK",Ceny!AK8013,IF(Verzie!$E$1="SK",Ceny!AL8013,""))</f>
        <v>55.93683</v>
      </c>
    </row>
    <row r="8014" spans="34:39" ht="15">
      <c r="AH8014" s="353" t="s">
        <v>1682</v>
      </c>
      <c r="AI8014" s="352" t="s">
        <v>23474</v>
      </c>
      <c r="AJ8014" s="352" t="s">
        <v>23475</v>
      </c>
      <c r="AK8014" s="354">
        <v>864.14855</v>
      </c>
      <c r="AL8014" s="355">
        <v>41.568640000000002</v>
      </c>
      <c r="AM8014" s="11">
        <f>IF(Verzie!$E$1="CZK",Ceny!AK8014,IF(Verzie!$E$1="SK",Ceny!AL8014,""))</f>
        <v>41.568640000000002</v>
      </c>
    </row>
    <row r="8015" spans="34:39" ht="15">
      <c r="AH8015" s="353" t="s">
        <v>1682</v>
      </c>
      <c r="AI8015" s="352" t="s">
        <v>23476</v>
      </c>
      <c r="AJ8015" s="352" t="s">
        <v>23477</v>
      </c>
      <c r="AK8015" s="354">
        <v>806.48815000000002</v>
      </c>
      <c r="AL8015" s="355">
        <v>38.795000000000002</v>
      </c>
      <c r="AM8015" s="11">
        <f>IF(Verzie!$E$1="CZK",Ceny!AK8015,IF(Verzie!$E$1="SK",Ceny!AL8015,""))</f>
        <v>38.795000000000002</v>
      </c>
    </row>
    <row r="8016" spans="34:39" ht="15">
      <c r="AH8016" s="353" t="s">
        <v>1682</v>
      </c>
      <c r="AI8016" s="352" t="s">
        <v>23478</v>
      </c>
      <c r="AJ8016" s="352" t="s">
        <v>23479</v>
      </c>
      <c r="AK8016" s="354">
        <v>0</v>
      </c>
      <c r="AL8016" s="355">
        <v>0</v>
      </c>
      <c r="AM8016" s="11">
        <f>IF(Verzie!$E$1="CZK",Ceny!AK8016,IF(Verzie!$E$1="SK",Ceny!AL8016,""))</f>
        <v>0</v>
      </c>
    </row>
    <row r="8017" spans="34:39" ht="15">
      <c r="AH8017" s="353" t="s">
        <v>1682</v>
      </c>
      <c r="AI8017" s="352" t="s">
        <v>23480</v>
      </c>
      <c r="AJ8017" s="352" t="s">
        <v>23481</v>
      </c>
      <c r="AK8017" s="354">
        <v>994.66953000000001</v>
      </c>
      <c r="AL8017" s="355">
        <v>47.84722</v>
      </c>
      <c r="AM8017" s="11">
        <f>IF(Verzie!$E$1="CZK",Ceny!AK8017,IF(Verzie!$E$1="SK",Ceny!AL8017,""))</f>
        <v>47.84722</v>
      </c>
    </row>
    <row r="8018" spans="34:39" ht="15">
      <c r="AH8018" s="353" t="s">
        <v>1682</v>
      </c>
      <c r="AI8018" s="352" t="s">
        <v>23482</v>
      </c>
      <c r="AJ8018" s="352" t="s">
        <v>23483</v>
      </c>
      <c r="AK8018" s="354">
        <v>941.32983000000002</v>
      </c>
      <c r="AL8018" s="355">
        <v>45.281359999999999</v>
      </c>
      <c r="AM8018" s="11">
        <f>IF(Verzie!$E$1="CZK",Ceny!AK8018,IF(Verzie!$E$1="SK",Ceny!AL8018,""))</f>
        <v>45.281359999999999</v>
      </c>
    </row>
    <row r="8019" spans="34:39" ht="15">
      <c r="AH8019" s="353" t="s">
        <v>1682</v>
      </c>
      <c r="AI8019" s="352" t="s">
        <v>23484</v>
      </c>
      <c r="AJ8019" s="352" t="s">
        <v>23485</v>
      </c>
      <c r="AK8019" s="354">
        <v>0</v>
      </c>
      <c r="AL8019" s="355">
        <v>0</v>
      </c>
      <c r="AM8019" s="11">
        <f>IF(Verzie!$E$1="CZK",Ceny!AK8019,IF(Verzie!$E$1="SK",Ceny!AL8019,""))</f>
        <v>0</v>
      </c>
    </row>
    <row r="8020" spans="34:39" ht="15">
      <c r="AH8020" s="353" t="s">
        <v>1682</v>
      </c>
      <c r="AI8020" s="352" t="s">
        <v>23486</v>
      </c>
      <c r="AJ8020" s="352" t="s">
        <v>23487</v>
      </c>
      <c r="AK8020" s="354">
        <v>994.66953000000001</v>
      </c>
      <c r="AL8020" s="355">
        <v>47.84722</v>
      </c>
      <c r="AM8020" s="11">
        <f>IF(Verzie!$E$1="CZK",Ceny!AK8020,IF(Verzie!$E$1="SK",Ceny!AL8020,""))</f>
        <v>47.84722</v>
      </c>
    </row>
    <row r="8021" spans="34:39" ht="15">
      <c r="AH8021" s="353" t="s">
        <v>1682</v>
      </c>
      <c r="AI8021" s="352" t="s">
        <v>23488</v>
      </c>
      <c r="AJ8021" s="352" t="s">
        <v>23489</v>
      </c>
      <c r="AK8021" s="354">
        <v>941.32983000000002</v>
      </c>
      <c r="AL8021" s="355">
        <v>45.281359999999999</v>
      </c>
      <c r="AM8021" s="11">
        <f>IF(Verzie!$E$1="CZK",Ceny!AK8021,IF(Verzie!$E$1="SK",Ceny!AL8021,""))</f>
        <v>45.281359999999999</v>
      </c>
    </row>
    <row r="8022" spans="34:39" ht="15">
      <c r="AH8022" s="353" t="s">
        <v>1682</v>
      </c>
      <c r="AI8022" s="352" t="s">
        <v>23490</v>
      </c>
      <c r="AJ8022" s="352" t="s">
        <v>23491</v>
      </c>
      <c r="AK8022" s="354">
        <v>0</v>
      </c>
      <c r="AL8022" s="355">
        <v>0</v>
      </c>
      <c r="AM8022" s="11">
        <f>IF(Verzie!$E$1="CZK",Ceny!AK8022,IF(Verzie!$E$1="SK",Ceny!AL8022,""))</f>
        <v>0</v>
      </c>
    </row>
    <row r="8023" spans="34:39" ht="15">
      <c r="AH8023" s="353" t="s">
        <v>1682</v>
      </c>
      <c r="AI8023" s="352" t="s">
        <v>23492</v>
      </c>
      <c r="AJ8023" s="352" t="s">
        <v>23493</v>
      </c>
      <c r="AK8023" s="354">
        <v>994.66953000000001</v>
      </c>
      <c r="AL8023" s="355">
        <v>47.84722</v>
      </c>
      <c r="AM8023" s="11">
        <f>IF(Verzie!$E$1="CZK",Ceny!AK8023,IF(Verzie!$E$1="SK",Ceny!AL8023,""))</f>
        <v>47.84722</v>
      </c>
    </row>
    <row r="8024" spans="34:39" ht="15">
      <c r="AH8024" s="353" t="s">
        <v>1682</v>
      </c>
      <c r="AI8024" s="352" t="s">
        <v>23494</v>
      </c>
      <c r="AJ8024" s="352" t="s">
        <v>23495</v>
      </c>
      <c r="AK8024" s="354">
        <v>941.32983000000002</v>
      </c>
      <c r="AL8024" s="355">
        <v>45.281359999999999</v>
      </c>
      <c r="AM8024" s="11">
        <f>IF(Verzie!$E$1="CZK",Ceny!AK8024,IF(Verzie!$E$1="SK",Ceny!AL8024,""))</f>
        <v>45.281359999999999</v>
      </c>
    </row>
    <row r="8025" spans="34:39" ht="15">
      <c r="AH8025" s="353" t="s">
        <v>1682</v>
      </c>
      <c r="AI8025" s="352" t="s">
        <v>23496</v>
      </c>
      <c r="AJ8025" s="352" t="s">
        <v>23497</v>
      </c>
      <c r="AK8025" s="354">
        <v>1173.8635899999999</v>
      </c>
      <c r="AL8025" s="355">
        <v>56.467080000000003</v>
      </c>
      <c r="AM8025" s="11">
        <f>IF(Verzie!$E$1="CZK",Ceny!AK8025,IF(Verzie!$E$1="SK",Ceny!AL8025,""))</f>
        <v>56.467080000000003</v>
      </c>
    </row>
    <row r="8026" spans="34:39" ht="15">
      <c r="AH8026" s="353" t="s">
        <v>1682</v>
      </c>
      <c r="AI8026" s="352" t="s">
        <v>23498</v>
      </c>
      <c r="AJ8026" s="352" t="s">
        <v>23499</v>
      </c>
      <c r="AK8026" s="354">
        <v>881.22649000000001</v>
      </c>
      <c r="AL8026" s="355">
        <v>42.3902</v>
      </c>
      <c r="AM8026" s="11">
        <f>IF(Verzie!$E$1="CZK",Ceny!AK8026,IF(Verzie!$E$1="SK",Ceny!AL8026,""))</f>
        <v>42.3902</v>
      </c>
    </row>
    <row r="8027" spans="34:39" ht="15">
      <c r="AH8027" s="353" t="s">
        <v>1682</v>
      </c>
      <c r="AI8027" s="352" t="s">
        <v>23500</v>
      </c>
      <c r="AJ8027" s="352" t="s">
        <v>23501</v>
      </c>
      <c r="AK8027" s="354">
        <v>823.56196999999997</v>
      </c>
      <c r="AL8027" s="355">
        <v>39.616300000000003</v>
      </c>
      <c r="AM8027" s="11">
        <f>IF(Verzie!$E$1="CZK",Ceny!AK8027,IF(Verzie!$E$1="SK",Ceny!AL8027,""))</f>
        <v>39.616300000000003</v>
      </c>
    </row>
    <row r="8028" spans="34:39" ht="15">
      <c r="AH8028" s="353" t="s">
        <v>1682</v>
      </c>
      <c r="AI8028" s="352" t="s">
        <v>23502</v>
      </c>
      <c r="AJ8028" s="352" t="s">
        <v>23503</v>
      </c>
      <c r="AK8028" s="354">
        <v>1173.8635899999999</v>
      </c>
      <c r="AL8028" s="355">
        <v>56.467080000000003</v>
      </c>
      <c r="AM8028" s="11">
        <f>IF(Verzie!$E$1="CZK",Ceny!AK8028,IF(Verzie!$E$1="SK",Ceny!AL8028,""))</f>
        <v>56.467080000000003</v>
      </c>
    </row>
    <row r="8029" spans="34:39" ht="15">
      <c r="AH8029" s="353" t="s">
        <v>1682</v>
      </c>
      <c r="AI8029" s="352" t="s">
        <v>23504</v>
      </c>
      <c r="AJ8029" s="352" t="s">
        <v>23505</v>
      </c>
      <c r="AK8029" s="354">
        <v>881.22649000000001</v>
      </c>
      <c r="AL8029" s="355">
        <v>42.3902</v>
      </c>
      <c r="AM8029" s="11">
        <f>IF(Verzie!$E$1="CZK",Ceny!AK8029,IF(Verzie!$E$1="SK",Ceny!AL8029,""))</f>
        <v>42.3902</v>
      </c>
    </row>
    <row r="8030" spans="34:39" ht="15">
      <c r="AH8030" s="353" t="s">
        <v>1682</v>
      </c>
      <c r="AI8030" s="352" t="s">
        <v>23506</v>
      </c>
      <c r="AJ8030" s="352" t="s">
        <v>23507</v>
      </c>
      <c r="AK8030" s="354">
        <v>823.56196999999997</v>
      </c>
      <c r="AL8030" s="355">
        <v>39.616300000000003</v>
      </c>
      <c r="AM8030" s="11">
        <f>IF(Verzie!$E$1="CZK",Ceny!AK8030,IF(Verzie!$E$1="SK",Ceny!AL8030,""))</f>
        <v>39.616300000000003</v>
      </c>
    </row>
    <row r="8031" spans="34:39" ht="15">
      <c r="AH8031" s="353" t="s">
        <v>1682</v>
      </c>
      <c r="AI8031" s="352" t="s">
        <v>23508</v>
      </c>
      <c r="AJ8031" s="352" t="s">
        <v>23509</v>
      </c>
      <c r="AK8031" s="354">
        <v>1173.8635899999999</v>
      </c>
      <c r="AL8031" s="355">
        <v>56.467080000000003</v>
      </c>
      <c r="AM8031" s="11">
        <f>IF(Verzie!$E$1="CZK",Ceny!AK8031,IF(Verzie!$E$1="SK",Ceny!AL8031,""))</f>
        <v>56.467080000000003</v>
      </c>
    </row>
    <row r="8032" spans="34:39" ht="15">
      <c r="AH8032" s="353" t="s">
        <v>1682</v>
      </c>
      <c r="AI8032" s="352" t="s">
        <v>23510</v>
      </c>
      <c r="AJ8032" s="352" t="s">
        <v>23511</v>
      </c>
      <c r="AK8032" s="354">
        <v>881.22649000000001</v>
      </c>
      <c r="AL8032" s="355">
        <v>42.3902</v>
      </c>
      <c r="AM8032" s="11">
        <f>IF(Verzie!$E$1="CZK",Ceny!AK8032,IF(Verzie!$E$1="SK",Ceny!AL8032,""))</f>
        <v>42.3902</v>
      </c>
    </row>
    <row r="8033" spans="34:39" ht="15">
      <c r="AH8033" s="353" t="s">
        <v>1682</v>
      </c>
      <c r="AI8033" s="352" t="s">
        <v>23512</v>
      </c>
      <c r="AJ8033" s="352" t="s">
        <v>23513</v>
      </c>
      <c r="AK8033" s="354">
        <v>823.56196999999997</v>
      </c>
      <c r="AL8033" s="355">
        <v>39.616300000000003</v>
      </c>
      <c r="AM8033" s="11">
        <f>IF(Verzie!$E$1="CZK",Ceny!AK8033,IF(Verzie!$E$1="SK",Ceny!AL8033,""))</f>
        <v>39.616300000000003</v>
      </c>
    </row>
    <row r="8034" spans="34:39" ht="15">
      <c r="AH8034" s="353" t="s">
        <v>1682</v>
      </c>
      <c r="AI8034" s="352" t="s">
        <v>23514</v>
      </c>
      <c r="AJ8034" s="352" t="s">
        <v>23515</v>
      </c>
      <c r="AK8034" s="354">
        <v>1281.5266799999999</v>
      </c>
      <c r="AL8034" s="355">
        <v>61.646059999999999</v>
      </c>
      <c r="AM8034" s="11">
        <f>IF(Verzie!$E$1="CZK",Ceny!AK8034,IF(Verzie!$E$1="SK",Ceny!AL8034,""))</f>
        <v>61.646059999999999</v>
      </c>
    </row>
    <row r="8035" spans="34:39" ht="15">
      <c r="AH8035" s="353" t="s">
        <v>1682</v>
      </c>
      <c r="AI8035" s="352" t="s">
        <v>23516</v>
      </c>
      <c r="AJ8035" s="352" t="s">
        <v>23517</v>
      </c>
      <c r="AK8035" s="354">
        <v>1010.83923</v>
      </c>
      <c r="AL8035" s="355">
        <v>48.625019999999999</v>
      </c>
      <c r="AM8035" s="11">
        <f>IF(Verzie!$E$1="CZK",Ceny!AK8035,IF(Verzie!$E$1="SK",Ceny!AL8035,""))</f>
        <v>48.625019999999999</v>
      </c>
    </row>
    <row r="8036" spans="34:39" ht="15">
      <c r="AH8036" s="353" t="s">
        <v>1682</v>
      </c>
      <c r="AI8036" s="352" t="s">
        <v>23518</v>
      </c>
      <c r="AJ8036" s="352" t="s">
        <v>23519</v>
      </c>
      <c r="AK8036" s="354">
        <v>1082.5760700000001</v>
      </c>
      <c r="AL8036" s="355">
        <v>52.07582</v>
      </c>
      <c r="AM8036" s="11">
        <f>IF(Verzie!$E$1="CZK",Ceny!AK8036,IF(Verzie!$E$1="SK",Ceny!AL8036,""))</f>
        <v>52.07582</v>
      </c>
    </row>
    <row r="8037" spans="34:39" ht="15">
      <c r="AH8037" s="353" t="s">
        <v>1682</v>
      </c>
      <c r="AI8037" s="352" t="s">
        <v>23520</v>
      </c>
      <c r="AJ8037" s="352" t="s">
        <v>23521</v>
      </c>
      <c r="AK8037" s="354">
        <v>1281.5266799999999</v>
      </c>
      <c r="AL8037" s="355">
        <v>61.646059999999999</v>
      </c>
      <c r="AM8037" s="11">
        <f>IF(Verzie!$E$1="CZK",Ceny!AK8037,IF(Verzie!$E$1="SK",Ceny!AL8037,""))</f>
        <v>61.646059999999999</v>
      </c>
    </row>
    <row r="8038" spans="34:39" ht="15">
      <c r="AH8038" s="353" t="s">
        <v>1682</v>
      </c>
      <c r="AI8038" s="352" t="s">
        <v>23522</v>
      </c>
      <c r="AJ8038" s="352" t="s">
        <v>23523</v>
      </c>
      <c r="AK8038" s="354">
        <v>1010.83923</v>
      </c>
      <c r="AL8038" s="355">
        <v>48.625019999999999</v>
      </c>
      <c r="AM8038" s="11">
        <f>IF(Verzie!$E$1="CZK",Ceny!AK8038,IF(Verzie!$E$1="SK",Ceny!AL8038,""))</f>
        <v>48.625019999999999</v>
      </c>
    </row>
    <row r="8039" spans="34:39" ht="15">
      <c r="AH8039" s="353" t="s">
        <v>1682</v>
      </c>
      <c r="AI8039" s="352" t="s">
        <v>23524</v>
      </c>
      <c r="AJ8039" s="352" t="s">
        <v>23525</v>
      </c>
      <c r="AK8039" s="354">
        <v>1082.5760700000001</v>
      </c>
      <c r="AL8039" s="355">
        <v>52.07582</v>
      </c>
      <c r="AM8039" s="11">
        <f>IF(Verzie!$E$1="CZK",Ceny!AK8039,IF(Verzie!$E$1="SK",Ceny!AL8039,""))</f>
        <v>52.07582</v>
      </c>
    </row>
    <row r="8040" spans="34:39" ht="15">
      <c r="AH8040" s="353" t="s">
        <v>1682</v>
      </c>
      <c r="AI8040" s="352" t="s">
        <v>23526</v>
      </c>
      <c r="AJ8040" s="352" t="s">
        <v>23527</v>
      </c>
      <c r="AK8040" s="354">
        <v>1281.5266799999999</v>
      </c>
      <c r="AL8040" s="355">
        <v>61.646059999999999</v>
      </c>
      <c r="AM8040" s="11">
        <f>IF(Verzie!$E$1="CZK",Ceny!AK8040,IF(Verzie!$E$1="SK",Ceny!AL8040,""))</f>
        <v>61.646059999999999</v>
      </c>
    </row>
    <row r="8041" spans="34:39" ht="15">
      <c r="AH8041" s="353" t="s">
        <v>1682</v>
      </c>
      <c r="AI8041" s="352" t="s">
        <v>23528</v>
      </c>
      <c r="AJ8041" s="352" t="s">
        <v>23529</v>
      </c>
      <c r="AK8041" s="354">
        <v>1010.83923</v>
      </c>
      <c r="AL8041" s="355">
        <v>48.625019999999999</v>
      </c>
      <c r="AM8041" s="11">
        <f>IF(Verzie!$E$1="CZK",Ceny!AK8041,IF(Verzie!$E$1="SK",Ceny!AL8041,""))</f>
        <v>48.625019999999999</v>
      </c>
    </row>
    <row r="8042" spans="34:39" ht="15">
      <c r="AH8042" s="353" t="s">
        <v>1682</v>
      </c>
      <c r="AI8042" s="352" t="s">
        <v>23530</v>
      </c>
      <c r="AJ8042" s="352" t="s">
        <v>23531</v>
      </c>
      <c r="AK8042" s="354">
        <v>1082.5760700000001</v>
      </c>
      <c r="AL8042" s="355">
        <v>52.07582</v>
      </c>
      <c r="AM8042" s="11">
        <f>IF(Verzie!$E$1="CZK",Ceny!AK8042,IF(Verzie!$E$1="SK",Ceny!AL8042,""))</f>
        <v>52.07582</v>
      </c>
    </row>
    <row r="8043" spans="34:39" ht="15">
      <c r="AH8043" s="353" t="s">
        <v>1682</v>
      </c>
      <c r="AI8043" s="352" t="s">
        <v>23532</v>
      </c>
      <c r="AJ8043" s="352" t="s">
        <v>23533</v>
      </c>
      <c r="AK8043" s="354">
        <v>1066.4146800000001</v>
      </c>
      <c r="AL8043" s="355">
        <v>51.298389999999998</v>
      </c>
      <c r="AM8043" s="11">
        <f>IF(Verzie!$E$1="CZK",Ceny!AK8043,IF(Verzie!$E$1="SK",Ceny!AL8043,""))</f>
        <v>51.298389999999998</v>
      </c>
    </row>
    <row r="8044" spans="34:39" ht="15">
      <c r="AH8044" s="353" t="s">
        <v>1682</v>
      </c>
      <c r="AI8044" s="352" t="s">
        <v>23534</v>
      </c>
      <c r="AJ8044" s="352" t="s">
        <v>23535</v>
      </c>
      <c r="AK8044" s="354">
        <v>882.41391999999996</v>
      </c>
      <c r="AL8044" s="355">
        <v>42.02861</v>
      </c>
      <c r="AM8044" s="11">
        <f>IF(Verzie!$E$1="CZK",Ceny!AK8044,IF(Verzie!$E$1="SK",Ceny!AL8044,""))</f>
        <v>42.02861</v>
      </c>
    </row>
    <row r="8045" spans="34:39" ht="15">
      <c r="AH8045" s="353" t="s">
        <v>1682</v>
      </c>
      <c r="AI8045" s="352" t="s">
        <v>23536</v>
      </c>
      <c r="AJ8045" s="352" t="s">
        <v>23537</v>
      </c>
      <c r="AK8045" s="354">
        <v>828.63750000000005</v>
      </c>
      <c r="AL8045" s="355">
        <v>39.86045</v>
      </c>
      <c r="AM8045" s="11">
        <f>IF(Verzie!$E$1="CZK",Ceny!AK8045,IF(Verzie!$E$1="SK",Ceny!AL8045,""))</f>
        <v>39.86045</v>
      </c>
    </row>
    <row r="8046" spans="34:39" ht="15">
      <c r="AH8046" s="353" t="s">
        <v>1682</v>
      </c>
      <c r="AI8046" s="352" t="s">
        <v>23538</v>
      </c>
      <c r="AJ8046" s="352" t="s">
        <v>23539</v>
      </c>
      <c r="AK8046" s="354">
        <v>1066.4146800000001</v>
      </c>
      <c r="AL8046" s="355">
        <v>51.298389999999998</v>
      </c>
      <c r="AM8046" s="11">
        <f>IF(Verzie!$E$1="CZK",Ceny!AK8046,IF(Verzie!$E$1="SK",Ceny!AL8046,""))</f>
        <v>51.298389999999998</v>
      </c>
    </row>
    <row r="8047" spans="34:39" ht="15">
      <c r="AH8047" s="353" t="s">
        <v>1682</v>
      </c>
      <c r="AI8047" s="352" t="s">
        <v>23540</v>
      </c>
      <c r="AJ8047" s="352" t="s">
        <v>23541</v>
      </c>
      <c r="AK8047" s="354">
        <v>882.41391999999996</v>
      </c>
      <c r="AL8047" s="355">
        <v>42.02861</v>
      </c>
      <c r="AM8047" s="11">
        <f>IF(Verzie!$E$1="CZK",Ceny!AK8047,IF(Verzie!$E$1="SK",Ceny!AL8047,""))</f>
        <v>42.02861</v>
      </c>
    </row>
    <row r="8048" spans="34:39" ht="15">
      <c r="AH8048" s="353" t="s">
        <v>1682</v>
      </c>
      <c r="AI8048" s="352" t="s">
        <v>23542</v>
      </c>
      <c r="AJ8048" s="352" t="s">
        <v>23543</v>
      </c>
      <c r="AK8048" s="354">
        <v>828.63750000000005</v>
      </c>
      <c r="AL8048" s="355">
        <v>39.86045</v>
      </c>
      <c r="AM8048" s="11">
        <f>IF(Verzie!$E$1="CZK",Ceny!AK8048,IF(Verzie!$E$1="SK",Ceny!AL8048,""))</f>
        <v>39.86045</v>
      </c>
    </row>
    <row r="8049" spans="34:39" ht="15">
      <c r="AH8049" s="353" t="s">
        <v>1682</v>
      </c>
      <c r="AI8049" s="352" t="s">
        <v>23544</v>
      </c>
      <c r="AJ8049" s="352" t="s">
        <v>23545</v>
      </c>
      <c r="AK8049" s="354">
        <v>1066.4146800000001</v>
      </c>
      <c r="AL8049" s="355">
        <v>51.298389999999998</v>
      </c>
      <c r="AM8049" s="11">
        <f>IF(Verzie!$E$1="CZK",Ceny!AK8049,IF(Verzie!$E$1="SK",Ceny!AL8049,""))</f>
        <v>51.298389999999998</v>
      </c>
    </row>
    <row r="8050" spans="34:39" ht="15">
      <c r="AH8050" s="353" t="s">
        <v>1682</v>
      </c>
      <c r="AI8050" s="352" t="s">
        <v>23546</v>
      </c>
      <c r="AJ8050" s="352" t="s">
        <v>23547</v>
      </c>
      <c r="AK8050" s="354">
        <v>882.41391999999996</v>
      </c>
      <c r="AL8050" s="355">
        <v>42.02861</v>
      </c>
      <c r="AM8050" s="11">
        <f>IF(Verzie!$E$1="CZK",Ceny!AK8050,IF(Verzie!$E$1="SK",Ceny!AL8050,""))</f>
        <v>42.02861</v>
      </c>
    </row>
    <row r="8051" spans="34:39" ht="15">
      <c r="AH8051" s="353" t="s">
        <v>1682</v>
      </c>
      <c r="AI8051" s="352" t="s">
        <v>23548</v>
      </c>
      <c r="AJ8051" s="352" t="s">
        <v>23549</v>
      </c>
      <c r="AK8051" s="354">
        <v>828.63750000000005</v>
      </c>
      <c r="AL8051" s="355">
        <v>39.86045</v>
      </c>
      <c r="AM8051" s="11">
        <f>IF(Verzie!$E$1="CZK",Ceny!AK8051,IF(Verzie!$E$1="SK",Ceny!AL8051,""))</f>
        <v>39.86045</v>
      </c>
    </row>
    <row r="8052" spans="34:39" ht="15">
      <c r="AH8052" s="353" t="s">
        <v>1682</v>
      </c>
      <c r="AI8052" s="352" t="s">
        <v>23550</v>
      </c>
      <c r="AJ8052" s="352" t="s">
        <v>23551</v>
      </c>
      <c r="AK8052" s="354">
        <v>1289.0762199999999</v>
      </c>
      <c r="AL8052" s="355">
        <v>62.009189999999997</v>
      </c>
      <c r="AM8052" s="11">
        <f>IF(Verzie!$E$1="CZK",Ceny!AK8052,IF(Verzie!$E$1="SK",Ceny!AL8052,""))</f>
        <v>62.009189999999997</v>
      </c>
    </row>
    <row r="8053" spans="34:39" ht="15">
      <c r="AH8053" s="353" t="s">
        <v>1682</v>
      </c>
      <c r="AI8053" s="352" t="s">
        <v>23552</v>
      </c>
      <c r="AJ8053" s="352" t="s">
        <v>23553</v>
      </c>
      <c r="AK8053" s="354">
        <v>1007.94822</v>
      </c>
      <c r="AL8053" s="355">
        <v>47.93685</v>
      </c>
      <c r="AM8053" s="11">
        <f>IF(Verzie!$E$1="CZK",Ceny!AK8053,IF(Verzie!$E$1="SK",Ceny!AL8053,""))</f>
        <v>47.93685</v>
      </c>
    </row>
    <row r="8054" spans="34:39" ht="15">
      <c r="AH8054" s="353" t="s">
        <v>1682</v>
      </c>
      <c r="AI8054" s="352" t="s">
        <v>23554</v>
      </c>
      <c r="AJ8054" s="352" t="s">
        <v>23555</v>
      </c>
      <c r="AK8054" s="354">
        <v>969.04952000000003</v>
      </c>
      <c r="AL8054" s="355">
        <v>46.61477</v>
      </c>
      <c r="AM8054" s="11">
        <f>IF(Verzie!$E$1="CZK",Ceny!AK8054,IF(Verzie!$E$1="SK",Ceny!AL8054,""))</f>
        <v>46.61477</v>
      </c>
    </row>
    <row r="8055" spans="34:39" ht="15">
      <c r="AH8055" s="353" t="s">
        <v>1682</v>
      </c>
      <c r="AI8055" s="352" t="s">
        <v>23556</v>
      </c>
      <c r="AJ8055" s="352" t="s">
        <v>23557</v>
      </c>
      <c r="AK8055" s="354">
        <v>1289.0762199999999</v>
      </c>
      <c r="AL8055" s="355">
        <v>62.009189999999997</v>
      </c>
      <c r="AM8055" s="11">
        <f>IF(Verzie!$E$1="CZK",Ceny!AK8055,IF(Verzie!$E$1="SK",Ceny!AL8055,""))</f>
        <v>62.009189999999997</v>
      </c>
    </row>
    <row r="8056" spans="34:39" ht="15">
      <c r="AH8056" s="353" t="s">
        <v>1682</v>
      </c>
      <c r="AI8056" s="352" t="s">
        <v>23558</v>
      </c>
      <c r="AJ8056" s="352" t="s">
        <v>23559</v>
      </c>
      <c r="AK8056" s="354">
        <v>1007.94822</v>
      </c>
      <c r="AL8056" s="355">
        <v>47.93685</v>
      </c>
      <c r="AM8056" s="11">
        <f>IF(Verzie!$E$1="CZK",Ceny!AK8056,IF(Verzie!$E$1="SK",Ceny!AL8056,""))</f>
        <v>47.93685</v>
      </c>
    </row>
    <row r="8057" spans="34:39" ht="15">
      <c r="AH8057" s="353" t="s">
        <v>1682</v>
      </c>
      <c r="AI8057" s="352" t="s">
        <v>23560</v>
      </c>
      <c r="AJ8057" s="352" t="s">
        <v>23561</v>
      </c>
      <c r="AK8057" s="354">
        <v>969.04952000000003</v>
      </c>
      <c r="AL8057" s="355">
        <v>46.61477</v>
      </c>
      <c r="AM8057" s="11">
        <f>IF(Verzie!$E$1="CZK",Ceny!AK8057,IF(Verzie!$E$1="SK",Ceny!AL8057,""))</f>
        <v>46.61477</v>
      </c>
    </row>
    <row r="8058" spans="34:39" ht="15">
      <c r="AH8058" s="353" t="s">
        <v>1682</v>
      </c>
      <c r="AI8058" s="352" t="s">
        <v>23562</v>
      </c>
      <c r="AJ8058" s="352" t="s">
        <v>23563</v>
      </c>
      <c r="AK8058" s="354">
        <v>1289.0762199999999</v>
      </c>
      <c r="AL8058" s="355">
        <v>62.009189999999997</v>
      </c>
      <c r="AM8058" s="11">
        <f>IF(Verzie!$E$1="CZK",Ceny!AK8058,IF(Verzie!$E$1="SK",Ceny!AL8058,""))</f>
        <v>62.009189999999997</v>
      </c>
    </row>
    <row r="8059" spans="34:39" ht="15">
      <c r="AH8059" s="353" t="s">
        <v>1682</v>
      </c>
      <c r="AI8059" s="352" t="s">
        <v>23564</v>
      </c>
      <c r="AJ8059" s="352" t="s">
        <v>23565</v>
      </c>
      <c r="AK8059" s="354">
        <v>1007.94822</v>
      </c>
      <c r="AL8059" s="355">
        <v>47.93685</v>
      </c>
      <c r="AM8059" s="11">
        <f>IF(Verzie!$E$1="CZK",Ceny!AK8059,IF(Verzie!$E$1="SK",Ceny!AL8059,""))</f>
        <v>47.93685</v>
      </c>
    </row>
    <row r="8060" spans="34:39" ht="15">
      <c r="AH8060" s="353" t="s">
        <v>1682</v>
      </c>
      <c r="AI8060" s="352" t="s">
        <v>23566</v>
      </c>
      <c r="AJ8060" s="352" t="s">
        <v>23567</v>
      </c>
      <c r="AK8060" s="354">
        <v>969.04952000000003</v>
      </c>
      <c r="AL8060" s="355">
        <v>46.61477</v>
      </c>
      <c r="AM8060" s="11">
        <f>IF(Verzie!$E$1="CZK",Ceny!AK8060,IF(Verzie!$E$1="SK",Ceny!AL8060,""))</f>
        <v>46.61477</v>
      </c>
    </row>
    <row r="8061" spans="34:39" ht="15">
      <c r="AH8061" s="353" t="s">
        <v>1682</v>
      </c>
      <c r="AI8061" s="352" t="s">
        <v>23568</v>
      </c>
      <c r="AJ8061" s="352" t="s">
        <v>23569</v>
      </c>
      <c r="AK8061" s="354">
        <v>1202.2825800000001</v>
      </c>
      <c r="AL8061" s="355">
        <v>57.834130000000002</v>
      </c>
      <c r="AM8061" s="11">
        <f>IF(Verzie!$E$1="CZK",Ceny!AK8061,IF(Verzie!$E$1="SK",Ceny!AL8061,""))</f>
        <v>57.834130000000002</v>
      </c>
    </row>
    <row r="8062" spans="34:39" ht="15">
      <c r="AH8062" s="353" t="s">
        <v>1682</v>
      </c>
      <c r="AI8062" s="352" t="s">
        <v>23570</v>
      </c>
      <c r="AJ8062" s="352" t="s">
        <v>23571</v>
      </c>
      <c r="AK8062" s="354">
        <v>907.05379000000005</v>
      </c>
      <c r="AL8062" s="355">
        <v>43.205109999999998</v>
      </c>
      <c r="AM8062" s="11">
        <f>IF(Verzie!$E$1="CZK",Ceny!AK8062,IF(Verzie!$E$1="SK",Ceny!AL8062,""))</f>
        <v>43.205109999999998</v>
      </c>
    </row>
    <row r="8063" spans="34:39" ht="15">
      <c r="AH8063" s="353" t="s">
        <v>1682</v>
      </c>
      <c r="AI8063" s="352" t="s">
        <v>23572</v>
      </c>
      <c r="AJ8063" s="352" t="s">
        <v>23573</v>
      </c>
      <c r="AK8063" s="354">
        <v>850.92691000000002</v>
      </c>
      <c r="AL8063" s="355">
        <v>40.563510000000001</v>
      </c>
      <c r="AM8063" s="11">
        <f>IF(Verzie!$E$1="CZK",Ceny!AK8063,IF(Verzie!$E$1="SK",Ceny!AL8063,""))</f>
        <v>40.563510000000001</v>
      </c>
    </row>
    <row r="8064" spans="34:39" ht="15">
      <c r="AH8064" s="353" t="s">
        <v>1682</v>
      </c>
      <c r="AI8064" s="352" t="s">
        <v>23574</v>
      </c>
      <c r="AJ8064" s="352" t="s">
        <v>23575</v>
      </c>
      <c r="AK8064" s="354">
        <v>1202.2825800000001</v>
      </c>
      <c r="AL8064" s="355">
        <v>57.834130000000002</v>
      </c>
      <c r="AM8064" s="11">
        <f>IF(Verzie!$E$1="CZK",Ceny!AK8064,IF(Verzie!$E$1="SK",Ceny!AL8064,""))</f>
        <v>57.834130000000002</v>
      </c>
    </row>
    <row r="8065" spans="34:39" ht="15">
      <c r="AH8065" s="353" t="s">
        <v>1682</v>
      </c>
      <c r="AI8065" s="352" t="s">
        <v>23576</v>
      </c>
      <c r="AJ8065" s="352" t="s">
        <v>23577</v>
      </c>
      <c r="AK8065" s="354">
        <v>907.05379000000005</v>
      </c>
      <c r="AL8065" s="355">
        <v>43.205109999999998</v>
      </c>
      <c r="AM8065" s="11">
        <f>IF(Verzie!$E$1="CZK",Ceny!AK8065,IF(Verzie!$E$1="SK",Ceny!AL8065,""))</f>
        <v>43.205109999999998</v>
      </c>
    </row>
    <row r="8066" spans="34:39" ht="15">
      <c r="AH8066" s="353" t="s">
        <v>1682</v>
      </c>
      <c r="AI8066" s="352" t="s">
        <v>23578</v>
      </c>
      <c r="AJ8066" s="352" t="s">
        <v>23579</v>
      </c>
      <c r="AK8066" s="354">
        <v>850.92691000000002</v>
      </c>
      <c r="AL8066" s="355">
        <v>40.563510000000001</v>
      </c>
      <c r="AM8066" s="11">
        <f>IF(Verzie!$E$1="CZK",Ceny!AK8066,IF(Verzie!$E$1="SK",Ceny!AL8066,""))</f>
        <v>40.563510000000001</v>
      </c>
    </row>
    <row r="8067" spans="34:39" ht="15">
      <c r="AH8067" s="353" t="s">
        <v>1682</v>
      </c>
      <c r="AI8067" s="352" t="s">
        <v>23580</v>
      </c>
      <c r="AJ8067" s="352" t="s">
        <v>23581</v>
      </c>
      <c r="AK8067" s="354">
        <v>1202.2825800000001</v>
      </c>
      <c r="AL8067" s="355">
        <v>57.834130000000002</v>
      </c>
      <c r="AM8067" s="11">
        <f>IF(Verzie!$E$1="CZK",Ceny!AK8067,IF(Verzie!$E$1="SK",Ceny!AL8067,""))</f>
        <v>57.834130000000002</v>
      </c>
    </row>
    <row r="8068" spans="34:39" ht="15">
      <c r="AH8068" s="353" t="s">
        <v>1682</v>
      </c>
      <c r="AI8068" s="352" t="s">
        <v>23582</v>
      </c>
      <c r="AJ8068" s="352" t="s">
        <v>23583</v>
      </c>
      <c r="AK8068" s="354">
        <v>907.05379000000005</v>
      </c>
      <c r="AL8068" s="355">
        <v>43.205109999999998</v>
      </c>
      <c r="AM8068" s="11">
        <f>IF(Verzie!$E$1="CZK",Ceny!AK8068,IF(Verzie!$E$1="SK",Ceny!AL8068,""))</f>
        <v>43.205109999999998</v>
      </c>
    </row>
    <row r="8069" spans="34:39" ht="15">
      <c r="AH8069" s="353" t="s">
        <v>1682</v>
      </c>
      <c r="AI8069" s="352" t="s">
        <v>23584</v>
      </c>
      <c r="AJ8069" s="352" t="s">
        <v>23585</v>
      </c>
      <c r="AK8069" s="354">
        <v>850.92691000000002</v>
      </c>
      <c r="AL8069" s="355">
        <v>40.563510000000001</v>
      </c>
      <c r="AM8069" s="11">
        <f>IF(Verzie!$E$1="CZK",Ceny!AK8069,IF(Verzie!$E$1="SK",Ceny!AL8069,""))</f>
        <v>40.563510000000001</v>
      </c>
    </row>
    <row r="8070" spans="34:39" ht="15">
      <c r="AH8070" s="353" t="s">
        <v>1682</v>
      </c>
      <c r="AI8070" s="352" t="s">
        <v>23586</v>
      </c>
      <c r="AJ8070" s="352" t="s">
        <v>23587</v>
      </c>
      <c r="AK8070" s="354">
        <v>1309.2970299999999</v>
      </c>
      <c r="AL8070" s="355">
        <v>62.981900000000003</v>
      </c>
      <c r="AM8070" s="11">
        <f>IF(Verzie!$E$1="CZK",Ceny!AK8070,IF(Verzie!$E$1="SK",Ceny!AL8070,""))</f>
        <v>62.981900000000003</v>
      </c>
    </row>
    <row r="8071" spans="34:39" ht="15">
      <c r="AH8071" s="353" t="s">
        <v>1682</v>
      </c>
      <c r="AI8071" s="352" t="s">
        <v>23588</v>
      </c>
      <c r="AJ8071" s="352" t="s">
        <v>23589</v>
      </c>
      <c r="AK8071" s="354">
        <v>1031.95641</v>
      </c>
      <c r="AL8071" s="355">
        <v>49.083590000000001</v>
      </c>
      <c r="AM8071" s="11">
        <f>IF(Verzie!$E$1="CZK",Ceny!AK8071,IF(Verzie!$E$1="SK",Ceny!AL8071,""))</f>
        <v>49.083590000000001</v>
      </c>
    </row>
    <row r="8072" spans="34:39" ht="15">
      <c r="AH8072" s="353" t="s">
        <v>1682</v>
      </c>
      <c r="AI8072" s="352" t="s">
        <v>23590</v>
      </c>
      <c r="AJ8072" s="352" t="s">
        <v>23591</v>
      </c>
      <c r="AK8072" s="354">
        <v>993.27043000000003</v>
      </c>
      <c r="AL8072" s="355">
        <v>47.779910000000001</v>
      </c>
      <c r="AM8072" s="11">
        <f>IF(Verzie!$E$1="CZK",Ceny!AK8072,IF(Verzie!$E$1="SK",Ceny!AL8072,""))</f>
        <v>47.779910000000001</v>
      </c>
    </row>
    <row r="8073" spans="34:39" ht="15">
      <c r="AH8073" s="353" t="s">
        <v>1682</v>
      </c>
      <c r="AI8073" s="352" t="s">
        <v>23592</v>
      </c>
      <c r="AJ8073" s="352" t="s">
        <v>23593</v>
      </c>
      <c r="AK8073" s="354">
        <v>1309.2970299999999</v>
      </c>
      <c r="AL8073" s="355">
        <v>62.981900000000003</v>
      </c>
      <c r="AM8073" s="11">
        <f>IF(Verzie!$E$1="CZK",Ceny!AK8073,IF(Verzie!$E$1="SK",Ceny!AL8073,""))</f>
        <v>62.981900000000003</v>
      </c>
    </row>
    <row r="8074" spans="34:39" ht="15">
      <c r="AH8074" s="353" t="s">
        <v>1682</v>
      </c>
      <c r="AI8074" s="352" t="s">
        <v>23594</v>
      </c>
      <c r="AJ8074" s="352" t="s">
        <v>23595</v>
      </c>
      <c r="AK8074" s="354">
        <v>1031.95641</v>
      </c>
      <c r="AL8074" s="355">
        <v>49.083590000000001</v>
      </c>
      <c r="AM8074" s="11">
        <f>IF(Verzie!$E$1="CZK",Ceny!AK8074,IF(Verzie!$E$1="SK",Ceny!AL8074,""))</f>
        <v>49.083590000000001</v>
      </c>
    </row>
    <row r="8075" spans="34:39" ht="15">
      <c r="AH8075" s="353" t="s">
        <v>1682</v>
      </c>
      <c r="AI8075" s="352" t="s">
        <v>23596</v>
      </c>
      <c r="AJ8075" s="352" t="s">
        <v>23597</v>
      </c>
      <c r="AK8075" s="354">
        <v>993.27043000000003</v>
      </c>
      <c r="AL8075" s="355">
        <v>47.779910000000001</v>
      </c>
      <c r="AM8075" s="11">
        <f>IF(Verzie!$E$1="CZK",Ceny!AK8075,IF(Verzie!$E$1="SK",Ceny!AL8075,""))</f>
        <v>47.779910000000001</v>
      </c>
    </row>
    <row r="8076" spans="34:39" ht="15">
      <c r="AH8076" s="353" t="s">
        <v>1682</v>
      </c>
      <c r="AI8076" s="352" t="s">
        <v>23598</v>
      </c>
      <c r="AJ8076" s="352" t="s">
        <v>23599</v>
      </c>
      <c r="AK8076" s="354">
        <v>1309.2970299999999</v>
      </c>
      <c r="AL8076" s="355">
        <v>62.981900000000003</v>
      </c>
      <c r="AM8076" s="11">
        <f>IF(Verzie!$E$1="CZK",Ceny!AK8076,IF(Verzie!$E$1="SK",Ceny!AL8076,""))</f>
        <v>62.981900000000003</v>
      </c>
    </row>
    <row r="8077" spans="34:39" ht="15">
      <c r="AH8077" s="353" t="s">
        <v>1682</v>
      </c>
      <c r="AI8077" s="352" t="s">
        <v>23600</v>
      </c>
      <c r="AJ8077" s="352" t="s">
        <v>23601</v>
      </c>
      <c r="AK8077" s="354">
        <v>1031.95641</v>
      </c>
      <c r="AL8077" s="355">
        <v>49.083590000000001</v>
      </c>
      <c r="AM8077" s="11">
        <f>IF(Verzie!$E$1="CZK",Ceny!AK8077,IF(Verzie!$E$1="SK",Ceny!AL8077,""))</f>
        <v>49.083590000000001</v>
      </c>
    </row>
    <row r="8078" spans="34:39" ht="15">
      <c r="AH8078" s="353" t="s">
        <v>1682</v>
      </c>
      <c r="AI8078" s="352" t="s">
        <v>23602</v>
      </c>
      <c r="AJ8078" s="352" t="s">
        <v>23603</v>
      </c>
      <c r="AK8078" s="354">
        <v>993.27043000000003</v>
      </c>
      <c r="AL8078" s="355">
        <v>47.779910000000001</v>
      </c>
      <c r="AM8078" s="11">
        <f>IF(Verzie!$E$1="CZK",Ceny!AK8078,IF(Verzie!$E$1="SK",Ceny!AL8078,""))</f>
        <v>47.779910000000001</v>
      </c>
    </row>
    <row r="8079" spans="34:39" ht="15">
      <c r="AH8079" s="353" t="s">
        <v>1682</v>
      </c>
      <c r="AI8079" s="352" t="s">
        <v>23604</v>
      </c>
      <c r="AJ8079" s="352" t="s">
        <v>23605</v>
      </c>
      <c r="AK8079" s="354">
        <v>1349.7387200000001</v>
      </c>
      <c r="AL8079" s="355">
        <v>64.927340000000001</v>
      </c>
      <c r="AM8079" s="11">
        <f>IF(Verzie!$E$1="CZK",Ceny!AK8079,IF(Verzie!$E$1="SK",Ceny!AL8079,""))</f>
        <v>64.927340000000001</v>
      </c>
    </row>
    <row r="8080" spans="34:39" ht="15">
      <c r="AH8080" s="353" t="s">
        <v>1682</v>
      </c>
      <c r="AI8080" s="352" t="s">
        <v>23606</v>
      </c>
      <c r="AJ8080" s="352" t="s">
        <v>23607</v>
      </c>
      <c r="AK8080" s="354">
        <v>1095.0525299999999</v>
      </c>
      <c r="AL8080" s="355">
        <v>52.676000000000002</v>
      </c>
      <c r="AM8080" s="11">
        <f>IF(Verzie!$E$1="CZK",Ceny!AK8080,IF(Verzie!$E$1="SK",Ceny!AL8080,""))</f>
        <v>52.676000000000002</v>
      </c>
    </row>
    <row r="8081" spans="34:39" ht="15">
      <c r="AH8081" s="353" t="s">
        <v>1682</v>
      </c>
      <c r="AI8081" s="352" t="s">
        <v>23608</v>
      </c>
      <c r="AJ8081" s="352" t="s">
        <v>23609</v>
      </c>
      <c r="AK8081" s="354">
        <v>1041.7128299999999</v>
      </c>
      <c r="AL8081" s="355">
        <v>50.110140000000001</v>
      </c>
      <c r="AM8081" s="11">
        <f>IF(Verzie!$E$1="CZK",Ceny!AK8081,IF(Verzie!$E$1="SK",Ceny!AL8081,""))</f>
        <v>50.110140000000001</v>
      </c>
    </row>
    <row r="8082" spans="34:39" ht="15">
      <c r="AH8082" s="353" t="s">
        <v>1682</v>
      </c>
      <c r="AI8082" s="352" t="s">
        <v>23610</v>
      </c>
      <c r="AJ8082" s="352" t="s">
        <v>23611</v>
      </c>
      <c r="AK8082" s="354">
        <v>1349.7387200000001</v>
      </c>
      <c r="AL8082" s="355">
        <v>64.927340000000001</v>
      </c>
      <c r="AM8082" s="11">
        <f>IF(Verzie!$E$1="CZK",Ceny!AK8082,IF(Verzie!$E$1="SK",Ceny!AL8082,""))</f>
        <v>64.927340000000001</v>
      </c>
    </row>
    <row r="8083" spans="34:39" ht="15">
      <c r="AH8083" s="353" t="s">
        <v>1682</v>
      </c>
      <c r="AI8083" s="352" t="s">
        <v>23612</v>
      </c>
      <c r="AJ8083" s="352" t="s">
        <v>23613</v>
      </c>
      <c r="AK8083" s="354">
        <v>1095.0525299999999</v>
      </c>
      <c r="AL8083" s="355">
        <v>52.676000000000002</v>
      </c>
      <c r="AM8083" s="11">
        <f>IF(Verzie!$E$1="CZK",Ceny!AK8083,IF(Verzie!$E$1="SK",Ceny!AL8083,""))</f>
        <v>52.676000000000002</v>
      </c>
    </row>
    <row r="8084" spans="34:39" ht="15">
      <c r="AH8084" s="353" t="s">
        <v>1682</v>
      </c>
      <c r="AI8084" s="352" t="s">
        <v>23614</v>
      </c>
      <c r="AJ8084" s="352" t="s">
        <v>23615</v>
      </c>
      <c r="AK8084" s="354">
        <v>1041.7128299999999</v>
      </c>
      <c r="AL8084" s="355">
        <v>50.110140000000001</v>
      </c>
      <c r="AM8084" s="11">
        <f>IF(Verzie!$E$1="CZK",Ceny!AK8084,IF(Verzie!$E$1="SK",Ceny!AL8084,""))</f>
        <v>50.110140000000001</v>
      </c>
    </row>
    <row r="8085" spans="34:39" ht="15">
      <c r="AH8085" s="353" t="s">
        <v>1682</v>
      </c>
      <c r="AI8085" s="352" t="s">
        <v>23616</v>
      </c>
      <c r="AJ8085" s="352" t="s">
        <v>23617</v>
      </c>
      <c r="AK8085" s="354">
        <v>1349.7387200000001</v>
      </c>
      <c r="AL8085" s="355">
        <v>64.927340000000001</v>
      </c>
      <c r="AM8085" s="11">
        <f>IF(Verzie!$E$1="CZK",Ceny!AK8085,IF(Verzie!$E$1="SK",Ceny!AL8085,""))</f>
        <v>64.927340000000001</v>
      </c>
    </row>
    <row r="8086" spans="34:39" ht="15">
      <c r="AH8086" s="353" t="s">
        <v>1682</v>
      </c>
      <c r="AI8086" s="352" t="s">
        <v>23618</v>
      </c>
      <c r="AJ8086" s="352" t="s">
        <v>23619</v>
      </c>
      <c r="AK8086" s="354">
        <v>1095.0525299999999</v>
      </c>
      <c r="AL8086" s="355">
        <v>52.676000000000002</v>
      </c>
      <c r="AM8086" s="11">
        <f>IF(Verzie!$E$1="CZK",Ceny!AK8086,IF(Verzie!$E$1="SK",Ceny!AL8086,""))</f>
        <v>52.676000000000002</v>
      </c>
    </row>
    <row r="8087" spans="34:39" ht="15">
      <c r="AH8087" s="353" t="s">
        <v>1682</v>
      </c>
      <c r="AI8087" s="352" t="s">
        <v>23620</v>
      </c>
      <c r="AJ8087" s="352" t="s">
        <v>23621</v>
      </c>
      <c r="AK8087" s="354">
        <v>1041.7128299999999</v>
      </c>
      <c r="AL8087" s="355">
        <v>50.110140000000001</v>
      </c>
      <c r="AM8087" s="11">
        <f>IF(Verzie!$E$1="CZK",Ceny!AK8087,IF(Verzie!$E$1="SK",Ceny!AL8087,""))</f>
        <v>50.110140000000001</v>
      </c>
    </row>
    <row r="8088" spans="34:39" ht="15">
      <c r="AH8088" s="353" t="s">
        <v>1682</v>
      </c>
      <c r="AI8088" s="352" t="s">
        <v>23622</v>
      </c>
      <c r="AJ8088" s="352" t="s">
        <v>23623</v>
      </c>
      <c r="AK8088" s="354">
        <v>1029.4195</v>
      </c>
      <c r="AL8088" s="355">
        <v>49.51876</v>
      </c>
      <c r="AM8088" s="11">
        <f>IF(Verzie!$E$1="CZK",Ceny!AK8088,IF(Verzie!$E$1="SK",Ceny!AL8088,""))</f>
        <v>49.51876</v>
      </c>
    </row>
    <row r="8089" spans="34:39" ht="15">
      <c r="AH8089" s="353" t="s">
        <v>1682</v>
      </c>
      <c r="AI8089" s="352" t="s">
        <v>23624</v>
      </c>
      <c r="AJ8089" s="352" t="s">
        <v>23625</v>
      </c>
      <c r="AK8089" s="354">
        <v>1029.4195</v>
      </c>
      <c r="AL8089" s="355">
        <v>49.51876</v>
      </c>
      <c r="AM8089" s="11">
        <f>IF(Verzie!$E$1="CZK",Ceny!AK8089,IF(Verzie!$E$1="SK",Ceny!AL8089,""))</f>
        <v>49.51876</v>
      </c>
    </row>
    <row r="8090" spans="34:39" ht="15">
      <c r="AH8090" s="353" t="s">
        <v>1682</v>
      </c>
      <c r="AI8090" s="352" t="s">
        <v>23626</v>
      </c>
      <c r="AJ8090" s="352" t="s">
        <v>23627</v>
      </c>
      <c r="AK8090" s="354">
        <v>1029.4195</v>
      </c>
      <c r="AL8090" s="355">
        <v>49.51876</v>
      </c>
      <c r="AM8090" s="11">
        <f>IF(Verzie!$E$1="CZK",Ceny!AK8090,IF(Verzie!$E$1="SK",Ceny!AL8090,""))</f>
        <v>49.51876</v>
      </c>
    </row>
    <row r="8091" spans="34:39" ht="15">
      <c r="AH8091" s="353" t="s">
        <v>1682</v>
      </c>
      <c r="AI8091" s="352" t="s">
        <v>23628</v>
      </c>
      <c r="AJ8091" s="352" t="s">
        <v>23629</v>
      </c>
      <c r="AK8091" s="354">
        <v>1328.11148</v>
      </c>
      <c r="AL8091" s="355">
        <v>63.886949999999999</v>
      </c>
      <c r="AM8091" s="11">
        <f>IF(Verzie!$E$1="CZK",Ceny!AK8091,IF(Verzie!$E$1="SK",Ceny!AL8091,""))</f>
        <v>63.886949999999999</v>
      </c>
    </row>
    <row r="8092" spans="34:39" ht="15">
      <c r="AH8092" s="353" t="s">
        <v>1682</v>
      </c>
      <c r="AI8092" s="352" t="s">
        <v>23630</v>
      </c>
      <c r="AJ8092" s="352" t="s">
        <v>23631</v>
      </c>
      <c r="AK8092" s="354">
        <v>1029.4195</v>
      </c>
      <c r="AL8092" s="355">
        <v>49.51876</v>
      </c>
      <c r="AM8092" s="11">
        <f>IF(Verzie!$E$1="CZK",Ceny!AK8092,IF(Verzie!$E$1="SK",Ceny!AL8092,""))</f>
        <v>49.51876</v>
      </c>
    </row>
    <row r="8093" spans="34:39" ht="15">
      <c r="AH8093" s="353" t="s">
        <v>1682</v>
      </c>
      <c r="AI8093" s="352" t="s">
        <v>23632</v>
      </c>
      <c r="AJ8093" s="352" t="s">
        <v>23633</v>
      </c>
      <c r="AK8093" s="354">
        <v>971.75909999999999</v>
      </c>
      <c r="AL8093" s="355">
        <v>46.74512</v>
      </c>
      <c r="AM8093" s="11">
        <f>IF(Verzie!$E$1="CZK",Ceny!AK8093,IF(Verzie!$E$1="SK",Ceny!AL8093,""))</f>
        <v>46.74512</v>
      </c>
    </row>
    <row r="8094" spans="34:39" ht="15">
      <c r="AH8094" s="353" t="s">
        <v>1682</v>
      </c>
      <c r="AI8094" s="352" t="s">
        <v>23634</v>
      </c>
      <c r="AJ8094" s="352" t="s">
        <v>23635</v>
      </c>
      <c r="AK8094" s="354">
        <v>1328.11148</v>
      </c>
      <c r="AL8094" s="355">
        <v>63.886949999999999</v>
      </c>
      <c r="AM8094" s="11">
        <f>IF(Verzie!$E$1="CZK",Ceny!AK8094,IF(Verzie!$E$1="SK",Ceny!AL8094,""))</f>
        <v>63.886949999999999</v>
      </c>
    </row>
    <row r="8095" spans="34:39" ht="15">
      <c r="AH8095" s="353" t="s">
        <v>1682</v>
      </c>
      <c r="AI8095" s="352" t="s">
        <v>23636</v>
      </c>
      <c r="AJ8095" s="352" t="s">
        <v>23637</v>
      </c>
      <c r="AK8095" s="354">
        <v>1029.4195</v>
      </c>
      <c r="AL8095" s="355">
        <v>49.51876</v>
      </c>
      <c r="AM8095" s="11">
        <f>IF(Verzie!$E$1="CZK",Ceny!AK8095,IF(Verzie!$E$1="SK",Ceny!AL8095,""))</f>
        <v>49.51876</v>
      </c>
    </row>
    <row r="8096" spans="34:39" ht="15">
      <c r="AH8096" s="353" t="s">
        <v>1682</v>
      </c>
      <c r="AI8096" s="352" t="s">
        <v>23638</v>
      </c>
      <c r="AJ8096" s="352" t="s">
        <v>23639</v>
      </c>
      <c r="AK8096" s="354">
        <v>971.75909999999999</v>
      </c>
      <c r="AL8096" s="355">
        <v>46.74512</v>
      </c>
      <c r="AM8096" s="11">
        <f>IF(Verzie!$E$1="CZK",Ceny!AK8096,IF(Verzie!$E$1="SK",Ceny!AL8096,""))</f>
        <v>46.74512</v>
      </c>
    </row>
    <row r="8097" spans="34:39" ht="15">
      <c r="AH8097" s="353" t="s">
        <v>1682</v>
      </c>
      <c r="AI8097" s="352" t="s">
        <v>23640</v>
      </c>
      <c r="AJ8097" s="352" t="s">
        <v>23641</v>
      </c>
      <c r="AK8097" s="354">
        <v>1328.11148</v>
      </c>
      <c r="AL8097" s="355">
        <v>63.886949999999999</v>
      </c>
      <c r="AM8097" s="11">
        <f>IF(Verzie!$E$1="CZK",Ceny!AK8097,IF(Verzie!$E$1="SK",Ceny!AL8097,""))</f>
        <v>63.886949999999999</v>
      </c>
    </row>
    <row r="8098" spans="34:39" ht="15">
      <c r="AH8098" s="353" t="s">
        <v>1682</v>
      </c>
      <c r="AI8098" s="352" t="s">
        <v>23642</v>
      </c>
      <c r="AJ8098" s="352" t="s">
        <v>23643</v>
      </c>
      <c r="AK8098" s="354">
        <v>1029.4195</v>
      </c>
      <c r="AL8098" s="355">
        <v>49.51876</v>
      </c>
      <c r="AM8098" s="11">
        <f>IF(Verzie!$E$1="CZK",Ceny!AK8098,IF(Verzie!$E$1="SK",Ceny!AL8098,""))</f>
        <v>49.51876</v>
      </c>
    </row>
    <row r="8099" spans="34:39" ht="15">
      <c r="AH8099" s="353" t="s">
        <v>1682</v>
      </c>
      <c r="AI8099" s="352" t="s">
        <v>23644</v>
      </c>
      <c r="AJ8099" s="352" t="s">
        <v>23645</v>
      </c>
      <c r="AK8099" s="354">
        <v>971.75909999999999</v>
      </c>
      <c r="AL8099" s="355">
        <v>46.74512</v>
      </c>
      <c r="AM8099" s="11">
        <f>IF(Verzie!$E$1="CZK",Ceny!AK8099,IF(Verzie!$E$1="SK",Ceny!AL8099,""))</f>
        <v>46.74512</v>
      </c>
    </row>
    <row r="8100" spans="34:39" ht="15">
      <c r="AH8100" s="353" t="s">
        <v>1682</v>
      </c>
      <c r="AI8100" s="352" t="s">
        <v>23646</v>
      </c>
      <c r="AJ8100" s="352" t="s">
        <v>23647</v>
      </c>
      <c r="AK8100" s="354">
        <v>1029.4195</v>
      </c>
      <c r="AL8100" s="355">
        <v>49.51876</v>
      </c>
      <c r="AM8100" s="11">
        <f>IF(Verzie!$E$1="CZK",Ceny!AK8100,IF(Verzie!$E$1="SK",Ceny!AL8100,""))</f>
        <v>49.51876</v>
      </c>
    </row>
    <row r="8101" spans="34:39" ht="15">
      <c r="AH8101" s="353" t="s">
        <v>1682</v>
      </c>
      <c r="AI8101" s="352" t="s">
        <v>23648</v>
      </c>
      <c r="AJ8101" s="352" t="s">
        <v>23649</v>
      </c>
      <c r="AK8101" s="354">
        <v>1029.4195</v>
      </c>
      <c r="AL8101" s="355">
        <v>49.51876</v>
      </c>
      <c r="AM8101" s="11">
        <f>IF(Verzie!$E$1="CZK",Ceny!AK8101,IF(Verzie!$E$1="SK",Ceny!AL8101,""))</f>
        <v>49.51876</v>
      </c>
    </row>
    <row r="8102" spans="34:39" ht="15">
      <c r="AH8102" s="353" t="s">
        <v>1682</v>
      </c>
      <c r="AI8102" s="352" t="s">
        <v>23650</v>
      </c>
      <c r="AJ8102" s="352" t="s">
        <v>23651</v>
      </c>
      <c r="AK8102" s="354">
        <v>1029.4195</v>
      </c>
      <c r="AL8102" s="355">
        <v>49.51876</v>
      </c>
      <c r="AM8102" s="11">
        <f>IF(Verzie!$E$1="CZK",Ceny!AK8102,IF(Verzie!$E$1="SK",Ceny!AL8102,""))</f>
        <v>49.51876</v>
      </c>
    </row>
    <row r="8103" spans="34:39" ht="15">
      <c r="AH8103" s="353" t="s">
        <v>1682</v>
      </c>
      <c r="AI8103" s="352" t="s">
        <v>23652</v>
      </c>
      <c r="AJ8103" s="352" t="s">
        <v>23653</v>
      </c>
      <c r="AK8103" s="354">
        <v>1328.11148</v>
      </c>
      <c r="AL8103" s="355">
        <v>63.886949999999999</v>
      </c>
      <c r="AM8103" s="11">
        <f>IF(Verzie!$E$1="CZK",Ceny!AK8103,IF(Verzie!$E$1="SK",Ceny!AL8103,""))</f>
        <v>63.886949999999999</v>
      </c>
    </row>
    <row r="8104" spans="34:39" ht="15">
      <c r="AH8104" s="353" t="s">
        <v>1682</v>
      </c>
      <c r="AI8104" s="352" t="s">
        <v>23654</v>
      </c>
      <c r="AJ8104" s="352" t="s">
        <v>23655</v>
      </c>
      <c r="AK8104" s="354">
        <v>1029.4195</v>
      </c>
      <c r="AL8104" s="355">
        <v>49.51876</v>
      </c>
      <c r="AM8104" s="11">
        <f>IF(Verzie!$E$1="CZK",Ceny!AK8104,IF(Verzie!$E$1="SK",Ceny!AL8104,""))</f>
        <v>49.51876</v>
      </c>
    </row>
    <row r="8105" spans="34:39" ht="15">
      <c r="AH8105" s="353" t="s">
        <v>1682</v>
      </c>
      <c r="AI8105" s="352" t="s">
        <v>23656</v>
      </c>
      <c r="AJ8105" s="352" t="s">
        <v>23657</v>
      </c>
      <c r="AK8105" s="354">
        <v>971.75909999999999</v>
      </c>
      <c r="AL8105" s="355">
        <v>46.74512</v>
      </c>
      <c r="AM8105" s="11">
        <f>IF(Verzie!$E$1="CZK",Ceny!AK8105,IF(Verzie!$E$1="SK",Ceny!AL8105,""))</f>
        <v>46.74512</v>
      </c>
    </row>
    <row r="8106" spans="34:39" ht="15">
      <c r="AH8106" s="353" t="s">
        <v>1682</v>
      </c>
      <c r="AI8106" s="352" t="s">
        <v>23658</v>
      </c>
      <c r="AJ8106" s="352" t="s">
        <v>23659</v>
      </c>
      <c r="AK8106" s="354">
        <v>1328.11148</v>
      </c>
      <c r="AL8106" s="355">
        <v>63.886949999999999</v>
      </c>
      <c r="AM8106" s="11">
        <f>IF(Verzie!$E$1="CZK",Ceny!AK8106,IF(Verzie!$E$1="SK",Ceny!AL8106,""))</f>
        <v>63.886949999999999</v>
      </c>
    </row>
    <row r="8107" spans="34:39" ht="15">
      <c r="AH8107" s="353" t="s">
        <v>1682</v>
      </c>
      <c r="AI8107" s="352" t="s">
        <v>23660</v>
      </c>
      <c r="AJ8107" s="352" t="s">
        <v>23661</v>
      </c>
      <c r="AK8107" s="354">
        <v>1029.4195</v>
      </c>
      <c r="AL8107" s="355">
        <v>49.51876</v>
      </c>
      <c r="AM8107" s="11">
        <f>IF(Verzie!$E$1="CZK",Ceny!AK8107,IF(Verzie!$E$1="SK",Ceny!AL8107,""))</f>
        <v>49.51876</v>
      </c>
    </row>
    <row r="8108" spans="34:39" ht="15">
      <c r="AH8108" s="353" t="s">
        <v>1682</v>
      </c>
      <c r="AI8108" s="352" t="s">
        <v>23662</v>
      </c>
      <c r="AJ8108" s="352" t="s">
        <v>23663</v>
      </c>
      <c r="AK8108" s="354">
        <v>971.75909999999999</v>
      </c>
      <c r="AL8108" s="355">
        <v>46.74512</v>
      </c>
      <c r="AM8108" s="11">
        <f>IF(Verzie!$E$1="CZK",Ceny!AK8108,IF(Verzie!$E$1="SK",Ceny!AL8108,""))</f>
        <v>46.74512</v>
      </c>
    </row>
    <row r="8109" spans="34:39" ht="15">
      <c r="AH8109" s="353" t="s">
        <v>1682</v>
      </c>
      <c r="AI8109" s="352" t="s">
        <v>23664</v>
      </c>
      <c r="AJ8109" s="352" t="s">
        <v>23665</v>
      </c>
      <c r="AK8109" s="354">
        <v>1328.11148</v>
      </c>
      <c r="AL8109" s="355">
        <v>63.886949999999999</v>
      </c>
      <c r="AM8109" s="11">
        <f>IF(Verzie!$E$1="CZK",Ceny!AK8109,IF(Verzie!$E$1="SK",Ceny!AL8109,""))</f>
        <v>63.886949999999999</v>
      </c>
    </row>
    <row r="8110" spans="34:39" ht="15">
      <c r="AH8110" s="353" t="s">
        <v>1682</v>
      </c>
      <c r="AI8110" s="352" t="s">
        <v>23666</v>
      </c>
      <c r="AJ8110" s="352" t="s">
        <v>23667</v>
      </c>
      <c r="AK8110" s="354">
        <v>1029.4195</v>
      </c>
      <c r="AL8110" s="355">
        <v>49.51876</v>
      </c>
      <c r="AM8110" s="11">
        <f>IF(Verzie!$E$1="CZK",Ceny!AK8110,IF(Verzie!$E$1="SK",Ceny!AL8110,""))</f>
        <v>49.51876</v>
      </c>
    </row>
    <row r="8111" spans="34:39" ht="15">
      <c r="AH8111" s="353" t="s">
        <v>1682</v>
      </c>
      <c r="AI8111" s="352" t="s">
        <v>23668</v>
      </c>
      <c r="AJ8111" s="352" t="s">
        <v>23669</v>
      </c>
      <c r="AK8111" s="354">
        <v>971.75909999999999</v>
      </c>
      <c r="AL8111" s="355">
        <v>46.74512</v>
      </c>
      <c r="AM8111" s="11">
        <f>IF(Verzie!$E$1="CZK",Ceny!AK8111,IF(Verzie!$E$1="SK",Ceny!AL8111,""))</f>
        <v>46.74512</v>
      </c>
    </row>
    <row r="8112" spans="34:39" ht="15">
      <c r="AH8112" s="353" t="s">
        <v>1682</v>
      </c>
      <c r="AI8112" s="352" t="s">
        <v>23670</v>
      </c>
      <c r="AJ8112" s="352" t="s">
        <v>23671</v>
      </c>
      <c r="AK8112" s="354">
        <v>1436.2285899999999</v>
      </c>
      <c r="AL8112" s="355">
        <v>69.087770000000006</v>
      </c>
      <c r="AM8112" s="11">
        <f>IF(Verzie!$E$1="CZK",Ceny!AK8112,IF(Verzie!$E$1="SK",Ceny!AL8112,""))</f>
        <v>69.087770000000006</v>
      </c>
    </row>
    <row r="8113" spans="34:39" ht="15">
      <c r="AH8113" s="353" t="s">
        <v>1682</v>
      </c>
      <c r="AI8113" s="352" t="s">
        <v>23672</v>
      </c>
      <c r="AJ8113" s="352" t="s">
        <v>23673</v>
      </c>
      <c r="AK8113" s="354">
        <v>1159.94048</v>
      </c>
      <c r="AL8113" s="355">
        <v>55.797339999999998</v>
      </c>
      <c r="AM8113" s="11">
        <f>IF(Verzie!$E$1="CZK",Ceny!AK8113,IF(Verzie!$E$1="SK",Ceny!AL8113,""))</f>
        <v>55.797339999999998</v>
      </c>
    </row>
    <row r="8114" spans="34:39" ht="15">
      <c r="AH8114" s="353" t="s">
        <v>1682</v>
      </c>
      <c r="AI8114" s="352" t="s">
        <v>23674</v>
      </c>
      <c r="AJ8114" s="352" t="s">
        <v>23675</v>
      </c>
      <c r="AK8114" s="354">
        <v>1106.60078</v>
      </c>
      <c r="AL8114" s="355">
        <v>53.231479999999998</v>
      </c>
      <c r="AM8114" s="11">
        <f>IF(Verzie!$E$1="CZK",Ceny!AK8114,IF(Verzie!$E$1="SK",Ceny!AL8114,""))</f>
        <v>53.231479999999998</v>
      </c>
    </row>
    <row r="8115" spans="34:39" ht="15">
      <c r="AH8115" s="353" t="s">
        <v>1682</v>
      </c>
      <c r="AI8115" s="352" t="s">
        <v>23676</v>
      </c>
      <c r="AJ8115" s="352" t="s">
        <v>23677</v>
      </c>
      <c r="AK8115" s="354">
        <v>1436.2285899999999</v>
      </c>
      <c r="AL8115" s="355">
        <v>69.087770000000006</v>
      </c>
      <c r="AM8115" s="11">
        <f>IF(Verzie!$E$1="CZK",Ceny!AK8115,IF(Verzie!$E$1="SK",Ceny!AL8115,""))</f>
        <v>69.087770000000006</v>
      </c>
    </row>
    <row r="8116" spans="34:39" ht="15">
      <c r="AH8116" s="353" t="s">
        <v>1682</v>
      </c>
      <c r="AI8116" s="352" t="s">
        <v>23678</v>
      </c>
      <c r="AJ8116" s="352" t="s">
        <v>23679</v>
      </c>
      <c r="AK8116" s="354">
        <v>1159.94048</v>
      </c>
      <c r="AL8116" s="355">
        <v>55.797339999999998</v>
      </c>
      <c r="AM8116" s="11">
        <f>IF(Verzie!$E$1="CZK",Ceny!AK8116,IF(Verzie!$E$1="SK",Ceny!AL8116,""))</f>
        <v>55.797339999999998</v>
      </c>
    </row>
    <row r="8117" spans="34:39" ht="15">
      <c r="AH8117" s="353" t="s">
        <v>1682</v>
      </c>
      <c r="AI8117" s="352" t="s">
        <v>23680</v>
      </c>
      <c r="AJ8117" s="352" t="s">
        <v>23681</v>
      </c>
      <c r="AK8117" s="354">
        <v>1106.60078</v>
      </c>
      <c r="AL8117" s="355">
        <v>53.231479999999998</v>
      </c>
      <c r="AM8117" s="11">
        <f>IF(Verzie!$E$1="CZK",Ceny!AK8117,IF(Verzie!$E$1="SK",Ceny!AL8117,""))</f>
        <v>53.231479999999998</v>
      </c>
    </row>
    <row r="8118" spans="34:39" ht="15">
      <c r="AH8118" s="353" t="s">
        <v>1682</v>
      </c>
      <c r="AI8118" s="352" t="s">
        <v>23682</v>
      </c>
      <c r="AJ8118" s="352" t="s">
        <v>23683</v>
      </c>
      <c r="AK8118" s="354">
        <v>1436.2285899999999</v>
      </c>
      <c r="AL8118" s="355">
        <v>69.087770000000006</v>
      </c>
      <c r="AM8118" s="11">
        <f>IF(Verzie!$E$1="CZK",Ceny!AK8118,IF(Verzie!$E$1="SK",Ceny!AL8118,""))</f>
        <v>69.087770000000006</v>
      </c>
    </row>
    <row r="8119" spans="34:39" ht="15">
      <c r="AH8119" s="353" t="s">
        <v>1682</v>
      </c>
      <c r="AI8119" s="352" t="s">
        <v>23684</v>
      </c>
      <c r="AJ8119" s="352" t="s">
        <v>23685</v>
      </c>
      <c r="AK8119" s="354">
        <v>1159.94048</v>
      </c>
      <c r="AL8119" s="355">
        <v>55.797339999999998</v>
      </c>
      <c r="AM8119" s="11">
        <f>IF(Verzie!$E$1="CZK",Ceny!AK8119,IF(Verzie!$E$1="SK",Ceny!AL8119,""))</f>
        <v>55.797339999999998</v>
      </c>
    </row>
    <row r="8120" spans="34:39" ht="15">
      <c r="AH8120" s="353" t="s">
        <v>1682</v>
      </c>
      <c r="AI8120" s="352" t="s">
        <v>23686</v>
      </c>
      <c r="AJ8120" s="352" t="s">
        <v>23687</v>
      </c>
      <c r="AK8120" s="354">
        <v>1106.60078</v>
      </c>
      <c r="AL8120" s="355">
        <v>53.231479999999998</v>
      </c>
      <c r="AM8120" s="11">
        <f>IF(Verzie!$E$1="CZK",Ceny!AK8120,IF(Verzie!$E$1="SK",Ceny!AL8120,""))</f>
        <v>53.231479999999998</v>
      </c>
    </row>
    <row r="8121" spans="34:39" ht="15">
      <c r="AH8121" s="353" t="s">
        <v>1682</v>
      </c>
      <c r="AI8121" s="352" t="s">
        <v>23688</v>
      </c>
      <c r="AJ8121" s="352" t="s">
        <v>23689</v>
      </c>
      <c r="AK8121" s="354">
        <v>1029.4195</v>
      </c>
      <c r="AL8121" s="355">
        <v>49.51876</v>
      </c>
      <c r="AM8121" s="11">
        <f>IF(Verzie!$E$1="CZK",Ceny!AK8121,IF(Verzie!$E$1="SK",Ceny!AL8121,""))</f>
        <v>49.51876</v>
      </c>
    </row>
    <row r="8122" spans="34:39" ht="15">
      <c r="AH8122" s="353" t="s">
        <v>1682</v>
      </c>
      <c r="AI8122" s="352" t="s">
        <v>23690</v>
      </c>
      <c r="AJ8122" s="352" t="s">
        <v>23691</v>
      </c>
      <c r="AK8122" s="354">
        <v>1029.4195</v>
      </c>
      <c r="AL8122" s="355">
        <v>49.51876</v>
      </c>
      <c r="AM8122" s="11">
        <f>IF(Verzie!$E$1="CZK",Ceny!AK8122,IF(Verzie!$E$1="SK",Ceny!AL8122,""))</f>
        <v>49.51876</v>
      </c>
    </row>
    <row r="8123" spans="34:39" ht="15">
      <c r="AH8123" s="353" t="s">
        <v>1682</v>
      </c>
      <c r="AI8123" s="352" t="s">
        <v>23692</v>
      </c>
      <c r="AJ8123" s="352" t="s">
        <v>23693</v>
      </c>
      <c r="AK8123" s="354">
        <v>1029.4195</v>
      </c>
      <c r="AL8123" s="355">
        <v>49.51876</v>
      </c>
      <c r="AM8123" s="11">
        <f>IF(Verzie!$E$1="CZK",Ceny!AK8123,IF(Verzie!$E$1="SK",Ceny!AL8123,""))</f>
        <v>49.51876</v>
      </c>
    </row>
    <row r="8124" spans="34:39" ht="15">
      <c r="AH8124" s="353" t="s">
        <v>1682</v>
      </c>
      <c r="AI8124" s="352" t="s">
        <v>23694</v>
      </c>
      <c r="AJ8124" s="352" t="s">
        <v>23695</v>
      </c>
      <c r="AK8124" s="354">
        <v>1328.11148</v>
      </c>
      <c r="AL8124" s="355">
        <v>63.886949999999999</v>
      </c>
      <c r="AM8124" s="11">
        <f>IF(Verzie!$E$1="CZK",Ceny!AK8124,IF(Verzie!$E$1="SK",Ceny!AL8124,""))</f>
        <v>63.886949999999999</v>
      </c>
    </row>
    <row r="8125" spans="34:39" ht="15">
      <c r="AH8125" s="353" t="s">
        <v>1682</v>
      </c>
      <c r="AI8125" s="352" t="s">
        <v>23696</v>
      </c>
      <c r="AJ8125" s="352" t="s">
        <v>23697</v>
      </c>
      <c r="AK8125" s="354">
        <v>1029.4195</v>
      </c>
      <c r="AL8125" s="355">
        <v>49.51876</v>
      </c>
      <c r="AM8125" s="11">
        <f>IF(Verzie!$E$1="CZK",Ceny!AK8125,IF(Verzie!$E$1="SK",Ceny!AL8125,""))</f>
        <v>49.51876</v>
      </c>
    </row>
    <row r="8126" spans="34:39" ht="15">
      <c r="AH8126" s="353" t="s">
        <v>1682</v>
      </c>
      <c r="AI8126" s="352" t="s">
        <v>23698</v>
      </c>
      <c r="AJ8126" s="352" t="s">
        <v>23699</v>
      </c>
      <c r="AK8126" s="354">
        <v>971.75909999999999</v>
      </c>
      <c r="AL8126" s="355">
        <v>46.74512</v>
      </c>
      <c r="AM8126" s="11">
        <f>IF(Verzie!$E$1="CZK",Ceny!AK8126,IF(Verzie!$E$1="SK",Ceny!AL8126,""))</f>
        <v>46.74512</v>
      </c>
    </row>
    <row r="8127" spans="34:39" ht="15">
      <c r="AH8127" s="353" t="s">
        <v>1682</v>
      </c>
      <c r="AI8127" s="352" t="s">
        <v>23700</v>
      </c>
      <c r="AJ8127" s="352" t="s">
        <v>23701</v>
      </c>
      <c r="AK8127" s="354">
        <v>1328.11148</v>
      </c>
      <c r="AL8127" s="355">
        <v>63.886949999999999</v>
      </c>
      <c r="AM8127" s="11">
        <f>IF(Verzie!$E$1="CZK",Ceny!AK8127,IF(Verzie!$E$1="SK",Ceny!AL8127,""))</f>
        <v>63.886949999999999</v>
      </c>
    </row>
    <row r="8128" spans="34:39" ht="15">
      <c r="AH8128" s="353" t="s">
        <v>1682</v>
      </c>
      <c r="AI8128" s="352" t="s">
        <v>23702</v>
      </c>
      <c r="AJ8128" s="352" t="s">
        <v>23703</v>
      </c>
      <c r="AK8128" s="354">
        <v>1029.4195</v>
      </c>
      <c r="AL8128" s="355">
        <v>49.51876</v>
      </c>
      <c r="AM8128" s="11">
        <f>IF(Verzie!$E$1="CZK",Ceny!AK8128,IF(Verzie!$E$1="SK",Ceny!AL8128,""))</f>
        <v>49.51876</v>
      </c>
    </row>
    <row r="8129" spans="34:39" ht="15">
      <c r="AH8129" s="353" t="s">
        <v>1682</v>
      </c>
      <c r="AI8129" s="352" t="s">
        <v>23704</v>
      </c>
      <c r="AJ8129" s="352" t="s">
        <v>23705</v>
      </c>
      <c r="AK8129" s="354">
        <v>971.75909999999999</v>
      </c>
      <c r="AL8129" s="355">
        <v>46.74512</v>
      </c>
      <c r="AM8129" s="11">
        <f>IF(Verzie!$E$1="CZK",Ceny!AK8129,IF(Verzie!$E$1="SK",Ceny!AL8129,""))</f>
        <v>46.74512</v>
      </c>
    </row>
    <row r="8130" spans="34:39" ht="15">
      <c r="AH8130" s="353" t="s">
        <v>1682</v>
      </c>
      <c r="AI8130" s="352" t="s">
        <v>23706</v>
      </c>
      <c r="AJ8130" s="352" t="s">
        <v>23707</v>
      </c>
      <c r="AK8130" s="354">
        <v>1328.11148</v>
      </c>
      <c r="AL8130" s="355">
        <v>63.886949999999999</v>
      </c>
      <c r="AM8130" s="11">
        <f>IF(Verzie!$E$1="CZK",Ceny!AK8130,IF(Verzie!$E$1="SK",Ceny!AL8130,""))</f>
        <v>63.886949999999999</v>
      </c>
    </row>
    <row r="8131" spans="34:39" ht="15">
      <c r="AH8131" s="353" t="s">
        <v>1682</v>
      </c>
      <c r="AI8131" s="352" t="s">
        <v>23708</v>
      </c>
      <c r="AJ8131" s="352" t="s">
        <v>23709</v>
      </c>
      <c r="AK8131" s="354">
        <v>1029.4195</v>
      </c>
      <c r="AL8131" s="355">
        <v>49.51876</v>
      </c>
      <c r="AM8131" s="11">
        <f>IF(Verzie!$E$1="CZK",Ceny!AK8131,IF(Verzie!$E$1="SK",Ceny!AL8131,""))</f>
        <v>49.51876</v>
      </c>
    </row>
    <row r="8132" spans="34:39" ht="15">
      <c r="AH8132" s="353" t="s">
        <v>1682</v>
      </c>
      <c r="AI8132" s="352" t="s">
        <v>23710</v>
      </c>
      <c r="AJ8132" s="352" t="s">
        <v>23711</v>
      </c>
      <c r="AK8132" s="354">
        <v>971.75909999999999</v>
      </c>
      <c r="AL8132" s="355">
        <v>46.74512</v>
      </c>
      <c r="AM8132" s="11">
        <f>IF(Verzie!$E$1="CZK",Ceny!AK8132,IF(Verzie!$E$1="SK",Ceny!AL8132,""))</f>
        <v>46.74512</v>
      </c>
    </row>
    <row r="8133" spans="34:39" ht="15">
      <c r="AH8133" s="353" t="s">
        <v>1682</v>
      </c>
      <c r="AI8133" s="352" t="s">
        <v>23712</v>
      </c>
      <c r="AJ8133" s="352" t="s">
        <v>23713</v>
      </c>
      <c r="AK8133" s="354">
        <v>0</v>
      </c>
      <c r="AL8133" s="355">
        <v>0</v>
      </c>
      <c r="AM8133" s="11">
        <f>IF(Verzie!$E$1="CZK",Ceny!AK8133,IF(Verzie!$E$1="SK",Ceny!AL8133,""))</f>
        <v>0</v>
      </c>
    </row>
    <row r="8134" spans="34:39" ht="15">
      <c r="AH8134" s="353" t="s">
        <v>1682</v>
      </c>
      <c r="AI8134" s="352" t="s">
        <v>23714</v>
      </c>
      <c r="AJ8134" s="352" t="s">
        <v>23715</v>
      </c>
      <c r="AK8134" s="354">
        <v>1159.94048</v>
      </c>
      <c r="AL8134" s="355">
        <v>55.797339999999998</v>
      </c>
      <c r="AM8134" s="11">
        <f>IF(Verzie!$E$1="CZK",Ceny!AK8134,IF(Verzie!$E$1="SK",Ceny!AL8134,""))</f>
        <v>55.797339999999998</v>
      </c>
    </row>
    <row r="8135" spans="34:39" ht="15">
      <c r="AH8135" s="353" t="s">
        <v>1682</v>
      </c>
      <c r="AI8135" s="352" t="s">
        <v>23716</v>
      </c>
      <c r="AJ8135" s="352" t="s">
        <v>23717</v>
      </c>
      <c r="AK8135" s="354">
        <v>1106.60078</v>
      </c>
      <c r="AL8135" s="355">
        <v>53.231479999999998</v>
      </c>
      <c r="AM8135" s="11">
        <f>IF(Verzie!$E$1="CZK",Ceny!AK8135,IF(Verzie!$E$1="SK",Ceny!AL8135,""))</f>
        <v>53.231479999999998</v>
      </c>
    </row>
    <row r="8136" spans="34:39" ht="15">
      <c r="AH8136" s="353" t="s">
        <v>1682</v>
      </c>
      <c r="AI8136" s="352" t="s">
        <v>23718</v>
      </c>
      <c r="AJ8136" s="352" t="s">
        <v>23719</v>
      </c>
      <c r="AK8136" s="354">
        <v>0</v>
      </c>
      <c r="AL8136" s="355">
        <v>0</v>
      </c>
      <c r="AM8136" s="11">
        <f>IF(Verzie!$E$1="CZK",Ceny!AK8136,IF(Verzie!$E$1="SK",Ceny!AL8136,""))</f>
        <v>0</v>
      </c>
    </row>
    <row r="8137" spans="34:39" ht="15">
      <c r="AH8137" s="353" t="s">
        <v>1682</v>
      </c>
      <c r="AI8137" s="352" t="s">
        <v>23720</v>
      </c>
      <c r="AJ8137" s="352" t="s">
        <v>23721</v>
      </c>
      <c r="AK8137" s="354">
        <v>1159.94048</v>
      </c>
      <c r="AL8137" s="355">
        <v>55.797339999999998</v>
      </c>
      <c r="AM8137" s="11">
        <f>IF(Verzie!$E$1="CZK",Ceny!AK8137,IF(Verzie!$E$1="SK",Ceny!AL8137,""))</f>
        <v>55.797339999999998</v>
      </c>
    </row>
    <row r="8138" spans="34:39" ht="15">
      <c r="AH8138" s="353" t="s">
        <v>1682</v>
      </c>
      <c r="AI8138" s="352" t="s">
        <v>23722</v>
      </c>
      <c r="AJ8138" s="352" t="s">
        <v>23723</v>
      </c>
      <c r="AK8138" s="354">
        <v>1106.60078</v>
      </c>
      <c r="AL8138" s="355">
        <v>53.231479999999998</v>
      </c>
      <c r="AM8138" s="11">
        <f>IF(Verzie!$E$1="CZK",Ceny!AK8138,IF(Verzie!$E$1="SK",Ceny!AL8138,""))</f>
        <v>53.231479999999998</v>
      </c>
    </row>
    <row r="8139" spans="34:39" ht="15">
      <c r="AH8139" s="353" t="s">
        <v>1682</v>
      </c>
      <c r="AI8139" s="352" t="s">
        <v>23724</v>
      </c>
      <c r="AJ8139" s="352" t="s">
        <v>23725</v>
      </c>
      <c r="AK8139" s="354">
        <v>0</v>
      </c>
      <c r="AL8139" s="355">
        <v>0</v>
      </c>
      <c r="AM8139" s="11">
        <f>IF(Verzie!$E$1="CZK",Ceny!AK8139,IF(Verzie!$E$1="SK",Ceny!AL8139,""))</f>
        <v>0</v>
      </c>
    </row>
    <row r="8140" spans="34:39" ht="15">
      <c r="AH8140" s="353" t="s">
        <v>1682</v>
      </c>
      <c r="AI8140" s="352" t="s">
        <v>23726</v>
      </c>
      <c r="AJ8140" s="352" t="s">
        <v>23727</v>
      </c>
      <c r="AK8140" s="354">
        <v>1159.94048</v>
      </c>
      <c r="AL8140" s="355">
        <v>55.797339999999998</v>
      </c>
      <c r="AM8140" s="11">
        <f>IF(Verzie!$E$1="CZK",Ceny!AK8140,IF(Verzie!$E$1="SK",Ceny!AL8140,""))</f>
        <v>55.797339999999998</v>
      </c>
    </row>
    <row r="8141" spans="34:39" ht="15">
      <c r="AH8141" s="353" t="s">
        <v>1682</v>
      </c>
      <c r="AI8141" s="352" t="s">
        <v>23728</v>
      </c>
      <c r="AJ8141" s="352" t="s">
        <v>23729</v>
      </c>
      <c r="AK8141" s="354">
        <v>1106.60078</v>
      </c>
      <c r="AL8141" s="355">
        <v>53.231479999999998</v>
      </c>
      <c r="AM8141" s="11">
        <f>IF(Verzie!$E$1="CZK",Ceny!AK8141,IF(Verzie!$E$1="SK",Ceny!AL8141,""))</f>
        <v>53.231479999999998</v>
      </c>
    </row>
    <row r="8142" spans="34:39" ht="15">
      <c r="AH8142" s="353" t="s">
        <v>1682</v>
      </c>
      <c r="AI8142" s="352" t="s">
        <v>23730</v>
      </c>
      <c r="AJ8142" s="352" t="s">
        <v>23731</v>
      </c>
      <c r="AK8142" s="354">
        <v>1344.81203</v>
      </c>
      <c r="AL8142" s="355">
        <v>64.690330000000003</v>
      </c>
      <c r="AM8142" s="11">
        <f>IF(Verzie!$E$1="CZK",Ceny!AK8142,IF(Verzie!$E$1="SK",Ceny!AL8142,""))</f>
        <v>64.690330000000003</v>
      </c>
    </row>
    <row r="8143" spans="34:39" ht="15">
      <c r="AH8143" s="353" t="s">
        <v>1682</v>
      </c>
      <c r="AI8143" s="352" t="s">
        <v>23732</v>
      </c>
      <c r="AJ8143" s="352" t="s">
        <v>23733</v>
      </c>
      <c r="AK8143" s="354">
        <v>1052.1749299999999</v>
      </c>
      <c r="AL8143" s="355">
        <v>50.61345</v>
      </c>
      <c r="AM8143" s="11">
        <f>IF(Verzie!$E$1="CZK",Ceny!AK8143,IF(Verzie!$E$1="SK",Ceny!AL8143,""))</f>
        <v>50.61345</v>
      </c>
    </row>
    <row r="8144" spans="34:39" ht="15">
      <c r="AH8144" s="353" t="s">
        <v>1682</v>
      </c>
      <c r="AI8144" s="352" t="s">
        <v>23734</v>
      </c>
      <c r="AJ8144" s="352" t="s">
        <v>23735</v>
      </c>
      <c r="AK8144" s="354">
        <v>994.51040999999998</v>
      </c>
      <c r="AL8144" s="355">
        <v>47.839550000000003</v>
      </c>
      <c r="AM8144" s="11">
        <f>IF(Verzie!$E$1="CZK",Ceny!AK8144,IF(Verzie!$E$1="SK",Ceny!AL8144,""))</f>
        <v>47.839550000000003</v>
      </c>
    </row>
    <row r="8145" spans="34:39" ht="15">
      <c r="AH8145" s="353" t="s">
        <v>1682</v>
      </c>
      <c r="AI8145" s="352" t="s">
        <v>23736</v>
      </c>
      <c r="AJ8145" s="352" t="s">
        <v>23737</v>
      </c>
      <c r="AK8145" s="354">
        <v>1344.81203</v>
      </c>
      <c r="AL8145" s="355">
        <v>64.690330000000003</v>
      </c>
      <c r="AM8145" s="11">
        <f>IF(Verzie!$E$1="CZK",Ceny!AK8145,IF(Verzie!$E$1="SK",Ceny!AL8145,""))</f>
        <v>64.690330000000003</v>
      </c>
    </row>
    <row r="8146" spans="34:39" ht="15">
      <c r="AH8146" s="353" t="s">
        <v>1682</v>
      </c>
      <c r="AI8146" s="352" t="s">
        <v>23738</v>
      </c>
      <c r="AJ8146" s="352" t="s">
        <v>23739</v>
      </c>
      <c r="AK8146" s="354">
        <v>1052.1749299999999</v>
      </c>
      <c r="AL8146" s="355">
        <v>50.61345</v>
      </c>
      <c r="AM8146" s="11">
        <f>IF(Verzie!$E$1="CZK",Ceny!AK8146,IF(Verzie!$E$1="SK",Ceny!AL8146,""))</f>
        <v>50.61345</v>
      </c>
    </row>
    <row r="8147" spans="34:39" ht="15">
      <c r="AH8147" s="353" t="s">
        <v>1682</v>
      </c>
      <c r="AI8147" s="352" t="s">
        <v>23740</v>
      </c>
      <c r="AJ8147" s="352" t="s">
        <v>23741</v>
      </c>
      <c r="AK8147" s="354">
        <v>994.51040999999998</v>
      </c>
      <c r="AL8147" s="355">
        <v>47.839550000000003</v>
      </c>
      <c r="AM8147" s="11">
        <f>IF(Verzie!$E$1="CZK",Ceny!AK8147,IF(Verzie!$E$1="SK",Ceny!AL8147,""))</f>
        <v>47.839550000000003</v>
      </c>
    </row>
    <row r="8148" spans="34:39" ht="15">
      <c r="AH8148" s="353" t="s">
        <v>1682</v>
      </c>
      <c r="AI8148" s="352" t="s">
        <v>23742</v>
      </c>
      <c r="AJ8148" s="352" t="s">
        <v>23743</v>
      </c>
      <c r="AK8148" s="354">
        <v>1344.81203</v>
      </c>
      <c r="AL8148" s="355">
        <v>64.690330000000003</v>
      </c>
      <c r="AM8148" s="11">
        <f>IF(Verzie!$E$1="CZK",Ceny!AK8148,IF(Verzie!$E$1="SK",Ceny!AL8148,""))</f>
        <v>64.690330000000003</v>
      </c>
    </row>
    <row r="8149" spans="34:39" ht="15">
      <c r="AH8149" s="353" t="s">
        <v>1682</v>
      </c>
      <c r="AI8149" s="352" t="s">
        <v>23744</v>
      </c>
      <c r="AJ8149" s="352" t="s">
        <v>23745</v>
      </c>
      <c r="AK8149" s="354">
        <v>1052.1749299999999</v>
      </c>
      <c r="AL8149" s="355">
        <v>50.61345</v>
      </c>
      <c r="AM8149" s="11">
        <f>IF(Verzie!$E$1="CZK",Ceny!AK8149,IF(Verzie!$E$1="SK",Ceny!AL8149,""))</f>
        <v>50.61345</v>
      </c>
    </row>
    <row r="8150" spans="34:39" ht="15">
      <c r="AH8150" s="353" t="s">
        <v>1682</v>
      </c>
      <c r="AI8150" s="352" t="s">
        <v>23746</v>
      </c>
      <c r="AJ8150" s="352" t="s">
        <v>23747</v>
      </c>
      <c r="AK8150" s="354">
        <v>994.51040999999998</v>
      </c>
      <c r="AL8150" s="355">
        <v>47.839550000000003</v>
      </c>
      <c r="AM8150" s="11">
        <f>IF(Verzie!$E$1="CZK",Ceny!AK8150,IF(Verzie!$E$1="SK",Ceny!AL8150,""))</f>
        <v>47.839550000000003</v>
      </c>
    </row>
    <row r="8151" spans="34:39" ht="15">
      <c r="AH8151" s="353" t="s">
        <v>1682</v>
      </c>
      <c r="AI8151" s="352" t="s">
        <v>23748</v>
      </c>
      <c r="AJ8151" s="352" t="s">
        <v>23749</v>
      </c>
      <c r="AK8151" s="354">
        <v>1452.4751200000001</v>
      </c>
      <c r="AL8151" s="355">
        <v>69.869309999999999</v>
      </c>
      <c r="AM8151" s="11">
        <f>IF(Verzie!$E$1="CZK",Ceny!AK8151,IF(Verzie!$E$1="SK",Ceny!AL8151,""))</f>
        <v>69.869309999999999</v>
      </c>
    </row>
    <row r="8152" spans="34:39" ht="15">
      <c r="AH8152" s="353" t="s">
        <v>1682</v>
      </c>
      <c r="AI8152" s="352" t="s">
        <v>23750</v>
      </c>
      <c r="AJ8152" s="352" t="s">
        <v>23751</v>
      </c>
      <c r="AK8152" s="354">
        <v>1181.7876699999999</v>
      </c>
      <c r="AL8152" s="355">
        <v>56.848269999999999</v>
      </c>
      <c r="AM8152" s="11">
        <f>IF(Verzie!$E$1="CZK",Ceny!AK8152,IF(Verzie!$E$1="SK",Ceny!AL8152,""))</f>
        <v>56.848269999999999</v>
      </c>
    </row>
    <row r="8153" spans="34:39" ht="15">
      <c r="AH8153" s="353" t="s">
        <v>1682</v>
      </c>
      <c r="AI8153" s="352" t="s">
        <v>23752</v>
      </c>
      <c r="AJ8153" s="352" t="s">
        <v>23753</v>
      </c>
      <c r="AK8153" s="354">
        <v>1253.52451</v>
      </c>
      <c r="AL8153" s="355">
        <v>60.29907</v>
      </c>
      <c r="AM8153" s="11">
        <f>IF(Verzie!$E$1="CZK",Ceny!AK8153,IF(Verzie!$E$1="SK",Ceny!AL8153,""))</f>
        <v>60.29907</v>
      </c>
    </row>
    <row r="8154" spans="34:39" ht="15">
      <c r="AH8154" s="353" t="s">
        <v>1682</v>
      </c>
      <c r="AI8154" s="352" t="s">
        <v>23754</v>
      </c>
      <c r="AJ8154" s="352" t="s">
        <v>23755</v>
      </c>
      <c r="AK8154" s="354">
        <v>1452.4751200000001</v>
      </c>
      <c r="AL8154" s="355">
        <v>69.869309999999999</v>
      </c>
      <c r="AM8154" s="11">
        <f>IF(Verzie!$E$1="CZK",Ceny!AK8154,IF(Verzie!$E$1="SK",Ceny!AL8154,""))</f>
        <v>69.869309999999999</v>
      </c>
    </row>
    <row r="8155" spans="34:39" ht="15">
      <c r="AH8155" s="353" t="s">
        <v>1682</v>
      </c>
      <c r="AI8155" s="352" t="s">
        <v>23756</v>
      </c>
      <c r="AJ8155" s="352" t="s">
        <v>23757</v>
      </c>
      <c r="AK8155" s="354">
        <v>1181.7876699999999</v>
      </c>
      <c r="AL8155" s="355">
        <v>56.848269999999999</v>
      </c>
      <c r="AM8155" s="11">
        <f>IF(Verzie!$E$1="CZK",Ceny!AK8155,IF(Verzie!$E$1="SK",Ceny!AL8155,""))</f>
        <v>56.848269999999999</v>
      </c>
    </row>
    <row r="8156" spans="34:39" ht="15">
      <c r="AH8156" s="353" t="s">
        <v>1682</v>
      </c>
      <c r="AI8156" s="352" t="s">
        <v>23758</v>
      </c>
      <c r="AJ8156" s="352" t="s">
        <v>23759</v>
      </c>
      <c r="AK8156" s="354">
        <v>1253.52451</v>
      </c>
      <c r="AL8156" s="355">
        <v>60.29907</v>
      </c>
      <c r="AM8156" s="11">
        <f>IF(Verzie!$E$1="CZK",Ceny!AK8156,IF(Verzie!$E$1="SK",Ceny!AL8156,""))</f>
        <v>60.29907</v>
      </c>
    </row>
    <row r="8157" spans="34:39" ht="15">
      <c r="AH8157" s="353" t="s">
        <v>1682</v>
      </c>
      <c r="AI8157" s="352" t="s">
        <v>23760</v>
      </c>
      <c r="AJ8157" s="352" t="s">
        <v>23761</v>
      </c>
      <c r="AK8157" s="354">
        <v>1452.4751200000001</v>
      </c>
      <c r="AL8157" s="355">
        <v>69.869309999999999</v>
      </c>
      <c r="AM8157" s="11">
        <f>IF(Verzie!$E$1="CZK",Ceny!AK8157,IF(Verzie!$E$1="SK",Ceny!AL8157,""))</f>
        <v>69.869309999999999</v>
      </c>
    </row>
    <row r="8158" spans="34:39" ht="15">
      <c r="AH8158" s="353" t="s">
        <v>1682</v>
      </c>
      <c r="AI8158" s="352" t="s">
        <v>23762</v>
      </c>
      <c r="AJ8158" s="352" t="s">
        <v>23763</v>
      </c>
      <c r="AK8158" s="354">
        <v>1181.7876699999999</v>
      </c>
      <c r="AL8158" s="355">
        <v>56.848269999999999</v>
      </c>
      <c r="AM8158" s="11">
        <f>IF(Verzie!$E$1="CZK",Ceny!AK8158,IF(Verzie!$E$1="SK",Ceny!AL8158,""))</f>
        <v>56.848269999999999</v>
      </c>
    </row>
    <row r="8159" spans="34:39" ht="15">
      <c r="AH8159" s="353" t="s">
        <v>1682</v>
      </c>
      <c r="AI8159" s="352" t="s">
        <v>23764</v>
      </c>
      <c r="AJ8159" s="352" t="s">
        <v>23765</v>
      </c>
      <c r="AK8159" s="354">
        <v>1253.52451</v>
      </c>
      <c r="AL8159" s="355">
        <v>60.29907</v>
      </c>
      <c r="AM8159" s="11">
        <f>IF(Verzie!$E$1="CZK",Ceny!AK8159,IF(Verzie!$E$1="SK",Ceny!AL8159,""))</f>
        <v>60.29907</v>
      </c>
    </row>
    <row r="8160" spans="34:39" ht="15">
      <c r="AH8160" s="353" t="s">
        <v>1682</v>
      </c>
      <c r="AI8160" s="352" t="s">
        <v>23766</v>
      </c>
      <c r="AJ8160" s="352" t="s">
        <v>23767</v>
      </c>
      <c r="AK8160" s="354">
        <v>1241.41661</v>
      </c>
      <c r="AL8160" s="355">
        <v>59.716619999999999</v>
      </c>
      <c r="AM8160" s="11">
        <f>IF(Verzie!$E$1="CZK",Ceny!AK8160,IF(Verzie!$E$1="SK",Ceny!AL8160,""))</f>
        <v>59.716619999999999</v>
      </c>
    </row>
    <row r="8161" spans="34:39" ht="15">
      <c r="AH8161" s="353" t="s">
        <v>1682</v>
      </c>
      <c r="AI8161" s="352" t="s">
        <v>23768</v>
      </c>
      <c r="AJ8161" s="352" t="s">
        <v>23769</v>
      </c>
      <c r="AK8161" s="354">
        <v>1057.4158500000001</v>
      </c>
      <c r="AL8161" s="355">
        <v>50.446840000000002</v>
      </c>
      <c r="AM8161" s="11">
        <f>IF(Verzie!$E$1="CZK",Ceny!AK8161,IF(Verzie!$E$1="SK",Ceny!AL8161,""))</f>
        <v>50.446840000000002</v>
      </c>
    </row>
    <row r="8162" spans="34:39" ht="15">
      <c r="AH8162" s="353" t="s">
        <v>1682</v>
      </c>
      <c r="AI8162" s="352" t="s">
        <v>23770</v>
      </c>
      <c r="AJ8162" s="352" t="s">
        <v>23771</v>
      </c>
      <c r="AK8162" s="354">
        <v>1003.6394299999999</v>
      </c>
      <c r="AL8162" s="355">
        <v>48.278680000000001</v>
      </c>
      <c r="AM8162" s="11">
        <f>IF(Verzie!$E$1="CZK",Ceny!AK8162,IF(Verzie!$E$1="SK",Ceny!AL8162,""))</f>
        <v>48.278680000000001</v>
      </c>
    </row>
    <row r="8163" spans="34:39" ht="15">
      <c r="AH8163" s="353" t="s">
        <v>1682</v>
      </c>
      <c r="AI8163" s="352" t="s">
        <v>23772</v>
      </c>
      <c r="AJ8163" s="352" t="s">
        <v>23773</v>
      </c>
      <c r="AK8163" s="354">
        <v>1241.41661</v>
      </c>
      <c r="AL8163" s="355">
        <v>59.716619999999999</v>
      </c>
      <c r="AM8163" s="11">
        <f>IF(Verzie!$E$1="CZK",Ceny!AK8163,IF(Verzie!$E$1="SK",Ceny!AL8163,""))</f>
        <v>59.716619999999999</v>
      </c>
    </row>
    <row r="8164" spans="34:39" ht="15">
      <c r="AH8164" s="353" t="s">
        <v>1682</v>
      </c>
      <c r="AI8164" s="352" t="s">
        <v>23774</v>
      </c>
      <c r="AJ8164" s="352" t="s">
        <v>23775</v>
      </c>
      <c r="AK8164" s="354">
        <v>1057.4158500000001</v>
      </c>
      <c r="AL8164" s="355">
        <v>50.446840000000002</v>
      </c>
      <c r="AM8164" s="11">
        <f>IF(Verzie!$E$1="CZK",Ceny!AK8164,IF(Verzie!$E$1="SK",Ceny!AL8164,""))</f>
        <v>50.446840000000002</v>
      </c>
    </row>
    <row r="8165" spans="34:39" ht="15">
      <c r="AH8165" s="353" t="s">
        <v>1682</v>
      </c>
      <c r="AI8165" s="352" t="s">
        <v>23776</v>
      </c>
      <c r="AJ8165" s="352" t="s">
        <v>23777</v>
      </c>
      <c r="AK8165" s="354">
        <v>1003.6394299999999</v>
      </c>
      <c r="AL8165" s="355">
        <v>48.278680000000001</v>
      </c>
      <c r="AM8165" s="11">
        <f>IF(Verzie!$E$1="CZK",Ceny!AK8165,IF(Verzie!$E$1="SK",Ceny!AL8165,""))</f>
        <v>48.278680000000001</v>
      </c>
    </row>
    <row r="8166" spans="34:39" ht="15">
      <c r="AH8166" s="353" t="s">
        <v>1682</v>
      </c>
      <c r="AI8166" s="352" t="s">
        <v>23778</v>
      </c>
      <c r="AJ8166" s="352" t="s">
        <v>23779</v>
      </c>
      <c r="AK8166" s="354">
        <v>1241.41661</v>
      </c>
      <c r="AL8166" s="355">
        <v>59.716619999999999</v>
      </c>
      <c r="AM8166" s="11">
        <f>IF(Verzie!$E$1="CZK",Ceny!AK8166,IF(Verzie!$E$1="SK",Ceny!AL8166,""))</f>
        <v>59.716619999999999</v>
      </c>
    </row>
    <row r="8167" spans="34:39" ht="15">
      <c r="AH8167" s="353" t="s">
        <v>1682</v>
      </c>
      <c r="AI8167" s="352" t="s">
        <v>23780</v>
      </c>
      <c r="AJ8167" s="352" t="s">
        <v>23781</v>
      </c>
      <c r="AK8167" s="354">
        <v>1057.4158500000001</v>
      </c>
      <c r="AL8167" s="355">
        <v>50.446840000000002</v>
      </c>
      <c r="AM8167" s="11">
        <f>IF(Verzie!$E$1="CZK",Ceny!AK8167,IF(Verzie!$E$1="SK",Ceny!AL8167,""))</f>
        <v>50.446840000000002</v>
      </c>
    </row>
    <row r="8168" spans="34:39" ht="15">
      <c r="AH8168" s="353" t="s">
        <v>1682</v>
      </c>
      <c r="AI8168" s="352" t="s">
        <v>23782</v>
      </c>
      <c r="AJ8168" s="352" t="s">
        <v>23783</v>
      </c>
      <c r="AK8168" s="354">
        <v>1003.6394299999999</v>
      </c>
      <c r="AL8168" s="355">
        <v>48.278680000000001</v>
      </c>
      <c r="AM8168" s="11">
        <f>IF(Verzie!$E$1="CZK",Ceny!AK8168,IF(Verzie!$E$1="SK",Ceny!AL8168,""))</f>
        <v>48.278680000000001</v>
      </c>
    </row>
    <row r="8169" spans="34:39" ht="15">
      <c r="AH8169" s="353" t="s">
        <v>1682</v>
      </c>
      <c r="AI8169" s="352" t="s">
        <v>23784</v>
      </c>
      <c r="AJ8169" s="352" t="s">
        <v>23785</v>
      </c>
      <c r="AK8169" s="354">
        <v>1464.0781500000001</v>
      </c>
      <c r="AL8169" s="355">
        <v>70.427419999999998</v>
      </c>
      <c r="AM8169" s="11">
        <f>IF(Verzie!$E$1="CZK",Ceny!AK8169,IF(Verzie!$E$1="SK",Ceny!AL8169,""))</f>
        <v>70.427419999999998</v>
      </c>
    </row>
    <row r="8170" spans="34:39" ht="15">
      <c r="AH8170" s="353" t="s">
        <v>1682</v>
      </c>
      <c r="AI8170" s="352" t="s">
        <v>23786</v>
      </c>
      <c r="AJ8170" s="352" t="s">
        <v>23787</v>
      </c>
      <c r="AK8170" s="354">
        <v>1182.9501499999999</v>
      </c>
      <c r="AL8170" s="355">
        <v>56.355080000000001</v>
      </c>
      <c r="AM8170" s="11">
        <f>IF(Verzie!$E$1="CZK",Ceny!AK8170,IF(Verzie!$E$1="SK",Ceny!AL8170,""))</f>
        <v>56.355080000000001</v>
      </c>
    </row>
    <row r="8171" spans="34:39" ht="15">
      <c r="AH8171" s="353" t="s">
        <v>1682</v>
      </c>
      <c r="AI8171" s="352" t="s">
        <v>23788</v>
      </c>
      <c r="AJ8171" s="352" t="s">
        <v>23789</v>
      </c>
      <c r="AK8171" s="354">
        <v>1144.0514499999999</v>
      </c>
      <c r="AL8171" s="355">
        <v>55.033000000000001</v>
      </c>
      <c r="AM8171" s="11">
        <f>IF(Verzie!$E$1="CZK",Ceny!AK8171,IF(Verzie!$E$1="SK",Ceny!AL8171,""))</f>
        <v>55.033000000000001</v>
      </c>
    </row>
    <row r="8172" spans="34:39" ht="15">
      <c r="AH8172" s="353" t="s">
        <v>1682</v>
      </c>
      <c r="AI8172" s="352" t="s">
        <v>23790</v>
      </c>
      <c r="AJ8172" s="352" t="s">
        <v>23791</v>
      </c>
      <c r="AK8172" s="354">
        <v>1464.0781500000001</v>
      </c>
      <c r="AL8172" s="355">
        <v>70.427419999999998</v>
      </c>
      <c r="AM8172" s="11">
        <f>IF(Verzie!$E$1="CZK",Ceny!AK8172,IF(Verzie!$E$1="SK",Ceny!AL8172,""))</f>
        <v>70.427419999999998</v>
      </c>
    </row>
    <row r="8173" spans="34:39" ht="15">
      <c r="AH8173" s="353" t="s">
        <v>1682</v>
      </c>
      <c r="AI8173" s="352" t="s">
        <v>23792</v>
      </c>
      <c r="AJ8173" s="352" t="s">
        <v>23793</v>
      </c>
      <c r="AK8173" s="354">
        <v>1182.9501499999999</v>
      </c>
      <c r="AL8173" s="355">
        <v>56.355080000000001</v>
      </c>
      <c r="AM8173" s="11">
        <f>IF(Verzie!$E$1="CZK",Ceny!AK8173,IF(Verzie!$E$1="SK",Ceny!AL8173,""))</f>
        <v>56.355080000000001</v>
      </c>
    </row>
    <row r="8174" spans="34:39" ht="15">
      <c r="AH8174" s="353" t="s">
        <v>1682</v>
      </c>
      <c r="AI8174" s="352" t="s">
        <v>23794</v>
      </c>
      <c r="AJ8174" s="352" t="s">
        <v>23795</v>
      </c>
      <c r="AK8174" s="354">
        <v>1144.0514499999999</v>
      </c>
      <c r="AL8174" s="355">
        <v>55.033000000000001</v>
      </c>
      <c r="AM8174" s="11">
        <f>IF(Verzie!$E$1="CZK",Ceny!AK8174,IF(Verzie!$E$1="SK",Ceny!AL8174,""))</f>
        <v>55.033000000000001</v>
      </c>
    </row>
    <row r="8175" spans="34:39" ht="15">
      <c r="AH8175" s="353" t="s">
        <v>1682</v>
      </c>
      <c r="AI8175" s="352" t="s">
        <v>23796</v>
      </c>
      <c r="AJ8175" s="352" t="s">
        <v>23797</v>
      </c>
      <c r="AK8175" s="354">
        <v>1464.0781500000001</v>
      </c>
      <c r="AL8175" s="355">
        <v>70.427419999999998</v>
      </c>
      <c r="AM8175" s="11">
        <f>IF(Verzie!$E$1="CZK",Ceny!AK8175,IF(Verzie!$E$1="SK",Ceny!AL8175,""))</f>
        <v>70.427419999999998</v>
      </c>
    </row>
    <row r="8176" spans="34:39" ht="15">
      <c r="AH8176" s="353" t="s">
        <v>1682</v>
      </c>
      <c r="AI8176" s="352" t="s">
        <v>23798</v>
      </c>
      <c r="AJ8176" s="352" t="s">
        <v>23799</v>
      </c>
      <c r="AK8176" s="354">
        <v>1182.9501499999999</v>
      </c>
      <c r="AL8176" s="355">
        <v>56.355080000000001</v>
      </c>
      <c r="AM8176" s="11">
        <f>IF(Verzie!$E$1="CZK",Ceny!AK8176,IF(Verzie!$E$1="SK",Ceny!AL8176,""))</f>
        <v>56.355080000000001</v>
      </c>
    </row>
    <row r="8177" spans="34:39" ht="15">
      <c r="AH8177" s="353" t="s">
        <v>1682</v>
      </c>
      <c r="AI8177" s="352" t="s">
        <v>23800</v>
      </c>
      <c r="AJ8177" s="352" t="s">
        <v>23801</v>
      </c>
      <c r="AK8177" s="354">
        <v>1144.0514499999999</v>
      </c>
      <c r="AL8177" s="355">
        <v>55.033000000000001</v>
      </c>
      <c r="AM8177" s="11">
        <f>IF(Verzie!$E$1="CZK",Ceny!AK8177,IF(Verzie!$E$1="SK",Ceny!AL8177,""))</f>
        <v>55.033000000000001</v>
      </c>
    </row>
    <row r="8178" spans="34:39" ht="15">
      <c r="AH8178" s="353" t="s">
        <v>1682</v>
      </c>
      <c r="AI8178" s="352" t="s">
        <v>23802</v>
      </c>
      <c r="AJ8178" s="352" t="s">
        <v>23803</v>
      </c>
      <c r="AK8178" s="354">
        <v>1381.3403599999999</v>
      </c>
      <c r="AL8178" s="355">
        <v>66.447469999999996</v>
      </c>
      <c r="AM8178" s="11">
        <f>IF(Verzie!$E$1="CZK",Ceny!AK8178,IF(Verzie!$E$1="SK",Ceny!AL8178,""))</f>
        <v>66.447469999999996</v>
      </c>
    </row>
    <row r="8179" spans="34:39" ht="15">
      <c r="AH8179" s="353" t="s">
        <v>1682</v>
      </c>
      <c r="AI8179" s="352" t="s">
        <v>23804</v>
      </c>
      <c r="AJ8179" s="352" t="s">
        <v>23805</v>
      </c>
      <c r="AK8179" s="354">
        <v>1086.11157</v>
      </c>
      <c r="AL8179" s="355">
        <v>51.818449999999999</v>
      </c>
      <c r="AM8179" s="11">
        <f>IF(Verzie!$E$1="CZK",Ceny!AK8179,IF(Verzie!$E$1="SK",Ceny!AL8179,""))</f>
        <v>51.818449999999999</v>
      </c>
    </row>
    <row r="8180" spans="34:39" ht="15">
      <c r="AH8180" s="353" t="s">
        <v>1682</v>
      </c>
      <c r="AI8180" s="352" t="s">
        <v>23806</v>
      </c>
      <c r="AJ8180" s="352" t="s">
        <v>23807</v>
      </c>
      <c r="AK8180" s="354">
        <v>1029.98469</v>
      </c>
      <c r="AL8180" s="355">
        <v>49.176850000000002</v>
      </c>
      <c r="AM8180" s="11">
        <f>IF(Verzie!$E$1="CZK",Ceny!AK8180,IF(Verzie!$E$1="SK",Ceny!AL8180,""))</f>
        <v>49.176850000000002</v>
      </c>
    </row>
    <row r="8181" spans="34:39" ht="15">
      <c r="AH8181" s="353" t="s">
        <v>1682</v>
      </c>
      <c r="AI8181" s="352" t="s">
        <v>23808</v>
      </c>
      <c r="AJ8181" s="352" t="s">
        <v>23809</v>
      </c>
      <c r="AK8181" s="354">
        <v>1086.11157</v>
      </c>
      <c r="AL8181" s="355">
        <v>51.818449999999999</v>
      </c>
      <c r="AM8181" s="11">
        <f>IF(Verzie!$E$1="CZK",Ceny!AK8181,IF(Verzie!$E$1="SK",Ceny!AL8181,""))</f>
        <v>51.818449999999999</v>
      </c>
    </row>
    <row r="8182" spans="34:39" ht="15">
      <c r="AH8182" s="353" t="s">
        <v>1682</v>
      </c>
      <c r="AI8182" s="352" t="s">
        <v>23810</v>
      </c>
      <c r="AJ8182" s="352" t="s">
        <v>23811</v>
      </c>
      <c r="AK8182" s="354">
        <v>1029.98469</v>
      </c>
      <c r="AL8182" s="355">
        <v>49.176850000000002</v>
      </c>
      <c r="AM8182" s="11">
        <f>IF(Verzie!$E$1="CZK",Ceny!AK8182,IF(Verzie!$E$1="SK",Ceny!AL8182,""))</f>
        <v>49.176850000000002</v>
      </c>
    </row>
    <row r="8183" spans="34:39" ht="15">
      <c r="AH8183" s="353" t="s">
        <v>1682</v>
      </c>
      <c r="AI8183" s="352" t="s">
        <v>23812</v>
      </c>
      <c r="AJ8183" s="352" t="s">
        <v>23813</v>
      </c>
      <c r="AK8183" s="354">
        <v>1381.3403599999999</v>
      </c>
      <c r="AL8183" s="355">
        <v>66.447469999999996</v>
      </c>
      <c r="AM8183" s="11">
        <f>IF(Verzie!$E$1="CZK",Ceny!AK8183,IF(Verzie!$E$1="SK",Ceny!AL8183,""))</f>
        <v>66.447469999999996</v>
      </c>
    </row>
    <row r="8184" spans="34:39" ht="15">
      <c r="AH8184" s="353" t="s">
        <v>1682</v>
      </c>
      <c r="AI8184" s="352" t="s">
        <v>23814</v>
      </c>
      <c r="AJ8184" s="352" t="s">
        <v>23815</v>
      </c>
      <c r="AK8184" s="354">
        <v>1086.11157</v>
      </c>
      <c r="AL8184" s="355">
        <v>51.818449999999999</v>
      </c>
      <c r="AM8184" s="11">
        <f>IF(Verzie!$E$1="CZK",Ceny!AK8184,IF(Verzie!$E$1="SK",Ceny!AL8184,""))</f>
        <v>51.818449999999999</v>
      </c>
    </row>
    <row r="8185" spans="34:39" ht="15">
      <c r="AH8185" s="353" t="s">
        <v>1682</v>
      </c>
      <c r="AI8185" s="352" t="s">
        <v>23816</v>
      </c>
      <c r="AJ8185" s="352" t="s">
        <v>23817</v>
      </c>
      <c r="AK8185" s="354">
        <v>1029.98469</v>
      </c>
      <c r="AL8185" s="355">
        <v>49.176850000000002</v>
      </c>
      <c r="AM8185" s="11">
        <f>IF(Verzie!$E$1="CZK",Ceny!AK8185,IF(Verzie!$E$1="SK",Ceny!AL8185,""))</f>
        <v>49.176850000000002</v>
      </c>
    </row>
    <row r="8186" spans="34:39" ht="15">
      <c r="AH8186" s="353" t="s">
        <v>1682</v>
      </c>
      <c r="AI8186" s="352" t="s">
        <v>23818</v>
      </c>
      <c r="AJ8186" s="352" t="s">
        <v>23819</v>
      </c>
      <c r="AK8186" s="354">
        <v>1488.35481</v>
      </c>
      <c r="AL8186" s="355">
        <v>71.595240000000004</v>
      </c>
      <c r="AM8186" s="11">
        <f>IF(Verzie!$E$1="CZK",Ceny!AK8186,IF(Verzie!$E$1="SK",Ceny!AL8186,""))</f>
        <v>71.595240000000004</v>
      </c>
    </row>
    <row r="8187" spans="34:39" ht="15">
      <c r="AH8187" s="353" t="s">
        <v>1682</v>
      </c>
      <c r="AI8187" s="352" t="s">
        <v>23820</v>
      </c>
      <c r="AJ8187" s="352" t="s">
        <v>23821</v>
      </c>
      <c r="AK8187" s="354">
        <v>1211.0141900000001</v>
      </c>
      <c r="AL8187" s="355">
        <v>57.696930000000002</v>
      </c>
      <c r="AM8187" s="11">
        <f>IF(Verzie!$E$1="CZK",Ceny!AK8187,IF(Verzie!$E$1="SK",Ceny!AL8187,""))</f>
        <v>57.696930000000002</v>
      </c>
    </row>
    <row r="8188" spans="34:39" ht="15">
      <c r="AH8188" s="353" t="s">
        <v>1682</v>
      </c>
      <c r="AI8188" s="352" t="s">
        <v>23822</v>
      </c>
      <c r="AJ8188" s="352" t="s">
        <v>23823</v>
      </c>
      <c r="AK8188" s="354">
        <v>1172.3282099999999</v>
      </c>
      <c r="AL8188" s="355">
        <v>56.393250000000002</v>
      </c>
      <c r="AM8188" s="11">
        <f>IF(Verzie!$E$1="CZK",Ceny!AK8188,IF(Verzie!$E$1="SK",Ceny!AL8188,""))</f>
        <v>56.393250000000002</v>
      </c>
    </row>
    <row r="8189" spans="34:39" ht="15">
      <c r="AH8189" s="353" t="s">
        <v>1682</v>
      </c>
      <c r="AI8189" s="352" t="s">
        <v>23824</v>
      </c>
      <c r="AJ8189" s="352" t="s">
        <v>23825</v>
      </c>
      <c r="AK8189" s="354">
        <v>1488.35481</v>
      </c>
      <c r="AL8189" s="355">
        <v>71.595240000000004</v>
      </c>
      <c r="AM8189" s="11">
        <f>IF(Verzie!$E$1="CZK",Ceny!AK8189,IF(Verzie!$E$1="SK",Ceny!AL8189,""))</f>
        <v>71.595240000000004</v>
      </c>
    </row>
    <row r="8190" spans="34:39" ht="15">
      <c r="AH8190" s="353" t="s">
        <v>1682</v>
      </c>
      <c r="AI8190" s="352" t="s">
        <v>23826</v>
      </c>
      <c r="AJ8190" s="352" t="s">
        <v>23827</v>
      </c>
      <c r="AK8190" s="354">
        <v>1211.0141900000001</v>
      </c>
      <c r="AL8190" s="355">
        <v>57.696930000000002</v>
      </c>
      <c r="AM8190" s="11">
        <f>IF(Verzie!$E$1="CZK",Ceny!AK8190,IF(Verzie!$E$1="SK",Ceny!AL8190,""))</f>
        <v>57.696930000000002</v>
      </c>
    </row>
    <row r="8191" spans="34:39" ht="15">
      <c r="AH8191" s="353" t="s">
        <v>1682</v>
      </c>
      <c r="AI8191" s="352" t="s">
        <v>23828</v>
      </c>
      <c r="AJ8191" s="352" t="s">
        <v>23829</v>
      </c>
      <c r="AK8191" s="354">
        <v>1172.3282099999999</v>
      </c>
      <c r="AL8191" s="355">
        <v>56.393250000000002</v>
      </c>
      <c r="AM8191" s="11">
        <f>IF(Verzie!$E$1="CZK",Ceny!AK8191,IF(Verzie!$E$1="SK",Ceny!AL8191,""))</f>
        <v>56.393250000000002</v>
      </c>
    </row>
    <row r="8192" spans="34:39" ht="15">
      <c r="AH8192" s="353" t="s">
        <v>1682</v>
      </c>
      <c r="AI8192" s="352" t="s">
        <v>23830</v>
      </c>
      <c r="AJ8192" s="352" t="s">
        <v>23831</v>
      </c>
      <c r="AK8192" s="354">
        <v>1488.35481</v>
      </c>
      <c r="AL8192" s="355">
        <v>71.595240000000004</v>
      </c>
      <c r="AM8192" s="11">
        <f>IF(Verzie!$E$1="CZK",Ceny!AK8192,IF(Verzie!$E$1="SK",Ceny!AL8192,""))</f>
        <v>71.595240000000004</v>
      </c>
    </row>
    <row r="8193" spans="34:39" ht="15">
      <c r="AH8193" s="353" t="s">
        <v>1682</v>
      </c>
      <c r="AI8193" s="352" t="s">
        <v>23832</v>
      </c>
      <c r="AJ8193" s="352" t="s">
        <v>23833</v>
      </c>
      <c r="AK8193" s="354">
        <v>1211.0141900000001</v>
      </c>
      <c r="AL8193" s="355">
        <v>57.696930000000002</v>
      </c>
      <c r="AM8193" s="11">
        <f>IF(Verzie!$E$1="CZK",Ceny!AK8193,IF(Verzie!$E$1="SK",Ceny!AL8193,""))</f>
        <v>57.696930000000002</v>
      </c>
    </row>
    <row r="8194" spans="34:39" ht="15">
      <c r="AH8194" s="353" t="s">
        <v>1682</v>
      </c>
      <c r="AI8194" s="352" t="s">
        <v>23834</v>
      </c>
      <c r="AJ8194" s="352" t="s">
        <v>23835</v>
      </c>
      <c r="AK8194" s="354">
        <v>1172.3282099999999</v>
      </c>
      <c r="AL8194" s="355">
        <v>56.393250000000002</v>
      </c>
      <c r="AM8194" s="11">
        <f>IF(Verzie!$E$1="CZK",Ceny!AK8194,IF(Verzie!$E$1="SK",Ceny!AL8194,""))</f>
        <v>56.393250000000002</v>
      </c>
    </row>
    <row r="8195" spans="34:39" ht="15">
      <c r="AH8195" s="353" t="s">
        <v>1682</v>
      </c>
      <c r="AI8195" s="352" t="s">
        <v>23836</v>
      </c>
      <c r="AJ8195" s="352" t="s">
        <v>23837</v>
      </c>
      <c r="AK8195" s="354">
        <v>1536.9078199999999</v>
      </c>
      <c r="AL8195" s="355">
        <v>73.930840000000003</v>
      </c>
      <c r="AM8195" s="11">
        <f>IF(Verzie!$E$1="CZK",Ceny!AK8195,IF(Verzie!$E$1="SK",Ceny!AL8195,""))</f>
        <v>73.930840000000003</v>
      </c>
    </row>
    <row r="8196" spans="34:39" ht="15">
      <c r="AH8196" s="353" t="s">
        <v>1682</v>
      </c>
      <c r="AI8196" s="352" t="s">
        <v>23838</v>
      </c>
      <c r="AJ8196" s="352" t="s">
        <v>23839</v>
      </c>
      <c r="AK8196" s="354">
        <v>1282.22163</v>
      </c>
      <c r="AL8196" s="355">
        <v>61.679499999999997</v>
      </c>
      <c r="AM8196" s="11">
        <f>IF(Verzie!$E$1="CZK",Ceny!AK8196,IF(Verzie!$E$1="SK",Ceny!AL8196,""))</f>
        <v>61.679499999999997</v>
      </c>
    </row>
    <row r="8197" spans="34:39" ht="15">
      <c r="AH8197" s="353" t="s">
        <v>1682</v>
      </c>
      <c r="AI8197" s="352" t="s">
        <v>23840</v>
      </c>
      <c r="AJ8197" s="352" t="s">
        <v>23841</v>
      </c>
      <c r="AK8197" s="354">
        <v>1228.88193</v>
      </c>
      <c r="AL8197" s="355">
        <v>59.113639999999997</v>
      </c>
      <c r="AM8197" s="11">
        <f>IF(Verzie!$E$1="CZK",Ceny!AK8197,IF(Verzie!$E$1="SK",Ceny!AL8197,""))</f>
        <v>59.113639999999997</v>
      </c>
    </row>
    <row r="8198" spans="34:39" ht="15">
      <c r="AH8198" s="353" t="s">
        <v>1682</v>
      </c>
      <c r="AI8198" s="352" t="s">
        <v>23842</v>
      </c>
      <c r="AJ8198" s="352" t="s">
        <v>23843</v>
      </c>
      <c r="AK8198" s="354">
        <v>1536.9078199999999</v>
      </c>
      <c r="AL8198" s="355">
        <v>73.930840000000003</v>
      </c>
      <c r="AM8198" s="11">
        <f>IF(Verzie!$E$1="CZK",Ceny!AK8198,IF(Verzie!$E$1="SK",Ceny!AL8198,""))</f>
        <v>73.930840000000003</v>
      </c>
    </row>
    <row r="8199" spans="34:39" ht="15">
      <c r="AH8199" s="353" t="s">
        <v>1682</v>
      </c>
      <c r="AI8199" s="352" t="s">
        <v>23844</v>
      </c>
      <c r="AJ8199" s="352" t="s">
        <v>23845</v>
      </c>
      <c r="AK8199" s="354">
        <v>1282.22163</v>
      </c>
      <c r="AL8199" s="355">
        <v>61.679499999999997</v>
      </c>
      <c r="AM8199" s="11">
        <f>IF(Verzie!$E$1="CZK",Ceny!AK8199,IF(Verzie!$E$1="SK",Ceny!AL8199,""))</f>
        <v>61.679499999999997</v>
      </c>
    </row>
    <row r="8200" spans="34:39" ht="15">
      <c r="AH8200" s="353" t="s">
        <v>1682</v>
      </c>
      <c r="AI8200" s="352" t="s">
        <v>23846</v>
      </c>
      <c r="AJ8200" s="352" t="s">
        <v>23847</v>
      </c>
      <c r="AK8200" s="354">
        <v>1228.88193</v>
      </c>
      <c r="AL8200" s="355">
        <v>59.113639999999997</v>
      </c>
      <c r="AM8200" s="11">
        <f>IF(Verzie!$E$1="CZK",Ceny!AK8200,IF(Verzie!$E$1="SK",Ceny!AL8200,""))</f>
        <v>59.113639999999997</v>
      </c>
    </row>
    <row r="8201" spans="34:39" ht="15">
      <c r="AH8201" s="353" t="s">
        <v>1682</v>
      </c>
      <c r="AI8201" s="352" t="s">
        <v>23848</v>
      </c>
      <c r="AJ8201" s="352" t="s">
        <v>23849</v>
      </c>
      <c r="AK8201" s="354">
        <v>1536.9078199999999</v>
      </c>
      <c r="AL8201" s="355">
        <v>73.930840000000003</v>
      </c>
      <c r="AM8201" s="11">
        <f>IF(Verzie!$E$1="CZK",Ceny!AK8201,IF(Verzie!$E$1="SK",Ceny!AL8201,""))</f>
        <v>73.930840000000003</v>
      </c>
    </row>
    <row r="8202" spans="34:39" ht="15">
      <c r="AH8202" s="353" t="s">
        <v>1682</v>
      </c>
      <c r="AI8202" s="352" t="s">
        <v>23850</v>
      </c>
      <c r="AJ8202" s="352" t="s">
        <v>23851</v>
      </c>
      <c r="AK8202" s="354">
        <v>1282.22163</v>
      </c>
      <c r="AL8202" s="355">
        <v>61.679499999999997</v>
      </c>
      <c r="AM8202" s="11">
        <f>IF(Verzie!$E$1="CZK",Ceny!AK8202,IF(Verzie!$E$1="SK",Ceny!AL8202,""))</f>
        <v>61.679499999999997</v>
      </c>
    </row>
    <row r="8203" spans="34:39" ht="15">
      <c r="AH8203" s="353" t="s">
        <v>1682</v>
      </c>
      <c r="AI8203" s="352" t="s">
        <v>23852</v>
      </c>
      <c r="AJ8203" s="352" t="s">
        <v>23853</v>
      </c>
      <c r="AK8203" s="354">
        <v>1228.88193</v>
      </c>
      <c r="AL8203" s="355">
        <v>59.113639999999997</v>
      </c>
      <c r="AM8203" s="11">
        <f>IF(Verzie!$E$1="CZK",Ceny!AK8203,IF(Verzie!$E$1="SK",Ceny!AL8203,""))</f>
        <v>59.113639999999997</v>
      </c>
    </row>
    <row r="8204" spans="34:39" ht="15">
      <c r="AH8204" s="353" t="s">
        <v>1682</v>
      </c>
      <c r="AI8204" s="352" t="s">
        <v>23854</v>
      </c>
      <c r="AJ8204" s="352" t="s">
        <v>23855</v>
      </c>
      <c r="AK8204" s="354">
        <v>1072.6184599999999</v>
      </c>
      <c r="AL8204" s="355">
        <v>51.596800000000002</v>
      </c>
      <c r="AM8204" s="11">
        <f>IF(Verzie!$E$1="CZK",Ceny!AK8204,IF(Verzie!$E$1="SK",Ceny!AL8204,""))</f>
        <v>51.596800000000002</v>
      </c>
    </row>
    <row r="8205" spans="34:39" ht="15">
      <c r="AH8205" s="353" t="s">
        <v>1682</v>
      </c>
      <c r="AI8205" s="352" t="s">
        <v>23856</v>
      </c>
      <c r="AJ8205" s="352" t="s">
        <v>23857</v>
      </c>
      <c r="AK8205" s="354">
        <v>1072.6184599999999</v>
      </c>
      <c r="AL8205" s="355">
        <v>51.596800000000002</v>
      </c>
      <c r="AM8205" s="11">
        <f>IF(Verzie!$E$1="CZK",Ceny!AK8205,IF(Verzie!$E$1="SK",Ceny!AL8205,""))</f>
        <v>51.596800000000002</v>
      </c>
    </row>
    <row r="8206" spans="34:39" ht="15">
      <c r="AH8206" s="353" t="s">
        <v>1682</v>
      </c>
      <c r="AI8206" s="352" t="s">
        <v>23858</v>
      </c>
      <c r="AJ8206" s="352" t="s">
        <v>23859</v>
      </c>
      <c r="AK8206" s="354">
        <v>1072.6184599999999</v>
      </c>
      <c r="AL8206" s="355">
        <v>51.596800000000002</v>
      </c>
      <c r="AM8206" s="11">
        <f>IF(Verzie!$E$1="CZK",Ceny!AK8206,IF(Verzie!$E$1="SK",Ceny!AL8206,""))</f>
        <v>51.596800000000002</v>
      </c>
    </row>
    <row r="8207" spans="34:39" ht="15">
      <c r="AH8207" s="353" t="s">
        <v>1682</v>
      </c>
      <c r="AI8207" s="352" t="s">
        <v>23860</v>
      </c>
      <c r="AJ8207" s="352" t="s">
        <v>23861</v>
      </c>
      <c r="AK8207" s="354">
        <v>1371.31044</v>
      </c>
      <c r="AL8207" s="355">
        <v>65.96499</v>
      </c>
      <c r="AM8207" s="11">
        <f>IF(Verzie!$E$1="CZK",Ceny!AK8207,IF(Verzie!$E$1="SK",Ceny!AL8207,""))</f>
        <v>65.96499</v>
      </c>
    </row>
    <row r="8208" spans="34:39" ht="15">
      <c r="AH8208" s="353" t="s">
        <v>1682</v>
      </c>
      <c r="AI8208" s="352" t="s">
        <v>23862</v>
      </c>
      <c r="AJ8208" s="352" t="s">
        <v>23863</v>
      </c>
      <c r="AK8208" s="354">
        <v>1072.6184599999999</v>
      </c>
      <c r="AL8208" s="355">
        <v>51.596800000000002</v>
      </c>
      <c r="AM8208" s="11">
        <f>IF(Verzie!$E$1="CZK",Ceny!AK8208,IF(Verzie!$E$1="SK",Ceny!AL8208,""))</f>
        <v>51.596800000000002</v>
      </c>
    </row>
    <row r="8209" spans="34:39" ht="15">
      <c r="AH8209" s="353" t="s">
        <v>1682</v>
      </c>
      <c r="AI8209" s="352" t="s">
        <v>23864</v>
      </c>
      <c r="AJ8209" s="352" t="s">
        <v>23865</v>
      </c>
      <c r="AK8209" s="354">
        <v>1014.95806</v>
      </c>
      <c r="AL8209" s="355">
        <v>48.823160000000001</v>
      </c>
      <c r="AM8209" s="11">
        <f>IF(Verzie!$E$1="CZK",Ceny!AK8209,IF(Verzie!$E$1="SK",Ceny!AL8209,""))</f>
        <v>48.823160000000001</v>
      </c>
    </row>
    <row r="8210" spans="34:39" ht="15">
      <c r="AH8210" s="353" t="s">
        <v>1682</v>
      </c>
      <c r="AI8210" s="352" t="s">
        <v>23866</v>
      </c>
      <c r="AJ8210" s="352" t="s">
        <v>23867</v>
      </c>
      <c r="AK8210" s="354">
        <v>1371.31044</v>
      </c>
      <c r="AL8210" s="355">
        <v>65.96499</v>
      </c>
      <c r="AM8210" s="11">
        <f>IF(Verzie!$E$1="CZK",Ceny!AK8210,IF(Verzie!$E$1="SK",Ceny!AL8210,""))</f>
        <v>65.96499</v>
      </c>
    </row>
    <row r="8211" spans="34:39" ht="15">
      <c r="AH8211" s="353" t="s">
        <v>1682</v>
      </c>
      <c r="AI8211" s="352" t="s">
        <v>23868</v>
      </c>
      <c r="AJ8211" s="352" t="s">
        <v>23869</v>
      </c>
      <c r="AK8211" s="354">
        <v>1072.6184599999999</v>
      </c>
      <c r="AL8211" s="355">
        <v>51.596800000000002</v>
      </c>
      <c r="AM8211" s="11">
        <f>IF(Verzie!$E$1="CZK",Ceny!AK8211,IF(Verzie!$E$1="SK",Ceny!AL8211,""))</f>
        <v>51.596800000000002</v>
      </c>
    </row>
    <row r="8212" spans="34:39" ht="15">
      <c r="AH8212" s="353" t="s">
        <v>1682</v>
      </c>
      <c r="AI8212" s="352" t="s">
        <v>23870</v>
      </c>
      <c r="AJ8212" s="352" t="s">
        <v>23871</v>
      </c>
      <c r="AK8212" s="354">
        <v>1014.95806</v>
      </c>
      <c r="AL8212" s="355">
        <v>48.823160000000001</v>
      </c>
      <c r="AM8212" s="11">
        <f>IF(Verzie!$E$1="CZK",Ceny!AK8212,IF(Verzie!$E$1="SK",Ceny!AL8212,""))</f>
        <v>48.823160000000001</v>
      </c>
    </row>
    <row r="8213" spans="34:39" ht="15">
      <c r="AH8213" s="353" t="s">
        <v>1682</v>
      </c>
      <c r="AI8213" s="352" t="s">
        <v>23872</v>
      </c>
      <c r="AJ8213" s="352" t="s">
        <v>23873</v>
      </c>
      <c r="AK8213" s="354">
        <v>1371.31044</v>
      </c>
      <c r="AL8213" s="355">
        <v>65.96499</v>
      </c>
      <c r="AM8213" s="11">
        <f>IF(Verzie!$E$1="CZK",Ceny!AK8213,IF(Verzie!$E$1="SK",Ceny!AL8213,""))</f>
        <v>65.96499</v>
      </c>
    </row>
    <row r="8214" spans="34:39" ht="15">
      <c r="AH8214" s="353" t="s">
        <v>1682</v>
      </c>
      <c r="AI8214" s="352" t="s">
        <v>23874</v>
      </c>
      <c r="AJ8214" s="352" t="s">
        <v>23875</v>
      </c>
      <c r="AK8214" s="354">
        <v>1072.6184599999999</v>
      </c>
      <c r="AL8214" s="355">
        <v>51.596800000000002</v>
      </c>
      <c r="AM8214" s="11">
        <f>IF(Verzie!$E$1="CZK",Ceny!AK8214,IF(Verzie!$E$1="SK",Ceny!AL8214,""))</f>
        <v>51.596800000000002</v>
      </c>
    </row>
    <row r="8215" spans="34:39" ht="15">
      <c r="AH8215" s="353" t="s">
        <v>1682</v>
      </c>
      <c r="AI8215" s="352" t="s">
        <v>23876</v>
      </c>
      <c r="AJ8215" s="352" t="s">
        <v>23877</v>
      </c>
      <c r="AK8215" s="354">
        <v>1014.95806</v>
      </c>
      <c r="AL8215" s="355">
        <v>48.823160000000001</v>
      </c>
      <c r="AM8215" s="11">
        <f>IF(Verzie!$E$1="CZK",Ceny!AK8215,IF(Verzie!$E$1="SK",Ceny!AL8215,""))</f>
        <v>48.823160000000001</v>
      </c>
    </row>
    <row r="8216" spans="34:39" ht="15">
      <c r="AH8216" s="353" t="s">
        <v>1682</v>
      </c>
      <c r="AI8216" s="352" t="s">
        <v>23878</v>
      </c>
      <c r="AJ8216" s="352" t="s">
        <v>23879</v>
      </c>
      <c r="AK8216" s="354">
        <v>1085.6868899999999</v>
      </c>
      <c r="AL8216" s="355">
        <v>52.225430000000003</v>
      </c>
      <c r="AM8216" s="11">
        <f>IF(Verzie!$E$1="CZK",Ceny!AK8216,IF(Verzie!$E$1="SK",Ceny!AL8216,""))</f>
        <v>52.225430000000003</v>
      </c>
    </row>
    <row r="8217" spans="34:39" ht="15">
      <c r="AH8217" s="353" t="s">
        <v>1682</v>
      </c>
      <c r="AI8217" s="352" t="s">
        <v>23880</v>
      </c>
      <c r="AJ8217" s="352" t="s">
        <v>23881</v>
      </c>
      <c r="AK8217" s="354">
        <v>1085.6868899999999</v>
      </c>
      <c r="AL8217" s="355">
        <v>52.225430000000003</v>
      </c>
      <c r="AM8217" s="11">
        <f>IF(Verzie!$E$1="CZK",Ceny!AK8217,IF(Verzie!$E$1="SK",Ceny!AL8217,""))</f>
        <v>52.225430000000003</v>
      </c>
    </row>
    <row r="8218" spans="34:39" ht="15">
      <c r="AH8218" s="353" t="s">
        <v>1682</v>
      </c>
      <c r="AI8218" s="352" t="s">
        <v>23882</v>
      </c>
      <c r="AJ8218" s="352" t="s">
        <v>23883</v>
      </c>
      <c r="AK8218" s="354">
        <v>1085.6868899999999</v>
      </c>
      <c r="AL8218" s="355">
        <v>52.225430000000003</v>
      </c>
      <c r="AM8218" s="11">
        <f>IF(Verzie!$E$1="CZK",Ceny!AK8218,IF(Verzie!$E$1="SK",Ceny!AL8218,""))</f>
        <v>52.225430000000003</v>
      </c>
    </row>
    <row r="8219" spans="34:39" ht="15">
      <c r="AH8219" s="353" t="s">
        <v>1682</v>
      </c>
      <c r="AI8219" s="352" t="s">
        <v>23884</v>
      </c>
      <c r="AJ8219" s="352" t="s">
        <v>23885</v>
      </c>
      <c r="AK8219" s="354">
        <v>1384.37887</v>
      </c>
      <c r="AL8219" s="355">
        <v>66.593620000000001</v>
      </c>
      <c r="AM8219" s="11">
        <f>IF(Verzie!$E$1="CZK",Ceny!AK8219,IF(Verzie!$E$1="SK",Ceny!AL8219,""))</f>
        <v>66.593620000000001</v>
      </c>
    </row>
    <row r="8220" spans="34:39" ht="15">
      <c r="AH8220" s="353" t="s">
        <v>1682</v>
      </c>
      <c r="AI8220" s="352" t="s">
        <v>23886</v>
      </c>
      <c r="AJ8220" s="352" t="s">
        <v>23887</v>
      </c>
      <c r="AK8220" s="354">
        <v>1085.6868899999999</v>
      </c>
      <c r="AL8220" s="355">
        <v>52.225430000000003</v>
      </c>
      <c r="AM8220" s="11">
        <f>IF(Verzie!$E$1="CZK",Ceny!AK8220,IF(Verzie!$E$1="SK",Ceny!AL8220,""))</f>
        <v>52.225430000000003</v>
      </c>
    </row>
    <row r="8221" spans="34:39" ht="15">
      <c r="AH8221" s="353" t="s">
        <v>1682</v>
      </c>
      <c r="AI8221" s="352" t="s">
        <v>23888</v>
      </c>
      <c r="AJ8221" s="352" t="s">
        <v>23889</v>
      </c>
      <c r="AK8221" s="354">
        <v>1028.02649</v>
      </c>
      <c r="AL8221" s="355">
        <v>49.451790000000003</v>
      </c>
      <c r="AM8221" s="11">
        <f>IF(Verzie!$E$1="CZK",Ceny!AK8221,IF(Verzie!$E$1="SK",Ceny!AL8221,""))</f>
        <v>49.451790000000003</v>
      </c>
    </row>
    <row r="8222" spans="34:39" ht="15">
      <c r="AH8222" s="353" t="s">
        <v>1682</v>
      </c>
      <c r="AI8222" s="352" t="s">
        <v>23890</v>
      </c>
      <c r="AJ8222" s="352" t="s">
        <v>23891</v>
      </c>
      <c r="AK8222" s="354">
        <v>1384.37887</v>
      </c>
      <c r="AL8222" s="355">
        <v>66.593620000000001</v>
      </c>
      <c r="AM8222" s="11">
        <f>IF(Verzie!$E$1="CZK",Ceny!AK8222,IF(Verzie!$E$1="SK",Ceny!AL8222,""))</f>
        <v>66.593620000000001</v>
      </c>
    </row>
    <row r="8223" spans="34:39" ht="15">
      <c r="AH8223" s="353" t="s">
        <v>1682</v>
      </c>
      <c r="AI8223" s="352" t="s">
        <v>23892</v>
      </c>
      <c r="AJ8223" s="352" t="s">
        <v>23893</v>
      </c>
      <c r="AK8223" s="354">
        <v>1085.6868899999999</v>
      </c>
      <c r="AL8223" s="355">
        <v>52.225430000000003</v>
      </c>
      <c r="AM8223" s="11">
        <f>IF(Verzie!$E$1="CZK",Ceny!AK8223,IF(Verzie!$E$1="SK",Ceny!AL8223,""))</f>
        <v>52.225430000000003</v>
      </c>
    </row>
    <row r="8224" spans="34:39" ht="15">
      <c r="AH8224" s="353" t="s">
        <v>1682</v>
      </c>
      <c r="AI8224" s="352" t="s">
        <v>23894</v>
      </c>
      <c r="AJ8224" s="352" t="s">
        <v>23895</v>
      </c>
      <c r="AK8224" s="354">
        <v>1028.02649</v>
      </c>
      <c r="AL8224" s="355">
        <v>49.451790000000003</v>
      </c>
      <c r="AM8224" s="11">
        <f>IF(Verzie!$E$1="CZK",Ceny!AK8224,IF(Verzie!$E$1="SK",Ceny!AL8224,""))</f>
        <v>49.451790000000003</v>
      </c>
    </row>
    <row r="8225" spans="34:39" ht="15">
      <c r="AH8225" s="353" t="s">
        <v>1682</v>
      </c>
      <c r="AI8225" s="352" t="s">
        <v>23896</v>
      </c>
      <c r="AJ8225" s="352" t="s">
        <v>23897</v>
      </c>
      <c r="AK8225" s="354">
        <v>1384.37887</v>
      </c>
      <c r="AL8225" s="355">
        <v>66.593620000000001</v>
      </c>
      <c r="AM8225" s="11">
        <f>IF(Verzie!$E$1="CZK",Ceny!AK8225,IF(Verzie!$E$1="SK",Ceny!AL8225,""))</f>
        <v>66.593620000000001</v>
      </c>
    </row>
    <row r="8226" spans="34:39" ht="15">
      <c r="AH8226" s="353" t="s">
        <v>1682</v>
      </c>
      <c r="AI8226" s="352" t="s">
        <v>23898</v>
      </c>
      <c r="AJ8226" s="352" t="s">
        <v>23899</v>
      </c>
      <c r="AK8226" s="354">
        <v>1085.6868899999999</v>
      </c>
      <c r="AL8226" s="355">
        <v>52.225430000000003</v>
      </c>
      <c r="AM8226" s="11">
        <f>IF(Verzie!$E$1="CZK",Ceny!AK8226,IF(Verzie!$E$1="SK",Ceny!AL8226,""))</f>
        <v>52.225430000000003</v>
      </c>
    </row>
    <row r="8227" spans="34:39" ht="15">
      <c r="AH8227" s="353" t="s">
        <v>1682</v>
      </c>
      <c r="AI8227" s="352" t="s">
        <v>23900</v>
      </c>
      <c r="AJ8227" s="352" t="s">
        <v>23901</v>
      </c>
      <c r="AK8227" s="354">
        <v>1028.02649</v>
      </c>
      <c r="AL8227" s="355">
        <v>49.451790000000003</v>
      </c>
      <c r="AM8227" s="11">
        <f>IF(Verzie!$E$1="CZK",Ceny!AK8227,IF(Verzie!$E$1="SK",Ceny!AL8227,""))</f>
        <v>49.451790000000003</v>
      </c>
    </row>
    <row r="8228" spans="34:39" ht="15">
      <c r="AH8228" s="353" t="s">
        <v>1682</v>
      </c>
      <c r="AI8228" s="352" t="s">
        <v>23902</v>
      </c>
      <c r="AJ8228" s="352" t="s">
        <v>23903</v>
      </c>
      <c r="AK8228" s="354">
        <v>1492.4959799999999</v>
      </c>
      <c r="AL8228" s="355">
        <v>71.794439999999994</v>
      </c>
      <c r="AM8228" s="11">
        <f>IF(Verzie!$E$1="CZK",Ceny!AK8228,IF(Verzie!$E$1="SK",Ceny!AL8228,""))</f>
        <v>71.794439999999994</v>
      </c>
    </row>
    <row r="8229" spans="34:39" ht="15">
      <c r="AH8229" s="353" t="s">
        <v>1682</v>
      </c>
      <c r="AI8229" s="352" t="s">
        <v>23904</v>
      </c>
      <c r="AJ8229" s="352" t="s">
        <v>23905</v>
      </c>
      <c r="AK8229" s="354">
        <v>1216.20787</v>
      </c>
      <c r="AL8229" s="355">
        <v>58.504010000000001</v>
      </c>
      <c r="AM8229" s="11">
        <f>IF(Verzie!$E$1="CZK",Ceny!AK8229,IF(Verzie!$E$1="SK",Ceny!AL8229,""))</f>
        <v>58.504010000000001</v>
      </c>
    </row>
    <row r="8230" spans="34:39" ht="15">
      <c r="AH8230" s="353" t="s">
        <v>1682</v>
      </c>
      <c r="AI8230" s="352" t="s">
        <v>23906</v>
      </c>
      <c r="AJ8230" s="352" t="s">
        <v>23907</v>
      </c>
      <c r="AK8230" s="354">
        <v>1162.86817</v>
      </c>
      <c r="AL8230" s="355">
        <v>55.93815</v>
      </c>
      <c r="AM8230" s="11">
        <f>IF(Verzie!$E$1="CZK",Ceny!AK8230,IF(Verzie!$E$1="SK",Ceny!AL8230,""))</f>
        <v>55.93815</v>
      </c>
    </row>
    <row r="8231" spans="34:39" ht="15">
      <c r="AH8231" s="353" t="s">
        <v>1682</v>
      </c>
      <c r="AI8231" s="352" t="s">
        <v>23908</v>
      </c>
      <c r="AJ8231" s="352" t="s">
        <v>23909</v>
      </c>
      <c r="AK8231" s="354">
        <v>1492.4959799999999</v>
      </c>
      <c r="AL8231" s="355">
        <v>71.794439999999994</v>
      </c>
      <c r="AM8231" s="11">
        <f>IF(Verzie!$E$1="CZK",Ceny!AK8231,IF(Verzie!$E$1="SK",Ceny!AL8231,""))</f>
        <v>71.794439999999994</v>
      </c>
    </row>
    <row r="8232" spans="34:39" ht="15">
      <c r="AH8232" s="353" t="s">
        <v>1682</v>
      </c>
      <c r="AI8232" s="352" t="s">
        <v>23910</v>
      </c>
      <c r="AJ8232" s="352" t="s">
        <v>23911</v>
      </c>
      <c r="AK8232" s="354">
        <v>1216.20787</v>
      </c>
      <c r="AL8232" s="355">
        <v>58.504010000000001</v>
      </c>
      <c r="AM8232" s="11">
        <f>IF(Verzie!$E$1="CZK",Ceny!AK8232,IF(Verzie!$E$1="SK",Ceny!AL8232,""))</f>
        <v>58.504010000000001</v>
      </c>
    </row>
    <row r="8233" spans="34:39" ht="15">
      <c r="AH8233" s="353" t="s">
        <v>1682</v>
      </c>
      <c r="AI8233" s="352" t="s">
        <v>23912</v>
      </c>
      <c r="AJ8233" s="352" t="s">
        <v>23913</v>
      </c>
      <c r="AK8233" s="354">
        <v>1162.86817</v>
      </c>
      <c r="AL8233" s="355">
        <v>55.93815</v>
      </c>
      <c r="AM8233" s="11">
        <f>IF(Verzie!$E$1="CZK",Ceny!AK8233,IF(Verzie!$E$1="SK",Ceny!AL8233,""))</f>
        <v>55.93815</v>
      </c>
    </row>
    <row r="8234" spans="34:39" ht="15">
      <c r="AH8234" s="353" t="s">
        <v>1682</v>
      </c>
      <c r="AI8234" s="352" t="s">
        <v>23914</v>
      </c>
      <c r="AJ8234" s="352" t="s">
        <v>23915</v>
      </c>
      <c r="AK8234" s="354">
        <v>1492.4959799999999</v>
      </c>
      <c r="AL8234" s="355">
        <v>71.794439999999994</v>
      </c>
      <c r="AM8234" s="11">
        <f>IF(Verzie!$E$1="CZK",Ceny!AK8234,IF(Verzie!$E$1="SK",Ceny!AL8234,""))</f>
        <v>71.794439999999994</v>
      </c>
    </row>
    <row r="8235" spans="34:39" ht="15">
      <c r="AH8235" s="353" t="s">
        <v>1682</v>
      </c>
      <c r="AI8235" s="352" t="s">
        <v>23916</v>
      </c>
      <c r="AJ8235" s="352" t="s">
        <v>23917</v>
      </c>
      <c r="AK8235" s="354">
        <v>1216.20787</v>
      </c>
      <c r="AL8235" s="355">
        <v>58.504010000000001</v>
      </c>
      <c r="AM8235" s="11">
        <f>IF(Verzie!$E$1="CZK",Ceny!AK8235,IF(Verzie!$E$1="SK",Ceny!AL8235,""))</f>
        <v>58.504010000000001</v>
      </c>
    </row>
    <row r="8236" spans="34:39" ht="15">
      <c r="AH8236" s="353" t="s">
        <v>1682</v>
      </c>
      <c r="AI8236" s="352" t="s">
        <v>23918</v>
      </c>
      <c r="AJ8236" s="352" t="s">
        <v>23919</v>
      </c>
      <c r="AK8236" s="354">
        <v>1162.86817</v>
      </c>
      <c r="AL8236" s="355">
        <v>55.93815</v>
      </c>
      <c r="AM8236" s="11">
        <f>IF(Verzie!$E$1="CZK",Ceny!AK8236,IF(Verzie!$E$1="SK",Ceny!AL8236,""))</f>
        <v>55.93815</v>
      </c>
    </row>
    <row r="8237" spans="34:39" ht="15">
      <c r="AH8237" s="353" t="s">
        <v>1682</v>
      </c>
      <c r="AI8237" s="352" t="s">
        <v>23920</v>
      </c>
      <c r="AJ8237" s="352" t="s">
        <v>23921</v>
      </c>
      <c r="AK8237" s="354">
        <v>1085.6868899999999</v>
      </c>
      <c r="AL8237" s="355">
        <v>52.225430000000003</v>
      </c>
      <c r="AM8237" s="11">
        <f>IF(Verzie!$E$1="CZK",Ceny!AK8237,IF(Verzie!$E$1="SK",Ceny!AL8237,""))</f>
        <v>52.225430000000003</v>
      </c>
    </row>
    <row r="8238" spans="34:39" ht="15">
      <c r="AH8238" s="353" t="s">
        <v>1682</v>
      </c>
      <c r="AI8238" s="352" t="s">
        <v>23922</v>
      </c>
      <c r="AJ8238" s="352" t="s">
        <v>23923</v>
      </c>
      <c r="AK8238" s="354">
        <v>1085.6868899999999</v>
      </c>
      <c r="AL8238" s="355">
        <v>52.225430000000003</v>
      </c>
      <c r="AM8238" s="11">
        <f>IF(Verzie!$E$1="CZK",Ceny!AK8238,IF(Verzie!$E$1="SK",Ceny!AL8238,""))</f>
        <v>52.225430000000003</v>
      </c>
    </row>
    <row r="8239" spans="34:39" ht="15">
      <c r="AH8239" s="353" t="s">
        <v>1682</v>
      </c>
      <c r="AI8239" s="352" t="s">
        <v>23924</v>
      </c>
      <c r="AJ8239" s="352" t="s">
        <v>23925</v>
      </c>
      <c r="AK8239" s="354">
        <v>1085.6868899999999</v>
      </c>
      <c r="AL8239" s="355">
        <v>52.225430000000003</v>
      </c>
      <c r="AM8239" s="11">
        <f>IF(Verzie!$E$1="CZK",Ceny!AK8239,IF(Verzie!$E$1="SK",Ceny!AL8239,""))</f>
        <v>52.225430000000003</v>
      </c>
    </row>
    <row r="8240" spans="34:39" ht="15">
      <c r="AH8240" s="353" t="s">
        <v>1682</v>
      </c>
      <c r="AI8240" s="352" t="s">
        <v>23926</v>
      </c>
      <c r="AJ8240" s="352" t="s">
        <v>23927</v>
      </c>
      <c r="AK8240" s="354">
        <v>1384.37887</v>
      </c>
      <c r="AL8240" s="355">
        <v>66.593620000000001</v>
      </c>
      <c r="AM8240" s="11">
        <f>IF(Verzie!$E$1="CZK",Ceny!AK8240,IF(Verzie!$E$1="SK",Ceny!AL8240,""))</f>
        <v>66.593620000000001</v>
      </c>
    </row>
    <row r="8241" spans="34:39" ht="15">
      <c r="AH8241" s="353" t="s">
        <v>1682</v>
      </c>
      <c r="AI8241" s="352" t="s">
        <v>23928</v>
      </c>
      <c r="AJ8241" s="352" t="s">
        <v>23929</v>
      </c>
      <c r="AK8241" s="354">
        <v>1085.6868899999999</v>
      </c>
      <c r="AL8241" s="355">
        <v>52.225430000000003</v>
      </c>
      <c r="AM8241" s="11">
        <f>IF(Verzie!$E$1="CZK",Ceny!AK8241,IF(Verzie!$E$1="SK",Ceny!AL8241,""))</f>
        <v>52.225430000000003</v>
      </c>
    </row>
    <row r="8242" spans="34:39" ht="15">
      <c r="AH8242" s="353" t="s">
        <v>1682</v>
      </c>
      <c r="AI8242" s="352" t="s">
        <v>23930</v>
      </c>
      <c r="AJ8242" s="352" t="s">
        <v>23931</v>
      </c>
      <c r="AK8242" s="354">
        <v>1028.02649</v>
      </c>
      <c r="AL8242" s="355">
        <v>49.451790000000003</v>
      </c>
      <c r="AM8242" s="11">
        <f>IF(Verzie!$E$1="CZK",Ceny!AK8242,IF(Verzie!$E$1="SK",Ceny!AL8242,""))</f>
        <v>49.451790000000003</v>
      </c>
    </row>
    <row r="8243" spans="34:39" ht="15">
      <c r="AH8243" s="353" t="s">
        <v>1682</v>
      </c>
      <c r="AI8243" s="352" t="s">
        <v>23932</v>
      </c>
      <c r="AJ8243" s="352" t="s">
        <v>23933</v>
      </c>
      <c r="AK8243" s="354">
        <v>1384.37887</v>
      </c>
      <c r="AL8243" s="355">
        <v>66.593620000000001</v>
      </c>
      <c r="AM8243" s="11">
        <f>IF(Verzie!$E$1="CZK",Ceny!AK8243,IF(Verzie!$E$1="SK",Ceny!AL8243,""))</f>
        <v>66.593620000000001</v>
      </c>
    </row>
    <row r="8244" spans="34:39" ht="15">
      <c r="AH8244" s="353" t="s">
        <v>1682</v>
      </c>
      <c r="AI8244" s="352" t="s">
        <v>23934</v>
      </c>
      <c r="AJ8244" s="352" t="s">
        <v>23935</v>
      </c>
      <c r="AK8244" s="354">
        <v>1085.6868899999999</v>
      </c>
      <c r="AL8244" s="355">
        <v>52.225430000000003</v>
      </c>
      <c r="AM8244" s="11">
        <f>IF(Verzie!$E$1="CZK",Ceny!AK8244,IF(Verzie!$E$1="SK",Ceny!AL8244,""))</f>
        <v>52.225430000000003</v>
      </c>
    </row>
    <row r="8245" spans="34:39" ht="15">
      <c r="AH8245" s="353" t="s">
        <v>1682</v>
      </c>
      <c r="AI8245" s="352" t="s">
        <v>23936</v>
      </c>
      <c r="AJ8245" s="352" t="s">
        <v>23937</v>
      </c>
      <c r="AK8245" s="354">
        <v>1028.02649</v>
      </c>
      <c r="AL8245" s="355">
        <v>49.451790000000003</v>
      </c>
      <c r="AM8245" s="11">
        <f>IF(Verzie!$E$1="CZK",Ceny!AK8245,IF(Verzie!$E$1="SK",Ceny!AL8245,""))</f>
        <v>49.451790000000003</v>
      </c>
    </row>
    <row r="8246" spans="34:39" ht="15">
      <c r="AH8246" s="353" t="s">
        <v>1682</v>
      </c>
      <c r="AI8246" s="352" t="s">
        <v>23938</v>
      </c>
      <c r="AJ8246" s="352" t="s">
        <v>23939</v>
      </c>
      <c r="AK8246" s="354">
        <v>1384.37887</v>
      </c>
      <c r="AL8246" s="355">
        <v>66.593620000000001</v>
      </c>
      <c r="AM8246" s="11">
        <f>IF(Verzie!$E$1="CZK",Ceny!AK8246,IF(Verzie!$E$1="SK",Ceny!AL8246,""))</f>
        <v>66.593620000000001</v>
      </c>
    </row>
    <row r="8247" spans="34:39" ht="15">
      <c r="AH8247" s="353" t="s">
        <v>1682</v>
      </c>
      <c r="AI8247" s="352" t="s">
        <v>23940</v>
      </c>
      <c r="AJ8247" s="352" t="s">
        <v>23941</v>
      </c>
      <c r="AK8247" s="354">
        <v>1085.6868899999999</v>
      </c>
      <c r="AL8247" s="355">
        <v>52.225430000000003</v>
      </c>
      <c r="AM8247" s="11">
        <f>IF(Verzie!$E$1="CZK",Ceny!AK8247,IF(Verzie!$E$1="SK",Ceny!AL8247,""))</f>
        <v>52.225430000000003</v>
      </c>
    </row>
    <row r="8248" spans="34:39" ht="15">
      <c r="AH8248" s="353" t="s">
        <v>1682</v>
      </c>
      <c r="AI8248" s="352" t="s">
        <v>23942</v>
      </c>
      <c r="AJ8248" s="352" t="s">
        <v>23943</v>
      </c>
      <c r="AK8248" s="354">
        <v>1028.02649</v>
      </c>
      <c r="AL8248" s="355">
        <v>49.451790000000003</v>
      </c>
      <c r="AM8248" s="11">
        <f>IF(Verzie!$E$1="CZK",Ceny!AK8248,IF(Verzie!$E$1="SK",Ceny!AL8248,""))</f>
        <v>49.451790000000003</v>
      </c>
    </row>
    <row r="8249" spans="34:39" ht="15">
      <c r="AH8249" s="353" t="s">
        <v>1682</v>
      </c>
      <c r="AI8249" s="352" t="s">
        <v>23944</v>
      </c>
      <c r="AJ8249" s="352" t="s">
        <v>23945</v>
      </c>
      <c r="AK8249" s="354">
        <v>0</v>
      </c>
      <c r="AL8249" s="355">
        <v>0</v>
      </c>
      <c r="AM8249" s="11">
        <f>IF(Verzie!$E$1="CZK",Ceny!AK8249,IF(Verzie!$E$1="SK",Ceny!AL8249,""))</f>
        <v>0</v>
      </c>
    </row>
    <row r="8250" spans="34:39" ht="15">
      <c r="AH8250" s="353" t="s">
        <v>1682</v>
      </c>
      <c r="AI8250" s="352" t="s">
        <v>23946</v>
      </c>
      <c r="AJ8250" s="352" t="s">
        <v>23947</v>
      </c>
      <c r="AK8250" s="354">
        <v>1216.20787</v>
      </c>
      <c r="AL8250" s="355">
        <v>58.504010000000001</v>
      </c>
      <c r="AM8250" s="11">
        <f>IF(Verzie!$E$1="CZK",Ceny!AK8250,IF(Verzie!$E$1="SK",Ceny!AL8250,""))</f>
        <v>58.504010000000001</v>
      </c>
    </row>
    <row r="8251" spans="34:39" ht="15">
      <c r="AH8251" s="353" t="s">
        <v>1682</v>
      </c>
      <c r="AI8251" s="352" t="s">
        <v>23948</v>
      </c>
      <c r="AJ8251" s="352" t="s">
        <v>23949</v>
      </c>
      <c r="AK8251" s="354">
        <v>1162.86817</v>
      </c>
      <c r="AL8251" s="355">
        <v>55.93815</v>
      </c>
      <c r="AM8251" s="11">
        <f>IF(Verzie!$E$1="CZK",Ceny!AK8251,IF(Verzie!$E$1="SK",Ceny!AL8251,""))</f>
        <v>55.93815</v>
      </c>
    </row>
    <row r="8252" spans="34:39" ht="15">
      <c r="AH8252" s="353" t="s">
        <v>1682</v>
      </c>
      <c r="AI8252" s="352" t="s">
        <v>23950</v>
      </c>
      <c r="AJ8252" s="352" t="s">
        <v>23951</v>
      </c>
      <c r="AK8252" s="354">
        <v>0</v>
      </c>
      <c r="AL8252" s="355">
        <v>0</v>
      </c>
      <c r="AM8252" s="11">
        <f>IF(Verzie!$E$1="CZK",Ceny!AK8252,IF(Verzie!$E$1="SK",Ceny!AL8252,""))</f>
        <v>0</v>
      </c>
    </row>
    <row r="8253" spans="34:39" ht="15">
      <c r="AH8253" s="353" t="s">
        <v>1682</v>
      </c>
      <c r="AI8253" s="352" t="s">
        <v>23952</v>
      </c>
      <c r="AJ8253" s="352" t="s">
        <v>23953</v>
      </c>
      <c r="AK8253" s="354">
        <v>1216.20787</v>
      </c>
      <c r="AL8253" s="355">
        <v>58.504010000000001</v>
      </c>
      <c r="AM8253" s="11">
        <f>IF(Verzie!$E$1="CZK",Ceny!AK8253,IF(Verzie!$E$1="SK",Ceny!AL8253,""))</f>
        <v>58.504010000000001</v>
      </c>
    </row>
    <row r="8254" spans="34:39" ht="15">
      <c r="AH8254" s="353" t="s">
        <v>1682</v>
      </c>
      <c r="AI8254" s="352" t="s">
        <v>23954</v>
      </c>
      <c r="AJ8254" s="352" t="s">
        <v>23955</v>
      </c>
      <c r="AK8254" s="354">
        <v>1162.86817</v>
      </c>
      <c r="AL8254" s="355">
        <v>55.93815</v>
      </c>
      <c r="AM8254" s="11">
        <f>IF(Verzie!$E$1="CZK",Ceny!AK8254,IF(Verzie!$E$1="SK",Ceny!AL8254,""))</f>
        <v>55.93815</v>
      </c>
    </row>
    <row r="8255" spans="34:39" ht="15">
      <c r="AH8255" s="353" t="s">
        <v>1682</v>
      </c>
      <c r="AI8255" s="352" t="s">
        <v>23956</v>
      </c>
      <c r="AJ8255" s="352" t="s">
        <v>23957</v>
      </c>
      <c r="AK8255" s="354">
        <v>0</v>
      </c>
      <c r="AL8255" s="355">
        <v>0</v>
      </c>
      <c r="AM8255" s="11">
        <f>IF(Verzie!$E$1="CZK",Ceny!AK8255,IF(Verzie!$E$1="SK",Ceny!AL8255,""))</f>
        <v>0</v>
      </c>
    </row>
    <row r="8256" spans="34:39" ht="15">
      <c r="AH8256" s="353" t="s">
        <v>1682</v>
      </c>
      <c r="AI8256" s="352" t="s">
        <v>23958</v>
      </c>
      <c r="AJ8256" s="352" t="s">
        <v>23959</v>
      </c>
      <c r="AK8256" s="354">
        <v>1216.20787</v>
      </c>
      <c r="AL8256" s="355">
        <v>58.504010000000001</v>
      </c>
      <c r="AM8256" s="11">
        <f>IF(Verzie!$E$1="CZK",Ceny!AK8256,IF(Verzie!$E$1="SK",Ceny!AL8256,""))</f>
        <v>58.504010000000001</v>
      </c>
    </row>
    <row r="8257" spans="34:39" ht="15">
      <c r="AH8257" s="353" t="s">
        <v>1682</v>
      </c>
      <c r="AI8257" s="352" t="s">
        <v>23960</v>
      </c>
      <c r="AJ8257" s="352" t="s">
        <v>23961</v>
      </c>
      <c r="AK8257" s="354">
        <v>1162.86817</v>
      </c>
      <c r="AL8257" s="355">
        <v>55.93815</v>
      </c>
      <c r="AM8257" s="11">
        <f>IF(Verzie!$E$1="CZK",Ceny!AK8257,IF(Verzie!$E$1="SK",Ceny!AL8257,""))</f>
        <v>55.93815</v>
      </c>
    </row>
    <row r="8258" spans="34:39" ht="15">
      <c r="AH8258" s="353" t="s">
        <v>1682</v>
      </c>
      <c r="AI8258" s="352" t="s">
        <v>23962</v>
      </c>
      <c r="AJ8258" s="352" t="s">
        <v>23963</v>
      </c>
      <c r="AK8258" s="354">
        <v>1401.1545799999999</v>
      </c>
      <c r="AL8258" s="355">
        <v>67.40061</v>
      </c>
      <c r="AM8258" s="11">
        <f>IF(Verzie!$E$1="CZK",Ceny!AK8258,IF(Verzie!$E$1="SK",Ceny!AL8258,""))</f>
        <v>67.40061</v>
      </c>
    </row>
    <row r="8259" spans="34:39" ht="15">
      <c r="AH8259" s="353" t="s">
        <v>1682</v>
      </c>
      <c r="AI8259" s="352" t="s">
        <v>23964</v>
      </c>
      <c r="AJ8259" s="352" t="s">
        <v>23965</v>
      </c>
      <c r="AK8259" s="354">
        <v>1108.51748</v>
      </c>
      <c r="AL8259" s="355">
        <v>53.323729999999998</v>
      </c>
      <c r="AM8259" s="11">
        <f>IF(Verzie!$E$1="CZK",Ceny!AK8259,IF(Verzie!$E$1="SK",Ceny!AL8259,""))</f>
        <v>53.323729999999998</v>
      </c>
    </row>
    <row r="8260" spans="34:39" ht="15">
      <c r="AH8260" s="353" t="s">
        <v>1682</v>
      </c>
      <c r="AI8260" s="352" t="s">
        <v>23966</v>
      </c>
      <c r="AJ8260" s="352" t="s">
        <v>23967</v>
      </c>
      <c r="AK8260" s="354">
        <v>1050.8529599999999</v>
      </c>
      <c r="AL8260" s="355">
        <v>50.54983</v>
      </c>
      <c r="AM8260" s="11">
        <f>IF(Verzie!$E$1="CZK",Ceny!AK8260,IF(Verzie!$E$1="SK",Ceny!AL8260,""))</f>
        <v>50.54983</v>
      </c>
    </row>
    <row r="8261" spans="34:39" ht="15">
      <c r="AH8261" s="353" t="s">
        <v>1682</v>
      </c>
      <c r="AI8261" s="352" t="s">
        <v>23968</v>
      </c>
      <c r="AJ8261" s="352" t="s">
        <v>23969</v>
      </c>
      <c r="AK8261" s="354">
        <v>1401.1545799999999</v>
      </c>
      <c r="AL8261" s="355">
        <v>67.40061</v>
      </c>
      <c r="AM8261" s="11">
        <f>IF(Verzie!$E$1="CZK",Ceny!AK8261,IF(Verzie!$E$1="SK",Ceny!AL8261,""))</f>
        <v>67.40061</v>
      </c>
    </row>
    <row r="8262" spans="34:39" ht="15">
      <c r="AH8262" s="353" t="s">
        <v>1682</v>
      </c>
      <c r="AI8262" s="352" t="s">
        <v>23970</v>
      </c>
      <c r="AJ8262" s="352" t="s">
        <v>23971</v>
      </c>
      <c r="AK8262" s="354">
        <v>1108.51748</v>
      </c>
      <c r="AL8262" s="355">
        <v>53.323729999999998</v>
      </c>
      <c r="AM8262" s="11">
        <f>IF(Verzie!$E$1="CZK",Ceny!AK8262,IF(Verzie!$E$1="SK",Ceny!AL8262,""))</f>
        <v>53.323729999999998</v>
      </c>
    </row>
    <row r="8263" spans="34:39" ht="15">
      <c r="AH8263" s="353" t="s">
        <v>1682</v>
      </c>
      <c r="AI8263" s="352" t="s">
        <v>23972</v>
      </c>
      <c r="AJ8263" s="352" t="s">
        <v>23973</v>
      </c>
      <c r="AK8263" s="354">
        <v>1050.8529599999999</v>
      </c>
      <c r="AL8263" s="355">
        <v>50.54983</v>
      </c>
      <c r="AM8263" s="11">
        <f>IF(Verzie!$E$1="CZK",Ceny!AK8263,IF(Verzie!$E$1="SK",Ceny!AL8263,""))</f>
        <v>50.54983</v>
      </c>
    </row>
    <row r="8264" spans="34:39" ht="15">
      <c r="AH8264" s="353" t="s">
        <v>1682</v>
      </c>
      <c r="AI8264" s="352" t="s">
        <v>23974</v>
      </c>
      <c r="AJ8264" s="352" t="s">
        <v>23975</v>
      </c>
      <c r="AK8264" s="354">
        <v>1401.1545799999999</v>
      </c>
      <c r="AL8264" s="355">
        <v>67.40061</v>
      </c>
      <c r="AM8264" s="11">
        <f>IF(Verzie!$E$1="CZK",Ceny!AK8264,IF(Verzie!$E$1="SK",Ceny!AL8264,""))</f>
        <v>67.40061</v>
      </c>
    </row>
    <row r="8265" spans="34:39" ht="15">
      <c r="AH8265" s="353" t="s">
        <v>1682</v>
      </c>
      <c r="AI8265" s="352" t="s">
        <v>23976</v>
      </c>
      <c r="AJ8265" s="352" t="s">
        <v>23977</v>
      </c>
      <c r="AK8265" s="354">
        <v>1108.51748</v>
      </c>
      <c r="AL8265" s="355">
        <v>53.323729999999998</v>
      </c>
      <c r="AM8265" s="11">
        <f>IF(Verzie!$E$1="CZK",Ceny!AK8265,IF(Verzie!$E$1="SK",Ceny!AL8265,""))</f>
        <v>53.323729999999998</v>
      </c>
    </row>
    <row r="8266" spans="34:39" ht="15">
      <c r="AH8266" s="353" t="s">
        <v>1682</v>
      </c>
      <c r="AI8266" s="352" t="s">
        <v>23978</v>
      </c>
      <c r="AJ8266" s="352" t="s">
        <v>23979</v>
      </c>
      <c r="AK8266" s="354">
        <v>1050.8529599999999</v>
      </c>
      <c r="AL8266" s="355">
        <v>50.54983</v>
      </c>
      <c r="AM8266" s="11">
        <f>IF(Verzie!$E$1="CZK",Ceny!AK8266,IF(Verzie!$E$1="SK",Ceny!AL8266,""))</f>
        <v>50.54983</v>
      </c>
    </row>
    <row r="8267" spans="34:39" ht="15">
      <c r="AH8267" s="353" t="s">
        <v>1682</v>
      </c>
      <c r="AI8267" s="352" t="s">
        <v>23980</v>
      </c>
      <c r="AJ8267" s="352" t="s">
        <v>23981</v>
      </c>
      <c r="AK8267" s="354">
        <v>1508.8176699999999</v>
      </c>
      <c r="AL8267" s="355">
        <v>72.579589999999996</v>
      </c>
      <c r="AM8267" s="11">
        <f>IF(Verzie!$E$1="CZK",Ceny!AK8267,IF(Verzie!$E$1="SK",Ceny!AL8267,""))</f>
        <v>72.579589999999996</v>
      </c>
    </row>
    <row r="8268" spans="34:39" ht="15">
      <c r="AH8268" s="353" t="s">
        <v>1682</v>
      </c>
      <c r="AI8268" s="352" t="s">
        <v>23982</v>
      </c>
      <c r="AJ8268" s="352" t="s">
        <v>23983</v>
      </c>
      <c r="AK8268" s="354">
        <v>1238.13022</v>
      </c>
      <c r="AL8268" s="355">
        <v>59.558549999999997</v>
      </c>
      <c r="AM8268" s="11">
        <f>IF(Verzie!$E$1="CZK",Ceny!AK8268,IF(Verzie!$E$1="SK",Ceny!AL8268,""))</f>
        <v>59.558549999999997</v>
      </c>
    </row>
    <row r="8269" spans="34:39" ht="15">
      <c r="AH8269" s="353" t="s">
        <v>1682</v>
      </c>
      <c r="AI8269" s="352" t="s">
        <v>23984</v>
      </c>
      <c r="AJ8269" s="352" t="s">
        <v>23985</v>
      </c>
      <c r="AK8269" s="354">
        <v>1309.86706</v>
      </c>
      <c r="AL8269" s="355">
        <v>63.009349999999998</v>
      </c>
      <c r="AM8269" s="11">
        <f>IF(Verzie!$E$1="CZK",Ceny!AK8269,IF(Verzie!$E$1="SK",Ceny!AL8269,""))</f>
        <v>63.009349999999998</v>
      </c>
    </row>
    <row r="8270" spans="34:39" ht="15">
      <c r="AH8270" s="353" t="s">
        <v>1682</v>
      </c>
      <c r="AI8270" s="352" t="s">
        <v>23986</v>
      </c>
      <c r="AJ8270" s="352" t="s">
        <v>23987</v>
      </c>
      <c r="AK8270" s="354">
        <v>1508.8176699999999</v>
      </c>
      <c r="AL8270" s="355">
        <v>72.579589999999996</v>
      </c>
      <c r="AM8270" s="11">
        <f>IF(Verzie!$E$1="CZK",Ceny!AK8270,IF(Verzie!$E$1="SK",Ceny!AL8270,""))</f>
        <v>72.579589999999996</v>
      </c>
    </row>
    <row r="8271" spans="34:39" ht="15">
      <c r="AH8271" s="353" t="s">
        <v>1682</v>
      </c>
      <c r="AI8271" s="352" t="s">
        <v>23988</v>
      </c>
      <c r="AJ8271" s="352" t="s">
        <v>23989</v>
      </c>
      <c r="AK8271" s="354">
        <v>1238.13022</v>
      </c>
      <c r="AL8271" s="355">
        <v>59.558549999999997</v>
      </c>
      <c r="AM8271" s="11">
        <f>IF(Verzie!$E$1="CZK",Ceny!AK8271,IF(Verzie!$E$1="SK",Ceny!AL8271,""))</f>
        <v>59.558549999999997</v>
      </c>
    </row>
    <row r="8272" spans="34:39" ht="15">
      <c r="AH8272" s="353" t="s">
        <v>1682</v>
      </c>
      <c r="AI8272" s="352" t="s">
        <v>23990</v>
      </c>
      <c r="AJ8272" s="352" t="s">
        <v>23991</v>
      </c>
      <c r="AK8272" s="354">
        <v>1309.86706</v>
      </c>
      <c r="AL8272" s="355">
        <v>63.009349999999998</v>
      </c>
      <c r="AM8272" s="11">
        <f>IF(Verzie!$E$1="CZK",Ceny!AK8272,IF(Verzie!$E$1="SK",Ceny!AL8272,""))</f>
        <v>63.009349999999998</v>
      </c>
    </row>
    <row r="8273" spans="34:39" ht="15">
      <c r="AH8273" s="353" t="s">
        <v>1682</v>
      </c>
      <c r="AI8273" s="352" t="s">
        <v>23992</v>
      </c>
      <c r="AJ8273" s="352" t="s">
        <v>23993</v>
      </c>
      <c r="AK8273" s="354">
        <v>1508.8176699999999</v>
      </c>
      <c r="AL8273" s="355">
        <v>72.579589999999996</v>
      </c>
      <c r="AM8273" s="11">
        <f>IF(Verzie!$E$1="CZK",Ceny!AK8273,IF(Verzie!$E$1="SK",Ceny!AL8273,""))</f>
        <v>72.579589999999996</v>
      </c>
    </row>
    <row r="8274" spans="34:39" ht="15">
      <c r="AH8274" s="353" t="s">
        <v>1682</v>
      </c>
      <c r="AI8274" s="352" t="s">
        <v>23994</v>
      </c>
      <c r="AJ8274" s="352" t="s">
        <v>23995</v>
      </c>
      <c r="AK8274" s="354">
        <v>1238.13022</v>
      </c>
      <c r="AL8274" s="355">
        <v>59.558549999999997</v>
      </c>
      <c r="AM8274" s="11">
        <f>IF(Verzie!$E$1="CZK",Ceny!AK8274,IF(Verzie!$E$1="SK",Ceny!AL8274,""))</f>
        <v>59.558549999999997</v>
      </c>
    </row>
    <row r="8275" spans="34:39" ht="15">
      <c r="AH8275" s="353" t="s">
        <v>1682</v>
      </c>
      <c r="AI8275" s="352" t="s">
        <v>23996</v>
      </c>
      <c r="AJ8275" s="352" t="s">
        <v>23997</v>
      </c>
      <c r="AK8275" s="354">
        <v>1309.86706</v>
      </c>
      <c r="AL8275" s="355">
        <v>63.009349999999998</v>
      </c>
      <c r="AM8275" s="11">
        <f>IF(Verzie!$E$1="CZK",Ceny!AK8275,IF(Verzie!$E$1="SK",Ceny!AL8275,""))</f>
        <v>63.009349999999998</v>
      </c>
    </row>
    <row r="8276" spans="34:39" ht="15">
      <c r="AH8276" s="353" t="s">
        <v>1682</v>
      </c>
      <c r="AI8276" s="352" t="s">
        <v>23998</v>
      </c>
      <c r="AJ8276" s="352" t="s">
        <v>23999</v>
      </c>
      <c r="AK8276" s="354">
        <v>1297.8126199999999</v>
      </c>
      <c r="AL8276" s="355">
        <v>62.429470000000002</v>
      </c>
      <c r="AM8276" s="11">
        <f>IF(Verzie!$E$1="CZK",Ceny!AK8276,IF(Verzie!$E$1="SK",Ceny!AL8276,""))</f>
        <v>62.429470000000002</v>
      </c>
    </row>
    <row r="8277" spans="34:39" ht="15">
      <c r="AH8277" s="353" t="s">
        <v>1682</v>
      </c>
      <c r="AI8277" s="352" t="s">
        <v>24000</v>
      </c>
      <c r="AJ8277" s="352" t="s">
        <v>24001</v>
      </c>
      <c r="AK8277" s="354">
        <v>1113.81186</v>
      </c>
      <c r="AL8277" s="355">
        <v>53.159689999999998</v>
      </c>
      <c r="AM8277" s="11">
        <f>IF(Verzie!$E$1="CZK",Ceny!AK8277,IF(Verzie!$E$1="SK",Ceny!AL8277,""))</f>
        <v>53.159689999999998</v>
      </c>
    </row>
    <row r="8278" spans="34:39" ht="15">
      <c r="AH8278" s="353" t="s">
        <v>1682</v>
      </c>
      <c r="AI8278" s="352" t="s">
        <v>24002</v>
      </c>
      <c r="AJ8278" s="352" t="s">
        <v>24003</v>
      </c>
      <c r="AK8278" s="354">
        <v>1060.0354400000001</v>
      </c>
      <c r="AL8278" s="355">
        <v>50.991529999999997</v>
      </c>
      <c r="AM8278" s="11">
        <f>IF(Verzie!$E$1="CZK",Ceny!AK8278,IF(Verzie!$E$1="SK",Ceny!AL8278,""))</f>
        <v>50.991529999999997</v>
      </c>
    </row>
    <row r="8279" spans="34:39" ht="15">
      <c r="AH8279" s="353" t="s">
        <v>1682</v>
      </c>
      <c r="AI8279" s="352" t="s">
        <v>24004</v>
      </c>
      <c r="AJ8279" s="352" t="s">
        <v>24005</v>
      </c>
      <c r="AK8279" s="354">
        <v>1283.5964899999999</v>
      </c>
      <c r="AL8279" s="355">
        <v>61.745620000000002</v>
      </c>
      <c r="AM8279" s="11">
        <f>IF(Verzie!$E$1="CZK",Ceny!AK8279,IF(Verzie!$E$1="SK",Ceny!AL8279,""))</f>
        <v>61.745620000000002</v>
      </c>
    </row>
    <row r="8280" spans="34:39" ht="15">
      <c r="AH8280" s="353" t="s">
        <v>1682</v>
      </c>
      <c r="AI8280" s="352" t="s">
        <v>24006</v>
      </c>
      <c r="AJ8280" s="352" t="s">
        <v>24007</v>
      </c>
      <c r="AK8280" s="354">
        <v>1099.59573</v>
      </c>
      <c r="AL8280" s="355">
        <v>52.475839999999998</v>
      </c>
      <c r="AM8280" s="11">
        <f>IF(Verzie!$E$1="CZK",Ceny!AK8280,IF(Verzie!$E$1="SK",Ceny!AL8280,""))</f>
        <v>52.475839999999998</v>
      </c>
    </row>
    <row r="8281" spans="34:39" ht="15">
      <c r="AH8281" s="353" t="s">
        <v>1682</v>
      </c>
      <c r="AI8281" s="352" t="s">
        <v>24008</v>
      </c>
      <c r="AJ8281" s="352" t="s">
        <v>24009</v>
      </c>
      <c r="AK8281" s="354">
        <v>1045.8193100000001</v>
      </c>
      <c r="AL8281" s="355">
        <v>50.307679999999998</v>
      </c>
      <c r="AM8281" s="11">
        <f>IF(Verzie!$E$1="CZK",Ceny!AK8281,IF(Verzie!$E$1="SK",Ceny!AL8281,""))</f>
        <v>50.307679999999998</v>
      </c>
    </row>
    <row r="8282" spans="34:39" ht="15">
      <c r="AH8282" s="353" t="s">
        <v>1682</v>
      </c>
      <c r="AI8282" s="352" t="s">
        <v>24010</v>
      </c>
      <c r="AJ8282" s="352" t="s">
        <v>24011</v>
      </c>
      <c r="AK8282" s="354">
        <v>1297.8126199999999</v>
      </c>
      <c r="AL8282" s="355">
        <v>62.429470000000002</v>
      </c>
      <c r="AM8282" s="11">
        <f>IF(Verzie!$E$1="CZK",Ceny!AK8282,IF(Verzie!$E$1="SK",Ceny!AL8282,""))</f>
        <v>62.429470000000002</v>
      </c>
    </row>
    <row r="8283" spans="34:39" ht="15">
      <c r="AH8283" s="353" t="s">
        <v>1682</v>
      </c>
      <c r="AI8283" s="352" t="s">
        <v>24012</v>
      </c>
      <c r="AJ8283" s="352" t="s">
        <v>24013</v>
      </c>
      <c r="AK8283" s="354">
        <v>1113.81186</v>
      </c>
      <c r="AL8283" s="355">
        <v>53.159689999999998</v>
      </c>
      <c r="AM8283" s="11">
        <f>IF(Verzie!$E$1="CZK",Ceny!AK8283,IF(Verzie!$E$1="SK",Ceny!AL8283,""))</f>
        <v>53.159689999999998</v>
      </c>
    </row>
    <row r="8284" spans="34:39" ht="15">
      <c r="AH8284" s="353" t="s">
        <v>1682</v>
      </c>
      <c r="AI8284" s="352" t="s">
        <v>24014</v>
      </c>
      <c r="AJ8284" s="352" t="s">
        <v>24015</v>
      </c>
      <c r="AK8284" s="354">
        <v>1060.0354400000001</v>
      </c>
      <c r="AL8284" s="355">
        <v>50.991529999999997</v>
      </c>
      <c r="AM8284" s="11">
        <f>IF(Verzie!$E$1="CZK",Ceny!AK8284,IF(Verzie!$E$1="SK",Ceny!AL8284,""))</f>
        <v>50.991529999999997</v>
      </c>
    </row>
    <row r="8285" spans="34:39" ht="15">
      <c r="AH8285" s="353" t="s">
        <v>1682</v>
      </c>
      <c r="AI8285" s="352" t="s">
        <v>24016</v>
      </c>
      <c r="AJ8285" s="352" t="s">
        <v>24017</v>
      </c>
      <c r="AK8285" s="354">
        <v>1520.47416</v>
      </c>
      <c r="AL8285" s="355">
        <v>73.140270000000001</v>
      </c>
      <c r="AM8285" s="11">
        <f>IF(Verzie!$E$1="CZK",Ceny!AK8285,IF(Verzie!$E$1="SK",Ceny!AL8285,""))</f>
        <v>73.140270000000001</v>
      </c>
    </row>
    <row r="8286" spans="34:39" ht="15">
      <c r="AH8286" s="353" t="s">
        <v>1682</v>
      </c>
      <c r="AI8286" s="352" t="s">
        <v>24018</v>
      </c>
      <c r="AJ8286" s="352" t="s">
        <v>24019</v>
      </c>
      <c r="AK8286" s="354">
        <v>1239.3461600000001</v>
      </c>
      <c r="AL8286" s="355">
        <v>59.067929999999997</v>
      </c>
      <c r="AM8286" s="11">
        <f>IF(Verzie!$E$1="CZK",Ceny!AK8286,IF(Verzie!$E$1="SK",Ceny!AL8286,""))</f>
        <v>59.067929999999997</v>
      </c>
    </row>
    <row r="8287" spans="34:39" ht="15">
      <c r="AH8287" s="353" t="s">
        <v>1682</v>
      </c>
      <c r="AI8287" s="352" t="s">
        <v>24020</v>
      </c>
      <c r="AJ8287" s="352" t="s">
        <v>24021</v>
      </c>
      <c r="AK8287" s="354">
        <v>1200.4474600000001</v>
      </c>
      <c r="AL8287" s="355">
        <v>57.745849999999997</v>
      </c>
      <c r="AM8287" s="11">
        <f>IF(Verzie!$E$1="CZK",Ceny!AK8287,IF(Verzie!$E$1="SK",Ceny!AL8287,""))</f>
        <v>57.745849999999997</v>
      </c>
    </row>
    <row r="8288" spans="34:39" ht="15">
      <c r="AH8288" s="353" t="s">
        <v>1682</v>
      </c>
      <c r="AI8288" s="352" t="s">
        <v>24022</v>
      </c>
      <c r="AJ8288" s="352" t="s">
        <v>24023</v>
      </c>
      <c r="AK8288" s="354">
        <v>1506.25803</v>
      </c>
      <c r="AL8288" s="355">
        <v>72.456419999999994</v>
      </c>
      <c r="AM8288" s="11">
        <f>IF(Verzie!$E$1="CZK",Ceny!AK8288,IF(Verzie!$E$1="SK",Ceny!AL8288,""))</f>
        <v>72.456419999999994</v>
      </c>
    </row>
    <row r="8289" spans="34:39" ht="15">
      <c r="AH8289" s="353" t="s">
        <v>1682</v>
      </c>
      <c r="AI8289" s="352" t="s">
        <v>24024</v>
      </c>
      <c r="AJ8289" s="352" t="s">
        <v>24025</v>
      </c>
      <c r="AK8289" s="354">
        <v>1225.13003</v>
      </c>
      <c r="AL8289" s="355">
        <v>58.384079999999997</v>
      </c>
      <c r="AM8289" s="11">
        <f>IF(Verzie!$E$1="CZK",Ceny!AK8289,IF(Verzie!$E$1="SK",Ceny!AL8289,""))</f>
        <v>58.384079999999997</v>
      </c>
    </row>
    <row r="8290" spans="34:39" ht="15">
      <c r="AH8290" s="353" t="s">
        <v>1682</v>
      </c>
      <c r="AI8290" s="352" t="s">
        <v>24026</v>
      </c>
      <c r="AJ8290" s="352" t="s">
        <v>24027</v>
      </c>
      <c r="AK8290" s="354">
        <v>1186.2313300000001</v>
      </c>
      <c r="AL8290" s="355">
        <v>57.061999999999998</v>
      </c>
      <c r="AM8290" s="11">
        <f>IF(Verzie!$E$1="CZK",Ceny!AK8290,IF(Verzie!$E$1="SK",Ceny!AL8290,""))</f>
        <v>57.061999999999998</v>
      </c>
    </row>
    <row r="8291" spans="34:39" ht="15">
      <c r="AH8291" s="353" t="s">
        <v>1682</v>
      </c>
      <c r="AI8291" s="352" t="s">
        <v>24028</v>
      </c>
      <c r="AJ8291" s="352" t="s">
        <v>24029</v>
      </c>
      <c r="AK8291" s="354">
        <v>1520.47416</v>
      </c>
      <c r="AL8291" s="355">
        <v>73.140270000000001</v>
      </c>
      <c r="AM8291" s="11">
        <f>IF(Verzie!$E$1="CZK",Ceny!AK8291,IF(Verzie!$E$1="SK",Ceny!AL8291,""))</f>
        <v>73.140270000000001</v>
      </c>
    </row>
    <row r="8292" spans="34:39" ht="15">
      <c r="AH8292" s="353" t="s">
        <v>1682</v>
      </c>
      <c r="AI8292" s="352" t="s">
        <v>24030</v>
      </c>
      <c r="AJ8292" s="352" t="s">
        <v>24031</v>
      </c>
      <c r="AK8292" s="354">
        <v>1239.3461600000001</v>
      </c>
      <c r="AL8292" s="355">
        <v>59.067929999999997</v>
      </c>
      <c r="AM8292" s="11">
        <f>IF(Verzie!$E$1="CZK",Ceny!AK8292,IF(Verzie!$E$1="SK",Ceny!AL8292,""))</f>
        <v>59.067929999999997</v>
      </c>
    </row>
    <row r="8293" spans="34:39" ht="15">
      <c r="AH8293" s="353" t="s">
        <v>1682</v>
      </c>
      <c r="AI8293" s="352" t="s">
        <v>24032</v>
      </c>
      <c r="AJ8293" s="352" t="s">
        <v>24033</v>
      </c>
      <c r="AK8293" s="354">
        <v>1200.4474600000001</v>
      </c>
      <c r="AL8293" s="355">
        <v>57.745849999999997</v>
      </c>
      <c r="AM8293" s="11">
        <f>IF(Verzie!$E$1="CZK",Ceny!AK8293,IF(Verzie!$E$1="SK",Ceny!AL8293,""))</f>
        <v>57.745849999999997</v>
      </c>
    </row>
    <row r="8294" spans="34:39" ht="15">
      <c r="AH8294" s="353" t="s">
        <v>1682</v>
      </c>
      <c r="AI8294" s="352" t="s">
        <v>24034</v>
      </c>
      <c r="AJ8294" s="352" t="s">
        <v>24035</v>
      </c>
      <c r="AK8294" s="354">
        <v>1437.8793700000001</v>
      </c>
      <c r="AL8294" s="355">
        <v>69.167199999999994</v>
      </c>
      <c r="AM8294" s="11">
        <f>IF(Verzie!$E$1="CZK",Ceny!AK8294,IF(Verzie!$E$1="SK",Ceny!AL8294,""))</f>
        <v>69.167199999999994</v>
      </c>
    </row>
    <row r="8295" spans="34:39" ht="15">
      <c r="AH8295" s="353" t="s">
        <v>1682</v>
      </c>
      <c r="AI8295" s="352" t="s">
        <v>24036</v>
      </c>
      <c r="AJ8295" s="352" t="s">
        <v>24037</v>
      </c>
      <c r="AK8295" s="354">
        <v>1142.65058</v>
      </c>
      <c r="AL8295" s="355">
        <v>54.538179999999997</v>
      </c>
      <c r="AM8295" s="11">
        <f>IF(Verzie!$E$1="CZK",Ceny!AK8295,IF(Verzie!$E$1="SK",Ceny!AL8295,""))</f>
        <v>54.538179999999997</v>
      </c>
    </row>
    <row r="8296" spans="34:39" ht="15">
      <c r="AH8296" s="353" t="s">
        <v>1682</v>
      </c>
      <c r="AI8296" s="352" t="s">
        <v>24038</v>
      </c>
      <c r="AJ8296" s="352" t="s">
        <v>24039</v>
      </c>
      <c r="AK8296" s="354">
        <v>1086.5237</v>
      </c>
      <c r="AL8296" s="355">
        <v>51.89658</v>
      </c>
      <c r="AM8296" s="11">
        <f>IF(Verzie!$E$1="CZK",Ceny!AK8296,IF(Verzie!$E$1="SK",Ceny!AL8296,""))</f>
        <v>51.89658</v>
      </c>
    </row>
    <row r="8297" spans="34:39" ht="15">
      <c r="AH8297" s="353" t="s">
        <v>1682</v>
      </c>
      <c r="AI8297" s="352" t="s">
        <v>24040</v>
      </c>
      <c r="AJ8297" s="352" t="s">
        <v>24041</v>
      </c>
      <c r="AK8297" s="354">
        <v>1086.5237</v>
      </c>
      <c r="AL8297" s="355">
        <v>51.89658</v>
      </c>
      <c r="AM8297" s="11">
        <f>IF(Verzie!$E$1="CZK",Ceny!AK8297,IF(Verzie!$E$1="SK",Ceny!AL8297,""))</f>
        <v>51.89658</v>
      </c>
    </row>
    <row r="8298" spans="34:39" ht="15">
      <c r="AH8298" s="353" t="s">
        <v>1682</v>
      </c>
      <c r="AI8298" s="352" t="s">
        <v>24042</v>
      </c>
      <c r="AJ8298" s="352" t="s">
        <v>24043</v>
      </c>
      <c r="AK8298" s="354">
        <v>1437.8793700000001</v>
      </c>
      <c r="AL8298" s="355">
        <v>69.167199999999994</v>
      </c>
      <c r="AM8298" s="11">
        <f>IF(Verzie!$E$1="CZK",Ceny!AK8298,IF(Verzie!$E$1="SK",Ceny!AL8298,""))</f>
        <v>69.167199999999994</v>
      </c>
    </row>
    <row r="8299" spans="34:39" ht="15">
      <c r="AH8299" s="353" t="s">
        <v>1682</v>
      </c>
      <c r="AI8299" s="352" t="s">
        <v>24044</v>
      </c>
      <c r="AJ8299" s="352" t="s">
        <v>24045</v>
      </c>
      <c r="AK8299" s="354">
        <v>1142.65058</v>
      </c>
      <c r="AL8299" s="355">
        <v>54.538179999999997</v>
      </c>
      <c r="AM8299" s="11">
        <f>IF(Verzie!$E$1="CZK",Ceny!AK8299,IF(Verzie!$E$1="SK",Ceny!AL8299,""))</f>
        <v>54.538179999999997</v>
      </c>
    </row>
    <row r="8300" spans="34:39" ht="15">
      <c r="AH8300" s="353" t="s">
        <v>1682</v>
      </c>
      <c r="AI8300" s="352" t="s">
        <v>24046</v>
      </c>
      <c r="AJ8300" s="352" t="s">
        <v>24047</v>
      </c>
      <c r="AK8300" s="354">
        <v>1086.5237</v>
      </c>
      <c r="AL8300" s="355">
        <v>51.89658</v>
      </c>
      <c r="AM8300" s="11">
        <f>IF(Verzie!$E$1="CZK",Ceny!AK8300,IF(Verzie!$E$1="SK",Ceny!AL8300,""))</f>
        <v>51.89658</v>
      </c>
    </row>
    <row r="8301" spans="34:39" ht="15">
      <c r="AH8301" s="353" t="s">
        <v>1682</v>
      </c>
      <c r="AI8301" s="352" t="s">
        <v>24048</v>
      </c>
      <c r="AJ8301" s="352" t="s">
        <v>24049</v>
      </c>
      <c r="AK8301" s="354">
        <v>1544.89382</v>
      </c>
      <c r="AL8301" s="355">
        <v>74.314970000000002</v>
      </c>
      <c r="AM8301" s="11">
        <f>IF(Verzie!$E$1="CZK",Ceny!AK8301,IF(Verzie!$E$1="SK",Ceny!AL8301,""))</f>
        <v>74.314970000000002</v>
      </c>
    </row>
    <row r="8302" spans="34:39" ht="15">
      <c r="AH8302" s="353" t="s">
        <v>1682</v>
      </c>
      <c r="AI8302" s="352" t="s">
        <v>24050</v>
      </c>
      <c r="AJ8302" s="352" t="s">
        <v>24051</v>
      </c>
      <c r="AK8302" s="354">
        <v>1267.5532000000001</v>
      </c>
      <c r="AL8302" s="355">
        <v>60.41666</v>
      </c>
      <c r="AM8302" s="11">
        <f>IF(Verzie!$E$1="CZK",Ceny!AK8302,IF(Verzie!$E$1="SK",Ceny!AL8302,""))</f>
        <v>60.41666</v>
      </c>
    </row>
    <row r="8303" spans="34:39" ht="15">
      <c r="AH8303" s="353" t="s">
        <v>1682</v>
      </c>
      <c r="AI8303" s="352" t="s">
        <v>24052</v>
      </c>
      <c r="AJ8303" s="352" t="s">
        <v>24053</v>
      </c>
      <c r="AK8303" s="354">
        <v>1228.8672200000001</v>
      </c>
      <c r="AL8303" s="355">
        <v>59.11298</v>
      </c>
      <c r="AM8303" s="11">
        <f>IF(Verzie!$E$1="CZK",Ceny!AK8303,IF(Verzie!$E$1="SK",Ceny!AL8303,""))</f>
        <v>59.11298</v>
      </c>
    </row>
    <row r="8304" spans="34:39" ht="15">
      <c r="AH8304" s="353" t="s">
        <v>1682</v>
      </c>
      <c r="AI8304" s="352" t="s">
        <v>24054</v>
      </c>
      <c r="AJ8304" s="352" t="s">
        <v>24055</v>
      </c>
      <c r="AK8304" s="354">
        <v>1544.89382</v>
      </c>
      <c r="AL8304" s="355">
        <v>74.314970000000002</v>
      </c>
      <c r="AM8304" s="11">
        <f>IF(Verzie!$E$1="CZK",Ceny!AK8304,IF(Verzie!$E$1="SK",Ceny!AL8304,""))</f>
        <v>74.314970000000002</v>
      </c>
    </row>
    <row r="8305" spans="34:39" ht="15">
      <c r="AH8305" s="353" t="s">
        <v>1682</v>
      </c>
      <c r="AI8305" s="352" t="s">
        <v>24056</v>
      </c>
      <c r="AJ8305" s="352" t="s">
        <v>24057</v>
      </c>
      <c r="AK8305" s="354">
        <v>1267.5532000000001</v>
      </c>
      <c r="AL8305" s="355">
        <v>60.41666</v>
      </c>
      <c r="AM8305" s="11">
        <f>IF(Verzie!$E$1="CZK",Ceny!AK8305,IF(Verzie!$E$1="SK",Ceny!AL8305,""))</f>
        <v>60.41666</v>
      </c>
    </row>
    <row r="8306" spans="34:39" ht="15">
      <c r="AH8306" s="353" t="s">
        <v>1682</v>
      </c>
      <c r="AI8306" s="352" t="s">
        <v>24058</v>
      </c>
      <c r="AJ8306" s="352" t="s">
        <v>24059</v>
      </c>
      <c r="AK8306" s="354">
        <v>1228.8672200000001</v>
      </c>
      <c r="AL8306" s="355">
        <v>59.11298</v>
      </c>
      <c r="AM8306" s="11">
        <f>IF(Verzie!$E$1="CZK",Ceny!AK8306,IF(Verzie!$E$1="SK",Ceny!AL8306,""))</f>
        <v>59.11298</v>
      </c>
    </row>
    <row r="8307" spans="34:39" ht="15">
      <c r="AH8307" s="353" t="s">
        <v>1682</v>
      </c>
      <c r="AI8307" s="352" t="s">
        <v>24060</v>
      </c>
      <c r="AJ8307" s="352" t="s">
        <v>24061</v>
      </c>
      <c r="AK8307" s="354">
        <v>1544.89382</v>
      </c>
      <c r="AL8307" s="355">
        <v>74.314970000000002</v>
      </c>
      <c r="AM8307" s="11">
        <f>IF(Verzie!$E$1="CZK",Ceny!AK8307,IF(Verzie!$E$1="SK",Ceny!AL8307,""))</f>
        <v>74.314970000000002</v>
      </c>
    </row>
    <row r="8308" spans="34:39" ht="15">
      <c r="AH8308" s="353" t="s">
        <v>1682</v>
      </c>
      <c r="AI8308" s="352" t="s">
        <v>24062</v>
      </c>
      <c r="AJ8308" s="352" t="s">
        <v>24063</v>
      </c>
      <c r="AK8308" s="354">
        <v>1267.5532000000001</v>
      </c>
      <c r="AL8308" s="355">
        <v>60.41666</v>
      </c>
      <c r="AM8308" s="11">
        <f>IF(Verzie!$E$1="CZK",Ceny!AK8308,IF(Verzie!$E$1="SK",Ceny!AL8308,""))</f>
        <v>60.41666</v>
      </c>
    </row>
    <row r="8309" spans="34:39" ht="15">
      <c r="AH8309" s="353" t="s">
        <v>1682</v>
      </c>
      <c r="AI8309" s="352" t="s">
        <v>24064</v>
      </c>
      <c r="AJ8309" s="352" t="s">
        <v>24065</v>
      </c>
      <c r="AK8309" s="354">
        <v>1228.8672200000001</v>
      </c>
      <c r="AL8309" s="355">
        <v>59.11298</v>
      </c>
      <c r="AM8309" s="11">
        <f>IF(Verzie!$E$1="CZK",Ceny!AK8309,IF(Verzie!$E$1="SK",Ceny!AL8309,""))</f>
        <v>59.11298</v>
      </c>
    </row>
    <row r="8310" spans="34:39" ht="15">
      <c r="AH8310" s="353" t="s">
        <v>1682</v>
      </c>
      <c r="AI8310" s="352" t="s">
        <v>24066</v>
      </c>
      <c r="AJ8310" s="352" t="s">
        <v>24067</v>
      </c>
      <c r="AK8310" s="354">
        <v>1593.7327399999999</v>
      </c>
      <c r="AL8310" s="355">
        <v>76.66431</v>
      </c>
      <c r="AM8310" s="11">
        <f>IF(Verzie!$E$1="CZK",Ceny!AK8310,IF(Verzie!$E$1="SK",Ceny!AL8310,""))</f>
        <v>76.66431</v>
      </c>
    </row>
    <row r="8311" spans="34:39" ht="15">
      <c r="AH8311" s="353" t="s">
        <v>1682</v>
      </c>
      <c r="AI8311" s="352" t="s">
        <v>24068</v>
      </c>
      <c r="AJ8311" s="352" t="s">
        <v>24069</v>
      </c>
      <c r="AK8311" s="354">
        <v>1339.04655</v>
      </c>
      <c r="AL8311" s="355">
        <v>64.412970000000001</v>
      </c>
      <c r="AM8311" s="11">
        <f>IF(Verzie!$E$1="CZK",Ceny!AK8311,IF(Verzie!$E$1="SK",Ceny!AL8311,""))</f>
        <v>64.412970000000001</v>
      </c>
    </row>
    <row r="8312" spans="34:39" ht="15">
      <c r="AH8312" s="353" t="s">
        <v>1682</v>
      </c>
      <c r="AI8312" s="352" t="s">
        <v>24070</v>
      </c>
      <c r="AJ8312" s="352" t="s">
        <v>24071</v>
      </c>
      <c r="AK8312" s="354">
        <v>1285.70685</v>
      </c>
      <c r="AL8312" s="355">
        <v>61.847110000000001</v>
      </c>
      <c r="AM8312" s="11">
        <f>IF(Verzie!$E$1="CZK",Ceny!AK8312,IF(Verzie!$E$1="SK",Ceny!AL8312,""))</f>
        <v>61.847110000000001</v>
      </c>
    </row>
    <row r="8313" spans="34:39" ht="15">
      <c r="AH8313" s="353" t="s">
        <v>1682</v>
      </c>
      <c r="AI8313" s="352" t="s">
        <v>24072</v>
      </c>
      <c r="AJ8313" s="352" t="s">
        <v>24073</v>
      </c>
      <c r="AK8313" s="354">
        <v>1593.7327399999999</v>
      </c>
      <c r="AL8313" s="355">
        <v>76.66431</v>
      </c>
      <c r="AM8313" s="11">
        <f>IF(Verzie!$E$1="CZK",Ceny!AK8313,IF(Verzie!$E$1="SK",Ceny!AL8313,""))</f>
        <v>76.66431</v>
      </c>
    </row>
    <row r="8314" spans="34:39" ht="15">
      <c r="AH8314" s="353" t="s">
        <v>1682</v>
      </c>
      <c r="AI8314" s="352" t="s">
        <v>24074</v>
      </c>
      <c r="AJ8314" s="352" t="s">
        <v>24075</v>
      </c>
      <c r="AK8314" s="354">
        <v>1339.04655</v>
      </c>
      <c r="AL8314" s="355">
        <v>64.412970000000001</v>
      </c>
      <c r="AM8314" s="11">
        <f>IF(Verzie!$E$1="CZK",Ceny!AK8314,IF(Verzie!$E$1="SK",Ceny!AL8314,""))</f>
        <v>64.412970000000001</v>
      </c>
    </row>
    <row r="8315" spans="34:39" ht="15">
      <c r="AH8315" s="353" t="s">
        <v>1682</v>
      </c>
      <c r="AI8315" s="352" t="s">
        <v>24076</v>
      </c>
      <c r="AJ8315" s="352" t="s">
        <v>24077</v>
      </c>
      <c r="AK8315" s="354">
        <v>1285.70685</v>
      </c>
      <c r="AL8315" s="355">
        <v>61.847110000000001</v>
      </c>
      <c r="AM8315" s="11">
        <f>IF(Verzie!$E$1="CZK",Ceny!AK8315,IF(Verzie!$E$1="SK",Ceny!AL8315,""))</f>
        <v>61.847110000000001</v>
      </c>
    </row>
    <row r="8316" spans="34:39" ht="15">
      <c r="AH8316" s="353" t="s">
        <v>1682</v>
      </c>
      <c r="AI8316" s="352" t="s">
        <v>24078</v>
      </c>
      <c r="AJ8316" s="352" t="s">
        <v>24079</v>
      </c>
      <c r="AK8316" s="354">
        <v>1593.7327399999999</v>
      </c>
      <c r="AL8316" s="355">
        <v>76.66431</v>
      </c>
      <c r="AM8316" s="11">
        <f>IF(Verzie!$E$1="CZK",Ceny!AK8316,IF(Verzie!$E$1="SK",Ceny!AL8316,""))</f>
        <v>76.66431</v>
      </c>
    </row>
    <row r="8317" spans="34:39" ht="15">
      <c r="AH8317" s="353" t="s">
        <v>1682</v>
      </c>
      <c r="AI8317" s="352" t="s">
        <v>24080</v>
      </c>
      <c r="AJ8317" s="352" t="s">
        <v>24081</v>
      </c>
      <c r="AK8317" s="354">
        <v>1339.04655</v>
      </c>
      <c r="AL8317" s="355">
        <v>64.412970000000001</v>
      </c>
      <c r="AM8317" s="11">
        <f>IF(Verzie!$E$1="CZK",Ceny!AK8317,IF(Verzie!$E$1="SK",Ceny!AL8317,""))</f>
        <v>64.412970000000001</v>
      </c>
    </row>
    <row r="8318" spans="34:39" ht="15">
      <c r="AH8318" s="353" t="s">
        <v>1682</v>
      </c>
      <c r="AI8318" s="352" t="s">
        <v>24082</v>
      </c>
      <c r="AJ8318" s="352" t="s">
        <v>24083</v>
      </c>
      <c r="AK8318" s="354">
        <v>1285.70685</v>
      </c>
      <c r="AL8318" s="355">
        <v>61.847110000000001</v>
      </c>
      <c r="AM8318" s="11">
        <f>IF(Verzie!$E$1="CZK",Ceny!AK8318,IF(Verzie!$E$1="SK",Ceny!AL8318,""))</f>
        <v>61.847110000000001</v>
      </c>
    </row>
    <row r="8319" spans="34:39" ht="15">
      <c r="AH8319" s="353" t="s">
        <v>1682</v>
      </c>
      <c r="AI8319" s="352" t="s">
        <v>24084</v>
      </c>
      <c r="AJ8319" s="352" t="s">
        <v>24085</v>
      </c>
      <c r="AK8319" s="354">
        <v>1437.8387600000001</v>
      </c>
      <c r="AL8319" s="355">
        <v>69.165239999999997</v>
      </c>
      <c r="AM8319" s="11">
        <f>IF(Verzie!$E$1="CZK",Ceny!AK8319,IF(Verzie!$E$1="SK",Ceny!AL8319,""))</f>
        <v>69.165239999999997</v>
      </c>
    </row>
    <row r="8320" spans="34:39" ht="15">
      <c r="AH8320" s="353" t="s">
        <v>1682</v>
      </c>
      <c r="AI8320" s="352" t="s">
        <v>24086</v>
      </c>
      <c r="AJ8320" s="352" t="s">
        <v>24087</v>
      </c>
      <c r="AK8320" s="354">
        <v>1253.838</v>
      </c>
      <c r="AL8320" s="355">
        <v>59.89546</v>
      </c>
      <c r="AM8320" s="11">
        <f>IF(Verzie!$E$1="CZK",Ceny!AK8320,IF(Verzie!$E$1="SK",Ceny!AL8320,""))</f>
        <v>59.89546</v>
      </c>
    </row>
    <row r="8321" spans="34:39" ht="15">
      <c r="AH8321" s="353" t="s">
        <v>1682</v>
      </c>
      <c r="AI8321" s="352" t="s">
        <v>24088</v>
      </c>
      <c r="AJ8321" s="352" t="s">
        <v>24089</v>
      </c>
      <c r="AK8321" s="354">
        <v>1200.06158</v>
      </c>
      <c r="AL8321" s="355">
        <v>57.7273</v>
      </c>
      <c r="AM8321" s="11">
        <f>IF(Verzie!$E$1="CZK",Ceny!AK8321,IF(Verzie!$E$1="SK",Ceny!AL8321,""))</f>
        <v>57.7273</v>
      </c>
    </row>
    <row r="8322" spans="34:39" ht="15">
      <c r="AH8322" s="353" t="s">
        <v>1682</v>
      </c>
      <c r="AI8322" s="352" t="s">
        <v>24090</v>
      </c>
      <c r="AJ8322" s="352" t="s">
        <v>24091</v>
      </c>
      <c r="AK8322" s="354">
        <v>1437.8387600000001</v>
      </c>
      <c r="AL8322" s="355">
        <v>69.165239999999997</v>
      </c>
      <c r="AM8322" s="11">
        <f>IF(Verzie!$E$1="CZK",Ceny!AK8322,IF(Verzie!$E$1="SK",Ceny!AL8322,""))</f>
        <v>69.165239999999997</v>
      </c>
    </row>
    <row r="8323" spans="34:39" ht="15">
      <c r="AH8323" s="353" t="s">
        <v>1682</v>
      </c>
      <c r="AI8323" s="352" t="s">
        <v>24092</v>
      </c>
      <c r="AJ8323" s="352" t="s">
        <v>24093</v>
      </c>
      <c r="AK8323" s="354">
        <v>1253.838</v>
      </c>
      <c r="AL8323" s="355">
        <v>59.89546</v>
      </c>
      <c r="AM8323" s="11">
        <f>IF(Verzie!$E$1="CZK",Ceny!AK8323,IF(Verzie!$E$1="SK",Ceny!AL8323,""))</f>
        <v>59.89546</v>
      </c>
    </row>
    <row r="8324" spans="34:39" ht="15">
      <c r="AH8324" s="353" t="s">
        <v>1682</v>
      </c>
      <c r="AI8324" s="352" t="s">
        <v>24094</v>
      </c>
      <c r="AJ8324" s="352" t="s">
        <v>24095</v>
      </c>
      <c r="AK8324" s="354">
        <v>1200.06158</v>
      </c>
      <c r="AL8324" s="355">
        <v>57.7273</v>
      </c>
      <c r="AM8324" s="11">
        <f>IF(Verzie!$E$1="CZK",Ceny!AK8324,IF(Verzie!$E$1="SK",Ceny!AL8324,""))</f>
        <v>57.7273</v>
      </c>
    </row>
    <row r="8325" spans="34:39" ht="15">
      <c r="AH8325" s="353" t="s">
        <v>1682</v>
      </c>
      <c r="AI8325" s="352" t="s">
        <v>24096</v>
      </c>
      <c r="AJ8325" s="352" t="s">
        <v>24097</v>
      </c>
      <c r="AK8325" s="354">
        <v>1437.8387600000001</v>
      </c>
      <c r="AL8325" s="355">
        <v>69.165239999999997</v>
      </c>
      <c r="AM8325" s="11">
        <f>IF(Verzie!$E$1="CZK",Ceny!AK8325,IF(Verzie!$E$1="SK",Ceny!AL8325,""))</f>
        <v>69.165239999999997</v>
      </c>
    </row>
    <row r="8326" spans="34:39" ht="15">
      <c r="AH8326" s="353" t="s">
        <v>1682</v>
      </c>
      <c r="AI8326" s="352" t="s">
        <v>24098</v>
      </c>
      <c r="AJ8326" s="352" t="s">
        <v>24099</v>
      </c>
      <c r="AK8326" s="354">
        <v>1253.838</v>
      </c>
      <c r="AL8326" s="355">
        <v>59.89546</v>
      </c>
      <c r="AM8326" s="11">
        <f>IF(Verzie!$E$1="CZK",Ceny!AK8326,IF(Verzie!$E$1="SK",Ceny!AL8326,""))</f>
        <v>59.89546</v>
      </c>
    </row>
    <row r="8327" spans="34:39" ht="15">
      <c r="AH8327" s="353" t="s">
        <v>1682</v>
      </c>
      <c r="AI8327" s="352" t="s">
        <v>24100</v>
      </c>
      <c r="AJ8327" s="352" t="s">
        <v>24101</v>
      </c>
      <c r="AK8327" s="354">
        <v>1200.06158</v>
      </c>
      <c r="AL8327" s="355">
        <v>57.7273</v>
      </c>
      <c r="AM8327" s="11">
        <f>IF(Verzie!$E$1="CZK",Ceny!AK8327,IF(Verzie!$E$1="SK",Ceny!AL8327,""))</f>
        <v>57.7273</v>
      </c>
    </row>
    <row r="8328" spans="34:39" ht="15">
      <c r="AH8328" s="353" t="s">
        <v>1682</v>
      </c>
      <c r="AI8328" s="352" t="s">
        <v>24102</v>
      </c>
      <c r="AJ8328" s="352" t="s">
        <v>24103</v>
      </c>
      <c r="AK8328" s="354">
        <v>760.35522000000003</v>
      </c>
      <c r="AL8328" s="355">
        <v>36.575809999999997</v>
      </c>
      <c r="AM8328" s="11">
        <f>IF(Verzie!$E$1="CZK",Ceny!AK8328,IF(Verzie!$E$1="SK",Ceny!AL8328,""))</f>
        <v>36.575809999999997</v>
      </c>
    </row>
    <row r="8329" spans="34:39" ht="15">
      <c r="AH8329" s="353" t="s">
        <v>1682</v>
      </c>
      <c r="AI8329" s="352" t="s">
        <v>24104</v>
      </c>
      <c r="AJ8329" s="352" t="s">
        <v>24105</v>
      </c>
      <c r="AK8329" s="354">
        <v>760.35522000000003</v>
      </c>
      <c r="AL8329" s="355">
        <v>36.575809999999997</v>
      </c>
      <c r="AM8329" s="11">
        <f>IF(Verzie!$E$1="CZK",Ceny!AK8329,IF(Verzie!$E$1="SK",Ceny!AL8329,""))</f>
        <v>36.575809999999997</v>
      </c>
    </row>
    <row r="8330" spans="34:39" ht="15">
      <c r="AH8330" s="353" t="s">
        <v>1682</v>
      </c>
      <c r="AI8330" s="352" t="s">
        <v>24106</v>
      </c>
      <c r="AJ8330" s="352" t="s">
        <v>24107</v>
      </c>
      <c r="AK8330" s="354">
        <v>760.35522000000003</v>
      </c>
      <c r="AL8330" s="355">
        <v>36.575809999999997</v>
      </c>
      <c r="AM8330" s="11">
        <f>IF(Verzie!$E$1="CZK",Ceny!AK8330,IF(Verzie!$E$1="SK",Ceny!AL8330,""))</f>
        <v>36.575809999999997</v>
      </c>
    </row>
    <row r="8331" spans="34:39" ht="15">
      <c r="AH8331" s="353" t="s">
        <v>1682</v>
      </c>
      <c r="AI8331" s="352" t="s">
        <v>24108</v>
      </c>
      <c r="AJ8331" s="352" t="s">
        <v>24109</v>
      </c>
      <c r="AK8331" s="354">
        <v>1059.0472</v>
      </c>
      <c r="AL8331" s="355">
        <v>50.944000000000003</v>
      </c>
      <c r="AM8331" s="11">
        <f>IF(Verzie!$E$1="CZK",Ceny!AK8331,IF(Verzie!$E$1="SK",Ceny!AL8331,""))</f>
        <v>50.944000000000003</v>
      </c>
    </row>
    <row r="8332" spans="34:39" ht="15">
      <c r="AH8332" s="353" t="s">
        <v>1682</v>
      </c>
      <c r="AI8332" s="352" t="s">
        <v>24110</v>
      </c>
      <c r="AJ8332" s="352" t="s">
        <v>24111</v>
      </c>
      <c r="AK8332" s="354">
        <v>760.35522000000003</v>
      </c>
      <c r="AL8332" s="355">
        <v>36.575809999999997</v>
      </c>
      <c r="AM8332" s="11">
        <f>IF(Verzie!$E$1="CZK",Ceny!AK8332,IF(Verzie!$E$1="SK",Ceny!AL8332,""))</f>
        <v>36.575809999999997</v>
      </c>
    </row>
    <row r="8333" spans="34:39" ht="15">
      <c r="AH8333" s="353" t="s">
        <v>1682</v>
      </c>
      <c r="AI8333" s="352" t="s">
        <v>24112</v>
      </c>
      <c r="AJ8333" s="352" t="s">
        <v>24113</v>
      </c>
      <c r="AK8333" s="354">
        <v>702.69482000000005</v>
      </c>
      <c r="AL8333" s="355">
        <v>33.802169999999997</v>
      </c>
      <c r="AM8333" s="11">
        <f>IF(Verzie!$E$1="CZK",Ceny!AK8333,IF(Verzie!$E$1="SK",Ceny!AL8333,""))</f>
        <v>33.802169999999997</v>
      </c>
    </row>
    <row r="8334" spans="34:39" ht="15">
      <c r="AH8334" s="353" t="s">
        <v>1682</v>
      </c>
      <c r="AI8334" s="352" t="s">
        <v>24114</v>
      </c>
      <c r="AJ8334" s="352" t="s">
        <v>24115</v>
      </c>
      <c r="AK8334" s="354">
        <v>1059.0472</v>
      </c>
      <c r="AL8334" s="355">
        <v>50.944000000000003</v>
      </c>
      <c r="AM8334" s="11">
        <f>IF(Verzie!$E$1="CZK",Ceny!AK8334,IF(Verzie!$E$1="SK",Ceny!AL8334,""))</f>
        <v>50.944000000000003</v>
      </c>
    </row>
    <row r="8335" spans="34:39" ht="15">
      <c r="AH8335" s="353" t="s">
        <v>1682</v>
      </c>
      <c r="AI8335" s="352" t="s">
        <v>24116</v>
      </c>
      <c r="AJ8335" s="352" t="s">
        <v>24117</v>
      </c>
      <c r="AK8335" s="354">
        <v>760.35522000000003</v>
      </c>
      <c r="AL8335" s="355">
        <v>36.575809999999997</v>
      </c>
      <c r="AM8335" s="11">
        <f>IF(Verzie!$E$1="CZK",Ceny!AK8335,IF(Verzie!$E$1="SK",Ceny!AL8335,""))</f>
        <v>36.575809999999997</v>
      </c>
    </row>
    <row r="8336" spans="34:39" ht="15">
      <c r="AH8336" s="353" t="s">
        <v>1682</v>
      </c>
      <c r="AI8336" s="352" t="s">
        <v>24118</v>
      </c>
      <c r="AJ8336" s="352" t="s">
        <v>24119</v>
      </c>
      <c r="AK8336" s="354">
        <v>702.69482000000005</v>
      </c>
      <c r="AL8336" s="355">
        <v>33.802169999999997</v>
      </c>
      <c r="AM8336" s="11">
        <f>IF(Verzie!$E$1="CZK",Ceny!AK8336,IF(Verzie!$E$1="SK",Ceny!AL8336,""))</f>
        <v>33.802169999999997</v>
      </c>
    </row>
    <row r="8337" spans="34:39" ht="15">
      <c r="AH8337" s="353" t="s">
        <v>1682</v>
      </c>
      <c r="AI8337" s="352" t="s">
        <v>24120</v>
      </c>
      <c r="AJ8337" s="352" t="s">
        <v>24121</v>
      </c>
      <c r="AK8337" s="354">
        <v>1059.0472</v>
      </c>
      <c r="AL8337" s="355">
        <v>50.944000000000003</v>
      </c>
      <c r="AM8337" s="11">
        <f>IF(Verzie!$E$1="CZK",Ceny!AK8337,IF(Verzie!$E$1="SK",Ceny!AL8337,""))</f>
        <v>50.944000000000003</v>
      </c>
    </row>
    <row r="8338" spans="34:39" ht="15">
      <c r="AH8338" s="353" t="s">
        <v>1682</v>
      </c>
      <c r="AI8338" s="352" t="s">
        <v>24122</v>
      </c>
      <c r="AJ8338" s="352" t="s">
        <v>24123</v>
      </c>
      <c r="AK8338" s="354">
        <v>760.35522000000003</v>
      </c>
      <c r="AL8338" s="355">
        <v>36.575809999999997</v>
      </c>
      <c r="AM8338" s="11">
        <f>IF(Verzie!$E$1="CZK",Ceny!AK8338,IF(Verzie!$E$1="SK",Ceny!AL8338,""))</f>
        <v>36.575809999999997</v>
      </c>
    </row>
    <row r="8339" spans="34:39" ht="15">
      <c r="AH8339" s="353" t="s">
        <v>1682</v>
      </c>
      <c r="AI8339" s="352" t="s">
        <v>24124</v>
      </c>
      <c r="AJ8339" s="352" t="s">
        <v>24125</v>
      </c>
      <c r="AK8339" s="354">
        <v>702.69482000000005</v>
      </c>
      <c r="AL8339" s="355">
        <v>33.802169999999997</v>
      </c>
      <c r="AM8339" s="11">
        <f>IF(Verzie!$E$1="CZK",Ceny!AK8339,IF(Verzie!$E$1="SK",Ceny!AL8339,""))</f>
        <v>33.802169999999997</v>
      </c>
    </row>
    <row r="8340" spans="34:39" ht="15">
      <c r="AH8340" s="353" t="s">
        <v>1682</v>
      </c>
      <c r="AI8340" s="352" t="s">
        <v>24126</v>
      </c>
      <c r="AJ8340" s="352" t="s">
        <v>24127</v>
      </c>
      <c r="AK8340" s="354">
        <v>760.35522000000003</v>
      </c>
      <c r="AL8340" s="355">
        <v>36.575809999999997</v>
      </c>
      <c r="AM8340" s="11">
        <f>IF(Verzie!$E$1="CZK",Ceny!AK8340,IF(Verzie!$E$1="SK",Ceny!AL8340,""))</f>
        <v>36.575809999999997</v>
      </c>
    </row>
    <row r="8341" spans="34:39" ht="15">
      <c r="AH8341" s="353" t="s">
        <v>1682</v>
      </c>
      <c r="AI8341" s="352" t="s">
        <v>24128</v>
      </c>
      <c r="AJ8341" s="352" t="s">
        <v>24129</v>
      </c>
      <c r="AK8341" s="354">
        <v>760.35522000000003</v>
      </c>
      <c r="AL8341" s="355">
        <v>36.575809999999997</v>
      </c>
      <c r="AM8341" s="11">
        <f>IF(Verzie!$E$1="CZK",Ceny!AK8341,IF(Verzie!$E$1="SK",Ceny!AL8341,""))</f>
        <v>36.575809999999997</v>
      </c>
    </row>
    <row r="8342" spans="34:39" ht="15">
      <c r="AH8342" s="353" t="s">
        <v>1682</v>
      </c>
      <c r="AI8342" s="352" t="s">
        <v>24130</v>
      </c>
      <c r="AJ8342" s="352" t="s">
        <v>24131</v>
      </c>
      <c r="AK8342" s="354">
        <v>760.35522000000003</v>
      </c>
      <c r="AL8342" s="355">
        <v>36.575809999999997</v>
      </c>
      <c r="AM8342" s="11">
        <f>IF(Verzie!$E$1="CZK",Ceny!AK8342,IF(Verzie!$E$1="SK",Ceny!AL8342,""))</f>
        <v>36.575809999999997</v>
      </c>
    </row>
    <row r="8343" spans="34:39" ht="15">
      <c r="AH8343" s="353" t="s">
        <v>1682</v>
      </c>
      <c r="AI8343" s="352" t="s">
        <v>24132</v>
      </c>
      <c r="AJ8343" s="352" t="s">
        <v>24133</v>
      </c>
      <c r="AK8343" s="354">
        <v>1059.0472</v>
      </c>
      <c r="AL8343" s="355">
        <v>50.944000000000003</v>
      </c>
      <c r="AM8343" s="11">
        <f>IF(Verzie!$E$1="CZK",Ceny!AK8343,IF(Verzie!$E$1="SK",Ceny!AL8343,""))</f>
        <v>50.944000000000003</v>
      </c>
    </row>
    <row r="8344" spans="34:39" ht="15">
      <c r="AH8344" s="353" t="s">
        <v>1682</v>
      </c>
      <c r="AI8344" s="352" t="s">
        <v>24134</v>
      </c>
      <c r="AJ8344" s="352" t="s">
        <v>24135</v>
      </c>
      <c r="AK8344" s="354">
        <v>760.35522000000003</v>
      </c>
      <c r="AL8344" s="355">
        <v>36.575809999999997</v>
      </c>
      <c r="AM8344" s="11">
        <f>IF(Verzie!$E$1="CZK",Ceny!AK8344,IF(Verzie!$E$1="SK",Ceny!AL8344,""))</f>
        <v>36.575809999999997</v>
      </c>
    </row>
    <row r="8345" spans="34:39" ht="15">
      <c r="AH8345" s="353" t="s">
        <v>1682</v>
      </c>
      <c r="AI8345" s="352" t="s">
        <v>24136</v>
      </c>
      <c r="AJ8345" s="352" t="s">
        <v>24137</v>
      </c>
      <c r="AK8345" s="354">
        <v>702.69482000000005</v>
      </c>
      <c r="AL8345" s="355">
        <v>33.802169999999997</v>
      </c>
      <c r="AM8345" s="11">
        <f>IF(Verzie!$E$1="CZK",Ceny!AK8345,IF(Verzie!$E$1="SK",Ceny!AL8345,""))</f>
        <v>33.802169999999997</v>
      </c>
    </row>
    <row r="8346" spans="34:39" ht="15">
      <c r="AH8346" s="353" t="s">
        <v>1682</v>
      </c>
      <c r="AI8346" s="352" t="s">
        <v>24138</v>
      </c>
      <c r="AJ8346" s="352" t="s">
        <v>24139</v>
      </c>
      <c r="AK8346" s="354">
        <v>1059.0472</v>
      </c>
      <c r="AL8346" s="355">
        <v>50.944000000000003</v>
      </c>
      <c r="AM8346" s="11">
        <f>IF(Verzie!$E$1="CZK",Ceny!AK8346,IF(Verzie!$E$1="SK",Ceny!AL8346,""))</f>
        <v>50.944000000000003</v>
      </c>
    </row>
    <row r="8347" spans="34:39" ht="15">
      <c r="AH8347" s="353" t="s">
        <v>1682</v>
      </c>
      <c r="AI8347" s="352" t="s">
        <v>24140</v>
      </c>
      <c r="AJ8347" s="352" t="s">
        <v>24141</v>
      </c>
      <c r="AK8347" s="354">
        <v>760.35522000000003</v>
      </c>
      <c r="AL8347" s="355">
        <v>36.575809999999997</v>
      </c>
      <c r="AM8347" s="11">
        <f>IF(Verzie!$E$1="CZK",Ceny!AK8347,IF(Verzie!$E$1="SK",Ceny!AL8347,""))</f>
        <v>36.575809999999997</v>
      </c>
    </row>
    <row r="8348" spans="34:39" ht="15">
      <c r="AH8348" s="353" t="s">
        <v>1682</v>
      </c>
      <c r="AI8348" s="352" t="s">
        <v>24142</v>
      </c>
      <c r="AJ8348" s="352" t="s">
        <v>24143</v>
      </c>
      <c r="AK8348" s="354">
        <v>702.69482000000005</v>
      </c>
      <c r="AL8348" s="355">
        <v>33.802169999999997</v>
      </c>
      <c r="AM8348" s="11">
        <f>IF(Verzie!$E$1="CZK",Ceny!AK8348,IF(Verzie!$E$1="SK",Ceny!AL8348,""))</f>
        <v>33.802169999999997</v>
      </c>
    </row>
    <row r="8349" spans="34:39" ht="15">
      <c r="AH8349" s="353" t="s">
        <v>1682</v>
      </c>
      <c r="AI8349" s="352" t="s">
        <v>24144</v>
      </c>
      <c r="AJ8349" s="352" t="s">
        <v>24145</v>
      </c>
      <c r="AK8349" s="354">
        <v>1059.0472</v>
      </c>
      <c r="AL8349" s="355">
        <v>50.944000000000003</v>
      </c>
      <c r="AM8349" s="11">
        <f>IF(Verzie!$E$1="CZK",Ceny!AK8349,IF(Verzie!$E$1="SK",Ceny!AL8349,""))</f>
        <v>50.944000000000003</v>
      </c>
    </row>
    <row r="8350" spans="34:39" ht="15">
      <c r="AH8350" s="353" t="s">
        <v>1682</v>
      </c>
      <c r="AI8350" s="352" t="s">
        <v>24146</v>
      </c>
      <c r="AJ8350" s="352" t="s">
        <v>24147</v>
      </c>
      <c r="AK8350" s="354">
        <v>760.35522000000003</v>
      </c>
      <c r="AL8350" s="355">
        <v>36.575809999999997</v>
      </c>
      <c r="AM8350" s="11">
        <f>IF(Verzie!$E$1="CZK",Ceny!AK8350,IF(Verzie!$E$1="SK",Ceny!AL8350,""))</f>
        <v>36.575809999999997</v>
      </c>
    </row>
    <row r="8351" spans="34:39" ht="15">
      <c r="AH8351" s="353" t="s">
        <v>1682</v>
      </c>
      <c r="AI8351" s="352" t="s">
        <v>24148</v>
      </c>
      <c r="AJ8351" s="352" t="s">
        <v>24149</v>
      </c>
      <c r="AK8351" s="354">
        <v>702.69482000000005</v>
      </c>
      <c r="AL8351" s="355">
        <v>33.802169999999997</v>
      </c>
      <c r="AM8351" s="11">
        <f>IF(Verzie!$E$1="CZK",Ceny!AK8351,IF(Verzie!$E$1="SK",Ceny!AL8351,""))</f>
        <v>33.802169999999997</v>
      </c>
    </row>
    <row r="8352" spans="34:39" ht="15">
      <c r="AH8352" s="353" t="s">
        <v>1682</v>
      </c>
      <c r="AI8352" s="352" t="s">
        <v>24150</v>
      </c>
      <c r="AJ8352" s="352" t="s">
        <v>24151</v>
      </c>
      <c r="AK8352" s="354">
        <v>1167.1643099999999</v>
      </c>
      <c r="AL8352" s="355">
        <v>56.144820000000003</v>
      </c>
      <c r="AM8352" s="11">
        <f>IF(Verzie!$E$1="CZK",Ceny!AK8352,IF(Verzie!$E$1="SK",Ceny!AL8352,""))</f>
        <v>56.144820000000003</v>
      </c>
    </row>
    <row r="8353" spans="34:39" ht="15">
      <c r="AH8353" s="353" t="s">
        <v>1682</v>
      </c>
      <c r="AI8353" s="352" t="s">
        <v>24152</v>
      </c>
      <c r="AJ8353" s="352" t="s">
        <v>24153</v>
      </c>
      <c r="AK8353" s="354">
        <v>890.87620000000004</v>
      </c>
      <c r="AL8353" s="355">
        <v>42.854390000000002</v>
      </c>
      <c r="AM8353" s="11">
        <f>IF(Verzie!$E$1="CZK",Ceny!AK8353,IF(Verzie!$E$1="SK",Ceny!AL8353,""))</f>
        <v>42.854390000000002</v>
      </c>
    </row>
    <row r="8354" spans="34:39" ht="15">
      <c r="AH8354" s="353" t="s">
        <v>1682</v>
      </c>
      <c r="AI8354" s="352" t="s">
        <v>24154</v>
      </c>
      <c r="AJ8354" s="352" t="s">
        <v>24155</v>
      </c>
      <c r="AK8354" s="354">
        <v>837.53650000000005</v>
      </c>
      <c r="AL8354" s="355">
        <v>40.288530000000002</v>
      </c>
      <c r="AM8354" s="11">
        <f>IF(Verzie!$E$1="CZK",Ceny!AK8354,IF(Verzie!$E$1="SK",Ceny!AL8354,""))</f>
        <v>40.288530000000002</v>
      </c>
    </row>
    <row r="8355" spans="34:39" ht="15">
      <c r="AH8355" s="353" t="s">
        <v>1682</v>
      </c>
      <c r="AI8355" s="352" t="s">
        <v>24156</v>
      </c>
      <c r="AJ8355" s="352" t="s">
        <v>24157</v>
      </c>
      <c r="AK8355" s="354">
        <v>1167.1643099999999</v>
      </c>
      <c r="AL8355" s="355">
        <v>56.144820000000003</v>
      </c>
      <c r="AM8355" s="11">
        <f>IF(Verzie!$E$1="CZK",Ceny!AK8355,IF(Verzie!$E$1="SK",Ceny!AL8355,""))</f>
        <v>56.144820000000003</v>
      </c>
    </row>
    <row r="8356" spans="34:39" ht="15">
      <c r="AH8356" s="353" t="s">
        <v>1682</v>
      </c>
      <c r="AI8356" s="352" t="s">
        <v>24158</v>
      </c>
      <c r="AJ8356" s="352" t="s">
        <v>24159</v>
      </c>
      <c r="AK8356" s="354">
        <v>890.87620000000004</v>
      </c>
      <c r="AL8356" s="355">
        <v>42.854390000000002</v>
      </c>
      <c r="AM8356" s="11">
        <f>IF(Verzie!$E$1="CZK",Ceny!AK8356,IF(Verzie!$E$1="SK",Ceny!AL8356,""))</f>
        <v>42.854390000000002</v>
      </c>
    </row>
    <row r="8357" spans="34:39" ht="15">
      <c r="AH8357" s="353" t="s">
        <v>1682</v>
      </c>
      <c r="AI8357" s="352" t="s">
        <v>24160</v>
      </c>
      <c r="AJ8357" s="352" t="s">
        <v>24161</v>
      </c>
      <c r="AK8357" s="354">
        <v>837.53650000000005</v>
      </c>
      <c r="AL8357" s="355">
        <v>40.288530000000002</v>
      </c>
      <c r="AM8357" s="11">
        <f>IF(Verzie!$E$1="CZK",Ceny!AK8357,IF(Verzie!$E$1="SK",Ceny!AL8357,""))</f>
        <v>40.288530000000002</v>
      </c>
    </row>
    <row r="8358" spans="34:39" ht="15">
      <c r="AH8358" s="353" t="s">
        <v>1682</v>
      </c>
      <c r="AI8358" s="352" t="s">
        <v>24162</v>
      </c>
      <c r="AJ8358" s="352" t="s">
        <v>24163</v>
      </c>
      <c r="AK8358" s="354">
        <v>1167.1643099999999</v>
      </c>
      <c r="AL8358" s="355">
        <v>56.144820000000003</v>
      </c>
      <c r="AM8358" s="11">
        <f>IF(Verzie!$E$1="CZK",Ceny!AK8358,IF(Verzie!$E$1="SK",Ceny!AL8358,""))</f>
        <v>56.144820000000003</v>
      </c>
    </row>
    <row r="8359" spans="34:39" ht="15">
      <c r="AH8359" s="353" t="s">
        <v>1682</v>
      </c>
      <c r="AI8359" s="352" t="s">
        <v>24164</v>
      </c>
      <c r="AJ8359" s="352" t="s">
        <v>24165</v>
      </c>
      <c r="AK8359" s="354">
        <v>890.87620000000004</v>
      </c>
      <c r="AL8359" s="355">
        <v>42.854390000000002</v>
      </c>
      <c r="AM8359" s="11">
        <f>IF(Verzie!$E$1="CZK",Ceny!AK8359,IF(Verzie!$E$1="SK",Ceny!AL8359,""))</f>
        <v>42.854390000000002</v>
      </c>
    </row>
    <row r="8360" spans="34:39" ht="15">
      <c r="AH8360" s="353" t="s">
        <v>1682</v>
      </c>
      <c r="AI8360" s="352" t="s">
        <v>24166</v>
      </c>
      <c r="AJ8360" s="352" t="s">
        <v>24167</v>
      </c>
      <c r="AK8360" s="354">
        <v>837.53650000000005</v>
      </c>
      <c r="AL8360" s="355">
        <v>40.288530000000002</v>
      </c>
      <c r="AM8360" s="11">
        <f>IF(Verzie!$E$1="CZK",Ceny!AK8360,IF(Verzie!$E$1="SK",Ceny!AL8360,""))</f>
        <v>40.288530000000002</v>
      </c>
    </row>
    <row r="8361" spans="34:39" ht="15">
      <c r="AH8361" s="353" t="s">
        <v>1682</v>
      </c>
      <c r="AI8361" s="352" t="s">
        <v>24168</v>
      </c>
      <c r="AJ8361" s="352" t="s">
        <v>24169</v>
      </c>
      <c r="AK8361" s="354">
        <v>760.35522000000003</v>
      </c>
      <c r="AL8361" s="355">
        <v>36.575809999999997</v>
      </c>
      <c r="AM8361" s="11">
        <f>IF(Verzie!$E$1="CZK",Ceny!AK8361,IF(Verzie!$E$1="SK",Ceny!AL8361,""))</f>
        <v>36.575809999999997</v>
      </c>
    </row>
    <row r="8362" spans="34:39" ht="15">
      <c r="AH8362" s="353" t="s">
        <v>1682</v>
      </c>
      <c r="AI8362" s="352" t="s">
        <v>24170</v>
      </c>
      <c r="AJ8362" s="352" t="s">
        <v>24171</v>
      </c>
      <c r="AK8362" s="354">
        <v>760.35522000000003</v>
      </c>
      <c r="AL8362" s="355">
        <v>36.575809999999997</v>
      </c>
      <c r="AM8362" s="11">
        <f>IF(Verzie!$E$1="CZK",Ceny!AK8362,IF(Verzie!$E$1="SK",Ceny!AL8362,""))</f>
        <v>36.575809999999997</v>
      </c>
    </row>
    <row r="8363" spans="34:39" ht="15">
      <c r="AH8363" s="353" t="s">
        <v>1682</v>
      </c>
      <c r="AI8363" s="352" t="s">
        <v>24172</v>
      </c>
      <c r="AJ8363" s="352" t="s">
        <v>24173</v>
      </c>
      <c r="AK8363" s="354">
        <v>760.35522000000003</v>
      </c>
      <c r="AL8363" s="355">
        <v>36.575809999999997</v>
      </c>
      <c r="AM8363" s="11">
        <f>IF(Verzie!$E$1="CZK",Ceny!AK8363,IF(Verzie!$E$1="SK",Ceny!AL8363,""))</f>
        <v>36.575809999999997</v>
      </c>
    </row>
    <row r="8364" spans="34:39" ht="15">
      <c r="AH8364" s="353" t="s">
        <v>1682</v>
      </c>
      <c r="AI8364" s="352" t="s">
        <v>24174</v>
      </c>
      <c r="AJ8364" s="352" t="s">
        <v>24175</v>
      </c>
      <c r="AK8364" s="354">
        <v>1059.0472</v>
      </c>
      <c r="AL8364" s="355">
        <v>50.944000000000003</v>
      </c>
      <c r="AM8364" s="11">
        <f>IF(Verzie!$E$1="CZK",Ceny!AK8364,IF(Verzie!$E$1="SK",Ceny!AL8364,""))</f>
        <v>50.944000000000003</v>
      </c>
    </row>
    <row r="8365" spans="34:39" ht="15">
      <c r="AH8365" s="353" t="s">
        <v>1682</v>
      </c>
      <c r="AI8365" s="352" t="s">
        <v>24176</v>
      </c>
      <c r="AJ8365" s="352" t="s">
        <v>24177</v>
      </c>
      <c r="AK8365" s="354">
        <v>760.35522000000003</v>
      </c>
      <c r="AL8365" s="355">
        <v>36.575809999999997</v>
      </c>
      <c r="AM8365" s="11">
        <f>IF(Verzie!$E$1="CZK",Ceny!AK8365,IF(Verzie!$E$1="SK",Ceny!AL8365,""))</f>
        <v>36.575809999999997</v>
      </c>
    </row>
    <row r="8366" spans="34:39" ht="15">
      <c r="AH8366" s="353" t="s">
        <v>1682</v>
      </c>
      <c r="AI8366" s="352" t="s">
        <v>24178</v>
      </c>
      <c r="AJ8366" s="352" t="s">
        <v>24179</v>
      </c>
      <c r="AK8366" s="354">
        <v>702.69482000000005</v>
      </c>
      <c r="AL8366" s="355">
        <v>33.802169999999997</v>
      </c>
      <c r="AM8366" s="11">
        <f>IF(Verzie!$E$1="CZK",Ceny!AK8366,IF(Verzie!$E$1="SK",Ceny!AL8366,""))</f>
        <v>33.802169999999997</v>
      </c>
    </row>
    <row r="8367" spans="34:39" ht="15">
      <c r="AH8367" s="353" t="s">
        <v>1682</v>
      </c>
      <c r="AI8367" s="352" t="s">
        <v>24180</v>
      </c>
      <c r="AJ8367" s="352" t="s">
        <v>24181</v>
      </c>
      <c r="AK8367" s="354">
        <v>1059.0472</v>
      </c>
      <c r="AL8367" s="355">
        <v>50.944000000000003</v>
      </c>
      <c r="AM8367" s="11">
        <f>IF(Verzie!$E$1="CZK",Ceny!AK8367,IF(Verzie!$E$1="SK",Ceny!AL8367,""))</f>
        <v>50.944000000000003</v>
      </c>
    </row>
    <row r="8368" spans="34:39" ht="15">
      <c r="AH8368" s="353" t="s">
        <v>1682</v>
      </c>
      <c r="AI8368" s="352" t="s">
        <v>24182</v>
      </c>
      <c r="AJ8368" s="352" t="s">
        <v>24183</v>
      </c>
      <c r="AK8368" s="354">
        <v>760.35522000000003</v>
      </c>
      <c r="AL8368" s="355">
        <v>36.575809999999997</v>
      </c>
      <c r="AM8368" s="11">
        <f>IF(Verzie!$E$1="CZK",Ceny!AK8368,IF(Verzie!$E$1="SK",Ceny!AL8368,""))</f>
        <v>36.575809999999997</v>
      </c>
    </row>
    <row r="8369" spans="34:39" ht="15">
      <c r="AH8369" s="353" t="s">
        <v>1682</v>
      </c>
      <c r="AI8369" s="352" t="s">
        <v>24184</v>
      </c>
      <c r="AJ8369" s="352" t="s">
        <v>24185</v>
      </c>
      <c r="AK8369" s="354">
        <v>702.69482000000005</v>
      </c>
      <c r="AL8369" s="355">
        <v>33.802169999999997</v>
      </c>
      <c r="AM8369" s="11">
        <f>IF(Verzie!$E$1="CZK",Ceny!AK8369,IF(Verzie!$E$1="SK",Ceny!AL8369,""))</f>
        <v>33.802169999999997</v>
      </c>
    </row>
    <row r="8370" spans="34:39" ht="15">
      <c r="AH8370" s="353" t="s">
        <v>1682</v>
      </c>
      <c r="AI8370" s="352" t="s">
        <v>24186</v>
      </c>
      <c r="AJ8370" s="352" t="s">
        <v>24187</v>
      </c>
      <c r="AK8370" s="354">
        <v>1059.0472</v>
      </c>
      <c r="AL8370" s="355">
        <v>50.944000000000003</v>
      </c>
      <c r="AM8370" s="11">
        <f>IF(Verzie!$E$1="CZK",Ceny!AK8370,IF(Verzie!$E$1="SK",Ceny!AL8370,""))</f>
        <v>50.944000000000003</v>
      </c>
    </row>
    <row r="8371" spans="34:39" ht="15">
      <c r="AH8371" s="353" t="s">
        <v>1682</v>
      </c>
      <c r="AI8371" s="352" t="s">
        <v>24188</v>
      </c>
      <c r="AJ8371" s="352" t="s">
        <v>24189</v>
      </c>
      <c r="AK8371" s="354">
        <v>760.35522000000003</v>
      </c>
      <c r="AL8371" s="355">
        <v>36.575809999999997</v>
      </c>
      <c r="AM8371" s="11">
        <f>IF(Verzie!$E$1="CZK",Ceny!AK8371,IF(Verzie!$E$1="SK",Ceny!AL8371,""))</f>
        <v>36.575809999999997</v>
      </c>
    </row>
    <row r="8372" spans="34:39" ht="15">
      <c r="AH8372" s="353" t="s">
        <v>1682</v>
      </c>
      <c r="AI8372" s="352" t="s">
        <v>24190</v>
      </c>
      <c r="AJ8372" s="352" t="s">
        <v>24191</v>
      </c>
      <c r="AK8372" s="354">
        <v>702.69482000000005</v>
      </c>
      <c r="AL8372" s="355">
        <v>33.802169999999997</v>
      </c>
      <c r="AM8372" s="11">
        <f>IF(Verzie!$E$1="CZK",Ceny!AK8372,IF(Verzie!$E$1="SK",Ceny!AL8372,""))</f>
        <v>33.802169999999997</v>
      </c>
    </row>
    <row r="8373" spans="34:39" ht="15">
      <c r="AH8373" s="353" t="s">
        <v>1682</v>
      </c>
      <c r="AI8373" s="352" t="s">
        <v>24192</v>
      </c>
      <c r="AJ8373" s="352" t="s">
        <v>24193</v>
      </c>
      <c r="AK8373" s="354">
        <v>0</v>
      </c>
      <c r="AL8373" s="355">
        <v>0</v>
      </c>
      <c r="AM8373" s="11">
        <f>IF(Verzie!$E$1="CZK",Ceny!AK8373,IF(Verzie!$E$1="SK",Ceny!AL8373,""))</f>
        <v>0</v>
      </c>
    </row>
    <row r="8374" spans="34:39" ht="15">
      <c r="AH8374" s="353" t="s">
        <v>1682</v>
      </c>
      <c r="AI8374" s="352" t="s">
        <v>24194</v>
      </c>
      <c r="AJ8374" s="352" t="s">
        <v>24195</v>
      </c>
      <c r="AK8374" s="354">
        <v>890.87620000000004</v>
      </c>
      <c r="AL8374" s="355">
        <v>42.854390000000002</v>
      </c>
      <c r="AM8374" s="11">
        <f>IF(Verzie!$E$1="CZK",Ceny!AK8374,IF(Verzie!$E$1="SK",Ceny!AL8374,""))</f>
        <v>42.854390000000002</v>
      </c>
    </row>
    <row r="8375" spans="34:39" ht="15">
      <c r="AH8375" s="353" t="s">
        <v>1682</v>
      </c>
      <c r="AI8375" s="352" t="s">
        <v>24196</v>
      </c>
      <c r="AJ8375" s="352" t="s">
        <v>24197</v>
      </c>
      <c r="AK8375" s="354">
        <v>837.53650000000005</v>
      </c>
      <c r="AL8375" s="355">
        <v>40.288530000000002</v>
      </c>
      <c r="AM8375" s="11">
        <f>IF(Verzie!$E$1="CZK",Ceny!AK8375,IF(Verzie!$E$1="SK",Ceny!AL8375,""))</f>
        <v>40.288530000000002</v>
      </c>
    </row>
    <row r="8376" spans="34:39" ht="15">
      <c r="AH8376" s="353" t="s">
        <v>1682</v>
      </c>
      <c r="AI8376" s="352" t="s">
        <v>24198</v>
      </c>
      <c r="AJ8376" s="352" t="s">
        <v>24199</v>
      </c>
      <c r="AK8376" s="354">
        <v>0</v>
      </c>
      <c r="AL8376" s="355">
        <v>0</v>
      </c>
      <c r="AM8376" s="11">
        <f>IF(Verzie!$E$1="CZK",Ceny!AK8376,IF(Verzie!$E$1="SK",Ceny!AL8376,""))</f>
        <v>0</v>
      </c>
    </row>
    <row r="8377" spans="34:39" ht="15">
      <c r="AH8377" s="353" t="s">
        <v>1682</v>
      </c>
      <c r="AI8377" s="352" t="s">
        <v>24200</v>
      </c>
      <c r="AJ8377" s="352" t="s">
        <v>24201</v>
      </c>
      <c r="AK8377" s="354">
        <v>890.87620000000004</v>
      </c>
      <c r="AL8377" s="355">
        <v>42.854390000000002</v>
      </c>
      <c r="AM8377" s="11">
        <f>IF(Verzie!$E$1="CZK",Ceny!AK8377,IF(Verzie!$E$1="SK",Ceny!AL8377,""))</f>
        <v>42.854390000000002</v>
      </c>
    </row>
    <row r="8378" spans="34:39" ht="15">
      <c r="AH8378" s="353" t="s">
        <v>1682</v>
      </c>
      <c r="AI8378" s="352" t="s">
        <v>24202</v>
      </c>
      <c r="AJ8378" s="352" t="s">
        <v>24203</v>
      </c>
      <c r="AK8378" s="354">
        <v>837.53650000000005</v>
      </c>
      <c r="AL8378" s="355">
        <v>40.288530000000002</v>
      </c>
      <c r="AM8378" s="11">
        <f>IF(Verzie!$E$1="CZK",Ceny!AK8378,IF(Verzie!$E$1="SK",Ceny!AL8378,""))</f>
        <v>40.288530000000002</v>
      </c>
    </row>
    <row r="8379" spans="34:39" ht="15">
      <c r="AH8379" s="353" t="s">
        <v>1682</v>
      </c>
      <c r="AI8379" s="352" t="s">
        <v>24204</v>
      </c>
      <c r="AJ8379" s="352" t="s">
        <v>24205</v>
      </c>
      <c r="AK8379" s="354">
        <v>0</v>
      </c>
      <c r="AL8379" s="355">
        <v>0</v>
      </c>
      <c r="AM8379" s="11">
        <f>IF(Verzie!$E$1="CZK",Ceny!AK8379,IF(Verzie!$E$1="SK",Ceny!AL8379,""))</f>
        <v>0</v>
      </c>
    </row>
    <row r="8380" spans="34:39" ht="15">
      <c r="AH8380" s="353" t="s">
        <v>1682</v>
      </c>
      <c r="AI8380" s="352" t="s">
        <v>24206</v>
      </c>
      <c r="AJ8380" s="352" t="s">
        <v>24207</v>
      </c>
      <c r="AK8380" s="354">
        <v>890.87620000000004</v>
      </c>
      <c r="AL8380" s="355">
        <v>42.854390000000002</v>
      </c>
      <c r="AM8380" s="11">
        <f>IF(Verzie!$E$1="CZK",Ceny!AK8380,IF(Verzie!$E$1="SK",Ceny!AL8380,""))</f>
        <v>42.854390000000002</v>
      </c>
    </row>
    <row r="8381" spans="34:39" ht="15">
      <c r="AH8381" s="353" t="s">
        <v>1682</v>
      </c>
      <c r="AI8381" s="352" t="s">
        <v>24208</v>
      </c>
      <c r="AJ8381" s="352" t="s">
        <v>24209</v>
      </c>
      <c r="AK8381" s="354">
        <v>837.53650000000005</v>
      </c>
      <c r="AL8381" s="355">
        <v>40.288530000000002</v>
      </c>
      <c r="AM8381" s="11">
        <f>IF(Verzie!$E$1="CZK",Ceny!AK8381,IF(Verzie!$E$1="SK",Ceny!AL8381,""))</f>
        <v>40.288530000000002</v>
      </c>
    </row>
    <row r="8382" spans="34:39" ht="15">
      <c r="AH8382" s="353" t="s">
        <v>1682</v>
      </c>
      <c r="AI8382" s="352" t="s">
        <v>24210</v>
      </c>
      <c r="AJ8382" s="352" t="s">
        <v>24211</v>
      </c>
      <c r="AK8382" s="354">
        <v>1070.07026</v>
      </c>
      <c r="AL8382" s="355">
        <v>51.474249999999998</v>
      </c>
      <c r="AM8382" s="11">
        <f>IF(Verzie!$E$1="CZK",Ceny!AK8382,IF(Verzie!$E$1="SK",Ceny!AL8382,""))</f>
        <v>51.474249999999998</v>
      </c>
    </row>
    <row r="8383" spans="34:39" ht="15">
      <c r="AH8383" s="353" t="s">
        <v>1682</v>
      </c>
      <c r="AI8383" s="352" t="s">
        <v>24212</v>
      </c>
      <c r="AJ8383" s="352" t="s">
        <v>24213</v>
      </c>
      <c r="AK8383" s="354">
        <v>777.43316000000004</v>
      </c>
      <c r="AL8383" s="355">
        <v>37.397370000000002</v>
      </c>
      <c r="AM8383" s="11">
        <f>IF(Verzie!$E$1="CZK",Ceny!AK8383,IF(Verzie!$E$1="SK",Ceny!AL8383,""))</f>
        <v>37.397370000000002</v>
      </c>
    </row>
    <row r="8384" spans="34:39" ht="15">
      <c r="AH8384" s="353" t="s">
        <v>1682</v>
      </c>
      <c r="AI8384" s="352" t="s">
        <v>24214</v>
      </c>
      <c r="AJ8384" s="352" t="s">
        <v>24215</v>
      </c>
      <c r="AK8384" s="354">
        <v>719.76864</v>
      </c>
      <c r="AL8384" s="355">
        <v>34.623469999999998</v>
      </c>
      <c r="AM8384" s="11">
        <f>IF(Verzie!$E$1="CZK",Ceny!AK8384,IF(Verzie!$E$1="SK",Ceny!AL8384,""))</f>
        <v>34.623469999999998</v>
      </c>
    </row>
    <row r="8385" spans="34:39" ht="15">
      <c r="AH8385" s="353" t="s">
        <v>1682</v>
      </c>
      <c r="AI8385" s="352" t="s">
        <v>24216</v>
      </c>
      <c r="AJ8385" s="352" t="s">
        <v>24217</v>
      </c>
      <c r="AK8385" s="354">
        <v>1070.07026</v>
      </c>
      <c r="AL8385" s="355">
        <v>51.474249999999998</v>
      </c>
      <c r="AM8385" s="11">
        <f>IF(Verzie!$E$1="CZK",Ceny!AK8385,IF(Verzie!$E$1="SK",Ceny!AL8385,""))</f>
        <v>51.474249999999998</v>
      </c>
    </row>
    <row r="8386" spans="34:39" ht="15">
      <c r="AH8386" s="353" t="s">
        <v>1682</v>
      </c>
      <c r="AI8386" s="352" t="s">
        <v>24218</v>
      </c>
      <c r="AJ8386" s="352" t="s">
        <v>24219</v>
      </c>
      <c r="AK8386" s="354">
        <v>777.43316000000004</v>
      </c>
      <c r="AL8386" s="355">
        <v>37.397370000000002</v>
      </c>
      <c r="AM8386" s="11">
        <f>IF(Verzie!$E$1="CZK",Ceny!AK8386,IF(Verzie!$E$1="SK",Ceny!AL8386,""))</f>
        <v>37.397370000000002</v>
      </c>
    </row>
    <row r="8387" spans="34:39" ht="15">
      <c r="AH8387" s="353" t="s">
        <v>1682</v>
      </c>
      <c r="AI8387" s="352" t="s">
        <v>24220</v>
      </c>
      <c r="AJ8387" s="352" t="s">
        <v>24221</v>
      </c>
      <c r="AK8387" s="354">
        <v>719.76864</v>
      </c>
      <c r="AL8387" s="355">
        <v>34.623469999999998</v>
      </c>
      <c r="AM8387" s="11">
        <f>IF(Verzie!$E$1="CZK",Ceny!AK8387,IF(Verzie!$E$1="SK",Ceny!AL8387,""))</f>
        <v>34.623469999999998</v>
      </c>
    </row>
    <row r="8388" spans="34:39" ht="15">
      <c r="AH8388" s="353" t="s">
        <v>1682</v>
      </c>
      <c r="AI8388" s="352" t="s">
        <v>24222</v>
      </c>
      <c r="AJ8388" s="352" t="s">
        <v>24223</v>
      </c>
      <c r="AK8388" s="354">
        <v>1070.07026</v>
      </c>
      <c r="AL8388" s="355">
        <v>51.474249999999998</v>
      </c>
      <c r="AM8388" s="11">
        <f>IF(Verzie!$E$1="CZK",Ceny!AK8388,IF(Verzie!$E$1="SK",Ceny!AL8388,""))</f>
        <v>51.474249999999998</v>
      </c>
    </row>
    <row r="8389" spans="34:39" ht="15">
      <c r="AH8389" s="353" t="s">
        <v>1682</v>
      </c>
      <c r="AI8389" s="352" t="s">
        <v>24224</v>
      </c>
      <c r="AJ8389" s="352" t="s">
        <v>24225</v>
      </c>
      <c r="AK8389" s="354">
        <v>777.43316000000004</v>
      </c>
      <c r="AL8389" s="355">
        <v>37.397370000000002</v>
      </c>
      <c r="AM8389" s="11">
        <f>IF(Verzie!$E$1="CZK",Ceny!AK8389,IF(Verzie!$E$1="SK",Ceny!AL8389,""))</f>
        <v>37.397370000000002</v>
      </c>
    </row>
    <row r="8390" spans="34:39" ht="15">
      <c r="AH8390" s="353"/>
      <c r="AI8390" s="352" t="s">
        <v>24226</v>
      </c>
      <c r="AJ8390" s="352" t="s">
        <v>24227</v>
      </c>
      <c r="AK8390" s="354">
        <v>719.76864</v>
      </c>
      <c r="AL8390" s="355">
        <v>34.623469999999998</v>
      </c>
      <c r="AM8390" s="11">
        <f>IF(Verzie!$E$1="CZK",Ceny!AK8390,IF(Verzie!$E$1="SK",Ceny!AL8390,""))</f>
        <v>34.623469999999998</v>
      </c>
    </row>
    <row r="8391" spans="34:39" ht="15">
      <c r="AH8391" s="353" t="s">
        <v>1682</v>
      </c>
      <c r="AI8391" s="352" t="s">
        <v>24228</v>
      </c>
      <c r="AJ8391" s="352" t="s">
        <v>24227</v>
      </c>
      <c r="AK8391" s="354">
        <v>719.76864</v>
      </c>
      <c r="AL8391" s="355">
        <v>34.623469999999998</v>
      </c>
      <c r="AM8391" s="11">
        <f>IF(Verzie!$E$1="CZK",Ceny!AK8391,IF(Verzie!$E$1="SK",Ceny!AL8391,""))</f>
        <v>34.623469999999998</v>
      </c>
    </row>
    <row r="8392" spans="34:39" ht="15">
      <c r="AH8392" s="353" t="s">
        <v>1682</v>
      </c>
      <c r="AI8392" s="352" t="s">
        <v>24229</v>
      </c>
      <c r="AJ8392" s="352" t="s">
        <v>24230</v>
      </c>
      <c r="AK8392" s="354">
        <v>1177.73335</v>
      </c>
      <c r="AL8392" s="355">
        <v>56.653230000000001</v>
      </c>
      <c r="AM8392" s="11">
        <f>IF(Verzie!$E$1="CZK",Ceny!AK8392,IF(Verzie!$E$1="SK",Ceny!AL8392,""))</f>
        <v>56.653230000000001</v>
      </c>
    </row>
    <row r="8393" spans="34:39" ht="15">
      <c r="AH8393" s="353" t="s">
        <v>1682</v>
      </c>
      <c r="AI8393" s="352" t="s">
        <v>24231</v>
      </c>
      <c r="AJ8393" s="352" t="s">
        <v>24232</v>
      </c>
      <c r="AK8393" s="354">
        <v>907.04589999999996</v>
      </c>
      <c r="AL8393" s="355">
        <v>43.632190000000001</v>
      </c>
      <c r="AM8393" s="11">
        <f>IF(Verzie!$E$1="CZK",Ceny!AK8393,IF(Verzie!$E$1="SK",Ceny!AL8393,""))</f>
        <v>43.632190000000001</v>
      </c>
    </row>
    <row r="8394" spans="34:39" ht="15">
      <c r="AH8394" s="353" t="s">
        <v>1682</v>
      </c>
      <c r="AI8394" s="352" t="s">
        <v>24233</v>
      </c>
      <c r="AJ8394" s="352" t="s">
        <v>24234</v>
      </c>
      <c r="AK8394" s="354">
        <v>978.78273999999999</v>
      </c>
      <c r="AL8394" s="355">
        <v>47.082990000000002</v>
      </c>
      <c r="AM8394" s="11">
        <f>IF(Verzie!$E$1="CZK",Ceny!AK8394,IF(Verzie!$E$1="SK",Ceny!AL8394,""))</f>
        <v>47.082990000000002</v>
      </c>
    </row>
    <row r="8395" spans="34:39" ht="15">
      <c r="AH8395" s="353" t="s">
        <v>1682</v>
      </c>
      <c r="AI8395" s="352" t="s">
        <v>24235</v>
      </c>
      <c r="AJ8395" s="352" t="s">
        <v>24236</v>
      </c>
      <c r="AK8395" s="354">
        <v>1177.73335</v>
      </c>
      <c r="AL8395" s="355">
        <v>56.653230000000001</v>
      </c>
      <c r="AM8395" s="11">
        <f>IF(Verzie!$E$1="CZK",Ceny!AK8395,IF(Verzie!$E$1="SK",Ceny!AL8395,""))</f>
        <v>56.653230000000001</v>
      </c>
    </row>
    <row r="8396" spans="34:39" ht="15">
      <c r="AH8396" s="353" t="s">
        <v>1682</v>
      </c>
      <c r="AI8396" s="352" t="s">
        <v>24237</v>
      </c>
      <c r="AJ8396" s="352" t="s">
        <v>24238</v>
      </c>
      <c r="AK8396" s="354">
        <v>907.04589999999996</v>
      </c>
      <c r="AL8396" s="355">
        <v>43.632190000000001</v>
      </c>
      <c r="AM8396" s="11">
        <f>IF(Verzie!$E$1="CZK",Ceny!AK8396,IF(Verzie!$E$1="SK",Ceny!AL8396,""))</f>
        <v>43.632190000000001</v>
      </c>
    </row>
    <row r="8397" spans="34:39" ht="15">
      <c r="AH8397" s="353" t="s">
        <v>1682</v>
      </c>
      <c r="AI8397" s="352" t="s">
        <v>24239</v>
      </c>
      <c r="AJ8397" s="352" t="s">
        <v>24240</v>
      </c>
      <c r="AK8397" s="354">
        <v>978.78273999999999</v>
      </c>
      <c r="AL8397" s="355">
        <v>47.082990000000002</v>
      </c>
      <c r="AM8397" s="11">
        <f>IF(Verzie!$E$1="CZK",Ceny!AK8397,IF(Verzie!$E$1="SK",Ceny!AL8397,""))</f>
        <v>47.082990000000002</v>
      </c>
    </row>
    <row r="8398" spans="34:39" ht="15">
      <c r="AH8398" s="353" t="s">
        <v>1682</v>
      </c>
      <c r="AI8398" s="352" t="s">
        <v>24241</v>
      </c>
      <c r="AJ8398" s="352" t="s">
        <v>24242</v>
      </c>
      <c r="AK8398" s="354">
        <v>1177.73335</v>
      </c>
      <c r="AL8398" s="355">
        <v>56.653230000000001</v>
      </c>
      <c r="AM8398" s="11">
        <f>IF(Verzie!$E$1="CZK",Ceny!AK8398,IF(Verzie!$E$1="SK",Ceny!AL8398,""))</f>
        <v>56.653230000000001</v>
      </c>
    </row>
    <row r="8399" spans="34:39" ht="15">
      <c r="AH8399" s="353" t="s">
        <v>1682</v>
      </c>
      <c r="AI8399" s="352" t="s">
        <v>24243</v>
      </c>
      <c r="AJ8399" s="352" t="s">
        <v>24244</v>
      </c>
      <c r="AK8399" s="354">
        <v>907.04589999999996</v>
      </c>
      <c r="AL8399" s="355">
        <v>43.632190000000001</v>
      </c>
      <c r="AM8399" s="11">
        <f>IF(Verzie!$E$1="CZK",Ceny!AK8399,IF(Verzie!$E$1="SK",Ceny!AL8399,""))</f>
        <v>43.632190000000001</v>
      </c>
    </row>
    <row r="8400" spans="34:39" ht="15">
      <c r="AH8400" s="353" t="s">
        <v>1682</v>
      </c>
      <c r="AI8400" s="352" t="s">
        <v>24245</v>
      </c>
      <c r="AJ8400" s="352" t="s">
        <v>24246</v>
      </c>
      <c r="AK8400" s="354">
        <v>978.78273999999999</v>
      </c>
      <c r="AL8400" s="355">
        <v>47.082990000000002</v>
      </c>
      <c r="AM8400" s="11">
        <f>IF(Verzie!$E$1="CZK",Ceny!AK8400,IF(Verzie!$E$1="SK",Ceny!AL8400,""))</f>
        <v>47.082990000000002</v>
      </c>
    </row>
    <row r="8401" spans="34:39" ht="15">
      <c r="AH8401" s="353" t="s">
        <v>1682</v>
      </c>
      <c r="AI8401" s="352" t="s">
        <v>24247</v>
      </c>
      <c r="AJ8401" s="352" t="s">
        <v>24248</v>
      </c>
      <c r="AK8401" s="354">
        <v>962.62135000000001</v>
      </c>
      <c r="AL8401" s="355">
        <v>46.30556</v>
      </c>
      <c r="AM8401" s="11">
        <f>IF(Verzie!$E$1="CZK",Ceny!AK8401,IF(Verzie!$E$1="SK",Ceny!AL8401,""))</f>
        <v>46.30556</v>
      </c>
    </row>
    <row r="8402" spans="34:39" ht="15">
      <c r="AH8402" s="353" t="s">
        <v>1682</v>
      </c>
      <c r="AI8402" s="352" t="s">
        <v>24249</v>
      </c>
      <c r="AJ8402" s="352" t="s">
        <v>24250</v>
      </c>
      <c r="AK8402" s="354">
        <v>778.62058999999999</v>
      </c>
      <c r="AL8402" s="355">
        <v>37.035780000000003</v>
      </c>
      <c r="AM8402" s="11">
        <f>IF(Verzie!$E$1="CZK",Ceny!AK8402,IF(Verzie!$E$1="SK",Ceny!AL8402,""))</f>
        <v>37.035780000000003</v>
      </c>
    </row>
    <row r="8403" spans="34:39" ht="15">
      <c r="AH8403" s="353" t="s">
        <v>1682</v>
      </c>
      <c r="AI8403" s="352" t="s">
        <v>24251</v>
      </c>
      <c r="AJ8403" s="352" t="s">
        <v>24252</v>
      </c>
      <c r="AK8403" s="354">
        <v>724.84416999999996</v>
      </c>
      <c r="AL8403" s="355">
        <v>34.867620000000002</v>
      </c>
      <c r="AM8403" s="11">
        <f>IF(Verzie!$E$1="CZK",Ceny!AK8403,IF(Verzie!$E$1="SK",Ceny!AL8403,""))</f>
        <v>34.867620000000002</v>
      </c>
    </row>
    <row r="8404" spans="34:39" ht="15">
      <c r="AH8404" s="353" t="s">
        <v>1682</v>
      </c>
      <c r="AI8404" s="352" t="s">
        <v>24253</v>
      </c>
      <c r="AJ8404" s="352" t="s">
        <v>24254</v>
      </c>
      <c r="AK8404" s="354">
        <v>962.62135000000001</v>
      </c>
      <c r="AL8404" s="355">
        <v>46.30556</v>
      </c>
      <c r="AM8404" s="11">
        <f>IF(Verzie!$E$1="CZK",Ceny!AK8404,IF(Verzie!$E$1="SK",Ceny!AL8404,""))</f>
        <v>46.30556</v>
      </c>
    </row>
    <row r="8405" spans="34:39" ht="15">
      <c r="AH8405" s="353" t="s">
        <v>1682</v>
      </c>
      <c r="AI8405" s="352" t="s">
        <v>24255</v>
      </c>
      <c r="AJ8405" s="352" t="s">
        <v>24256</v>
      </c>
      <c r="AK8405" s="354">
        <v>778.62058999999999</v>
      </c>
      <c r="AL8405" s="355">
        <v>37.035780000000003</v>
      </c>
      <c r="AM8405" s="11">
        <f>IF(Verzie!$E$1="CZK",Ceny!AK8405,IF(Verzie!$E$1="SK",Ceny!AL8405,""))</f>
        <v>37.035780000000003</v>
      </c>
    </row>
    <row r="8406" spans="34:39" ht="15">
      <c r="AH8406" s="353" t="s">
        <v>1682</v>
      </c>
      <c r="AI8406" s="352" t="s">
        <v>24257</v>
      </c>
      <c r="AJ8406" s="352" t="s">
        <v>24258</v>
      </c>
      <c r="AK8406" s="354">
        <v>724.84416999999996</v>
      </c>
      <c r="AL8406" s="355">
        <v>34.867620000000002</v>
      </c>
      <c r="AM8406" s="11">
        <f>IF(Verzie!$E$1="CZK",Ceny!AK8406,IF(Verzie!$E$1="SK",Ceny!AL8406,""))</f>
        <v>34.867620000000002</v>
      </c>
    </row>
    <row r="8407" spans="34:39" ht="15">
      <c r="AH8407" s="353" t="s">
        <v>1682</v>
      </c>
      <c r="AI8407" s="352" t="s">
        <v>24259</v>
      </c>
      <c r="AJ8407" s="352" t="s">
        <v>24260</v>
      </c>
      <c r="AK8407" s="354">
        <v>962.62135000000001</v>
      </c>
      <c r="AL8407" s="355">
        <v>46.30556</v>
      </c>
      <c r="AM8407" s="11">
        <f>IF(Verzie!$E$1="CZK",Ceny!AK8407,IF(Verzie!$E$1="SK",Ceny!AL8407,""))</f>
        <v>46.30556</v>
      </c>
    </row>
    <row r="8408" spans="34:39" ht="15">
      <c r="AH8408" s="353" t="s">
        <v>1682</v>
      </c>
      <c r="AI8408" s="352" t="s">
        <v>24261</v>
      </c>
      <c r="AJ8408" s="352" t="s">
        <v>24262</v>
      </c>
      <c r="AK8408" s="354">
        <v>778.62058999999999</v>
      </c>
      <c r="AL8408" s="355">
        <v>37.035780000000003</v>
      </c>
      <c r="AM8408" s="11">
        <f>IF(Verzie!$E$1="CZK",Ceny!AK8408,IF(Verzie!$E$1="SK",Ceny!AL8408,""))</f>
        <v>37.035780000000003</v>
      </c>
    </row>
    <row r="8409" spans="34:39" ht="15">
      <c r="AH8409" s="353" t="s">
        <v>1682</v>
      </c>
      <c r="AI8409" s="352" t="s">
        <v>24263</v>
      </c>
      <c r="AJ8409" s="352" t="s">
        <v>24264</v>
      </c>
      <c r="AK8409" s="354">
        <v>724.84416999999996</v>
      </c>
      <c r="AL8409" s="355">
        <v>34.867620000000002</v>
      </c>
      <c r="AM8409" s="11">
        <f>IF(Verzie!$E$1="CZK",Ceny!AK8409,IF(Verzie!$E$1="SK",Ceny!AL8409,""))</f>
        <v>34.867620000000002</v>
      </c>
    </row>
    <row r="8410" spans="34:39" ht="15">
      <c r="AH8410" s="353" t="s">
        <v>1682</v>
      </c>
      <c r="AI8410" s="352" t="s">
        <v>24265</v>
      </c>
      <c r="AJ8410" s="352" t="s">
        <v>24266</v>
      </c>
      <c r="AK8410" s="354">
        <v>1185.28289</v>
      </c>
      <c r="AL8410" s="355">
        <v>57.016359999999999</v>
      </c>
      <c r="AM8410" s="11">
        <f>IF(Verzie!$E$1="CZK",Ceny!AK8410,IF(Verzie!$E$1="SK",Ceny!AL8410,""))</f>
        <v>57.016359999999999</v>
      </c>
    </row>
    <row r="8411" spans="34:39" ht="15">
      <c r="AH8411" s="353" t="s">
        <v>1682</v>
      </c>
      <c r="AI8411" s="352" t="s">
        <v>24267</v>
      </c>
      <c r="AJ8411" s="352" t="s">
        <v>24268</v>
      </c>
      <c r="AK8411" s="354">
        <v>904.15489000000002</v>
      </c>
      <c r="AL8411" s="355">
        <v>42.944020000000002</v>
      </c>
      <c r="AM8411" s="11">
        <f>IF(Verzie!$E$1="CZK",Ceny!AK8411,IF(Verzie!$E$1="SK",Ceny!AL8411,""))</f>
        <v>42.944020000000002</v>
      </c>
    </row>
    <row r="8412" spans="34:39" ht="15">
      <c r="AH8412" s="353" t="s">
        <v>1682</v>
      </c>
      <c r="AI8412" s="352" t="s">
        <v>24269</v>
      </c>
      <c r="AJ8412" s="352" t="s">
        <v>24270</v>
      </c>
      <c r="AK8412" s="354">
        <v>865.25618999999995</v>
      </c>
      <c r="AL8412" s="355">
        <v>41.621940000000002</v>
      </c>
      <c r="AM8412" s="11">
        <f>IF(Verzie!$E$1="CZK",Ceny!AK8412,IF(Verzie!$E$1="SK",Ceny!AL8412,""))</f>
        <v>41.621940000000002</v>
      </c>
    </row>
    <row r="8413" spans="34:39" ht="15">
      <c r="AH8413" s="353" t="s">
        <v>1682</v>
      </c>
      <c r="AI8413" s="352" t="s">
        <v>24271</v>
      </c>
      <c r="AJ8413" s="352" t="s">
        <v>24272</v>
      </c>
      <c r="AK8413" s="354">
        <v>1185.28289</v>
      </c>
      <c r="AL8413" s="355">
        <v>57.016359999999999</v>
      </c>
      <c r="AM8413" s="11">
        <f>IF(Verzie!$E$1="CZK",Ceny!AK8413,IF(Verzie!$E$1="SK",Ceny!AL8413,""))</f>
        <v>57.016359999999999</v>
      </c>
    </row>
    <row r="8414" spans="34:39" ht="15">
      <c r="AH8414" s="353" t="s">
        <v>1682</v>
      </c>
      <c r="AI8414" s="352" t="s">
        <v>24273</v>
      </c>
      <c r="AJ8414" s="352" t="s">
        <v>24274</v>
      </c>
      <c r="AK8414" s="354">
        <v>904.15489000000002</v>
      </c>
      <c r="AL8414" s="355">
        <v>42.944020000000002</v>
      </c>
      <c r="AM8414" s="11">
        <f>IF(Verzie!$E$1="CZK",Ceny!AK8414,IF(Verzie!$E$1="SK",Ceny!AL8414,""))</f>
        <v>42.944020000000002</v>
      </c>
    </row>
    <row r="8415" spans="34:39" ht="15">
      <c r="AH8415" s="353" t="s">
        <v>1682</v>
      </c>
      <c r="AI8415" s="352" t="s">
        <v>24275</v>
      </c>
      <c r="AJ8415" s="352" t="s">
        <v>24276</v>
      </c>
      <c r="AK8415" s="354">
        <v>865.25618999999995</v>
      </c>
      <c r="AL8415" s="355">
        <v>41.621940000000002</v>
      </c>
      <c r="AM8415" s="11">
        <f>IF(Verzie!$E$1="CZK",Ceny!AK8415,IF(Verzie!$E$1="SK",Ceny!AL8415,""))</f>
        <v>41.621940000000002</v>
      </c>
    </row>
    <row r="8416" spans="34:39" ht="15">
      <c r="AH8416" s="353" t="s">
        <v>1682</v>
      </c>
      <c r="AI8416" s="352" t="s">
        <v>24277</v>
      </c>
      <c r="AJ8416" s="352" t="s">
        <v>24278</v>
      </c>
      <c r="AK8416" s="354">
        <v>1185.28289</v>
      </c>
      <c r="AL8416" s="355">
        <v>57.016359999999999</v>
      </c>
      <c r="AM8416" s="11">
        <f>IF(Verzie!$E$1="CZK",Ceny!AK8416,IF(Verzie!$E$1="SK",Ceny!AL8416,""))</f>
        <v>57.016359999999999</v>
      </c>
    </row>
    <row r="8417" spans="34:39" ht="15">
      <c r="AH8417" s="353" t="s">
        <v>1682</v>
      </c>
      <c r="AI8417" s="352" t="s">
        <v>24279</v>
      </c>
      <c r="AJ8417" s="352" t="s">
        <v>24280</v>
      </c>
      <c r="AK8417" s="354">
        <v>904.15489000000002</v>
      </c>
      <c r="AL8417" s="355">
        <v>42.944020000000002</v>
      </c>
      <c r="AM8417" s="11">
        <f>IF(Verzie!$E$1="CZK",Ceny!AK8417,IF(Verzie!$E$1="SK",Ceny!AL8417,""))</f>
        <v>42.944020000000002</v>
      </c>
    </row>
    <row r="8418" spans="34:39" ht="15">
      <c r="AH8418" s="353" t="s">
        <v>1682</v>
      </c>
      <c r="AI8418" s="352" t="s">
        <v>24281</v>
      </c>
      <c r="AJ8418" s="352" t="s">
        <v>24282</v>
      </c>
      <c r="AK8418" s="354">
        <v>865.25618999999995</v>
      </c>
      <c r="AL8418" s="355">
        <v>41.621940000000002</v>
      </c>
      <c r="AM8418" s="11">
        <f>IF(Verzie!$E$1="CZK",Ceny!AK8418,IF(Verzie!$E$1="SK",Ceny!AL8418,""))</f>
        <v>41.621940000000002</v>
      </c>
    </row>
    <row r="8419" spans="34:39" ht="15">
      <c r="AH8419" s="353" t="s">
        <v>1682</v>
      </c>
      <c r="AI8419" s="352" t="s">
        <v>24283</v>
      </c>
      <c r="AJ8419" s="352" t="s">
        <v>24284</v>
      </c>
      <c r="AK8419" s="354">
        <v>1098.4892500000001</v>
      </c>
      <c r="AL8419" s="355">
        <v>52.841299999999997</v>
      </c>
      <c r="AM8419" s="11">
        <f>IF(Verzie!$E$1="CZK",Ceny!AK8419,IF(Verzie!$E$1="SK",Ceny!AL8419,""))</f>
        <v>52.841299999999997</v>
      </c>
    </row>
    <row r="8420" spans="34:39" ht="15">
      <c r="AH8420" s="353" t="s">
        <v>1682</v>
      </c>
      <c r="AI8420" s="352" t="s">
        <v>24285</v>
      </c>
      <c r="AJ8420" s="352" t="s">
        <v>24286</v>
      </c>
      <c r="AK8420" s="354">
        <v>803.26045999999997</v>
      </c>
      <c r="AL8420" s="355">
        <v>38.21228</v>
      </c>
      <c r="AM8420" s="11">
        <f>IF(Verzie!$E$1="CZK",Ceny!AK8420,IF(Verzie!$E$1="SK",Ceny!AL8420,""))</f>
        <v>38.21228</v>
      </c>
    </row>
    <row r="8421" spans="34:39" ht="15">
      <c r="AH8421" s="353" t="s">
        <v>1682</v>
      </c>
      <c r="AI8421" s="352" t="s">
        <v>24287</v>
      </c>
      <c r="AJ8421" s="352" t="s">
        <v>24288</v>
      </c>
      <c r="AK8421" s="354">
        <v>747.13358000000005</v>
      </c>
      <c r="AL8421" s="355">
        <v>35.570680000000003</v>
      </c>
      <c r="AM8421" s="11">
        <f>IF(Verzie!$E$1="CZK",Ceny!AK8421,IF(Verzie!$E$1="SK",Ceny!AL8421,""))</f>
        <v>35.570680000000003</v>
      </c>
    </row>
    <row r="8422" spans="34:39" ht="15">
      <c r="AH8422" s="353" t="s">
        <v>1682</v>
      </c>
      <c r="AI8422" s="352" t="s">
        <v>24289</v>
      </c>
      <c r="AJ8422" s="352" t="s">
        <v>24290</v>
      </c>
      <c r="AK8422" s="354">
        <v>803.26045999999997</v>
      </c>
      <c r="AL8422" s="355">
        <v>38.21228</v>
      </c>
      <c r="AM8422" s="11">
        <f>IF(Verzie!$E$1="CZK",Ceny!AK8422,IF(Verzie!$E$1="SK",Ceny!AL8422,""))</f>
        <v>38.21228</v>
      </c>
    </row>
    <row r="8423" spans="34:39" ht="15">
      <c r="AH8423" s="353" t="s">
        <v>1682</v>
      </c>
      <c r="AI8423" s="352" t="s">
        <v>24291</v>
      </c>
      <c r="AJ8423" s="352" t="s">
        <v>24292</v>
      </c>
      <c r="AK8423" s="354">
        <v>747.13358000000005</v>
      </c>
      <c r="AL8423" s="355">
        <v>35.570680000000003</v>
      </c>
      <c r="AM8423" s="11">
        <f>IF(Verzie!$E$1="CZK",Ceny!AK8423,IF(Verzie!$E$1="SK",Ceny!AL8423,""))</f>
        <v>35.570680000000003</v>
      </c>
    </row>
    <row r="8424" spans="34:39" ht="15">
      <c r="AH8424" s="353" t="s">
        <v>1682</v>
      </c>
      <c r="AI8424" s="352" t="s">
        <v>24293</v>
      </c>
      <c r="AJ8424" s="352" t="s">
        <v>24294</v>
      </c>
      <c r="AK8424" s="354">
        <v>1098.4892500000001</v>
      </c>
      <c r="AL8424" s="355">
        <v>52.841299999999997</v>
      </c>
      <c r="AM8424" s="11">
        <f>IF(Verzie!$E$1="CZK",Ceny!AK8424,IF(Verzie!$E$1="SK",Ceny!AL8424,""))</f>
        <v>52.841299999999997</v>
      </c>
    </row>
    <row r="8425" spans="34:39" ht="15">
      <c r="AH8425" s="353" t="s">
        <v>1682</v>
      </c>
      <c r="AI8425" s="352" t="s">
        <v>24295</v>
      </c>
      <c r="AJ8425" s="352" t="s">
        <v>24296</v>
      </c>
      <c r="AK8425" s="354">
        <v>803.26045999999997</v>
      </c>
      <c r="AL8425" s="355">
        <v>38.21228</v>
      </c>
      <c r="AM8425" s="11">
        <f>IF(Verzie!$E$1="CZK",Ceny!AK8425,IF(Verzie!$E$1="SK",Ceny!AL8425,""))</f>
        <v>38.21228</v>
      </c>
    </row>
    <row r="8426" spans="34:39" ht="15">
      <c r="AH8426" s="353" t="s">
        <v>1682</v>
      </c>
      <c r="AI8426" s="352" t="s">
        <v>24297</v>
      </c>
      <c r="AJ8426" s="352" t="s">
        <v>24298</v>
      </c>
      <c r="AK8426" s="354">
        <v>747.13358000000005</v>
      </c>
      <c r="AL8426" s="355">
        <v>35.570680000000003</v>
      </c>
      <c r="AM8426" s="11">
        <f>IF(Verzie!$E$1="CZK",Ceny!AK8426,IF(Verzie!$E$1="SK",Ceny!AL8426,""))</f>
        <v>35.570680000000003</v>
      </c>
    </row>
    <row r="8427" spans="34:39" ht="15">
      <c r="AH8427" s="353" t="s">
        <v>1682</v>
      </c>
      <c r="AI8427" s="352" t="s">
        <v>24299</v>
      </c>
      <c r="AJ8427" s="352" t="s">
        <v>24300</v>
      </c>
      <c r="AK8427" s="354">
        <v>1205.5037</v>
      </c>
      <c r="AL8427" s="355">
        <v>57.989069999999998</v>
      </c>
      <c r="AM8427" s="11">
        <f>IF(Verzie!$E$1="CZK",Ceny!AK8427,IF(Verzie!$E$1="SK",Ceny!AL8427,""))</f>
        <v>57.989069999999998</v>
      </c>
    </row>
    <row r="8428" spans="34:39" ht="15">
      <c r="AH8428" s="353" t="s">
        <v>1682</v>
      </c>
      <c r="AI8428" s="352" t="s">
        <v>24301</v>
      </c>
      <c r="AJ8428" s="352" t="s">
        <v>24302</v>
      </c>
      <c r="AK8428" s="354">
        <v>928.16308000000004</v>
      </c>
      <c r="AL8428" s="355">
        <v>44.090760000000003</v>
      </c>
      <c r="AM8428" s="11">
        <f>IF(Verzie!$E$1="CZK",Ceny!AK8428,IF(Verzie!$E$1="SK",Ceny!AL8428,""))</f>
        <v>44.090760000000003</v>
      </c>
    </row>
    <row r="8429" spans="34:39" ht="15">
      <c r="AH8429" s="353" t="s">
        <v>1682</v>
      </c>
      <c r="AI8429" s="352" t="s">
        <v>24303</v>
      </c>
      <c r="AJ8429" s="352" t="s">
        <v>24304</v>
      </c>
      <c r="AK8429" s="354">
        <v>889.47709999999995</v>
      </c>
      <c r="AL8429" s="355">
        <v>42.787080000000003</v>
      </c>
      <c r="AM8429" s="11">
        <f>IF(Verzie!$E$1="CZK",Ceny!AK8429,IF(Verzie!$E$1="SK",Ceny!AL8429,""))</f>
        <v>42.787080000000003</v>
      </c>
    </row>
    <row r="8430" spans="34:39" ht="15">
      <c r="AH8430" s="353" t="s">
        <v>1682</v>
      </c>
      <c r="AI8430" s="352" t="s">
        <v>24305</v>
      </c>
      <c r="AJ8430" s="352" t="s">
        <v>24306</v>
      </c>
      <c r="AK8430" s="354">
        <v>1205.5037</v>
      </c>
      <c r="AL8430" s="355">
        <v>57.989069999999998</v>
      </c>
      <c r="AM8430" s="11">
        <f>IF(Verzie!$E$1="CZK",Ceny!AK8430,IF(Verzie!$E$1="SK",Ceny!AL8430,""))</f>
        <v>57.989069999999998</v>
      </c>
    </row>
    <row r="8431" spans="34:39" ht="15">
      <c r="AH8431" s="353" t="s">
        <v>1682</v>
      </c>
      <c r="AI8431" s="352" t="s">
        <v>24307</v>
      </c>
      <c r="AJ8431" s="352" t="s">
        <v>24308</v>
      </c>
      <c r="AK8431" s="354">
        <v>928.16308000000004</v>
      </c>
      <c r="AL8431" s="355">
        <v>44.090760000000003</v>
      </c>
      <c r="AM8431" s="11">
        <f>IF(Verzie!$E$1="CZK",Ceny!AK8431,IF(Verzie!$E$1="SK",Ceny!AL8431,""))</f>
        <v>44.090760000000003</v>
      </c>
    </row>
    <row r="8432" spans="34:39" ht="15">
      <c r="AH8432" s="353" t="s">
        <v>1682</v>
      </c>
      <c r="AI8432" s="352" t="s">
        <v>24309</v>
      </c>
      <c r="AJ8432" s="352" t="s">
        <v>24310</v>
      </c>
      <c r="AK8432" s="354">
        <v>889.47709999999995</v>
      </c>
      <c r="AL8432" s="355">
        <v>42.787080000000003</v>
      </c>
      <c r="AM8432" s="11">
        <f>IF(Verzie!$E$1="CZK",Ceny!AK8432,IF(Verzie!$E$1="SK",Ceny!AL8432,""))</f>
        <v>42.787080000000003</v>
      </c>
    </row>
    <row r="8433" spans="34:39" ht="15">
      <c r="AH8433" s="353" t="s">
        <v>1682</v>
      </c>
      <c r="AI8433" s="352" t="s">
        <v>24311</v>
      </c>
      <c r="AJ8433" s="352" t="s">
        <v>24312</v>
      </c>
      <c r="AK8433" s="354">
        <v>1205.5037</v>
      </c>
      <c r="AL8433" s="355">
        <v>57.989069999999998</v>
      </c>
      <c r="AM8433" s="11">
        <f>IF(Verzie!$E$1="CZK",Ceny!AK8433,IF(Verzie!$E$1="SK",Ceny!AL8433,""))</f>
        <v>57.989069999999998</v>
      </c>
    </row>
    <row r="8434" spans="34:39" ht="15">
      <c r="AH8434" s="353" t="s">
        <v>1682</v>
      </c>
      <c r="AI8434" s="352" t="s">
        <v>24313</v>
      </c>
      <c r="AJ8434" s="352" t="s">
        <v>24314</v>
      </c>
      <c r="AK8434" s="354">
        <v>928.16308000000004</v>
      </c>
      <c r="AL8434" s="355">
        <v>44.090760000000003</v>
      </c>
      <c r="AM8434" s="11">
        <f>IF(Verzie!$E$1="CZK",Ceny!AK8434,IF(Verzie!$E$1="SK",Ceny!AL8434,""))</f>
        <v>44.090760000000003</v>
      </c>
    </row>
    <row r="8435" spans="34:39" ht="15">
      <c r="AH8435" s="353" t="s">
        <v>1682</v>
      </c>
      <c r="AI8435" s="352" t="s">
        <v>24315</v>
      </c>
      <c r="AJ8435" s="352" t="s">
        <v>24316</v>
      </c>
      <c r="AK8435" s="354">
        <v>889.47709999999995</v>
      </c>
      <c r="AL8435" s="355">
        <v>42.787080000000003</v>
      </c>
      <c r="AM8435" s="11">
        <f>IF(Verzie!$E$1="CZK",Ceny!AK8435,IF(Verzie!$E$1="SK",Ceny!AL8435,""))</f>
        <v>42.787080000000003</v>
      </c>
    </row>
    <row r="8436" spans="34:39" ht="15">
      <c r="AH8436" s="353" t="s">
        <v>1682</v>
      </c>
      <c r="AI8436" s="352" t="s">
        <v>24317</v>
      </c>
      <c r="AJ8436" s="352" t="s">
        <v>24318</v>
      </c>
      <c r="AK8436" s="354">
        <v>1245.9453900000001</v>
      </c>
      <c r="AL8436" s="355">
        <v>59.934510000000003</v>
      </c>
      <c r="AM8436" s="11">
        <f>IF(Verzie!$E$1="CZK",Ceny!AK8436,IF(Verzie!$E$1="SK",Ceny!AL8436,""))</f>
        <v>59.934510000000003</v>
      </c>
    </row>
    <row r="8437" spans="34:39" ht="15">
      <c r="AH8437" s="353" t="s">
        <v>1682</v>
      </c>
      <c r="AI8437" s="352" t="s">
        <v>24319</v>
      </c>
      <c r="AJ8437" s="352" t="s">
        <v>24320</v>
      </c>
      <c r="AK8437" s="354">
        <v>991.25919999999996</v>
      </c>
      <c r="AL8437" s="355">
        <v>47.683169999999997</v>
      </c>
      <c r="AM8437" s="11">
        <f>IF(Verzie!$E$1="CZK",Ceny!AK8437,IF(Verzie!$E$1="SK",Ceny!AL8437,""))</f>
        <v>47.683169999999997</v>
      </c>
    </row>
    <row r="8438" spans="34:39" ht="15">
      <c r="AH8438" s="353" t="s">
        <v>1682</v>
      </c>
      <c r="AI8438" s="352" t="s">
        <v>24321</v>
      </c>
      <c r="AJ8438" s="352" t="s">
        <v>24322</v>
      </c>
      <c r="AK8438" s="354">
        <v>937.91949999999997</v>
      </c>
      <c r="AL8438" s="355">
        <v>45.117310000000003</v>
      </c>
      <c r="AM8438" s="11">
        <f>IF(Verzie!$E$1="CZK",Ceny!AK8438,IF(Verzie!$E$1="SK",Ceny!AL8438,""))</f>
        <v>45.117310000000003</v>
      </c>
    </row>
    <row r="8439" spans="34:39" ht="15">
      <c r="AH8439" s="353" t="s">
        <v>1682</v>
      </c>
      <c r="AI8439" s="352" t="s">
        <v>24323</v>
      </c>
      <c r="AJ8439" s="352" t="s">
        <v>24324</v>
      </c>
      <c r="AK8439" s="354">
        <v>1245.9453900000001</v>
      </c>
      <c r="AL8439" s="355">
        <v>59.934510000000003</v>
      </c>
      <c r="AM8439" s="11">
        <f>IF(Verzie!$E$1="CZK",Ceny!AK8439,IF(Verzie!$E$1="SK",Ceny!AL8439,""))</f>
        <v>59.934510000000003</v>
      </c>
    </row>
    <row r="8440" spans="34:39" ht="15">
      <c r="AH8440" s="353" t="s">
        <v>1682</v>
      </c>
      <c r="AI8440" s="352" t="s">
        <v>24325</v>
      </c>
      <c r="AJ8440" s="352" t="s">
        <v>24326</v>
      </c>
      <c r="AK8440" s="354">
        <v>991.25919999999996</v>
      </c>
      <c r="AL8440" s="355">
        <v>47.683169999999997</v>
      </c>
      <c r="AM8440" s="11">
        <f>IF(Verzie!$E$1="CZK",Ceny!AK8440,IF(Verzie!$E$1="SK",Ceny!AL8440,""))</f>
        <v>47.683169999999997</v>
      </c>
    </row>
    <row r="8441" spans="34:39" ht="15">
      <c r="AH8441" s="353" t="s">
        <v>1682</v>
      </c>
      <c r="AI8441" s="352" t="s">
        <v>24327</v>
      </c>
      <c r="AJ8441" s="352" t="s">
        <v>24328</v>
      </c>
      <c r="AK8441" s="354">
        <v>937.91949999999997</v>
      </c>
      <c r="AL8441" s="355">
        <v>45.117310000000003</v>
      </c>
      <c r="AM8441" s="11">
        <f>IF(Verzie!$E$1="CZK",Ceny!AK8441,IF(Verzie!$E$1="SK",Ceny!AL8441,""))</f>
        <v>45.117310000000003</v>
      </c>
    </row>
    <row r="8442" spans="34:39" ht="15">
      <c r="AH8442" s="353" t="s">
        <v>1682</v>
      </c>
      <c r="AI8442" s="352" t="s">
        <v>24329</v>
      </c>
      <c r="AJ8442" s="352" t="s">
        <v>24330</v>
      </c>
      <c r="AK8442" s="354">
        <v>1245.9453900000001</v>
      </c>
      <c r="AL8442" s="355">
        <v>59.934510000000003</v>
      </c>
      <c r="AM8442" s="11">
        <f>IF(Verzie!$E$1="CZK",Ceny!AK8442,IF(Verzie!$E$1="SK",Ceny!AL8442,""))</f>
        <v>59.934510000000003</v>
      </c>
    </row>
    <row r="8443" spans="34:39" ht="15">
      <c r="AH8443" s="353" t="s">
        <v>1682</v>
      </c>
      <c r="AI8443" s="352" t="s">
        <v>24331</v>
      </c>
      <c r="AJ8443" s="352" t="s">
        <v>24332</v>
      </c>
      <c r="AK8443" s="354">
        <v>991.25919999999996</v>
      </c>
      <c r="AL8443" s="355">
        <v>47.683169999999997</v>
      </c>
      <c r="AM8443" s="11">
        <f>IF(Verzie!$E$1="CZK",Ceny!AK8443,IF(Verzie!$E$1="SK",Ceny!AL8443,""))</f>
        <v>47.683169999999997</v>
      </c>
    </row>
    <row r="8444" spans="34:39" ht="15">
      <c r="AH8444" s="353" t="s">
        <v>1682</v>
      </c>
      <c r="AI8444" s="352" t="s">
        <v>24333</v>
      </c>
      <c r="AJ8444" s="352" t="s">
        <v>24334</v>
      </c>
      <c r="AK8444" s="354">
        <v>937.91949999999997</v>
      </c>
      <c r="AL8444" s="355">
        <v>45.117310000000003</v>
      </c>
      <c r="AM8444" s="11">
        <f>IF(Verzie!$E$1="CZK",Ceny!AK8444,IF(Verzie!$E$1="SK",Ceny!AL8444,""))</f>
        <v>45.117310000000003</v>
      </c>
    </row>
    <row r="8445" spans="34:39" ht="15">
      <c r="AH8445" s="353" t="s">
        <v>1682</v>
      </c>
      <c r="AI8445" s="352" t="s">
        <v>24335</v>
      </c>
      <c r="AJ8445" s="352" t="s">
        <v>24336</v>
      </c>
      <c r="AK8445" s="354">
        <v>0</v>
      </c>
      <c r="AL8445" s="355">
        <v>0</v>
      </c>
      <c r="AM8445" s="11">
        <f>IF(Verzie!$E$1="CZK",Ceny!AK8445,IF(Verzie!$E$1="SK",Ceny!AL8445,""))</f>
        <v>0</v>
      </c>
    </row>
    <row r="8446" spans="34:39" ht="15">
      <c r="AH8446" s="353" t="s">
        <v>1682</v>
      </c>
      <c r="AI8446" s="352" t="s">
        <v>24337</v>
      </c>
      <c r="AJ8446" s="352" t="s">
        <v>24338</v>
      </c>
      <c r="AK8446" s="354">
        <v>0</v>
      </c>
      <c r="AL8446" s="355">
        <v>0</v>
      </c>
      <c r="AM8446" s="11">
        <f>IF(Verzie!$E$1="CZK",Ceny!AK8446,IF(Verzie!$E$1="SK",Ceny!AL8446,""))</f>
        <v>0</v>
      </c>
    </row>
    <row r="8447" spans="34:39" ht="15">
      <c r="AH8447" s="353" t="s">
        <v>1682</v>
      </c>
      <c r="AI8447" s="352" t="s">
        <v>24339</v>
      </c>
      <c r="AJ8447" s="352" t="s">
        <v>24340</v>
      </c>
      <c r="AK8447" s="354">
        <v>0</v>
      </c>
      <c r="AL8447" s="355">
        <v>0</v>
      </c>
      <c r="AM8447" s="11">
        <f>IF(Verzie!$E$1="CZK",Ceny!AK8447,IF(Verzie!$E$1="SK",Ceny!AL8447,""))</f>
        <v>0</v>
      </c>
    </row>
    <row r="8448" spans="34:39" ht="15">
      <c r="AH8448" s="353" t="s">
        <v>1682</v>
      </c>
      <c r="AI8448" s="352" t="s">
        <v>24341</v>
      </c>
      <c r="AJ8448" s="352" t="s">
        <v>24342</v>
      </c>
      <c r="AK8448" s="354">
        <v>0</v>
      </c>
      <c r="AL8448" s="355">
        <v>0</v>
      </c>
      <c r="AM8448" s="11">
        <f>IF(Verzie!$E$1="CZK",Ceny!AK8448,IF(Verzie!$E$1="SK",Ceny!AL8448,""))</f>
        <v>0</v>
      </c>
    </row>
    <row r="8449" spans="34:39" ht="15">
      <c r="AH8449" s="353" t="s">
        <v>1682</v>
      </c>
      <c r="AI8449" s="352" t="s">
        <v>24343</v>
      </c>
      <c r="AJ8449" s="352" t="s">
        <v>24344</v>
      </c>
      <c r="AK8449" s="354">
        <v>0</v>
      </c>
      <c r="AL8449" s="355">
        <v>0</v>
      </c>
      <c r="AM8449" s="11">
        <f>IF(Verzie!$E$1="CZK",Ceny!AK8449,IF(Verzie!$E$1="SK",Ceny!AL8449,""))</f>
        <v>0</v>
      </c>
    </row>
    <row r="8450" spans="34:39" ht="15">
      <c r="AH8450" s="353" t="s">
        <v>1682</v>
      </c>
      <c r="AI8450" s="352" t="s">
        <v>24345</v>
      </c>
      <c r="AJ8450" s="352" t="s">
        <v>24346</v>
      </c>
      <c r="AK8450" s="354">
        <v>0</v>
      </c>
      <c r="AL8450" s="355">
        <v>0</v>
      </c>
      <c r="AM8450" s="11">
        <f>IF(Verzie!$E$1="CZK",Ceny!AK8450,IF(Verzie!$E$1="SK",Ceny!AL8450,""))</f>
        <v>0</v>
      </c>
    </row>
    <row r="8451" spans="34:39" ht="15">
      <c r="AH8451" s="353" t="s">
        <v>1682</v>
      </c>
      <c r="AI8451" s="352" t="s">
        <v>24347</v>
      </c>
      <c r="AJ8451" s="352" t="s">
        <v>24348</v>
      </c>
      <c r="AK8451" s="354">
        <v>0</v>
      </c>
      <c r="AL8451" s="355">
        <v>0</v>
      </c>
      <c r="AM8451" s="11">
        <f>IF(Verzie!$E$1="CZK",Ceny!AK8451,IF(Verzie!$E$1="SK",Ceny!AL8451,""))</f>
        <v>0</v>
      </c>
    </row>
    <row r="8452" spans="34:39" ht="15">
      <c r="AH8452" s="353" t="s">
        <v>1682</v>
      </c>
      <c r="AI8452" s="352" t="s">
        <v>24349</v>
      </c>
      <c r="AJ8452" s="352" t="s">
        <v>24350</v>
      </c>
      <c r="AK8452" s="354">
        <v>0</v>
      </c>
      <c r="AL8452" s="355">
        <v>0</v>
      </c>
      <c r="AM8452" s="11">
        <f>IF(Verzie!$E$1="CZK",Ceny!AK8452,IF(Verzie!$E$1="SK",Ceny!AL8452,""))</f>
        <v>0</v>
      </c>
    </row>
    <row r="8453" spans="34:39" ht="15">
      <c r="AH8453" s="353" t="s">
        <v>1682</v>
      </c>
      <c r="AI8453" s="352" t="s">
        <v>24351</v>
      </c>
      <c r="AJ8453" s="352" t="s">
        <v>24352</v>
      </c>
      <c r="AK8453" s="354">
        <v>0</v>
      </c>
      <c r="AL8453" s="355">
        <v>0</v>
      </c>
      <c r="AM8453" s="11">
        <f>IF(Verzie!$E$1="CZK",Ceny!AK8453,IF(Verzie!$E$1="SK",Ceny!AL8453,""))</f>
        <v>0</v>
      </c>
    </row>
    <row r="8454" spans="34:39" ht="15">
      <c r="AH8454" s="353" t="s">
        <v>1682</v>
      </c>
      <c r="AI8454" s="352" t="s">
        <v>24353</v>
      </c>
      <c r="AJ8454" s="352" t="s">
        <v>24354</v>
      </c>
      <c r="AK8454" s="354">
        <v>0</v>
      </c>
      <c r="AL8454" s="355">
        <v>0</v>
      </c>
      <c r="AM8454" s="11">
        <f>IF(Verzie!$E$1="CZK",Ceny!AK8454,IF(Verzie!$E$1="SK",Ceny!AL8454,""))</f>
        <v>0</v>
      </c>
    </row>
    <row r="8455" spans="34:39" ht="15">
      <c r="AH8455" s="353" t="s">
        <v>1682</v>
      </c>
      <c r="AI8455" s="352" t="s">
        <v>24355</v>
      </c>
      <c r="AJ8455" s="352" t="s">
        <v>24356</v>
      </c>
      <c r="AK8455" s="354">
        <v>0</v>
      </c>
      <c r="AL8455" s="355">
        <v>0</v>
      </c>
      <c r="AM8455" s="11">
        <f>IF(Verzie!$E$1="CZK",Ceny!AK8455,IF(Verzie!$E$1="SK",Ceny!AL8455,""))</f>
        <v>0</v>
      </c>
    </row>
    <row r="8456" spans="34:39" ht="15">
      <c r="AH8456" s="353" t="s">
        <v>1682</v>
      </c>
      <c r="AI8456" s="352" t="s">
        <v>24357</v>
      </c>
      <c r="AJ8456" s="352" t="s">
        <v>24358</v>
      </c>
      <c r="AK8456" s="354">
        <v>0</v>
      </c>
      <c r="AL8456" s="355">
        <v>0</v>
      </c>
      <c r="AM8456" s="11">
        <f>IF(Verzie!$E$1="CZK",Ceny!AK8456,IF(Verzie!$E$1="SK",Ceny!AL8456,""))</f>
        <v>0</v>
      </c>
    </row>
    <row r="8457" spans="34:39" ht="15">
      <c r="AH8457" s="353" t="s">
        <v>1682</v>
      </c>
      <c r="AI8457" s="352" t="s">
        <v>24359</v>
      </c>
      <c r="AJ8457" s="352" t="s">
        <v>24360</v>
      </c>
      <c r="AK8457" s="354">
        <v>0</v>
      </c>
      <c r="AL8457" s="355">
        <v>0</v>
      </c>
      <c r="AM8457" s="11">
        <f>IF(Verzie!$E$1="CZK",Ceny!AK8457,IF(Verzie!$E$1="SK",Ceny!AL8457,""))</f>
        <v>0</v>
      </c>
    </row>
    <row r="8458" spans="34:39" ht="15">
      <c r="AH8458" s="353" t="s">
        <v>1682</v>
      </c>
      <c r="AI8458" s="352" t="s">
        <v>24361</v>
      </c>
      <c r="AJ8458" s="352" t="s">
        <v>24362</v>
      </c>
      <c r="AK8458" s="354">
        <v>0</v>
      </c>
      <c r="AL8458" s="355">
        <v>0</v>
      </c>
      <c r="AM8458" s="11">
        <f>IF(Verzie!$E$1="CZK",Ceny!AK8458,IF(Verzie!$E$1="SK",Ceny!AL8458,""))</f>
        <v>0</v>
      </c>
    </row>
    <row r="8459" spans="34:39" ht="15">
      <c r="AH8459" s="353" t="s">
        <v>1682</v>
      </c>
      <c r="AI8459" s="352" t="s">
        <v>24363</v>
      </c>
      <c r="AJ8459" s="352" t="s">
        <v>24364</v>
      </c>
      <c r="AK8459" s="354">
        <v>0</v>
      </c>
      <c r="AL8459" s="355">
        <v>0</v>
      </c>
      <c r="AM8459" s="11">
        <f>IF(Verzie!$E$1="CZK",Ceny!AK8459,IF(Verzie!$E$1="SK",Ceny!AL8459,""))</f>
        <v>0</v>
      </c>
    </row>
    <row r="8460" spans="34:39" ht="15">
      <c r="AH8460" s="353" t="s">
        <v>1682</v>
      </c>
      <c r="AI8460" s="352" t="s">
        <v>24365</v>
      </c>
      <c r="AJ8460" s="352" t="s">
        <v>24366</v>
      </c>
      <c r="AK8460" s="354">
        <v>0</v>
      </c>
      <c r="AL8460" s="355">
        <v>0</v>
      </c>
      <c r="AM8460" s="11">
        <f>IF(Verzie!$E$1="CZK",Ceny!AK8460,IF(Verzie!$E$1="SK",Ceny!AL8460,""))</f>
        <v>0</v>
      </c>
    </row>
    <row r="8461" spans="34:39" ht="15">
      <c r="AH8461" s="353" t="s">
        <v>1682</v>
      </c>
      <c r="AI8461" s="352" t="s">
        <v>24367</v>
      </c>
      <c r="AJ8461" s="352" t="s">
        <v>24368</v>
      </c>
      <c r="AK8461" s="354">
        <v>0</v>
      </c>
      <c r="AL8461" s="355">
        <v>0</v>
      </c>
      <c r="AM8461" s="11">
        <f>IF(Verzie!$E$1="CZK",Ceny!AK8461,IF(Verzie!$E$1="SK",Ceny!AL8461,""))</f>
        <v>0</v>
      </c>
    </row>
    <row r="8462" spans="34:39" ht="15">
      <c r="AH8462" s="353" t="s">
        <v>1682</v>
      </c>
      <c r="AI8462" s="352" t="s">
        <v>24369</v>
      </c>
      <c r="AJ8462" s="352" t="s">
        <v>24370</v>
      </c>
      <c r="AK8462" s="354">
        <v>0</v>
      </c>
      <c r="AL8462" s="355">
        <v>0</v>
      </c>
      <c r="AM8462" s="11">
        <f>IF(Verzie!$E$1="CZK",Ceny!AK8462,IF(Verzie!$E$1="SK",Ceny!AL8462,""))</f>
        <v>0</v>
      </c>
    </row>
    <row r="8463" spans="34:39" ht="15">
      <c r="AH8463" s="353" t="s">
        <v>1682</v>
      </c>
      <c r="AI8463" s="352" t="s">
        <v>24371</v>
      </c>
      <c r="AJ8463" s="352" t="s">
        <v>24372</v>
      </c>
      <c r="AK8463" s="354">
        <v>0</v>
      </c>
      <c r="AL8463" s="355">
        <v>0</v>
      </c>
      <c r="AM8463" s="11">
        <f>IF(Verzie!$E$1="CZK",Ceny!AK8463,IF(Verzie!$E$1="SK",Ceny!AL8463,""))</f>
        <v>0</v>
      </c>
    </row>
    <row r="8464" spans="34:39" ht="15">
      <c r="AH8464" s="353" t="s">
        <v>1682</v>
      </c>
      <c r="AI8464" s="352" t="s">
        <v>24373</v>
      </c>
      <c r="AJ8464" s="352" t="s">
        <v>24374</v>
      </c>
      <c r="AK8464" s="354">
        <v>0</v>
      </c>
      <c r="AL8464" s="355">
        <v>0</v>
      </c>
      <c r="AM8464" s="11">
        <f>IF(Verzie!$E$1="CZK",Ceny!AK8464,IF(Verzie!$E$1="SK",Ceny!AL8464,""))</f>
        <v>0</v>
      </c>
    </row>
    <row r="8465" spans="34:39" ht="15">
      <c r="AH8465" s="353" t="s">
        <v>1682</v>
      </c>
      <c r="AI8465" s="352" t="s">
        <v>24375</v>
      </c>
      <c r="AJ8465" s="352" t="s">
        <v>24376</v>
      </c>
      <c r="AK8465" s="354">
        <v>0</v>
      </c>
      <c r="AL8465" s="355">
        <v>0</v>
      </c>
      <c r="AM8465" s="11">
        <f>IF(Verzie!$E$1="CZK",Ceny!AK8465,IF(Verzie!$E$1="SK",Ceny!AL8465,""))</f>
        <v>0</v>
      </c>
    </row>
    <row r="8466" spans="34:39" ht="15">
      <c r="AH8466" s="353" t="s">
        <v>1682</v>
      </c>
      <c r="AI8466" s="352" t="s">
        <v>24377</v>
      </c>
      <c r="AJ8466" s="352" t="s">
        <v>24378</v>
      </c>
      <c r="AK8466" s="354">
        <v>0</v>
      </c>
      <c r="AL8466" s="355">
        <v>0</v>
      </c>
      <c r="AM8466" s="11">
        <f>IF(Verzie!$E$1="CZK",Ceny!AK8466,IF(Verzie!$E$1="SK",Ceny!AL8466,""))</f>
        <v>0</v>
      </c>
    </row>
    <row r="8467" spans="34:39" ht="15">
      <c r="AH8467" s="353" t="s">
        <v>1682</v>
      </c>
      <c r="AI8467" s="352" t="s">
        <v>24379</v>
      </c>
      <c r="AJ8467" s="352" t="s">
        <v>24380</v>
      </c>
      <c r="AK8467" s="354">
        <v>0</v>
      </c>
      <c r="AL8467" s="355">
        <v>0</v>
      </c>
      <c r="AM8467" s="11">
        <f>IF(Verzie!$E$1="CZK",Ceny!AK8467,IF(Verzie!$E$1="SK",Ceny!AL8467,""))</f>
        <v>0</v>
      </c>
    </row>
    <row r="8468" spans="34:39" ht="15">
      <c r="AH8468" s="353" t="s">
        <v>1682</v>
      </c>
      <c r="AI8468" s="352" t="s">
        <v>24381</v>
      </c>
      <c r="AJ8468" s="352" t="s">
        <v>24382</v>
      </c>
      <c r="AK8468" s="354">
        <v>0</v>
      </c>
      <c r="AL8468" s="355">
        <v>0</v>
      </c>
      <c r="AM8468" s="11">
        <f>IF(Verzie!$E$1="CZK",Ceny!AK8468,IF(Verzie!$E$1="SK",Ceny!AL8468,""))</f>
        <v>0</v>
      </c>
    </row>
    <row r="8469" spans="34:39" ht="15">
      <c r="AH8469" s="353" t="s">
        <v>1682</v>
      </c>
      <c r="AI8469" s="352" t="s">
        <v>24383</v>
      </c>
      <c r="AJ8469" s="352" t="s">
        <v>24384</v>
      </c>
      <c r="AK8469" s="354">
        <v>0</v>
      </c>
      <c r="AL8469" s="355">
        <v>0</v>
      </c>
      <c r="AM8469" s="11">
        <f>IF(Verzie!$E$1="CZK",Ceny!AK8469,IF(Verzie!$E$1="SK",Ceny!AL8469,""))</f>
        <v>0</v>
      </c>
    </row>
    <row r="8470" spans="34:39" ht="15">
      <c r="AH8470" s="353" t="s">
        <v>1682</v>
      </c>
      <c r="AI8470" s="352" t="s">
        <v>24385</v>
      </c>
      <c r="AJ8470" s="352" t="s">
        <v>24386</v>
      </c>
      <c r="AK8470" s="354">
        <v>0</v>
      </c>
      <c r="AL8470" s="355">
        <v>0</v>
      </c>
      <c r="AM8470" s="11">
        <f>IF(Verzie!$E$1="CZK",Ceny!AK8470,IF(Verzie!$E$1="SK",Ceny!AL8470,""))</f>
        <v>0</v>
      </c>
    </row>
    <row r="8471" spans="34:39" ht="15">
      <c r="AH8471" s="353" t="s">
        <v>1682</v>
      </c>
      <c r="AI8471" s="352" t="s">
        <v>24387</v>
      </c>
      <c r="AJ8471" s="352" t="s">
        <v>24388</v>
      </c>
      <c r="AK8471" s="354">
        <v>0</v>
      </c>
      <c r="AL8471" s="355">
        <v>0</v>
      </c>
      <c r="AM8471" s="11">
        <f>IF(Verzie!$E$1="CZK",Ceny!AK8471,IF(Verzie!$E$1="SK",Ceny!AL8471,""))</f>
        <v>0</v>
      </c>
    </row>
    <row r="8472" spans="34:39" ht="15">
      <c r="AH8472" s="353" t="s">
        <v>1682</v>
      </c>
      <c r="AI8472" s="352" t="s">
        <v>24389</v>
      </c>
      <c r="AJ8472" s="352" t="s">
        <v>24390</v>
      </c>
      <c r="AK8472" s="354">
        <v>0</v>
      </c>
      <c r="AL8472" s="355">
        <v>0</v>
      </c>
      <c r="AM8472" s="11">
        <f>IF(Verzie!$E$1="CZK",Ceny!AK8472,IF(Verzie!$E$1="SK",Ceny!AL8472,""))</f>
        <v>0</v>
      </c>
    </row>
    <row r="8473" spans="34:39" ht="15">
      <c r="AH8473" s="353" t="s">
        <v>1682</v>
      </c>
      <c r="AI8473" s="352" t="s">
        <v>24391</v>
      </c>
      <c r="AJ8473" s="352" t="s">
        <v>24392</v>
      </c>
      <c r="AK8473" s="354">
        <v>0</v>
      </c>
      <c r="AL8473" s="355">
        <v>0</v>
      </c>
      <c r="AM8473" s="11">
        <f>IF(Verzie!$E$1="CZK",Ceny!AK8473,IF(Verzie!$E$1="SK",Ceny!AL8473,""))</f>
        <v>0</v>
      </c>
    </row>
    <row r="8474" spans="34:39" ht="15">
      <c r="AH8474" s="353" t="s">
        <v>1682</v>
      </c>
      <c r="AI8474" s="352" t="s">
        <v>24393</v>
      </c>
      <c r="AJ8474" s="352" t="s">
        <v>24394</v>
      </c>
      <c r="AK8474" s="354">
        <v>0</v>
      </c>
      <c r="AL8474" s="355">
        <v>0</v>
      </c>
      <c r="AM8474" s="11">
        <f>IF(Verzie!$E$1="CZK",Ceny!AK8474,IF(Verzie!$E$1="SK",Ceny!AL8474,""))</f>
        <v>0</v>
      </c>
    </row>
    <row r="8475" spans="34:39" ht="15">
      <c r="AH8475" s="353" t="s">
        <v>1682</v>
      </c>
      <c r="AI8475" s="352" t="s">
        <v>24395</v>
      </c>
      <c r="AJ8475" s="352" t="s">
        <v>24396</v>
      </c>
      <c r="AK8475" s="354">
        <v>0</v>
      </c>
      <c r="AL8475" s="355">
        <v>0</v>
      </c>
      <c r="AM8475" s="11">
        <f>IF(Verzie!$E$1="CZK",Ceny!AK8475,IF(Verzie!$E$1="SK",Ceny!AL8475,""))</f>
        <v>0</v>
      </c>
    </row>
    <row r="8476" spans="34:39" ht="15">
      <c r="AH8476" s="353" t="s">
        <v>1682</v>
      </c>
      <c r="AI8476" s="352" t="s">
        <v>24397</v>
      </c>
      <c r="AJ8476" s="352" t="s">
        <v>24398</v>
      </c>
      <c r="AK8476" s="354">
        <v>0</v>
      </c>
      <c r="AL8476" s="355">
        <v>0</v>
      </c>
      <c r="AM8476" s="11">
        <f>IF(Verzie!$E$1="CZK",Ceny!AK8476,IF(Verzie!$E$1="SK",Ceny!AL8476,""))</f>
        <v>0</v>
      </c>
    </row>
    <row r="8477" spans="34:39" ht="15">
      <c r="AH8477" s="353" t="s">
        <v>1682</v>
      </c>
      <c r="AI8477" s="352" t="s">
        <v>24399</v>
      </c>
      <c r="AJ8477" s="352" t="s">
        <v>24400</v>
      </c>
      <c r="AK8477" s="354">
        <v>0</v>
      </c>
      <c r="AL8477" s="355">
        <v>0</v>
      </c>
      <c r="AM8477" s="11">
        <f>IF(Verzie!$E$1="CZK",Ceny!AK8477,IF(Verzie!$E$1="SK",Ceny!AL8477,""))</f>
        <v>0</v>
      </c>
    </row>
    <row r="8478" spans="34:39" ht="15">
      <c r="AH8478" s="353" t="s">
        <v>1682</v>
      </c>
      <c r="AI8478" s="352" t="s">
        <v>24401</v>
      </c>
      <c r="AJ8478" s="352" t="s">
        <v>24402</v>
      </c>
      <c r="AK8478" s="354">
        <v>0</v>
      </c>
      <c r="AL8478" s="355">
        <v>0</v>
      </c>
      <c r="AM8478" s="11">
        <f>IF(Verzie!$E$1="CZK",Ceny!AK8478,IF(Verzie!$E$1="SK",Ceny!AL8478,""))</f>
        <v>0</v>
      </c>
    </row>
    <row r="8479" spans="34:39" ht="15">
      <c r="AH8479" s="353" t="s">
        <v>1682</v>
      </c>
      <c r="AI8479" s="352" t="s">
        <v>24403</v>
      </c>
      <c r="AJ8479" s="352" t="s">
        <v>24404</v>
      </c>
      <c r="AK8479" s="354">
        <v>0</v>
      </c>
      <c r="AL8479" s="355">
        <v>0</v>
      </c>
      <c r="AM8479" s="11">
        <f>IF(Verzie!$E$1="CZK",Ceny!AK8479,IF(Verzie!$E$1="SK",Ceny!AL8479,""))</f>
        <v>0</v>
      </c>
    </row>
    <row r="8480" spans="34:39" ht="15">
      <c r="AH8480" s="353" t="s">
        <v>1682</v>
      </c>
      <c r="AI8480" s="352" t="s">
        <v>24405</v>
      </c>
      <c r="AJ8480" s="352" t="s">
        <v>24406</v>
      </c>
      <c r="AK8480" s="354">
        <v>0</v>
      </c>
      <c r="AL8480" s="355">
        <v>0</v>
      </c>
      <c r="AM8480" s="11">
        <f>IF(Verzie!$E$1="CZK",Ceny!AK8480,IF(Verzie!$E$1="SK",Ceny!AL8480,""))</f>
        <v>0</v>
      </c>
    </row>
    <row r="8481" spans="34:39" ht="15">
      <c r="AH8481" s="353" t="s">
        <v>1682</v>
      </c>
      <c r="AI8481" s="352" t="s">
        <v>24407</v>
      </c>
      <c r="AJ8481" s="352" t="s">
        <v>24408</v>
      </c>
      <c r="AK8481" s="354">
        <v>0</v>
      </c>
      <c r="AL8481" s="355">
        <v>0</v>
      </c>
      <c r="AM8481" s="11">
        <f>IF(Verzie!$E$1="CZK",Ceny!AK8481,IF(Verzie!$E$1="SK",Ceny!AL8481,""))</f>
        <v>0</v>
      </c>
    </row>
    <row r="8482" spans="34:39" ht="15">
      <c r="AH8482" s="353" t="s">
        <v>1682</v>
      </c>
      <c r="AI8482" s="352" t="s">
        <v>24409</v>
      </c>
      <c r="AJ8482" s="352" t="s">
        <v>24410</v>
      </c>
      <c r="AK8482" s="354">
        <v>0</v>
      </c>
      <c r="AL8482" s="355">
        <v>0</v>
      </c>
      <c r="AM8482" s="11">
        <f>IF(Verzie!$E$1="CZK",Ceny!AK8482,IF(Verzie!$E$1="SK",Ceny!AL8482,""))</f>
        <v>0</v>
      </c>
    </row>
    <row r="8483" spans="34:39" ht="15">
      <c r="AH8483" s="353" t="s">
        <v>1682</v>
      </c>
      <c r="AI8483" s="352" t="s">
        <v>24411</v>
      </c>
      <c r="AJ8483" s="352" t="s">
        <v>24412</v>
      </c>
      <c r="AK8483" s="354">
        <v>0</v>
      </c>
      <c r="AL8483" s="355">
        <v>0</v>
      </c>
      <c r="AM8483" s="11">
        <f>IF(Verzie!$E$1="CZK",Ceny!AK8483,IF(Verzie!$E$1="SK",Ceny!AL8483,""))</f>
        <v>0</v>
      </c>
    </row>
    <row r="8484" spans="34:39" ht="15">
      <c r="AH8484" s="353" t="s">
        <v>1682</v>
      </c>
      <c r="AI8484" s="352" t="s">
        <v>24413</v>
      </c>
      <c r="AJ8484" s="352" t="s">
        <v>24414</v>
      </c>
      <c r="AK8484" s="354">
        <v>0</v>
      </c>
      <c r="AL8484" s="355">
        <v>0</v>
      </c>
      <c r="AM8484" s="11">
        <f>IF(Verzie!$E$1="CZK",Ceny!AK8484,IF(Verzie!$E$1="SK",Ceny!AL8484,""))</f>
        <v>0</v>
      </c>
    </row>
    <row r="8485" spans="34:39" ht="15">
      <c r="AH8485" s="353" t="s">
        <v>1682</v>
      </c>
      <c r="AI8485" s="352" t="s">
        <v>24415</v>
      </c>
      <c r="AJ8485" s="352" t="s">
        <v>24416</v>
      </c>
      <c r="AK8485" s="354">
        <v>0</v>
      </c>
      <c r="AL8485" s="355">
        <v>0</v>
      </c>
      <c r="AM8485" s="11">
        <f>IF(Verzie!$E$1="CZK",Ceny!AK8485,IF(Verzie!$E$1="SK",Ceny!AL8485,""))</f>
        <v>0</v>
      </c>
    </row>
    <row r="8486" spans="34:39" ht="15">
      <c r="AH8486" s="353" t="s">
        <v>1682</v>
      </c>
      <c r="AI8486" s="352" t="s">
        <v>24417</v>
      </c>
      <c r="AJ8486" s="352" t="s">
        <v>24418</v>
      </c>
      <c r="AK8486" s="354">
        <v>0</v>
      </c>
      <c r="AL8486" s="355">
        <v>0</v>
      </c>
      <c r="AM8486" s="11">
        <f>IF(Verzie!$E$1="CZK",Ceny!AK8486,IF(Verzie!$E$1="SK",Ceny!AL8486,""))</f>
        <v>0</v>
      </c>
    </row>
    <row r="8487" spans="34:39" ht="15">
      <c r="AH8487" s="353" t="s">
        <v>1682</v>
      </c>
      <c r="AI8487" s="352" t="s">
        <v>24419</v>
      </c>
      <c r="AJ8487" s="352" t="s">
        <v>24420</v>
      </c>
      <c r="AK8487" s="354">
        <v>0</v>
      </c>
      <c r="AL8487" s="355">
        <v>0</v>
      </c>
      <c r="AM8487" s="11">
        <f>IF(Verzie!$E$1="CZK",Ceny!AK8487,IF(Verzie!$E$1="SK",Ceny!AL8487,""))</f>
        <v>0</v>
      </c>
    </row>
    <row r="8488" spans="34:39" ht="15">
      <c r="AH8488" s="353" t="s">
        <v>1682</v>
      </c>
      <c r="AI8488" s="352" t="s">
        <v>24421</v>
      </c>
      <c r="AJ8488" s="352" t="s">
        <v>24422</v>
      </c>
      <c r="AK8488" s="354">
        <v>0</v>
      </c>
      <c r="AL8488" s="355">
        <v>0</v>
      </c>
      <c r="AM8488" s="11">
        <f>IF(Verzie!$E$1="CZK",Ceny!AK8488,IF(Verzie!$E$1="SK",Ceny!AL8488,""))</f>
        <v>0</v>
      </c>
    </row>
    <row r="8489" spans="34:39" ht="15">
      <c r="AH8489" s="353" t="s">
        <v>1682</v>
      </c>
      <c r="AI8489" s="352" t="s">
        <v>24423</v>
      </c>
      <c r="AJ8489" s="352" t="s">
        <v>24424</v>
      </c>
      <c r="AK8489" s="354">
        <v>0</v>
      </c>
      <c r="AL8489" s="355">
        <v>0</v>
      </c>
      <c r="AM8489" s="11">
        <f>IF(Verzie!$E$1="CZK",Ceny!AK8489,IF(Verzie!$E$1="SK",Ceny!AL8489,""))</f>
        <v>0</v>
      </c>
    </row>
    <row r="8490" spans="34:39" ht="15">
      <c r="AH8490" s="353" t="s">
        <v>1682</v>
      </c>
      <c r="AI8490" s="352" t="s">
        <v>24425</v>
      </c>
      <c r="AJ8490" s="352" t="s">
        <v>24426</v>
      </c>
      <c r="AK8490" s="354">
        <v>0</v>
      </c>
      <c r="AL8490" s="355">
        <v>0</v>
      </c>
      <c r="AM8490" s="11">
        <f>IF(Verzie!$E$1="CZK",Ceny!AK8490,IF(Verzie!$E$1="SK",Ceny!AL8490,""))</f>
        <v>0</v>
      </c>
    </row>
    <row r="8491" spans="34:39" ht="15">
      <c r="AH8491" s="353" t="s">
        <v>1682</v>
      </c>
      <c r="AI8491" s="352" t="s">
        <v>24427</v>
      </c>
      <c r="AJ8491" s="352" t="s">
        <v>24428</v>
      </c>
      <c r="AK8491" s="354">
        <v>0</v>
      </c>
      <c r="AL8491" s="355">
        <v>0</v>
      </c>
      <c r="AM8491" s="11">
        <f>IF(Verzie!$E$1="CZK",Ceny!AK8491,IF(Verzie!$E$1="SK",Ceny!AL8491,""))</f>
        <v>0</v>
      </c>
    </row>
    <row r="8492" spans="34:39" ht="15">
      <c r="AH8492" s="353" t="s">
        <v>1682</v>
      </c>
      <c r="AI8492" s="352" t="s">
        <v>24429</v>
      </c>
      <c r="AJ8492" s="352" t="s">
        <v>24430</v>
      </c>
      <c r="AK8492" s="354">
        <v>0</v>
      </c>
      <c r="AL8492" s="355">
        <v>0</v>
      </c>
      <c r="AM8492" s="11">
        <f>IF(Verzie!$E$1="CZK",Ceny!AK8492,IF(Verzie!$E$1="SK",Ceny!AL8492,""))</f>
        <v>0</v>
      </c>
    </row>
    <row r="8493" spans="34:39" ht="15">
      <c r="AH8493" s="353" t="s">
        <v>1682</v>
      </c>
      <c r="AI8493" s="352" t="s">
        <v>24431</v>
      </c>
      <c r="AJ8493" s="352" t="s">
        <v>24432</v>
      </c>
      <c r="AK8493" s="354">
        <v>0</v>
      </c>
      <c r="AL8493" s="355">
        <v>0</v>
      </c>
      <c r="AM8493" s="11">
        <f>IF(Verzie!$E$1="CZK",Ceny!AK8493,IF(Verzie!$E$1="SK",Ceny!AL8493,""))</f>
        <v>0</v>
      </c>
    </row>
    <row r="8494" spans="34:39" ht="15">
      <c r="AH8494" s="353" t="s">
        <v>1682</v>
      </c>
      <c r="AI8494" s="352" t="s">
        <v>24433</v>
      </c>
      <c r="AJ8494" s="352" t="s">
        <v>24434</v>
      </c>
      <c r="AK8494" s="354">
        <v>0</v>
      </c>
      <c r="AL8494" s="355">
        <v>0</v>
      </c>
      <c r="AM8494" s="11">
        <f>IF(Verzie!$E$1="CZK",Ceny!AK8494,IF(Verzie!$E$1="SK",Ceny!AL8494,""))</f>
        <v>0</v>
      </c>
    </row>
    <row r="8495" spans="34:39" ht="15">
      <c r="AH8495" s="353" t="s">
        <v>1682</v>
      </c>
      <c r="AI8495" s="352" t="s">
        <v>24435</v>
      </c>
      <c r="AJ8495" s="352" t="s">
        <v>24436</v>
      </c>
      <c r="AK8495" s="354">
        <v>0</v>
      </c>
      <c r="AL8495" s="355">
        <v>0</v>
      </c>
      <c r="AM8495" s="11">
        <f>IF(Verzie!$E$1="CZK",Ceny!AK8495,IF(Verzie!$E$1="SK",Ceny!AL8495,""))</f>
        <v>0</v>
      </c>
    </row>
    <row r="8496" spans="34:39" ht="15">
      <c r="AH8496" s="353" t="s">
        <v>1682</v>
      </c>
      <c r="AI8496" s="352" t="s">
        <v>24437</v>
      </c>
      <c r="AJ8496" s="352" t="s">
        <v>24438</v>
      </c>
      <c r="AK8496" s="354">
        <v>0</v>
      </c>
      <c r="AL8496" s="355">
        <v>0</v>
      </c>
      <c r="AM8496" s="11">
        <f>IF(Verzie!$E$1="CZK",Ceny!AK8496,IF(Verzie!$E$1="SK",Ceny!AL8496,""))</f>
        <v>0</v>
      </c>
    </row>
    <row r="8497" spans="34:39" ht="15">
      <c r="AH8497" s="353" t="s">
        <v>1682</v>
      </c>
      <c r="AI8497" s="352" t="s">
        <v>24439</v>
      </c>
      <c r="AJ8497" s="352" t="s">
        <v>24440</v>
      </c>
      <c r="AK8497" s="354">
        <v>0</v>
      </c>
      <c r="AL8497" s="355">
        <v>0</v>
      </c>
      <c r="AM8497" s="11">
        <f>IF(Verzie!$E$1="CZK",Ceny!AK8497,IF(Verzie!$E$1="SK",Ceny!AL8497,""))</f>
        <v>0</v>
      </c>
    </row>
    <row r="8498" spans="34:39" ht="15">
      <c r="AH8498" s="353" t="s">
        <v>1682</v>
      </c>
      <c r="AI8498" s="352" t="s">
        <v>24441</v>
      </c>
      <c r="AJ8498" s="352" t="s">
        <v>24442</v>
      </c>
      <c r="AK8498" s="354">
        <v>0</v>
      </c>
      <c r="AL8498" s="355">
        <v>0</v>
      </c>
      <c r="AM8498" s="11">
        <f>IF(Verzie!$E$1="CZK",Ceny!AK8498,IF(Verzie!$E$1="SK",Ceny!AL8498,""))</f>
        <v>0</v>
      </c>
    </row>
    <row r="8499" spans="34:39" ht="15">
      <c r="AH8499" s="353" t="s">
        <v>1682</v>
      </c>
      <c r="AI8499" s="352" t="s">
        <v>24443</v>
      </c>
      <c r="AJ8499" s="352" t="s">
        <v>24444</v>
      </c>
      <c r="AK8499" s="354">
        <v>0</v>
      </c>
      <c r="AL8499" s="355">
        <v>0</v>
      </c>
      <c r="AM8499" s="11">
        <f>IF(Verzie!$E$1="CZK",Ceny!AK8499,IF(Verzie!$E$1="SK",Ceny!AL8499,""))</f>
        <v>0</v>
      </c>
    </row>
    <row r="8500" spans="34:39" ht="15">
      <c r="AH8500" s="353" t="s">
        <v>1682</v>
      </c>
      <c r="AI8500" s="352" t="s">
        <v>24445</v>
      </c>
      <c r="AJ8500" s="352" t="s">
        <v>24446</v>
      </c>
      <c r="AK8500" s="354">
        <v>0</v>
      </c>
      <c r="AL8500" s="355">
        <v>0</v>
      </c>
      <c r="AM8500" s="11">
        <f>IF(Verzie!$E$1="CZK",Ceny!AK8500,IF(Verzie!$E$1="SK",Ceny!AL8500,""))</f>
        <v>0</v>
      </c>
    </row>
    <row r="8501" spans="34:39" ht="15">
      <c r="AH8501" s="353" t="s">
        <v>1682</v>
      </c>
      <c r="AI8501" s="352" t="s">
        <v>24447</v>
      </c>
      <c r="AJ8501" s="352" t="s">
        <v>24448</v>
      </c>
      <c r="AK8501" s="354">
        <v>0</v>
      </c>
      <c r="AL8501" s="355">
        <v>0</v>
      </c>
      <c r="AM8501" s="11">
        <f>IF(Verzie!$E$1="CZK",Ceny!AK8501,IF(Verzie!$E$1="SK",Ceny!AL8501,""))</f>
        <v>0</v>
      </c>
    </row>
    <row r="8502" spans="34:39" ht="15">
      <c r="AH8502" s="353" t="s">
        <v>1682</v>
      </c>
      <c r="AI8502" s="352" t="s">
        <v>24449</v>
      </c>
      <c r="AJ8502" s="352" t="s">
        <v>24450</v>
      </c>
      <c r="AK8502" s="354">
        <v>0</v>
      </c>
      <c r="AL8502" s="355">
        <v>0</v>
      </c>
      <c r="AM8502" s="11">
        <f>IF(Verzie!$E$1="CZK",Ceny!AK8502,IF(Verzie!$E$1="SK",Ceny!AL8502,""))</f>
        <v>0</v>
      </c>
    </row>
    <row r="8503" spans="34:39" ht="15">
      <c r="AH8503" s="353" t="s">
        <v>1682</v>
      </c>
      <c r="AI8503" s="352" t="s">
        <v>24451</v>
      </c>
      <c r="AJ8503" s="352" t="s">
        <v>24452</v>
      </c>
      <c r="AK8503" s="354">
        <v>0</v>
      </c>
      <c r="AL8503" s="355">
        <v>0</v>
      </c>
      <c r="AM8503" s="11">
        <f>IF(Verzie!$E$1="CZK",Ceny!AK8503,IF(Verzie!$E$1="SK",Ceny!AL8503,""))</f>
        <v>0</v>
      </c>
    </row>
    <row r="8504" spans="34:39" ht="15">
      <c r="AH8504" s="353" t="s">
        <v>1682</v>
      </c>
      <c r="AI8504" s="352" t="s">
        <v>24453</v>
      </c>
      <c r="AJ8504" s="352" t="s">
        <v>24454</v>
      </c>
      <c r="AK8504" s="354">
        <v>0</v>
      </c>
      <c r="AL8504" s="355">
        <v>0</v>
      </c>
      <c r="AM8504" s="11">
        <f>IF(Verzie!$E$1="CZK",Ceny!AK8504,IF(Verzie!$E$1="SK",Ceny!AL8504,""))</f>
        <v>0</v>
      </c>
    </row>
    <row r="8505" spans="34:39" ht="15">
      <c r="AH8505" s="353" t="s">
        <v>1682</v>
      </c>
      <c r="AI8505" s="352" t="s">
        <v>24455</v>
      </c>
      <c r="AJ8505" s="352" t="s">
        <v>24456</v>
      </c>
      <c r="AK8505" s="354">
        <v>0</v>
      </c>
      <c r="AL8505" s="355">
        <v>0</v>
      </c>
      <c r="AM8505" s="11">
        <f>IF(Verzie!$E$1="CZK",Ceny!AK8505,IF(Verzie!$E$1="SK",Ceny!AL8505,""))</f>
        <v>0</v>
      </c>
    </row>
    <row r="8506" spans="34:39" ht="15">
      <c r="AH8506" s="353" t="s">
        <v>1682</v>
      </c>
      <c r="AI8506" s="352" t="s">
        <v>24457</v>
      </c>
      <c r="AJ8506" s="352" t="s">
        <v>24458</v>
      </c>
      <c r="AK8506" s="354">
        <v>0</v>
      </c>
      <c r="AL8506" s="355">
        <v>0</v>
      </c>
      <c r="AM8506" s="11">
        <f>IF(Verzie!$E$1="CZK",Ceny!AK8506,IF(Verzie!$E$1="SK",Ceny!AL8506,""))</f>
        <v>0</v>
      </c>
    </row>
    <row r="8507" spans="34:39" ht="15">
      <c r="AH8507" s="353" t="s">
        <v>1682</v>
      </c>
      <c r="AI8507" s="352" t="s">
        <v>24459</v>
      </c>
      <c r="AJ8507" s="352" t="s">
        <v>24460</v>
      </c>
      <c r="AK8507" s="354">
        <v>0</v>
      </c>
      <c r="AL8507" s="355">
        <v>0</v>
      </c>
      <c r="AM8507" s="11">
        <f>IF(Verzie!$E$1="CZK",Ceny!AK8507,IF(Verzie!$E$1="SK",Ceny!AL8507,""))</f>
        <v>0</v>
      </c>
    </row>
    <row r="8508" spans="34:39" ht="15">
      <c r="AH8508" s="353" t="s">
        <v>1682</v>
      </c>
      <c r="AI8508" s="352" t="s">
        <v>24461</v>
      </c>
      <c r="AJ8508" s="352" t="s">
        <v>24462</v>
      </c>
      <c r="AK8508" s="354">
        <v>367.09730000000002</v>
      </c>
      <c r="AL8508" s="355">
        <v>17.658709999999999</v>
      </c>
      <c r="AM8508" s="11">
        <f>IF(Verzie!$E$1="CZK",Ceny!AK8508,IF(Verzie!$E$1="SK",Ceny!AL8508,""))</f>
        <v>17.658709999999999</v>
      </c>
    </row>
    <row r="8509" spans="34:39" ht="15">
      <c r="AH8509" s="353" t="s">
        <v>1682</v>
      </c>
      <c r="AI8509" s="352" t="s">
        <v>24463</v>
      </c>
      <c r="AJ8509" s="352" t="s">
        <v>24464</v>
      </c>
      <c r="AK8509" s="354">
        <v>367.09730000000002</v>
      </c>
      <c r="AL8509" s="355">
        <v>17.658709999999999</v>
      </c>
      <c r="AM8509" s="11">
        <f>IF(Verzie!$E$1="CZK",Ceny!AK8509,IF(Verzie!$E$1="SK",Ceny!AL8509,""))</f>
        <v>17.658709999999999</v>
      </c>
    </row>
    <row r="8510" spans="34:39" ht="15">
      <c r="AH8510" s="353" t="s">
        <v>1682</v>
      </c>
      <c r="AI8510" s="352" t="s">
        <v>24465</v>
      </c>
      <c r="AJ8510" s="352" t="s">
        <v>24466</v>
      </c>
      <c r="AK8510" s="354">
        <v>367.09730000000002</v>
      </c>
      <c r="AL8510" s="355">
        <v>17.658709999999999</v>
      </c>
      <c r="AM8510" s="11">
        <f>IF(Verzie!$E$1="CZK",Ceny!AK8510,IF(Verzie!$E$1="SK",Ceny!AL8510,""))</f>
        <v>17.658709999999999</v>
      </c>
    </row>
    <row r="8511" spans="34:39" ht="15">
      <c r="AH8511" s="353" t="s">
        <v>1682</v>
      </c>
      <c r="AI8511" s="352" t="s">
        <v>24467</v>
      </c>
      <c r="AJ8511" s="352" t="s">
        <v>24468</v>
      </c>
      <c r="AK8511" s="354">
        <v>367.09730000000002</v>
      </c>
      <c r="AL8511" s="355">
        <v>17.658709999999999</v>
      </c>
      <c r="AM8511" s="11">
        <f>IF(Verzie!$E$1="CZK",Ceny!AK8511,IF(Verzie!$E$1="SK",Ceny!AL8511,""))</f>
        <v>17.658709999999999</v>
      </c>
    </row>
    <row r="8512" spans="34:39" ht="15">
      <c r="AH8512" s="353" t="s">
        <v>1682</v>
      </c>
      <c r="AI8512" s="352" t="s">
        <v>24469</v>
      </c>
      <c r="AJ8512" s="352" t="s">
        <v>24470</v>
      </c>
      <c r="AK8512" s="354">
        <v>375.61477000000002</v>
      </c>
      <c r="AL8512" s="355">
        <v>18.06842</v>
      </c>
      <c r="AM8512" s="11">
        <f>IF(Verzie!$E$1="CZK",Ceny!AK8512,IF(Verzie!$E$1="SK",Ceny!AL8512,""))</f>
        <v>18.06842</v>
      </c>
    </row>
    <row r="8513" spans="34:39" ht="15">
      <c r="AH8513" s="353" t="s">
        <v>1682</v>
      </c>
      <c r="AI8513" s="352" t="s">
        <v>24471</v>
      </c>
      <c r="AJ8513" s="352" t="s">
        <v>24472</v>
      </c>
      <c r="AK8513" s="354">
        <v>375.61477000000002</v>
      </c>
      <c r="AL8513" s="355">
        <v>18.06842</v>
      </c>
      <c r="AM8513" s="11">
        <f>IF(Verzie!$E$1="CZK",Ceny!AK8513,IF(Verzie!$E$1="SK",Ceny!AL8513,""))</f>
        <v>18.06842</v>
      </c>
    </row>
    <row r="8514" spans="34:39" ht="15">
      <c r="AH8514" s="353" t="s">
        <v>1682</v>
      </c>
      <c r="AI8514" s="352" t="s">
        <v>24473</v>
      </c>
      <c r="AJ8514" s="352" t="s">
        <v>24474</v>
      </c>
      <c r="AK8514" s="354">
        <v>391.83524</v>
      </c>
      <c r="AL8514" s="355">
        <v>18.848680000000002</v>
      </c>
      <c r="AM8514" s="11">
        <f>IF(Verzie!$E$1="CZK",Ceny!AK8514,IF(Verzie!$E$1="SK",Ceny!AL8514,""))</f>
        <v>18.848680000000002</v>
      </c>
    </row>
    <row r="8515" spans="34:39" ht="15">
      <c r="AH8515" s="353" t="s">
        <v>1682</v>
      </c>
      <c r="AI8515" s="352" t="s">
        <v>24475</v>
      </c>
      <c r="AJ8515" s="352" t="s">
        <v>24476</v>
      </c>
      <c r="AK8515" s="354">
        <v>391.83524</v>
      </c>
      <c r="AL8515" s="355">
        <v>18.848680000000002</v>
      </c>
      <c r="AM8515" s="11">
        <f>IF(Verzie!$E$1="CZK",Ceny!AK8515,IF(Verzie!$E$1="SK",Ceny!AL8515,""))</f>
        <v>18.848680000000002</v>
      </c>
    </row>
    <row r="8516" spans="34:39" ht="15">
      <c r="AH8516" s="353" t="s">
        <v>1682</v>
      </c>
      <c r="AI8516" s="352" t="s">
        <v>24477</v>
      </c>
      <c r="AJ8516" s="352" t="s">
        <v>24478</v>
      </c>
      <c r="AK8516" s="354">
        <v>189.80663999999999</v>
      </c>
      <c r="AL8516" s="355">
        <v>9.1303800000000006</v>
      </c>
      <c r="AM8516" s="11">
        <f>IF(Verzie!$E$1="CZK",Ceny!AK8516,IF(Verzie!$E$1="SK",Ceny!AL8516,""))</f>
        <v>9.1303800000000006</v>
      </c>
    </row>
    <row r="8517" spans="34:39" ht="15">
      <c r="AH8517" s="353" t="s">
        <v>1682</v>
      </c>
      <c r="AI8517" s="352" t="s">
        <v>24479</v>
      </c>
      <c r="AJ8517" s="352" t="s">
        <v>24480</v>
      </c>
      <c r="AK8517" s="354">
        <v>0</v>
      </c>
      <c r="AL8517" s="355">
        <v>0</v>
      </c>
      <c r="AM8517" s="11">
        <f>IF(Verzie!$E$1="CZK",Ceny!AK8517,IF(Verzie!$E$1="SK",Ceny!AL8517,""))</f>
        <v>0</v>
      </c>
    </row>
    <row r="8518" spans="34:39" ht="15">
      <c r="AH8518" s="353" t="s">
        <v>1682</v>
      </c>
      <c r="AI8518" s="352" t="s">
        <v>24481</v>
      </c>
      <c r="AJ8518" s="352" t="s">
        <v>24482</v>
      </c>
      <c r="AK8518" s="354">
        <v>0</v>
      </c>
      <c r="AL8518" s="355">
        <v>0</v>
      </c>
      <c r="AM8518" s="11">
        <f>IF(Verzie!$E$1="CZK",Ceny!AK8518,IF(Verzie!$E$1="SK",Ceny!AL8518,""))</f>
        <v>0</v>
      </c>
    </row>
    <row r="8519" spans="34:39" ht="15">
      <c r="AH8519" s="353" t="s">
        <v>1682</v>
      </c>
      <c r="AI8519" s="352" t="s">
        <v>24483</v>
      </c>
      <c r="AJ8519" s="352" t="s">
        <v>24484</v>
      </c>
      <c r="AK8519" s="354">
        <v>0</v>
      </c>
      <c r="AL8519" s="355">
        <v>0</v>
      </c>
      <c r="AM8519" s="11">
        <f>IF(Verzie!$E$1="CZK",Ceny!AK8519,IF(Verzie!$E$1="SK",Ceny!AL8519,""))</f>
        <v>0</v>
      </c>
    </row>
    <row r="8520" spans="34:39" ht="15">
      <c r="AH8520" s="353" t="s">
        <v>1682</v>
      </c>
      <c r="AI8520" s="352" t="s">
        <v>24485</v>
      </c>
      <c r="AJ8520" s="352" t="s">
        <v>24486</v>
      </c>
      <c r="AK8520" s="354">
        <v>0</v>
      </c>
      <c r="AL8520" s="355">
        <v>0</v>
      </c>
      <c r="AM8520" s="11">
        <f>IF(Verzie!$E$1="CZK",Ceny!AK8520,IF(Verzie!$E$1="SK",Ceny!AL8520,""))</f>
        <v>0</v>
      </c>
    </row>
    <row r="8521" spans="34:39" ht="15">
      <c r="AH8521" s="353" t="s">
        <v>1682</v>
      </c>
      <c r="AI8521" s="352" t="s">
        <v>24487</v>
      </c>
      <c r="AJ8521" s="352" t="s">
        <v>24488</v>
      </c>
      <c r="AK8521" s="354">
        <v>0</v>
      </c>
      <c r="AL8521" s="355">
        <v>0</v>
      </c>
      <c r="AM8521" s="11">
        <f>IF(Verzie!$E$1="CZK",Ceny!AK8521,IF(Verzie!$E$1="SK",Ceny!AL8521,""))</f>
        <v>0</v>
      </c>
    </row>
    <row r="8522" spans="34:39" ht="15">
      <c r="AH8522" s="353" t="s">
        <v>1682</v>
      </c>
      <c r="AI8522" s="352" t="s">
        <v>24489</v>
      </c>
      <c r="AJ8522" s="352" t="s">
        <v>24490</v>
      </c>
      <c r="AK8522" s="354">
        <v>0</v>
      </c>
      <c r="AL8522" s="355">
        <v>0</v>
      </c>
      <c r="AM8522" s="11">
        <f>IF(Verzie!$E$1="CZK",Ceny!AK8522,IF(Verzie!$E$1="SK",Ceny!AL8522,""))</f>
        <v>0</v>
      </c>
    </row>
    <row r="8523" spans="34:39" ht="15">
      <c r="AH8523" s="353" t="s">
        <v>1682</v>
      </c>
      <c r="AI8523" s="352" t="s">
        <v>24491</v>
      </c>
      <c r="AJ8523" s="352" t="s">
        <v>24492</v>
      </c>
      <c r="AK8523" s="354">
        <v>654.41003000000001</v>
      </c>
      <c r="AL8523" s="355">
        <v>31.479479999999999</v>
      </c>
      <c r="AM8523" s="11">
        <f>IF(Verzie!$E$1="CZK",Ceny!AK8523,IF(Verzie!$E$1="SK",Ceny!AL8523,""))</f>
        <v>31.479479999999999</v>
      </c>
    </row>
    <row r="8524" spans="34:39" ht="15">
      <c r="AH8524" s="353" t="s">
        <v>1682</v>
      </c>
      <c r="AI8524" s="352" t="s">
        <v>24493</v>
      </c>
      <c r="AJ8524" s="352" t="s">
        <v>24494</v>
      </c>
      <c r="AK8524" s="354">
        <v>654.41003000000001</v>
      </c>
      <c r="AL8524" s="355">
        <v>31.479479999999999</v>
      </c>
      <c r="AM8524" s="11">
        <f>IF(Verzie!$E$1="CZK",Ceny!AK8524,IF(Verzie!$E$1="SK",Ceny!AL8524,""))</f>
        <v>31.479479999999999</v>
      </c>
    </row>
    <row r="8525" spans="34:39" ht="15">
      <c r="AH8525" s="353" t="s">
        <v>1682</v>
      </c>
      <c r="AI8525" s="352" t="s">
        <v>24495</v>
      </c>
      <c r="AJ8525" s="352" t="s">
        <v>24496</v>
      </c>
      <c r="AK8525" s="354">
        <v>0</v>
      </c>
      <c r="AL8525" s="355">
        <v>0</v>
      </c>
      <c r="AM8525" s="11">
        <f>IF(Verzie!$E$1="CZK",Ceny!AK8525,IF(Verzie!$E$1="SK",Ceny!AL8525,""))</f>
        <v>0</v>
      </c>
    </row>
    <row r="8526" spans="34:39" ht="15">
      <c r="AH8526" s="353" t="s">
        <v>1682</v>
      </c>
      <c r="AI8526" s="352" t="s">
        <v>24497</v>
      </c>
      <c r="AJ8526" s="352" t="s">
        <v>24498</v>
      </c>
      <c r="AK8526" s="354">
        <v>0</v>
      </c>
      <c r="AL8526" s="355">
        <v>0</v>
      </c>
      <c r="AM8526" s="11">
        <f>IF(Verzie!$E$1="CZK",Ceny!AK8526,IF(Verzie!$E$1="SK",Ceny!AL8526,""))</f>
        <v>0</v>
      </c>
    </row>
    <row r="8527" spans="34:39" ht="15">
      <c r="AH8527" s="353" t="s">
        <v>1682</v>
      </c>
      <c r="AI8527" s="352" t="s">
        <v>24499</v>
      </c>
      <c r="AJ8527" s="352" t="s">
        <v>24500</v>
      </c>
      <c r="AK8527" s="354">
        <v>0</v>
      </c>
      <c r="AL8527" s="355">
        <v>0</v>
      </c>
      <c r="AM8527" s="11">
        <f>IF(Verzie!$E$1="CZK",Ceny!AK8527,IF(Verzie!$E$1="SK",Ceny!AL8527,""))</f>
        <v>0</v>
      </c>
    </row>
    <row r="8528" spans="34:39" ht="15">
      <c r="AH8528" s="353" t="s">
        <v>1682</v>
      </c>
      <c r="AI8528" s="352" t="s">
        <v>24501</v>
      </c>
      <c r="AJ8528" s="352" t="s">
        <v>24502</v>
      </c>
      <c r="AK8528" s="354">
        <v>0</v>
      </c>
      <c r="AL8528" s="355">
        <v>0</v>
      </c>
      <c r="AM8528" s="11">
        <f>IF(Verzie!$E$1="CZK",Ceny!AK8528,IF(Verzie!$E$1="SK",Ceny!AL8528,""))</f>
        <v>0</v>
      </c>
    </row>
    <row r="8529" spans="34:39" ht="15">
      <c r="AH8529" s="353" t="s">
        <v>1682</v>
      </c>
      <c r="AI8529" s="352" t="s">
        <v>24503</v>
      </c>
      <c r="AJ8529" s="352" t="s">
        <v>24504</v>
      </c>
      <c r="AK8529" s="354">
        <v>0</v>
      </c>
      <c r="AL8529" s="355">
        <v>0</v>
      </c>
      <c r="AM8529" s="11">
        <f>IF(Verzie!$E$1="CZK",Ceny!AK8529,IF(Verzie!$E$1="SK",Ceny!AL8529,""))</f>
        <v>0</v>
      </c>
    </row>
    <row r="8530" spans="34:39" ht="15">
      <c r="AH8530" s="353" t="s">
        <v>1682</v>
      </c>
      <c r="AI8530" s="352" t="s">
        <v>24505</v>
      </c>
      <c r="AJ8530" s="352" t="s">
        <v>24506</v>
      </c>
      <c r="AK8530" s="354">
        <v>0</v>
      </c>
      <c r="AL8530" s="355">
        <v>0</v>
      </c>
      <c r="AM8530" s="11">
        <f>IF(Verzie!$E$1="CZK",Ceny!AK8530,IF(Verzie!$E$1="SK",Ceny!AL8530,""))</f>
        <v>0</v>
      </c>
    </row>
    <row r="8531" spans="34:39" ht="15">
      <c r="AH8531" s="353" t="s">
        <v>1682</v>
      </c>
      <c r="AI8531" s="352" t="s">
        <v>24507</v>
      </c>
      <c r="AJ8531" s="352" t="s">
        <v>24508</v>
      </c>
      <c r="AK8531" s="354">
        <v>0</v>
      </c>
      <c r="AL8531" s="355">
        <v>0</v>
      </c>
      <c r="AM8531" s="11">
        <f>IF(Verzie!$E$1="CZK",Ceny!AK8531,IF(Verzie!$E$1="SK",Ceny!AL8531,""))</f>
        <v>0</v>
      </c>
    </row>
    <row r="8532" spans="34:39" ht="15">
      <c r="AH8532" s="353" t="s">
        <v>1682</v>
      </c>
      <c r="AI8532" s="352" t="s">
        <v>24509</v>
      </c>
      <c r="AJ8532" s="352" t="s">
        <v>24510</v>
      </c>
      <c r="AK8532" s="354">
        <v>0</v>
      </c>
      <c r="AL8532" s="355">
        <v>0</v>
      </c>
      <c r="AM8532" s="11">
        <f>IF(Verzie!$E$1="CZK",Ceny!AK8532,IF(Verzie!$E$1="SK",Ceny!AL8532,""))</f>
        <v>0</v>
      </c>
    </row>
    <row r="8533" spans="34:39" ht="15">
      <c r="AH8533" s="353" t="s">
        <v>1682</v>
      </c>
      <c r="AI8533" s="352" t="s">
        <v>24511</v>
      </c>
      <c r="AJ8533" s="352" t="s">
        <v>24512</v>
      </c>
      <c r="AK8533" s="354">
        <v>710.80604000000005</v>
      </c>
      <c r="AL8533" s="355">
        <v>34.192329999999998</v>
      </c>
      <c r="AM8533" s="11">
        <f>IF(Verzie!$E$1="CZK",Ceny!AK8533,IF(Verzie!$E$1="SK",Ceny!AL8533,""))</f>
        <v>34.192329999999998</v>
      </c>
    </row>
    <row r="8534" spans="34:39" ht="15">
      <c r="AH8534" s="353" t="s">
        <v>1682</v>
      </c>
      <c r="AI8534" s="352" t="s">
        <v>24513</v>
      </c>
      <c r="AJ8534" s="352" t="s">
        <v>24514</v>
      </c>
      <c r="AK8534" s="354">
        <v>696.58991000000003</v>
      </c>
      <c r="AL8534" s="355">
        <v>33.508479999999999</v>
      </c>
      <c r="AM8534" s="11">
        <f>IF(Verzie!$E$1="CZK",Ceny!AK8534,IF(Verzie!$E$1="SK",Ceny!AL8534,""))</f>
        <v>33.508479999999999</v>
      </c>
    </row>
    <row r="8535" spans="34:39" ht="15">
      <c r="AH8535" s="353" t="s">
        <v>1682</v>
      </c>
      <c r="AI8535" s="352" t="s">
        <v>24515</v>
      </c>
      <c r="AJ8535" s="352" t="s">
        <v>24516</v>
      </c>
      <c r="AK8535" s="354">
        <v>0</v>
      </c>
      <c r="AL8535" s="355">
        <v>0</v>
      </c>
      <c r="AM8535" s="11">
        <f>IF(Verzie!$E$1="CZK",Ceny!AK8535,IF(Verzie!$E$1="SK",Ceny!AL8535,""))</f>
        <v>0</v>
      </c>
    </row>
    <row r="8536" spans="34:39" ht="15">
      <c r="AH8536" s="353" t="s">
        <v>1682</v>
      </c>
      <c r="AI8536" s="352" t="s">
        <v>24517</v>
      </c>
      <c r="AJ8536" s="352" t="s">
        <v>24518</v>
      </c>
      <c r="AK8536" s="354">
        <v>0</v>
      </c>
      <c r="AL8536" s="355">
        <v>0</v>
      </c>
      <c r="AM8536" s="11">
        <f>IF(Verzie!$E$1="CZK",Ceny!AK8536,IF(Verzie!$E$1="SK",Ceny!AL8536,""))</f>
        <v>0</v>
      </c>
    </row>
    <row r="8537" spans="34:39" ht="15">
      <c r="AH8537" s="353" t="s">
        <v>1682</v>
      </c>
      <c r="AI8537" s="352" t="s">
        <v>24519</v>
      </c>
      <c r="AJ8537" s="352" t="s">
        <v>24520</v>
      </c>
      <c r="AK8537" s="354">
        <v>1381.3403599999999</v>
      </c>
      <c r="AL8537" s="355">
        <v>66.447469999999996</v>
      </c>
      <c r="AM8537" s="11">
        <f>IF(Verzie!$E$1="CZK",Ceny!AK8537,IF(Verzie!$E$1="SK",Ceny!AL8537,""))</f>
        <v>66.447469999999996</v>
      </c>
    </row>
    <row r="8538" spans="34:39" ht="15">
      <c r="AH8538" s="353" t="s">
        <v>1682</v>
      </c>
      <c r="AI8538" s="352" t="s">
        <v>24521</v>
      </c>
      <c r="AJ8538" s="352" t="s">
        <v>24522</v>
      </c>
      <c r="AK8538" s="354">
        <v>1098.4892500000001</v>
      </c>
      <c r="AL8538" s="355">
        <v>52.841299999999997</v>
      </c>
      <c r="AM8538" s="11">
        <f>IF(Verzie!$E$1="CZK",Ceny!AK8538,IF(Verzie!$E$1="SK",Ceny!AL8538,""))</f>
        <v>52.841299999999997</v>
      </c>
    </row>
    <row r="8539" spans="34:39" ht="15">
      <c r="AH8539" s="353" t="s">
        <v>1682</v>
      </c>
      <c r="AI8539" s="352" t="s">
        <v>24523</v>
      </c>
      <c r="AJ8539" s="352" t="s">
        <v>24524</v>
      </c>
      <c r="AK8539" s="354">
        <v>1437.8793700000001</v>
      </c>
      <c r="AL8539" s="355">
        <v>69.167199999999994</v>
      </c>
      <c r="AM8539" s="11">
        <f>IF(Verzie!$E$1="CZK",Ceny!AK8539,IF(Verzie!$E$1="SK",Ceny!AL8539,""))</f>
        <v>69.167199999999994</v>
      </c>
    </row>
    <row r="8540" spans="34:39" ht="15">
      <c r="AH8540" s="353" t="s">
        <v>1682</v>
      </c>
      <c r="AI8540" s="352" t="s">
        <v>24525</v>
      </c>
      <c r="AJ8540" s="352" t="s">
        <v>24526</v>
      </c>
      <c r="AK8540" s="354">
        <v>1142.65058</v>
      </c>
      <c r="AL8540" s="355">
        <v>54.538179999999997</v>
      </c>
      <c r="AM8540" s="11">
        <f>IF(Verzie!$E$1="CZK",Ceny!AK8540,IF(Verzie!$E$1="SK",Ceny!AL8540,""))</f>
        <v>54.538179999999997</v>
      </c>
    </row>
    <row r="8541" spans="34:39" ht="15">
      <c r="AH8541" s="353" t="s">
        <v>1682</v>
      </c>
      <c r="AI8541" s="352" t="s">
        <v>24527</v>
      </c>
      <c r="AJ8541" s="352" t="s">
        <v>24528</v>
      </c>
      <c r="AK8541" s="354">
        <v>0</v>
      </c>
      <c r="AL8541" s="355">
        <v>0</v>
      </c>
      <c r="AM8541" s="11">
        <f>IF(Verzie!$E$1="CZK",Ceny!AK8541,IF(Verzie!$E$1="SK",Ceny!AL8541,""))</f>
        <v>0</v>
      </c>
    </row>
    <row r="8542" spans="34:39" ht="15">
      <c r="AH8542" s="353" t="s">
        <v>1682</v>
      </c>
      <c r="AI8542" s="352" t="s">
        <v>24529</v>
      </c>
      <c r="AJ8542" s="352" t="s">
        <v>24530</v>
      </c>
      <c r="AK8542" s="354">
        <v>0</v>
      </c>
      <c r="AL8542" s="355">
        <v>0</v>
      </c>
      <c r="AM8542" s="11">
        <f>IF(Verzie!$E$1="CZK",Ceny!AK8542,IF(Verzie!$E$1="SK",Ceny!AL8542,""))</f>
        <v>0</v>
      </c>
    </row>
    <row r="8543" spans="34:39" ht="15">
      <c r="AH8543" s="353" t="s">
        <v>1682</v>
      </c>
      <c r="AI8543" s="352" t="s">
        <v>24531</v>
      </c>
      <c r="AJ8543" s="352" t="s">
        <v>24532</v>
      </c>
      <c r="AK8543" s="354">
        <v>367.09730000000002</v>
      </c>
      <c r="AL8543" s="355">
        <v>17.658709999999999</v>
      </c>
      <c r="AM8543" s="11">
        <f>IF(Verzie!$E$1="CZK",Ceny!AK8543,IF(Verzie!$E$1="SK",Ceny!AL8543,""))</f>
        <v>17.658709999999999</v>
      </c>
    </row>
    <row r="8544" spans="34:39" ht="15">
      <c r="AH8544" s="353" t="s">
        <v>1682</v>
      </c>
      <c r="AI8544" s="352" t="s">
        <v>24533</v>
      </c>
      <c r="AJ8544" s="352" t="s">
        <v>24534</v>
      </c>
      <c r="AK8544" s="354">
        <v>0</v>
      </c>
      <c r="AL8544" s="355">
        <v>0</v>
      </c>
      <c r="AM8544" s="11">
        <f>IF(Verzie!$E$1="CZK",Ceny!AK8544,IF(Verzie!$E$1="SK",Ceny!AL8544,""))</f>
        <v>0</v>
      </c>
    </row>
    <row r="8545" spans="34:39" ht="15">
      <c r="AH8545" s="353" t="s">
        <v>1682</v>
      </c>
      <c r="AI8545" s="352" t="s">
        <v>24535</v>
      </c>
      <c r="AJ8545" s="352" t="s">
        <v>24536</v>
      </c>
      <c r="AK8545" s="354">
        <v>0</v>
      </c>
      <c r="AL8545" s="355">
        <v>0</v>
      </c>
      <c r="AM8545" s="11">
        <f>IF(Verzie!$E$1="CZK",Ceny!AK8545,IF(Verzie!$E$1="SK",Ceny!AL8545,""))</f>
        <v>0</v>
      </c>
    </row>
    <row r="8546" spans="34:39" ht="15">
      <c r="AH8546" s="353" t="s">
        <v>1682</v>
      </c>
      <c r="AI8546" s="352" t="s">
        <v>24537</v>
      </c>
      <c r="AJ8546" s="352" t="s">
        <v>24538</v>
      </c>
      <c r="AK8546" s="354">
        <v>367.09730000000002</v>
      </c>
      <c r="AL8546" s="355">
        <v>17.658709999999999</v>
      </c>
      <c r="AM8546" s="11">
        <f>IF(Verzie!$E$1="CZK",Ceny!AK8546,IF(Verzie!$E$1="SK",Ceny!AL8546,""))</f>
        <v>17.658709999999999</v>
      </c>
    </row>
    <row r="8547" spans="34:39" ht="15">
      <c r="AH8547" s="353" t="s">
        <v>1682</v>
      </c>
      <c r="AI8547" s="352" t="s">
        <v>24539</v>
      </c>
      <c r="AJ8547" s="352" t="s">
        <v>24540</v>
      </c>
      <c r="AK8547" s="354">
        <v>0</v>
      </c>
      <c r="AL8547" s="355">
        <v>0</v>
      </c>
      <c r="AM8547" s="11">
        <f>IF(Verzie!$E$1="CZK",Ceny!AK8547,IF(Verzie!$E$1="SK",Ceny!AL8547,""))</f>
        <v>0</v>
      </c>
    </row>
    <row r="8548" spans="34:39" ht="15">
      <c r="AH8548" s="353" t="s">
        <v>1682</v>
      </c>
      <c r="AI8548" s="352" t="s">
        <v>24541</v>
      </c>
      <c r="AJ8548" s="352" t="s">
        <v>24542</v>
      </c>
      <c r="AK8548" s="354">
        <v>0</v>
      </c>
      <c r="AL8548" s="355">
        <v>0</v>
      </c>
      <c r="AM8548" s="11">
        <f>IF(Verzie!$E$1="CZK",Ceny!AK8548,IF(Verzie!$E$1="SK",Ceny!AL8548,""))</f>
        <v>0</v>
      </c>
    </row>
    <row r="8549" spans="34:39" ht="15">
      <c r="AH8549" s="353" t="s">
        <v>1682</v>
      </c>
      <c r="AI8549" s="352" t="s">
        <v>24543</v>
      </c>
      <c r="AJ8549" s="352" t="s">
        <v>24544</v>
      </c>
      <c r="AK8549" s="354">
        <v>372.06545999999997</v>
      </c>
      <c r="AL8549" s="355">
        <v>17.897690000000001</v>
      </c>
      <c r="AM8549" s="11">
        <f>IF(Verzie!$E$1="CZK",Ceny!AK8549,IF(Verzie!$E$1="SK",Ceny!AL8549,""))</f>
        <v>17.897690000000001</v>
      </c>
    </row>
    <row r="8550" spans="34:39" ht="15">
      <c r="AH8550" s="353" t="s">
        <v>1682</v>
      </c>
      <c r="AI8550" s="352" t="s">
        <v>24545</v>
      </c>
      <c r="AJ8550" s="352" t="s">
        <v>24546</v>
      </c>
      <c r="AK8550" s="354">
        <v>0</v>
      </c>
      <c r="AL8550" s="355">
        <v>0</v>
      </c>
      <c r="AM8550" s="11">
        <f>IF(Verzie!$E$1="CZK",Ceny!AK8550,IF(Verzie!$E$1="SK",Ceny!AL8550,""))</f>
        <v>0</v>
      </c>
    </row>
    <row r="8551" spans="34:39" ht="15">
      <c r="AH8551" s="353" t="s">
        <v>1682</v>
      </c>
      <c r="AI8551" s="352" t="s">
        <v>24547</v>
      </c>
      <c r="AJ8551" s="352" t="s">
        <v>24548</v>
      </c>
      <c r="AK8551" s="354">
        <v>0</v>
      </c>
      <c r="AL8551" s="355">
        <v>0</v>
      </c>
      <c r="AM8551" s="11">
        <f>IF(Verzie!$E$1="CZK",Ceny!AK8551,IF(Verzie!$E$1="SK",Ceny!AL8551,""))</f>
        <v>0</v>
      </c>
    </row>
    <row r="8552" spans="34:39" ht="15">
      <c r="AH8552" s="353" t="s">
        <v>1682</v>
      </c>
      <c r="AI8552" s="352" t="s">
        <v>24549</v>
      </c>
      <c r="AJ8552" s="352" t="s">
        <v>24550</v>
      </c>
      <c r="AK8552" s="354">
        <v>0</v>
      </c>
      <c r="AL8552" s="355">
        <v>0</v>
      </c>
      <c r="AM8552" s="11">
        <f>IF(Verzie!$E$1="CZK",Ceny!AK8552,IF(Verzie!$E$1="SK",Ceny!AL8552,""))</f>
        <v>0</v>
      </c>
    </row>
    <row r="8553" spans="34:39" ht="15">
      <c r="AH8553" s="353" t="s">
        <v>1682</v>
      </c>
      <c r="AI8553" s="352" t="s">
        <v>24551</v>
      </c>
      <c r="AJ8553" s="352" t="s">
        <v>24552</v>
      </c>
      <c r="AK8553" s="354">
        <v>0</v>
      </c>
      <c r="AL8553" s="355">
        <v>0</v>
      </c>
      <c r="AM8553" s="11">
        <f>IF(Verzie!$E$1="CZK",Ceny!AK8553,IF(Verzie!$E$1="SK",Ceny!AL8553,""))</f>
        <v>0</v>
      </c>
    </row>
    <row r="8554" spans="34:39" ht="15">
      <c r="AH8554" s="353" t="s">
        <v>1682</v>
      </c>
      <c r="AI8554" s="352" t="s">
        <v>24553</v>
      </c>
      <c r="AJ8554" s="352" t="s">
        <v>24554</v>
      </c>
      <c r="AK8554" s="354">
        <v>375.61477000000002</v>
      </c>
      <c r="AL8554" s="355">
        <v>18.06842</v>
      </c>
      <c r="AM8554" s="11">
        <f>IF(Verzie!$E$1="CZK",Ceny!AK8554,IF(Verzie!$E$1="SK",Ceny!AL8554,""))</f>
        <v>18.06842</v>
      </c>
    </row>
    <row r="8555" spans="34:39" ht="15">
      <c r="AH8555" s="353" t="s">
        <v>1682</v>
      </c>
      <c r="AI8555" s="352" t="s">
        <v>24555</v>
      </c>
      <c r="AJ8555" s="352" t="s">
        <v>24556</v>
      </c>
      <c r="AK8555" s="354">
        <v>0</v>
      </c>
      <c r="AL8555" s="355">
        <v>0</v>
      </c>
      <c r="AM8555" s="11">
        <f>IF(Verzie!$E$1="CZK",Ceny!AK8555,IF(Verzie!$E$1="SK",Ceny!AL8555,""))</f>
        <v>0</v>
      </c>
    </row>
    <row r="8556" spans="34:39" ht="15">
      <c r="AH8556" s="353" t="s">
        <v>1682</v>
      </c>
      <c r="AI8556" s="352" t="s">
        <v>24557</v>
      </c>
      <c r="AJ8556" s="352" t="s">
        <v>24558</v>
      </c>
      <c r="AK8556" s="354">
        <v>0</v>
      </c>
      <c r="AL8556" s="355">
        <v>0</v>
      </c>
      <c r="AM8556" s="11">
        <f>IF(Verzie!$E$1="CZK",Ceny!AK8556,IF(Verzie!$E$1="SK",Ceny!AL8556,""))</f>
        <v>0</v>
      </c>
    </row>
    <row r="8557" spans="34:39" ht="15">
      <c r="AH8557" s="353" t="s">
        <v>1682</v>
      </c>
      <c r="AI8557" s="352" t="s">
        <v>24559</v>
      </c>
      <c r="AJ8557" s="352" t="s">
        <v>24560</v>
      </c>
      <c r="AK8557" s="354">
        <v>391.83524</v>
      </c>
      <c r="AL8557" s="355">
        <v>18.848680000000002</v>
      </c>
      <c r="AM8557" s="11">
        <f>IF(Verzie!$E$1="CZK",Ceny!AK8557,IF(Verzie!$E$1="SK",Ceny!AL8557,""))</f>
        <v>18.848680000000002</v>
      </c>
    </row>
    <row r="8558" spans="34:39" ht="15">
      <c r="AH8558" s="353" t="s">
        <v>1682</v>
      </c>
      <c r="AI8558" s="352" t="s">
        <v>24561</v>
      </c>
      <c r="AJ8558" s="352" t="s">
        <v>24562</v>
      </c>
      <c r="AK8558" s="354">
        <v>1100.8364099999999</v>
      </c>
      <c r="AL8558" s="355">
        <v>52.902889999999999</v>
      </c>
      <c r="AM8558" s="11">
        <f>IF(Verzie!$E$1="CZK",Ceny!AK8558,IF(Verzie!$E$1="SK",Ceny!AL8558,""))</f>
        <v>52.902889999999999</v>
      </c>
    </row>
    <row r="8559" spans="34:39" ht="15">
      <c r="AH8559" s="353" t="s">
        <v>1682</v>
      </c>
      <c r="AI8559" s="352" t="s">
        <v>24563</v>
      </c>
      <c r="AJ8559" s="352" t="s">
        <v>24564</v>
      </c>
      <c r="AK8559" s="354">
        <v>1042.61087</v>
      </c>
      <c r="AL8559" s="355">
        <v>50.102029999999999</v>
      </c>
      <c r="AM8559" s="11">
        <f>IF(Verzie!$E$1="CZK",Ceny!AK8559,IF(Verzie!$E$1="SK",Ceny!AL8559,""))</f>
        <v>50.102029999999999</v>
      </c>
    </row>
    <row r="8560" spans="34:39" ht="15">
      <c r="AH8560" s="353" t="s">
        <v>1682</v>
      </c>
      <c r="AI8560" s="352" t="s">
        <v>24565</v>
      </c>
      <c r="AJ8560" s="352" t="s">
        <v>24566</v>
      </c>
      <c r="AK8560" s="354">
        <v>1192.81549</v>
      </c>
      <c r="AL8560" s="355">
        <v>57.32741</v>
      </c>
      <c r="AM8560" s="11">
        <f>IF(Verzie!$E$1="CZK",Ceny!AK8560,IF(Verzie!$E$1="SK",Ceny!AL8560,""))</f>
        <v>57.32741</v>
      </c>
    </row>
    <row r="8561" spans="34:39" ht="15">
      <c r="AH8561" s="353" t="s">
        <v>1682</v>
      </c>
      <c r="AI8561" s="352" t="s">
        <v>24567</v>
      </c>
      <c r="AJ8561" s="352" t="s">
        <v>24568</v>
      </c>
      <c r="AK8561" s="354">
        <v>1100.8364099999999</v>
      </c>
      <c r="AL8561" s="355">
        <v>52.902889999999999</v>
      </c>
      <c r="AM8561" s="11">
        <f>IF(Verzie!$E$1="CZK",Ceny!AK8561,IF(Verzie!$E$1="SK",Ceny!AL8561,""))</f>
        <v>52.902889999999999</v>
      </c>
    </row>
    <row r="8562" spans="34:39" ht="15">
      <c r="AH8562" s="353" t="s">
        <v>1682</v>
      </c>
      <c r="AI8562" s="352" t="s">
        <v>24569</v>
      </c>
      <c r="AJ8562" s="352" t="s">
        <v>24570</v>
      </c>
      <c r="AK8562" s="354">
        <v>1042.61087</v>
      </c>
      <c r="AL8562" s="355">
        <v>50.102029999999999</v>
      </c>
      <c r="AM8562" s="11">
        <f>IF(Verzie!$E$1="CZK",Ceny!AK8562,IF(Verzie!$E$1="SK",Ceny!AL8562,""))</f>
        <v>50.102029999999999</v>
      </c>
    </row>
    <row r="8563" spans="34:39" ht="15">
      <c r="AH8563" s="353" t="s">
        <v>1682</v>
      </c>
      <c r="AI8563" s="352" t="s">
        <v>24571</v>
      </c>
      <c r="AJ8563" s="352" t="s">
        <v>24572</v>
      </c>
      <c r="AK8563" s="354">
        <v>1192.81549</v>
      </c>
      <c r="AL8563" s="355">
        <v>57.32741</v>
      </c>
      <c r="AM8563" s="11">
        <f>IF(Verzie!$E$1="CZK",Ceny!AK8563,IF(Verzie!$E$1="SK",Ceny!AL8563,""))</f>
        <v>57.32741</v>
      </c>
    </row>
    <row r="8564" spans="34:39" ht="15">
      <c r="AH8564" s="353" t="s">
        <v>1682</v>
      </c>
      <c r="AI8564" s="352" t="s">
        <v>24573</v>
      </c>
      <c r="AJ8564" s="352" t="s">
        <v>24574</v>
      </c>
      <c r="AK8564" s="354">
        <v>1042.61087</v>
      </c>
      <c r="AL8564" s="355">
        <v>50.102029999999999</v>
      </c>
      <c r="AM8564" s="11">
        <f>IF(Verzie!$E$1="CZK",Ceny!AK8564,IF(Verzie!$E$1="SK",Ceny!AL8564,""))</f>
        <v>50.102029999999999</v>
      </c>
    </row>
    <row r="8565" spans="34:39" ht="15">
      <c r="AH8565" s="353" t="s">
        <v>1682</v>
      </c>
      <c r="AI8565" s="352" t="s">
        <v>24575</v>
      </c>
      <c r="AJ8565" s="352" t="s">
        <v>24576</v>
      </c>
      <c r="AK8565" s="354">
        <v>1106.3420799999999</v>
      </c>
      <c r="AL8565" s="355">
        <v>53.167740000000002</v>
      </c>
      <c r="AM8565" s="11">
        <f>IF(Verzie!$E$1="CZK",Ceny!AK8565,IF(Verzie!$E$1="SK",Ceny!AL8565,""))</f>
        <v>53.167740000000002</v>
      </c>
    </row>
    <row r="8566" spans="34:39" ht="15">
      <c r="AH8566" s="353" t="s">
        <v>1682</v>
      </c>
      <c r="AI8566" s="352" t="s">
        <v>24577</v>
      </c>
      <c r="AJ8566" s="352" t="s">
        <v>24578</v>
      </c>
      <c r="AK8566" s="354">
        <v>1048.12664</v>
      </c>
      <c r="AL8566" s="355">
        <v>50.367339999999999</v>
      </c>
      <c r="AM8566" s="11">
        <f>IF(Verzie!$E$1="CZK",Ceny!AK8566,IF(Verzie!$E$1="SK",Ceny!AL8566,""))</f>
        <v>50.367339999999999</v>
      </c>
    </row>
    <row r="8567" spans="34:39" ht="15">
      <c r="AH8567" s="353" t="s">
        <v>1682</v>
      </c>
      <c r="AI8567" s="352" t="s">
        <v>24579</v>
      </c>
      <c r="AJ8567" s="352" t="s">
        <v>24580</v>
      </c>
      <c r="AK8567" s="354">
        <v>1197.3688199999999</v>
      </c>
      <c r="AL8567" s="355">
        <v>57.546439999999997</v>
      </c>
      <c r="AM8567" s="11">
        <f>IF(Verzie!$E$1="CZK",Ceny!AK8567,IF(Verzie!$E$1="SK",Ceny!AL8567,""))</f>
        <v>57.546439999999997</v>
      </c>
    </row>
    <row r="8568" spans="34:39" ht="15">
      <c r="AH8568" s="353" t="s">
        <v>1682</v>
      </c>
      <c r="AI8568" s="352" t="s">
        <v>24581</v>
      </c>
      <c r="AJ8568" s="352" t="s">
        <v>24582</v>
      </c>
      <c r="AK8568" s="354">
        <v>1106.3420799999999</v>
      </c>
      <c r="AL8568" s="355">
        <v>53.167740000000002</v>
      </c>
      <c r="AM8568" s="11">
        <f>IF(Verzie!$E$1="CZK",Ceny!AK8568,IF(Verzie!$E$1="SK",Ceny!AL8568,""))</f>
        <v>53.167740000000002</v>
      </c>
    </row>
    <row r="8569" spans="34:39" ht="15">
      <c r="AH8569" s="353" t="s">
        <v>1682</v>
      </c>
      <c r="AI8569" s="352" t="s">
        <v>24583</v>
      </c>
      <c r="AJ8569" s="352" t="s">
        <v>24584</v>
      </c>
      <c r="AK8569" s="354">
        <v>1048.12664</v>
      </c>
      <c r="AL8569" s="355">
        <v>50.367339999999999</v>
      </c>
      <c r="AM8569" s="11">
        <f>IF(Verzie!$E$1="CZK",Ceny!AK8569,IF(Verzie!$E$1="SK",Ceny!AL8569,""))</f>
        <v>50.367339999999999</v>
      </c>
    </row>
    <row r="8570" spans="34:39" ht="15">
      <c r="AH8570" s="353" t="s">
        <v>1682</v>
      </c>
      <c r="AI8570" s="352" t="s">
        <v>24585</v>
      </c>
      <c r="AJ8570" s="352" t="s">
        <v>24586</v>
      </c>
      <c r="AK8570" s="354">
        <v>1197.3688199999999</v>
      </c>
      <c r="AL8570" s="355">
        <v>57.546439999999997</v>
      </c>
      <c r="AM8570" s="11">
        <f>IF(Verzie!$E$1="CZK",Ceny!AK8570,IF(Verzie!$E$1="SK",Ceny!AL8570,""))</f>
        <v>57.546439999999997</v>
      </c>
    </row>
    <row r="8571" spans="34:39" ht="15">
      <c r="AH8571" s="353" t="s">
        <v>1682</v>
      </c>
      <c r="AI8571" s="352" t="s">
        <v>24587</v>
      </c>
      <c r="AJ8571" s="352" t="s">
        <v>24588</v>
      </c>
      <c r="AK8571" s="354">
        <v>1048.12664</v>
      </c>
      <c r="AL8571" s="355">
        <v>50.367339999999999</v>
      </c>
      <c r="AM8571" s="11">
        <f>IF(Verzie!$E$1="CZK",Ceny!AK8571,IF(Verzie!$E$1="SK",Ceny!AL8571,""))</f>
        <v>50.367339999999999</v>
      </c>
    </row>
    <row r="8572" spans="34:39" ht="15">
      <c r="AH8572" s="353" t="s">
        <v>1682</v>
      </c>
      <c r="AI8572" s="352" t="s">
        <v>24589</v>
      </c>
      <c r="AJ8572" s="352" t="s">
        <v>24590</v>
      </c>
      <c r="AK8572" s="354">
        <v>1123.66552</v>
      </c>
      <c r="AL8572" s="355">
        <v>54.001049999999999</v>
      </c>
      <c r="AM8572" s="11">
        <f>IF(Verzie!$E$1="CZK",Ceny!AK8572,IF(Verzie!$E$1="SK",Ceny!AL8572,""))</f>
        <v>54.001049999999999</v>
      </c>
    </row>
    <row r="8573" spans="34:39" ht="15">
      <c r="AH8573" s="353" t="s">
        <v>1682</v>
      </c>
      <c r="AI8573" s="352" t="s">
        <v>24591</v>
      </c>
      <c r="AJ8573" s="352" t="s">
        <v>24592</v>
      </c>
      <c r="AK8573" s="354">
        <v>1065.44488</v>
      </c>
      <c r="AL8573" s="355">
        <v>51.200409999999998</v>
      </c>
      <c r="AM8573" s="11">
        <f>IF(Verzie!$E$1="CZK",Ceny!AK8573,IF(Verzie!$E$1="SK",Ceny!AL8573,""))</f>
        <v>51.200409999999998</v>
      </c>
    </row>
    <row r="8574" spans="34:39" ht="15">
      <c r="AH8574" s="353" t="s">
        <v>1682</v>
      </c>
      <c r="AI8574" s="352" t="s">
        <v>24593</v>
      </c>
      <c r="AJ8574" s="352" t="s">
        <v>24594</v>
      </c>
      <c r="AK8574" s="354">
        <v>1204.9796799999999</v>
      </c>
      <c r="AL8574" s="355">
        <v>57.912550000000003</v>
      </c>
      <c r="AM8574" s="11">
        <f>IF(Verzie!$E$1="CZK",Ceny!AK8574,IF(Verzie!$E$1="SK",Ceny!AL8574,""))</f>
        <v>57.912550000000003</v>
      </c>
    </row>
    <row r="8575" spans="34:39" ht="15">
      <c r="AH8575" s="353" t="s">
        <v>1682</v>
      </c>
      <c r="AI8575" s="352" t="s">
        <v>24595</v>
      </c>
      <c r="AJ8575" s="352" t="s">
        <v>24596</v>
      </c>
      <c r="AK8575" s="354">
        <v>1123.66552</v>
      </c>
      <c r="AL8575" s="355">
        <v>54.001049999999999</v>
      </c>
      <c r="AM8575" s="11">
        <f>IF(Verzie!$E$1="CZK",Ceny!AK8575,IF(Verzie!$E$1="SK",Ceny!AL8575,""))</f>
        <v>54.001049999999999</v>
      </c>
    </row>
    <row r="8576" spans="34:39" ht="15">
      <c r="AH8576" s="353" t="s">
        <v>1682</v>
      </c>
      <c r="AI8576" s="352" t="s">
        <v>24597</v>
      </c>
      <c r="AJ8576" s="352" t="s">
        <v>24598</v>
      </c>
      <c r="AK8576" s="354">
        <v>1065.44488</v>
      </c>
      <c r="AL8576" s="355">
        <v>51.200409999999998</v>
      </c>
      <c r="AM8576" s="11">
        <f>IF(Verzie!$E$1="CZK",Ceny!AK8576,IF(Verzie!$E$1="SK",Ceny!AL8576,""))</f>
        <v>51.200409999999998</v>
      </c>
    </row>
    <row r="8577" spans="34:39" ht="15">
      <c r="AH8577" s="353" t="s">
        <v>1682</v>
      </c>
      <c r="AI8577" s="352" t="s">
        <v>24599</v>
      </c>
      <c r="AJ8577" s="352" t="s">
        <v>24600</v>
      </c>
      <c r="AK8577" s="354">
        <v>1204.9796799999999</v>
      </c>
      <c r="AL8577" s="355">
        <v>57.912550000000003</v>
      </c>
      <c r="AM8577" s="11">
        <f>IF(Verzie!$E$1="CZK",Ceny!AK8577,IF(Verzie!$E$1="SK",Ceny!AL8577,""))</f>
        <v>57.912550000000003</v>
      </c>
    </row>
    <row r="8578" spans="34:39" ht="15">
      <c r="AH8578" s="353" t="s">
        <v>1682</v>
      </c>
      <c r="AI8578" s="352" t="s">
        <v>24601</v>
      </c>
      <c r="AJ8578" s="352" t="s">
        <v>24602</v>
      </c>
      <c r="AK8578" s="354">
        <v>1065.44488</v>
      </c>
      <c r="AL8578" s="355">
        <v>51.200409999999998</v>
      </c>
      <c r="AM8578" s="11">
        <f>IF(Verzie!$E$1="CZK",Ceny!AK8578,IF(Verzie!$E$1="SK",Ceny!AL8578,""))</f>
        <v>51.200409999999998</v>
      </c>
    </row>
    <row r="8579" spans="34:39" ht="15">
      <c r="AH8579" s="353" t="s">
        <v>1682</v>
      </c>
      <c r="AI8579" s="352" t="s">
        <v>24603</v>
      </c>
      <c r="AJ8579" s="352" t="s">
        <v>24604</v>
      </c>
      <c r="AK8579" s="354">
        <v>1140.9605799999999</v>
      </c>
      <c r="AL8579" s="355">
        <v>54.832970000000003</v>
      </c>
      <c r="AM8579" s="11">
        <f>IF(Verzie!$E$1="CZK",Ceny!AK8579,IF(Verzie!$E$1="SK",Ceny!AL8579,""))</f>
        <v>54.832970000000003</v>
      </c>
    </row>
    <row r="8580" spans="34:39" ht="15">
      <c r="AH8580" s="353" t="s">
        <v>1682</v>
      </c>
      <c r="AI8580" s="352" t="s">
        <v>24605</v>
      </c>
      <c r="AJ8580" s="352" t="s">
        <v>24606</v>
      </c>
      <c r="AK8580" s="354">
        <v>1082.74514</v>
      </c>
      <c r="AL8580" s="355">
        <v>52.032609999999998</v>
      </c>
      <c r="AM8580" s="11">
        <f>IF(Verzie!$E$1="CZK",Ceny!AK8580,IF(Verzie!$E$1="SK",Ceny!AL8580,""))</f>
        <v>52.032609999999998</v>
      </c>
    </row>
    <row r="8581" spans="34:39" ht="15">
      <c r="AH8581" s="353" t="s">
        <v>1682</v>
      </c>
      <c r="AI8581" s="352" t="s">
        <v>24607</v>
      </c>
      <c r="AJ8581" s="352" t="s">
        <v>24608</v>
      </c>
      <c r="AK8581" s="354">
        <v>1221.4202600000001</v>
      </c>
      <c r="AL8581" s="355">
        <v>58.702129999999997</v>
      </c>
      <c r="AM8581" s="11">
        <f>IF(Verzie!$E$1="CZK",Ceny!AK8581,IF(Verzie!$E$1="SK",Ceny!AL8581,""))</f>
        <v>58.702129999999997</v>
      </c>
    </row>
    <row r="8582" spans="34:39" ht="15">
      <c r="AH8582" s="353" t="s">
        <v>1682</v>
      </c>
      <c r="AI8582" s="352" t="s">
        <v>24609</v>
      </c>
      <c r="AJ8582" s="352" t="s">
        <v>24610</v>
      </c>
      <c r="AK8582" s="354">
        <v>1220.2092399999999</v>
      </c>
      <c r="AL8582" s="355">
        <v>58.645130000000002</v>
      </c>
      <c r="AM8582" s="11">
        <f>IF(Verzie!$E$1="CZK",Ceny!AK8582,IF(Verzie!$E$1="SK",Ceny!AL8582,""))</f>
        <v>58.645130000000002</v>
      </c>
    </row>
    <row r="8583" spans="34:39" ht="15">
      <c r="AH8583" s="353" t="s">
        <v>1682</v>
      </c>
      <c r="AI8583" s="352" t="s">
        <v>24611</v>
      </c>
      <c r="AJ8583" s="352" t="s">
        <v>24612</v>
      </c>
      <c r="AK8583" s="354">
        <v>1140.9605799999999</v>
      </c>
      <c r="AL8583" s="355">
        <v>54.832970000000003</v>
      </c>
      <c r="AM8583" s="11">
        <f>IF(Verzie!$E$1="CZK",Ceny!AK8583,IF(Verzie!$E$1="SK",Ceny!AL8583,""))</f>
        <v>54.832970000000003</v>
      </c>
    </row>
    <row r="8584" spans="34:39" ht="15">
      <c r="AH8584" s="353" t="s">
        <v>1682</v>
      </c>
      <c r="AI8584" s="352" t="s">
        <v>24613</v>
      </c>
      <c r="AJ8584" s="352" t="s">
        <v>24614</v>
      </c>
      <c r="AK8584" s="354">
        <v>1082.74514</v>
      </c>
      <c r="AL8584" s="355">
        <v>52.032609999999998</v>
      </c>
      <c r="AM8584" s="11">
        <f>IF(Verzie!$E$1="CZK",Ceny!AK8584,IF(Verzie!$E$1="SK",Ceny!AL8584,""))</f>
        <v>52.032609999999998</v>
      </c>
    </row>
    <row r="8585" spans="34:39" ht="15">
      <c r="AH8585" s="353" t="s">
        <v>1682</v>
      </c>
      <c r="AI8585" s="352" t="s">
        <v>24615</v>
      </c>
      <c r="AJ8585" s="352" t="s">
        <v>24616</v>
      </c>
      <c r="AK8585" s="354">
        <v>1220.2092399999999</v>
      </c>
      <c r="AL8585" s="355">
        <v>58.645130000000002</v>
      </c>
      <c r="AM8585" s="11">
        <f>IF(Verzie!$E$1="CZK",Ceny!AK8585,IF(Verzie!$E$1="SK",Ceny!AL8585,""))</f>
        <v>58.645130000000002</v>
      </c>
    </row>
    <row r="8586" spans="34:39" ht="15">
      <c r="AH8586" s="353" t="s">
        <v>1682</v>
      </c>
      <c r="AI8586" s="352" t="s">
        <v>24617</v>
      </c>
      <c r="AJ8586" s="352" t="s">
        <v>24618</v>
      </c>
      <c r="AK8586" s="354">
        <v>1082.74514</v>
      </c>
      <c r="AL8586" s="355">
        <v>52.032609999999998</v>
      </c>
      <c r="AM8586" s="11">
        <f>IF(Verzie!$E$1="CZK",Ceny!AK8586,IF(Verzie!$E$1="SK",Ceny!AL8586,""))</f>
        <v>52.032609999999998</v>
      </c>
    </row>
    <row r="8587" spans="34:39" ht="15">
      <c r="AH8587" s="353" t="s">
        <v>1682</v>
      </c>
      <c r="AI8587" s="352" t="s">
        <v>24619</v>
      </c>
      <c r="AJ8587" s="352" t="s">
        <v>24620</v>
      </c>
      <c r="AK8587" s="354">
        <v>1143.0244399999999</v>
      </c>
      <c r="AL8587" s="355">
        <v>54.352760000000004</v>
      </c>
      <c r="AM8587" s="11">
        <f>IF(Verzie!$E$1="CZK",Ceny!AK8587,IF(Verzie!$E$1="SK",Ceny!AL8587,""))</f>
        <v>54.352760000000004</v>
      </c>
    </row>
    <row r="8588" spans="34:39" ht="15">
      <c r="AH8588" s="353" t="s">
        <v>1682</v>
      </c>
      <c r="AI8588" s="352" t="s">
        <v>24621</v>
      </c>
      <c r="AJ8588" s="352" t="s">
        <v>24622</v>
      </c>
      <c r="AK8588" s="354">
        <v>1084.80404</v>
      </c>
      <c r="AL8588" s="355">
        <v>51.552199999999999</v>
      </c>
      <c r="AM8588" s="11">
        <f>IF(Verzie!$E$1="CZK",Ceny!AK8588,IF(Verzie!$E$1="SK",Ceny!AL8588,""))</f>
        <v>51.552199999999999</v>
      </c>
    </row>
    <row r="8589" spans="34:39" ht="15">
      <c r="AH8589" s="353" t="s">
        <v>1682</v>
      </c>
      <c r="AI8589" s="352" t="s">
        <v>24623</v>
      </c>
      <c r="AJ8589" s="352" t="s">
        <v>24624</v>
      </c>
      <c r="AK8589" s="354">
        <v>1205.0525</v>
      </c>
      <c r="AL8589" s="355">
        <v>56.715400000000002</v>
      </c>
      <c r="AM8589" s="11">
        <f>IF(Verzie!$E$1="CZK",Ceny!AK8589,IF(Verzie!$E$1="SK",Ceny!AL8589,""))</f>
        <v>56.715400000000002</v>
      </c>
    </row>
    <row r="8590" spans="34:39" ht="15">
      <c r="AH8590" s="353" t="s">
        <v>1682</v>
      </c>
      <c r="AI8590" s="352" t="s">
        <v>24625</v>
      </c>
      <c r="AJ8590" s="352" t="s">
        <v>24626</v>
      </c>
      <c r="AK8590" s="354">
        <v>1203.84148</v>
      </c>
      <c r="AL8590" s="355">
        <v>56.6584</v>
      </c>
      <c r="AM8590" s="11">
        <f>IF(Verzie!$E$1="CZK",Ceny!AK8590,IF(Verzie!$E$1="SK",Ceny!AL8590,""))</f>
        <v>56.6584</v>
      </c>
    </row>
    <row r="8591" spans="34:39" ht="15">
      <c r="AH8591" s="353" t="s">
        <v>1682</v>
      </c>
      <c r="AI8591" s="352" t="s">
        <v>24627</v>
      </c>
      <c r="AJ8591" s="352" t="s">
        <v>24628</v>
      </c>
      <c r="AK8591" s="354">
        <v>1344.42554</v>
      </c>
      <c r="AL8591" s="355">
        <v>63.27496</v>
      </c>
      <c r="AM8591" s="11">
        <f>IF(Verzie!$E$1="CZK",Ceny!AK8591,IF(Verzie!$E$1="SK",Ceny!AL8591,""))</f>
        <v>63.27496</v>
      </c>
    </row>
    <row r="8592" spans="34:39" ht="15">
      <c r="AH8592" s="353" t="s">
        <v>1682</v>
      </c>
      <c r="AI8592" s="352" t="s">
        <v>24629</v>
      </c>
      <c r="AJ8592" s="352" t="s">
        <v>24630</v>
      </c>
      <c r="AK8592" s="354">
        <v>1143.0244399999999</v>
      </c>
      <c r="AL8592" s="355">
        <v>54.352760000000004</v>
      </c>
      <c r="AM8592" s="11">
        <f>IF(Verzie!$E$1="CZK",Ceny!AK8592,IF(Verzie!$E$1="SK",Ceny!AL8592,""))</f>
        <v>54.352760000000004</v>
      </c>
    </row>
    <row r="8593" spans="34:39" ht="15">
      <c r="AH8593" s="353" t="s">
        <v>1682</v>
      </c>
      <c r="AI8593" s="352" t="s">
        <v>24631</v>
      </c>
      <c r="AJ8593" s="352" t="s">
        <v>24632</v>
      </c>
      <c r="AK8593" s="354">
        <v>1084.80404</v>
      </c>
      <c r="AL8593" s="355">
        <v>51.552199999999999</v>
      </c>
      <c r="AM8593" s="11">
        <f>IF(Verzie!$E$1="CZK",Ceny!AK8593,IF(Verzie!$E$1="SK",Ceny!AL8593,""))</f>
        <v>51.552199999999999</v>
      </c>
    </row>
    <row r="8594" spans="34:39" ht="15">
      <c r="AH8594" s="353" t="s">
        <v>1682</v>
      </c>
      <c r="AI8594" s="352" t="s">
        <v>24633</v>
      </c>
      <c r="AJ8594" s="352" t="s">
        <v>24634</v>
      </c>
      <c r="AK8594" s="354">
        <v>1203.84148</v>
      </c>
      <c r="AL8594" s="355">
        <v>56.6584</v>
      </c>
      <c r="AM8594" s="11">
        <f>IF(Verzie!$E$1="CZK",Ceny!AK8594,IF(Verzie!$E$1="SK",Ceny!AL8594,""))</f>
        <v>56.6584</v>
      </c>
    </row>
    <row r="8595" spans="34:39" ht="15">
      <c r="AH8595" s="353" t="s">
        <v>1682</v>
      </c>
      <c r="AI8595" s="352" t="s">
        <v>24635</v>
      </c>
      <c r="AJ8595" s="352" t="s">
        <v>24636</v>
      </c>
      <c r="AK8595" s="354">
        <v>1344.42554</v>
      </c>
      <c r="AL8595" s="355">
        <v>63.27496</v>
      </c>
      <c r="AM8595" s="11">
        <f>IF(Verzie!$E$1="CZK",Ceny!AK8595,IF(Verzie!$E$1="SK",Ceny!AL8595,""))</f>
        <v>63.27496</v>
      </c>
    </row>
    <row r="8596" spans="34:39" ht="15">
      <c r="AH8596" s="353" t="s">
        <v>1682</v>
      </c>
      <c r="AI8596" s="352" t="s">
        <v>24637</v>
      </c>
      <c r="AJ8596" s="352" t="s">
        <v>24638</v>
      </c>
      <c r="AK8596" s="354">
        <v>1084.80404</v>
      </c>
      <c r="AL8596" s="355">
        <v>51.552199999999999</v>
      </c>
      <c r="AM8596" s="11">
        <f>IF(Verzie!$E$1="CZK",Ceny!AK8596,IF(Verzie!$E$1="SK",Ceny!AL8596,""))</f>
        <v>51.552199999999999</v>
      </c>
    </row>
    <row r="8597" spans="34:39" ht="15">
      <c r="AH8597" s="353" t="s">
        <v>1682</v>
      </c>
      <c r="AI8597" s="352" t="s">
        <v>24639</v>
      </c>
      <c r="AJ8597" s="352" t="s">
        <v>24640</v>
      </c>
      <c r="AK8597" s="354">
        <v>1145.6252899999999</v>
      </c>
      <c r="AL8597" s="355">
        <v>53.918460000000003</v>
      </c>
      <c r="AM8597" s="11">
        <f>IF(Verzie!$E$1="CZK",Ceny!AK8597,IF(Verzie!$E$1="SK",Ceny!AL8597,""))</f>
        <v>53.918460000000003</v>
      </c>
    </row>
    <row r="8598" spans="34:39" ht="15">
      <c r="AH8598" s="353" t="s">
        <v>1682</v>
      </c>
      <c r="AI8598" s="352" t="s">
        <v>24641</v>
      </c>
      <c r="AJ8598" s="352" t="s">
        <v>24642</v>
      </c>
      <c r="AK8598" s="354">
        <v>1088.9532899999999</v>
      </c>
      <c r="AL8598" s="355">
        <v>51.251260000000002</v>
      </c>
      <c r="AM8598" s="11">
        <f>IF(Verzie!$E$1="CZK",Ceny!AK8598,IF(Verzie!$E$1="SK",Ceny!AL8598,""))</f>
        <v>51.251260000000002</v>
      </c>
    </row>
    <row r="8599" spans="34:39" ht="15">
      <c r="AH8599" s="353" t="s">
        <v>1682</v>
      </c>
      <c r="AI8599" s="352" t="s">
        <v>24643</v>
      </c>
      <c r="AJ8599" s="352" t="s">
        <v>24644</v>
      </c>
      <c r="AK8599" s="354">
        <v>1207.8068900000001</v>
      </c>
      <c r="AL8599" s="355">
        <v>56.845019999999998</v>
      </c>
      <c r="AM8599" s="11">
        <f>IF(Verzie!$E$1="CZK",Ceny!AK8599,IF(Verzie!$E$1="SK",Ceny!AL8599,""))</f>
        <v>56.845019999999998</v>
      </c>
    </row>
    <row r="8600" spans="34:39" ht="15">
      <c r="AH8600" s="353" t="s">
        <v>1682</v>
      </c>
      <c r="AI8600" s="352" t="s">
        <v>24645</v>
      </c>
      <c r="AJ8600" s="352" t="s">
        <v>24646</v>
      </c>
      <c r="AK8600" s="354">
        <v>1206.5958700000001</v>
      </c>
      <c r="AL8600" s="355">
        <v>56.788020000000003</v>
      </c>
      <c r="AM8600" s="11">
        <f>IF(Verzie!$E$1="CZK",Ceny!AK8600,IF(Verzie!$E$1="SK",Ceny!AL8600,""))</f>
        <v>56.788020000000003</v>
      </c>
    </row>
    <row r="8601" spans="34:39" ht="15">
      <c r="AH8601" s="353" t="s">
        <v>1682</v>
      </c>
      <c r="AI8601" s="352" t="s">
        <v>24647</v>
      </c>
      <c r="AJ8601" s="352" t="s">
        <v>24648</v>
      </c>
      <c r="AK8601" s="354">
        <v>1359.2523100000001</v>
      </c>
      <c r="AL8601" s="355">
        <v>63.97278</v>
      </c>
      <c r="AM8601" s="11">
        <f>IF(Verzie!$E$1="CZK",Ceny!AK8601,IF(Verzie!$E$1="SK",Ceny!AL8601,""))</f>
        <v>63.97278</v>
      </c>
    </row>
    <row r="8602" spans="34:39" ht="15">
      <c r="AH8602" s="353" t="s">
        <v>1682</v>
      </c>
      <c r="AI8602" s="352" t="s">
        <v>24649</v>
      </c>
      <c r="AJ8602" s="352" t="s">
        <v>24650</v>
      </c>
      <c r="AK8602" s="354">
        <v>1145.6252899999999</v>
      </c>
      <c r="AL8602" s="355">
        <v>53.918460000000003</v>
      </c>
      <c r="AM8602" s="11">
        <f>IF(Verzie!$E$1="CZK",Ceny!AK8602,IF(Verzie!$E$1="SK",Ceny!AL8602,""))</f>
        <v>53.918460000000003</v>
      </c>
    </row>
    <row r="8603" spans="34:39" ht="15">
      <c r="AH8603" s="353" t="s">
        <v>1682</v>
      </c>
      <c r="AI8603" s="352" t="s">
        <v>24651</v>
      </c>
      <c r="AJ8603" s="352" t="s">
        <v>24652</v>
      </c>
      <c r="AK8603" s="354">
        <v>1088.9532899999999</v>
      </c>
      <c r="AL8603" s="355">
        <v>51.251260000000002</v>
      </c>
      <c r="AM8603" s="11">
        <f>IF(Verzie!$E$1="CZK",Ceny!AK8603,IF(Verzie!$E$1="SK",Ceny!AL8603,""))</f>
        <v>51.251260000000002</v>
      </c>
    </row>
    <row r="8604" spans="34:39" ht="15">
      <c r="AH8604" s="353" t="s">
        <v>1682</v>
      </c>
      <c r="AI8604" s="352" t="s">
        <v>24653</v>
      </c>
      <c r="AJ8604" s="352" t="s">
        <v>24654</v>
      </c>
      <c r="AK8604" s="354">
        <v>1206.5958700000001</v>
      </c>
      <c r="AL8604" s="355">
        <v>56.788020000000003</v>
      </c>
      <c r="AM8604" s="11">
        <f>IF(Verzie!$E$1="CZK",Ceny!AK8604,IF(Verzie!$E$1="SK",Ceny!AL8604,""))</f>
        <v>56.788020000000003</v>
      </c>
    </row>
    <row r="8605" spans="34:39" ht="15">
      <c r="AH8605" s="353" t="s">
        <v>1682</v>
      </c>
      <c r="AI8605" s="352" t="s">
        <v>24655</v>
      </c>
      <c r="AJ8605" s="352" t="s">
        <v>24656</v>
      </c>
      <c r="AK8605" s="354">
        <v>1359.2523100000001</v>
      </c>
      <c r="AL8605" s="355">
        <v>63.97278</v>
      </c>
      <c r="AM8605" s="11">
        <f>IF(Verzie!$E$1="CZK",Ceny!AK8605,IF(Verzie!$E$1="SK",Ceny!AL8605,""))</f>
        <v>63.97278</v>
      </c>
    </row>
    <row r="8606" spans="34:39" ht="15">
      <c r="AH8606" s="353" t="s">
        <v>1682</v>
      </c>
      <c r="AI8606" s="352" t="s">
        <v>24657</v>
      </c>
      <c r="AJ8606" s="352" t="s">
        <v>24658</v>
      </c>
      <c r="AK8606" s="354">
        <v>1088.9532899999999</v>
      </c>
      <c r="AL8606" s="355">
        <v>51.251260000000002</v>
      </c>
      <c r="AM8606" s="11">
        <f>IF(Verzie!$E$1="CZK",Ceny!AK8606,IF(Verzie!$E$1="SK",Ceny!AL8606,""))</f>
        <v>51.251260000000002</v>
      </c>
    </row>
    <row r="8607" spans="34:39" ht="15">
      <c r="AH8607" s="353" t="s">
        <v>1682</v>
      </c>
      <c r="AI8607" s="352" t="s">
        <v>24659</v>
      </c>
      <c r="AJ8607" s="352" t="s">
        <v>24660</v>
      </c>
      <c r="AK8607" s="354">
        <v>1185.4561699999999</v>
      </c>
      <c r="AL8607" s="355">
        <v>56.692659999999997</v>
      </c>
      <c r="AM8607" s="11">
        <f>IF(Verzie!$E$1="CZK",Ceny!AK8607,IF(Verzie!$E$1="SK",Ceny!AL8607,""))</f>
        <v>56.692659999999997</v>
      </c>
    </row>
    <row r="8608" spans="34:39" ht="15">
      <c r="AH8608" s="353" t="s">
        <v>1682</v>
      </c>
      <c r="AI8608" s="352" t="s">
        <v>24661</v>
      </c>
      <c r="AJ8608" s="352" t="s">
        <v>24662</v>
      </c>
      <c r="AK8608" s="354">
        <v>1128.05387</v>
      </c>
      <c r="AL8608" s="355">
        <v>53.960830000000001</v>
      </c>
      <c r="AM8608" s="11">
        <f>IF(Verzie!$E$1="CZK",Ceny!AK8608,IF(Verzie!$E$1="SK",Ceny!AL8608,""))</f>
        <v>53.960830000000001</v>
      </c>
    </row>
    <row r="8609" spans="34:39" ht="15">
      <c r="AH8609" s="353" t="s">
        <v>1682</v>
      </c>
      <c r="AI8609" s="352" t="s">
        <v>24663</v>
      </c>
      <c r="AJ8609" s="352" t="s">
        <v>24664</v>
      </c>
      <c r="AK8609" s="354">
        <v>1282.5046299999999</v>
      </c>
      <c r="AL8609" s="355">
        <v>60.971800000000002</v>
      </c>
      <c r="AM8609" s="11">
        <f>IF(Verzie!$E$1="CZK",Ceny!AK8609,IF(Verzie!$E$1="SK",Ceny!AL8609,""))</f>
        <v>60.971800000000002</v>
      </c>
    </row>
    <row r="8610" spans="34:39" ht="15">
      <c r="AH8610" s="353" t="s">
        <v>1682</v>
      </c>
      <c r="AI8610" s="352" t="s">
        <v>24665</v>
      </c>
      <c r="AJ8610" s="352" t="s">
        <v>24666</v>
      </c>
      <c r="AK8610" s="354">
        <v>1281.2936099999999</v>
      </c>
      <c r="AL8610" s="355">
        <v>60.9148</v>
      </c>
      <c r="AM8610" s="11">
        <f>IF(Verzie!$E$1="CZK",Ceny!AK8610,IF(Verzie!$E$1="SK",Ceny!AL8610,""))</f>
        <v>60.9148</v>
      </c>
    </row>
    <row r="8611" spans="34:39" ht="15">
      <c r="AH8611" s="353" t="s">
        <v>1682</v>
      </c>
      <c r="AI8611" s="352" t="s">
        <v>24667</v>
      </c>
      <c r="AJ8611" s="352" t="s">
        <v>24668</v>
      </c>
      <c r="AK8611" s="354">
        <v>1421.8632299999999</v>
      </c>
      <c r="AL8611" s="355">
        <v>67.530640000000005</v>
      </c>
      <c r="AM8611" s="11">
        <f>IF(Verzie!$E$1="CZK",Ceny!AK8611,IF(Verzie!$E$1="SK",Ceny!AL8611,""))</f>
        <v>67.530640000000005</v>
      </c>
    </row>
    <row r="8612" spans="34:39" ht="15">
      <c r="AH8612" s="353" t="s">
        <v>1682</v>
      </c>
      <c r="AI8612" s="352" t="s">
        <v>24669</v>
      </c>
      <c r="AJ8612" s="352" t="s">
        <v>24670</v>
      </c>
      <c r="AK8612" s="354">
        <v>1185.4561699999999</v>
      </c>
      <c r="AL8612" s="355">
        <v>56.692659999999997</v>
      </c>
      <c r="AM8612" s="11">
        <f>IF(Verzie!$E$1="CZK",Ceny!AK8612,IF(Verzie!$E$1="SK",Ceny!AL8612,""))</f>
        <v>56.692659999999997</v>
      </c>
    </row>
    <row r="8613" spans="34:39" ht="15">
      <c r="AH8613" s="353" t="s">
        <v>1682</v>
      </c>
      <c r="AI8613" s="352" t="s">
        <v>24671</v>
      </c>
      <c r="AJ8613" s="352" t="s">
        <v>24672</v>
      </c>
      <c r="AK8613" s="354">
        <v>1128.05387</v>
      </c>
      <c r="AL8613" s="355">
        <v>53.960830000000001</v>
      </c>
      <c r="AM8613" s="11">
        <f>IF(Verzie!$E$1="CZK",Ceny!AK8613,IF(Verzie!$E$1="SK",Ceny!AL8613,""))</f>
        <v>53.960830000000001</v>
      </c>
    </row>
    <row r="8614" spans="34:39" ht="15">
      <c r="AH8614" s="353" t="s">
        <v>1682</v>
      </c>
      <c r="AI8614" s="352" t="s">
        <v>24673</v>
      </c>
      <c r="AJ8614" s="352" t="s">
        <v>24674</v>
      </c>
      <c r="AK8614" s="354">
        <v>1281.2936099999999</v>
      </c>
      <c r="AL8614" s="355">
        <v>60.9148</v>
      </c>
      <c r="AM8614" s="11">
        <f>IF(Verzie!$E$1="CZK",Ceny!AK8614,IF(Verzie!$E$1="SK",Ceny!AL8614,""))</f>
        <v>60.9148</v>
      </c>
    </row>
    <row r="8615" spans="34:39" ht="15">
      <c r="AH8615" s="353" t="s">
        <v>1682</v>
      </c>
      <c r="AI8615" s="352" t="s">
        <v>24675</v>
      </c>
      <c r="AJ8615" s="352" t="s">
        <v>24676</v>
      </c>
      <c r="AK8615" s="354">
        <v>1421.8632299999999</v>
      </c>
      <c r="AL8615" s="355">
        <v>67.530640000000005</v>
      </c>
      <c r="AM8615" s="11">
        <f>IF(Verzie!$E$1="CZK",Ceny!AK8615,IF(Verzie!$E$1="SK",Ceny!AL8615,""))</f>
        <v>67.530640000000005</v>
      </c>
    </row>
    <row r="8616" spans="34:39" ht="15">
      <c r="AH8616" s="353" t="s">
        <v>1682</v>
      </c>
      <c r="AI8616" s="352" t="s">
        <v>24677</v>
      </c>
      <c r="AJ8616" s="352" t="s">
        <v>24678</v>
      </c>
      <c r="AK8616" s="354">
        <v>1128.05387</v>
      </c>
      <c r="AL8616" s="355">
        <v>53.960830000000001</v>
      </c>
      <c r="AM8616" s="11">
        <f>IF(Verzie!$E$1="CZK",Ceny!AK8616,IF(Verzie!$E$1="SK",Ceny!AL8616,""))</f>
        <v>53.960830000000001</v>
      </c>
    </row>
    <row r="8617" spans="34:39" ht="15">
      <c r="AH8617" s="353" t="s">
        <v>1682</v>
      </c>
      <c r="AI8617" s="352" t="s">
        <v>24679</v>
      </c>
      <c r="AJ8617" s="352" t="s">
        <v>24680</v>
      </c>
      <c r="AK8617" s="354">
        <v>1214.92293</v>
      </c>
      <c r="AL8617" s="355">
        <v>58.39085</v>
      </c>
      <c r="AM8617" s="11">
        <f>IF(Verzie!$E$1="CZK",Ceny!AK8617,IF(Verzie!$E$1="SK",Ceny!AL8617,""))</f>
        <v>58.39085</v>
      </c>
    </row>
    <row r="8618" spans="34:39" ht="15">
      <c r="AH8618" s="353" t="s">
        <v>1682</v>
      </c>
      <c r="AI8618" s="352" t="s">
        <v>24681</v>
      </c>
      <c r="AJ8618" s="352" t="s">
        <v>24682</v>
      </c>
      <c r="AK8618" s="354">
        <v>1156.75215</v>
      </c>
      <c r="AL8618" s="355">
        <v>55.592649999999999</v>
      </c>
      <c r="AM8618" s="11">
        <f>IF(Verzie!$E$1="CZK",Ceny!AK8618,IF(Verzie!$E$1="SK",Ceny!AL8618,""))</f>
        <v>55.592649999999999</v>
      </c>
    </row>
    <row r="8619" spans="34:39" ht="15">
      <c r="AH8619" s="353" t="s">
        <v>1682</v>
      </c>
      <c r="AI8619" s="352" t="s">
        <v>24683</v>
      </c>
      <c r="AJ8619" s="352" t="s">
        <v>24684</v>
      </c>
      <c r="AK8619" s="354">
        <v>1303.65101</v>
      </c>
      <c r="AL8619" s="355">
        <v>61.979930000000003</v>
      </c>
      <c r="AM8619" s="11">
        <f>IF(Verzie!$E$1="CZK",Ceny!AK8619,IF(Verzie!$E$1="SK",Ceny!AL8619,""))</f>
        <v>61.979930000000003</v>
      </c>
    </row>
    <row r="8620" spans="34:39" ht="15">
      <c r="AH8620" s="353" t="s">
        <v>1682</v>
      </c>
      <c r="AI8620" s="352" t="s">
        <v>24685</v>
      </c>
      <c r="AJ8620" s="352" t="s">
        <v>24686</v>
      </c>
      <c r="AK8620" s="354">
        <v>1302.4399900000001</v>
      </c>
      <c r="AL8620" s="355">
        <v>61.922930000000001</v>
      </c>
      <c r="AM8620" s="11">
        <f>IF(Verzie!$E$1="CZK",Ceny!AK8620,IF(Verzie!$E$1="SK",Ceny!AL8620,""))</f>
        <v>61.922930000000001</v>
      </c>
    </row>
    <row r="8621" spans="34:39" ht="15">
      <c r="AH8621" s="353" t="s">
        <v>1682</v>
      </c>
      <c r="AI8621" s="352" t="s">
        <v>24687</v>
      </c>
      <c r="AJ8621" s="352" t="s">
        <v>24688</v>
      </c>
      <c r="AK8621" s="354">
        <v>1537.7956300000001</v>
      </c>
      <c r="AL8621" s="355">
        <v>73.922210000000007</v>
      </c>
      <c r="AM8621" s="11">
        <f>IF(Verzie!$E$1="CZK",Ceny!AK8621,IF(Verzie!$E$1="SK",Ceny!AL8621,""))</f>
        <v>73.922210000000007</v>
      </c>
    </row>
    <row r="8622" spans="34:39" ht="15">
      <c r="AH8622" s="353" t="s">
        <v>1682</v>
      </c>
      <c r="AI8622" s="352" t="s">
        <v>24689</v>
      </c>
      <c r="AJ8622" s="352" t="s">
        <v>24690</v>
      </c>
      <c r="AK8622" s="354">
        <v>1214.92293</v>
      </c>
      <c r="AL8622" s="355">
        <v>58.39085</v>
      </c>
      <c r="AM8622" s="11">
        <f>IF(Verzie!$E$1="CZK",Ceny!AK8622,IF(Verzie!$E$1="SK",Ceny!AL8622,""))</f>
        <v>58.39085</v>
      </c>
    </row>
    <row r="8623" spans="34:39" ht="15">
      <c r="AH8623" s="353" t="s">
        <v>1682</v>
      </c>
      <c r="AI8623" s="352" t="s">
        <v>24691</v>
      </c>
      <c r="AJ8623" s="352" t="s">
        <v>24692</v>
      </c>
      <c r="AK8623" s="354">
        <v>1156.75215</v>
      </c>
      <c r="AL8623" s="355">
        <v>55.592649999999999</v>
      </c>
      <c r="AM8623" s="11">
        <f>IF(Verzie!$E$1="CZK",Ceny!AK8623,IF(Verzie!$E$1="SK",Ceny!AL8623,""))</f>
        <v>55.592649999999999</v>
      </c>
    </row>
    <row r="8624" spans="34:39" ht="15">
      <c r="AH8624" s="353" t="s">
        <v>1682</v>
      </c>
      <c r="AI8624" s="352" t="s">
        <v>24693</v>
      </c>
      <c r="AJ8624" s="352" t="s">
        <v>24694</v>
      </c>
      <c r="AK8624" s="354">
        <v>1302.4399900000001</v>
      </c>
      <c r="AL8624" s="355">
        <v>61.922930000000001</v>
      </c>
      <c r="AM8624" s="11">
        <f>IF(Verzie!$E$1="CZK",Ceny!AK8624,IF(Verzie!$E$1="SK",Ceny!AL8624,""))</f>
        <v>61.922930000000001</v>
      </c>
    </row>
    <row r="8625" spans="34:39" ht="15">
      <c r="AH8625" s="353" t="s">
        <v>1682</v>
      </c>
      <c r="AI8625" s="352" t="s">
        <v>24695</v>
      </c>
      <c r="AJ8625" s="352" t="s">
        <v>24696</v>
      </c>
      <c r="AK8625" s="354">
        <v>1537.7956300000001</v>
      </c>
      <c r="AL8625" s="355">
        <v>73.922210000000007</v>
      </c>
      <c r="AM8625" s="11">
        <f>IF(Verzie!$E$1="CZK",Ceny!AK8625,IF(Verzie!$E$1="SK",Ceny!AL8625,""))</f>
        <v>73.922210000000007</v>
      </c>
    </row>
    <row r="8626" spans="34:39" ht="15">
      <c r="AH8626" s="353" t="s">
        <v>1682</v>
      </c>
      <c r="AI8626" s="352" t="s">
        <v>24697</v>
      </c>
      <c r="AJ8626" s="352" t="s">
        <v>24698</v>
      </c>
      <c r="AK8626" s="354">
        <v>1156.75215</v>
      </c>
      <c r="AL8626" s="355">
        <v>55.592649999999999</v>
      </c>
      <c r="AM8626" s="11">
        <f>IF(Verzie!$E$1="CZK",Ceny!AK8626,IF(Verzie!$E$1="SK",Ceny!AL8626,""))</f>
        <v>55.592649999999999</v>
      </c>
    </row>
    <row r="8627" spans="34:39" ht="15">
      <c r="AH8627" s="353" t="s">
        <v>1682</v>
      </c>
      <c r="AI8627" s="352" t="s">
        <v>24699</v>
      </c>
      <c r="AJ8627" s="352" t="s">
        <v>24700</v>
      </c>
      <c r="AK8627" s="354">
        <v>1592.86636</v>
      </c>
      <c r="AL8627" s="355">
        <v>76.571299999999994</v>
      </c>
      <c r="AM8627" s="11">
        <f>IF(Verzie!$E$1="CZK",Ceny!AK8627,IF(Verzie!$E$1="SK",Ceny!AL8627,""))</f>
        <v>76.571299999999994</v>
      </c>
    </row>
    <row r="8628" spans="34:39" ht="15">
      <c r="AH8628" s="353" t="s">
        <v>1682</v>
      </c>
      <c r="AI8628" s="352" t="s">
        <v>24701</v>
      </c>
      <c r="AJ8628" s="352" t="s">
        <v>24702</v>
      </c>
      <c r="AK8628" s="354">
        <v>1592.86636</v>
      </c>
      <c r="AL8628" s="355">
        <v>76.571299999999994</v>
      </c>
      <c r="AM8628" s="11">
        <f>IF(Verzie!$E$1="CZK",Ceny!AK8628,IF(Verzie!$E$1="SK",Ceny!AL8628,""))</f>
        <v>76.571299999999994</v>
      </c>
    </row>
    <row r="8629" spans="34:39" ht="15">
      <c r="AH8629" s="353" t="s">
        <v>1682</v>
      </c>
      <c r="AI8629" s="352" t="s">
        <v>24703</v>
      </c>
      <c r="AJ8629" s="352" t="s">
        <v>24704</v>
      </c>
      <c r="AK8629" s="354">
        <v>1592.86636</v>
      </c>
      <c r="AL8629" s="355">
        <v>76.571299999999994</v>
      </c>
      <c r="AM8629" s="11">
        <f>IF(Verzie!$E$1="CZK",Ceny!AK8629,IF(Verzie!$E$1="SK",Ceny!AL8629,""))</f>
        <v>76.571299999999994</v>
      </c>
    </row>
    <row r="8630" spans="34:39" ht="15">
      <c r="AH8630" s="353" t="s">
        <v>1682</v>
      </c>
      <c r="AI8630" s="352" t="s">
        <v>24705</v>
      </c>
      <c r="AJ8630" s="352" t="s">
        <v>24706</v>
      </c>
      <c r="AK8630" s="354">
        <v>1223.10419</v>
      </c>
      <c r="AL8630" s="355">
        <v>58.76737</v>
      </c>
      <c r="AM8630" s="11">
        <f>IF(Verzie!$E$1="CZK",Ceny!AK8630,IF(Verzie!$E$1="SK",Ceny!AL8630,""))</f>
        <v>58.76737</v>
      </c>
    </row>
    <row r="8631" spans="34:39" ht="15">
      <c r="AH8631" s="353" t="s">
        <v>1682</v>
      </c>
      <c r="AI8631" s="352" t="s">
        <v>24707</v>
      </c>
      <c r="AJ8631" s="352" t="s">
        <v>24708</v>
      </c>
      <c r="AK8631" s="354">
        <v>1164.8887500000001</v>
      </c>
      <c r="AL8631" s="355">
        <v>55.966970000000003</v>
      </c>
      <c r="AM8631" s="11">
        <f>IF(Verzie!$E$1="CZK",Ceny!AK8631,IF(Verzie!$E$1="SK",Ceny!AL8631,""))</f>
        <v>55.966970000000003</v>
      </c>
    </row>
    <row r="8632" spans="34:39" ht="15">
      <c r="AH8632" s="353" t="s">
        <v>1682</v>
      </c>
      <c r="AI8632" s="352" t="s">
        <v>24709</v>
      </c>
      <c r="AJ8632" s="352" t="s">
        <v>24710</v>
      </c>
      <c r="AK8632" s="354">
        <v>1314.13093</v>
      </c>
      <c r="AL8632" s="355">
        <v>63.146070000000002</v>
      </c>
      <c r="AM8632" s="11">
        <f>IF(Verzie!$E$1="CZK",Ceny!AK8632,IF(Verzie!$E$1="SK",Ceny!AL8632,""))</f>
        <v>63.146070000000002</v>
      </c>
    </row>
    <row r="8633" spans="34:39" ht="15">
      <c r="AH8633" s="353" t="s">
        <v>1682</v>
      </c>
      <c r="AI8633" s="352" t="s">
        <v>24711</v>
      </c>
      <c r="AJ8633" s="352" t="s">
        <v>24712</v>
      </c>
      <c r="AK8633" s="354">
        <v>1223.10419</v>
      </c>
      <c r="AL8633" s="355">
        <v>58.76737</v>
      </c>
      <c r="AM8633" s="11">
        <f>IF(Verzie!$E$1="CZK",Ceny!AK8633,IF(Verzie!$E$1="SK",Ceny!AL8633,""))</f>
        <v>58.76737</v>
      </c>
    </row>
    <row r="8634" spans="34:39" ht="15">
      <c r="AH8634" s="353" t="s">
        <v>1682</v>
      </c>
      <c r="AI8634" s="352" t="s">
        <v>24713</v>
      </c>
      <c r="AJ8634" s="352" t="s">
        <v>24714</v>
      </c>
      <c r="AK8634" s="354">
        <v>1164.8887500000001</v>
      </c>
      <c r="AL8634" s="355">
        <v>55.966970000000003</v>
      </c>
      <c r="AM8634" s="11">
        <f>IF(Verzie!$E$1="CZK",Ceny!AK8634,IF(Verzie!$E$1="SK",Ceny!AL8634,""))</f>
        <v>55.966970000000003</v>
      </c>
    </row>
    <row r="8635" spans="34:39" ht="15">
      <c r="AH8635" s="353" t="s">
        <v>1682</v>
      </c>
      <c r="AI8635" s="352" t="s">
        <v>24715</v>
      </c>
      <c r="AJ8635" s="352" t="s">
        <v>24716</v>
      </c>
      <c r="AK8635" s="354">
        <v>1314.13093</v>
      </c>
      <c r="AL8635" s="355">
        <v>63.146070000000002</v>
      </c>
      <c r="AM8635" s="11">
        <f>IF(Verzie!$E$1="CZK",Ceny!AK8635,IF(Verzie!$E$1="SK",Ceny!AL8635,""))</f>
        <v>63.146070000000002</v>
      </c>
    </row>
    <row r="8636" spans="34:39" ht="15">
      <c r="AH8636" s="353" t="s">
        <v>1682</v>
      </c>
      <c r="AI8636" s="352" t="s">
        <v>24717</v>
      </c>
      <c r="AJ8636" s="352" t="s">
        <v>24718</v>
      </c>
      <c r="AK8636" s="354">
        <v>1164.8887500000001</v>
      </c>
      <c r="AL8636" s="355">
        <v>55.966970000000003</v>
      </c>
      <c r="AM8636" s="11">
        <f>IF(Verzie!$E$1="CZK",Ceny!AK8636,IF(Verzie!$E$1="SK",Ceny!AL8636,""))</f>
        <v>55.966970000000003</v>
      </c>
    </row>
    <row r="8637" spans="34:39" ht="15">
      <c r="AH8637" s="353" t="s">
        <v>1682</v>
      </c>
      <c r="AI8637" s="352" t="s">
        <v>24719</v>
      </c>
      <c r="AJ8637" s="352" t="s">
        <v>24720</v>
      </c>
      <c r="AK8637" s="354">
        <v>1242.26702</v>
      </c>
      <c r="AL8637" s="355">
        <v>59.689160000000001</v>
      </c>
      <c r="AM8637" s="11">
        <f>IF(Verzie!$E$1="CZK",Ceny!AK8637,IF(Verzie!$E$1="SK",Ceny!AL8637,""))</f>
        <v>59.689160000000001</v>
      </c>
    </row>
    <row r="8638" spans="34:39" ht="15">
      <c r="AH8638" s="353" t="s">
        <v>1682</v>
      </c>
      <c r="AI8638" s="352" t="s">
        <v>24721</v>
      </c>
      <c r="AJ8638" s="352" t="s">
        <v>24722</v>
      </c>
      <c r="AK8638" s="354">
        <v>1184.04638</v>
      </c>
      <c r="AL8638" s="355">
        <v>56.88852</v>
      </c>
      <c r="AM8638" s="11">
        <f>IF(Verzie!$E$1="CZK",Ceny!AK8638,IF(Verzie!$E$1="SK",Ceny!AL8638,""))</f>
        <v>56.88852</v>
      </c>
    </row>
    <row r="8639" spans="34:39" ht="15">
      <c r="AH8639" s="353" t="s">
        <v>1682</v>
      </c>
      <c r="AI8639" s="352" t="s">
        <v>24723</v>
      </c>
      <c r="AJ8639" s="352" t="s">
        <v>24724</v>
      </c>
      <c r="AK8639" s="354">
        <v>1323.5811799999999</v>
      </c>
      <c r="AL8639" s="355">
        <v>63.600659999999998</v>
      </c>
      <c r="AM8639" s="11">
        <f>IF(Verzie!$E$1="CZK",Ceny!AK8639,IF(Verzie!$E$1="SK",Ceny!AL8639,""))</f>
        <v>63.600659999999998</v>
      </c>
    </row>
    <row r="8640" spans="34:39" ht="15">
      <c r="AH8640" s="353" t="s">
        <v>1682</v>
      </c>
      <c r="AI8640" s="352" t="s">
        <v>24725</v>
      </c>
      <c r="AJ8640" s="352" t="s">
        <v>24726</v>
      </c>
      <c r="AK8640" s="354">
        <v>1242.26702</v>
      </c>
      <c r="AL8640" s="355">
        <v>59.689160000000001</v>
      </c>
      <c r="AM8640" s="11">
        <f>IF(Verzie!$E$1="CZK",Ceny!AK8640,IF(Verzie!$E$1="SK",Ceny!AL8640,""))</f>
        <v>59.689160000000001</v>
      </c>
    </row>
    <row r="8641" spans="34:39" ht="15">
      <c r="AH8641" s="353" t="s">
        <v>1682</v>
      </c>
      <c r="AI8641" s="352" t="s">
        <v>24727</v>
      </c>
      <c r="AJ8641" s="352" t="s">
        <v>24728</v>
      </c>
      <c r="AK8641" s="354">
        <v>1184.04638</v>
      </c>
      <c r="AL8641" s="355">
        <v>56.88852</v>
      </c>
      <c r="AM8641" s="11">
        <f>IF(Verzie!$E$1="CZK",Ceny!AK8641,IF(Verzie!$E$1="SK",Ceny!AL8641,""))</f>
        <v>56.88852</v>
      </c>
    </row>
    <row r="8642" spans="34:39" ht="15">
      <c r="AH8642" s="353" t="s">
        <v>1682</v>
      </c>
      <c r="AI8642" s="352" t="s">
        <v>24729</v>
      </c>
      <c r="AJ8642" s="352" t="s">
        <v>24730</v>
      </c>
      <c r="AK8642" s="354">
        <v>1323.5811799999999</v>
      </c>
      <c r="AL8642" s="355">
        <v>63.600659999999998</v>
      </c>
      <c r="AM8642" s="11">
        <f>IF(Verzie!$E$1="CZK",Ceny!AK8642,IF(Verzie!$E$1="SK",Ceny!AL8642,""))</f>
        <v>63.600659999999998</v>
      </c>
    </row>
    <row r="8643" spans="34:39" ht="15">
      <c r="AH8643" s="353" t="s">
        <v>1682</v>
      </c>
      <c r="AI8643" s="352" t="s">
        <v>24731</v>
      </c>
      <c r="AJ8643" s="352" t="s">
        <v>24732</v>
      </c>
      <c r="AK8643" s="354">
        <v>1184.04638</v>
      </c>
      <c r="AL8643" s="355">
        <v>56.88852</v>
      </c>
      <c r="AM8643" s="11">
        <f>IF(Verzie!$E$1="CZK",Ceny!AK8643,IF(Verzie!$E$1="SK",Ceny!AL8643,""))</f>
        <v>56.88852</v>
      </c>
    </row>
    <row r="8644" spans="34:39" ht="15">
      <c r="AH8644" s="353" t="s">
        <v>1682</v>
      </c>
      <c r="AI8644" s="352" t="s">
        <v>24733</v>
      </c>
      <c r="AJ8644" s="352" t="s">
        <v>24734</v>
      </c>
      <c r="AK8644" s="354">
        <v>1261.4103500000001</v>
      </c>
      <c r="AL8644" s="355">
        <v>60.609990000000003</v>
      </c>
      <c r="AM8644" s="11">
        <f>IF(Verzie!$E$1="CZK",Ceny!AK8644,IF(Verzie!$E$1="SK",Ceny!AL8644,""))</f>
        <v>60.609990000000003</v>
      </c>
    </row>
    <row r="8645" spans="34:39" ht="15">
      <c r="AH8645" s="353" t="s">
        <v>1682</v>
      </c>
      <c r="AI8645" s="352" t="s">
        <v>24735</v>
      </c>
      <c r="AJ8645" s="352" t="s">
        <v>24736</v>
      </c>
      <c r="AK8645" s="354">
        <v>1203.1949099999999</v>
      </c>
      <c r="AL8645" s="355">
        <v>57.809629999999999</v>
      </c>
      <c r="AM8645" s="11">
        <f>IF(Verzie!$E$1="CZK",Ceny!AK8645,IF(Verzie!$E$1="SK",Ceny!AL8645,""))</f>
        <v>57.809629999999999</v>
      </c>
    </row>
    <row r="8646" spans="34:39" ht="15">
      <c r="AH8646" s="353" t="s">
        <v>1682</v>
      </c>
      <c r="AI8646" s="352" t="s">
        <v>24737</v>
      </c>
      <c r="AJ8646" s="352" t="s">
        <v>24738</v>
      </c>
      <c r="AK8646" s="354">
        <v>1340.6590100000001</v>
      </c>
      <c r="AL8646" s="355">
        <v>64.422150000000002</v>
      </c>
      <c r="AM8646" s="11">
        <f>IF(Verzie!$E$1="CZK",Ceny!AK8646,IF(Verzie!$E$1="SK",Ceny!AL8646,""))</f>
        <v>64.422150000000002</v>
      </c>
    </row>
    <row r="8647" spans="34:39" ht="15">
      <c r="AH8647" s="353" t="s">
        <v>1682</v>
      </c>
      <c r="AI8647" s="352" t="s">
        <v>24739</v>
      </c>
      <c r="AJ8647" s="352" t="s">
        <v>24740</v>
      </c>
      <c r="AK8647" s="354">
        <v>1261.4103500000001</v>
      </c>
      <c r="AL8647" s="355">
        <v>60.609990000000003</v>
      </c>
      <c r="AM8647" s="11">
        <f>IF(Verzie!$E$1="CZK",Ceny!AK8647,IF(Verzie!$E$1="SK",Ceny!AL8647,""))</f>
        <v>60.609990000000003</v>
      </c>
    </row>
    <row r="8648" spans="34:39" ht="15">
      <c r="AH8648" s="353" t="s">
        <v>1682</v>
      </c>
      <c r="AI8648" s="352" t="s">
        <v>24741</v>
      </c>
      <c r="AJ8648" s="352" t="s">
        <v>24742</v>
      </c>
      <c r="AK8648" s="354">
        <v>1203.1949099999999</v>
      </c>
      <c r="AL8648" s="355">
        <v>57.809629999999999</v>
      </c>
      <c r="AM8648" s="11">
        <f>IF(Verzie!$E$1="CZK",Ceny!AK8648,IF(Verzie!$E$1="SK",Ceny!AL8648,""))</f>
        <v>57.809629999999999</v>
      </c>
    </row>
    <row r="8649" spans="34:39" ht="15">
      <c r="AH8649" s="353" t="s">
        <v>1682</v>
      </c>
      <c r="AI8649" s="352" t="s">
        <v>24743</v>
      </c>
      <c r="AJ8649" s="352" t="s">
        <v>24744</v>
      </c>
      <c r="AK8649" s="354">
        <v>1340.6590100000001</v>
      </c>
      <c r="AL8649" s="355">
        <v>64.422150000000002</v>
      </c>
      <c r="AM8649" s="11">
        <f>IF(Verzie!$E$1="CZK",Ceny!AK8649,IF(Verzie!$E$1="SK",Ceny!AL8649,""))</f>
        <v>64.422150000000002</v>
      </c>
    </row>
    <row r="8650" spans="34:39" ht="15">
      <c r="AH8650" s="353" t="s">
        <v>1682</v>
      </c>
      <c r="AI8650" s="352" t="s">
        <v>24745</v>
      </c>
      <c r="AJ8650" s="352" t="s">
        <v>24746</v>
      </c>
      <c r="AK8650" s="354">
        <v>1203.1949099999999</v>
      </c>
      <c r="AL8650" s="355">
        <v>57.809629999999999</v>
      </c>
      <c r="AM8650" s="11">
        <f>IF(Verzie!$E$1="CZK",Ceny!AK8650,IF(Verzie!$E$1="SK",Ceny!AL8650,""))</f>
        <v>57.809629999999999</v>
      </c>
    </row>
    <row r="8651" spans="34:39" ht="15">
      <c r="AH8651" s="353" t="s">
        <v>1682</v>
      </c>
      <c r="AI8651" s="352" t="s">
        <v>24747</v>
      </c>
      <c r="AJ8651" s="352" t="s">
        <v>24748</v>
      </c>
      <c r="AK8651" s="354">
        <v>1262.5094799999999</v>
      </c>
      <c r="AL8651" s="355">
        <v>59.97634</v>
      </c>
      <c r="AM8651" s="11">
        <f>IF(Verzie!$E$1="CZK",Ceny!AK8651,IF(Verzie!$E$1="SK",Ceny!AL8651,""))</f>
        <v>59.97634</v>
      </c>
    </row>
    <row r="8652" spans="34:39" ht="15">
      <c r="AH8652" s="353" t="s">
        <v>1682</v>
      </c>
      <c r="AI8652" s="352" t="s">
        <v>24749</v>
      </c>
      <c r="AJ8652" s="352" t="s">
        <v>24750</v>
      </c>
      <c r="AK8652" s="354">
        <v>1204.28908</v>
      </c>
      <c r="AL8652" s="355">
        <v>57.175780000000003</v>
      </c>
      <c r="AM8652" s="11">
        <f>IF(Verzie!$E$1="CZK",Ceny!AK8652,IF(Verzie!$E$1="SK",Ceny!AL8652,""))</f>
        <v>57.175780000000003</v>
      </c>
    </row>
    <row r="8653" spans="34:39" ht="15">
      <c r="AH8653" s="353" t="s">
        <v>1682</v>
      </c>
      <c r="AI8653" s="352" t="s">
        <v>24751</v>
      </c>
      <c r="AJ8653" s="352" t="s">
        <v>24752</v>
      </c>
      <c r="AK8653" s="354">
        <v>1323.3265200000001</v>
      </c>
      <c r="AL8653" s="355">
        <v>62.281979999999997</v>
      </c>
      <c r="AM8653" s="11">
        <f>IF(Verzie!$E$1="CZK",Ceny!AK8653,IF(Verzie!$E$1="SK",Ceny!AL8653,""))</f>
        <v>62.281979999999997</v>
      </c>
    </row>
    <row r="8654" spans="34:39" ht="15">
      <c r="AH8654" s="353" t="s">
        <v>1682</v>
      </c>
      <c r="AI8654" s="352" t="s">
        <v>24753</v>
      </c>
      <c r="AJ8654" s="352" t="s">
        <v>24754</v>
      </c>
      <c r="AK8654" s="354">
        <v>1463.91058</v>
      </c>
      <c r="AL8654" s="355">
        <v>68.898539999999997</v>
      </c>
      <c r="AM8654" s="11">
        <f>IF(Verzie!$E$1="CZK",Ceny!AK8654,IF(Verzie!$E$1="SK",Ceny!AL8654,""))</f>
        <v>68.898539999999997</v>
      </c>
    </row>
    <row r="8655" spans="34:39" ht="15">
      <c r="AH8655" s="353" t="s">
        <v>1682</v>
      </c>
      <c r="AI8655" s="352" t="s">
        <v>24755</v>
      </c>
      <c r="AJ8655" s="352" t="s">
        <v>24756</v>
      </c>
      <c r="AK8655" s="354">
        <v>1262.5094799999999</v>
      </c>
      <c r="AL8655" s="355">
        <v>59.97634</v>
      </c>
      <c r="AM8655" s="11">
        <f>IF(Verzie!$E$1="CZK",Ceny!AK8655,IF(Verzie!$E$1="SK",Ceny!AL8655,""))</f>
        <v>59.97634</v>
      </c>
    </row>
    <row r="8656" spans="34:39" ht="15">
      <c r="AH8656" s="353" t="s">
        <v>1682</v>
      </c>
      <c r="AI8656" s="352" t="s">
        <v>24757</v>
      </c>
      <c r="AJ8656" s="352" t="s">
        <v>24758</v>
      </c>
      <c r="AK8656" s="354">
        <v>1204.28908</v>
      </c>
      <c r="AL8656" s="355">
        <v>57.175780000000003</v>
      </c>
      <c r="AM8656" s="11">
        <f>IF(Verzie!$E$1="CZK",Ceny!AK8656,IF(Verzie!$E$1="SK",Ceny!AL8656,""))</f>
        <v>57.175780000000003</v>
      </c>
    </row>
    <row r="8657" spans="34:39" ht="15">
      <c r="AH8657" s="353" t="s">
        <v>1682</v>
      </c>
      <c r="AI8657" s="352" t="s">
        <v>24759</v>
      </c>
      <c r="AJ8657" s="352" t="s">
        <v>24760</v>
      </c>
      <c r="AK8657" s="354">
        <v>1323.3265200000001</v>
      </c>
      <c r="AL8657" s="355">
        <v>62.281979999999997</v>
      </c>
      <c r="AM8657" s="11">
        <f>IF(Verzie!$E$1="CZK",Ceny!AK8657,IF(Verzie!$E$1="SK",Ceny!AL8657,""))</f>
        <v>62.281979999999997</v>
      </c>
    </row>
    <row r="8658" spans="34:39" ht="15">
      <c r="AH8658" s="353" t="s">
        <v>1682</v>
      </c>
      <c r="AI8658" s="352" t="s">
        <v>24761</v>
      </c>
      <c r="AJ8658" s="352" t="s">
        <v>24762</v>
      </c>
      <c r="AK8658" s="354">
        <v>1463.91058</v>
      </c>
      <c r="AL8658" s="355">
        <v>68.898539999999997</v>
      </c>
      <c r="AM8658" s="11">
        <f>IF(Verzie!$E$1="CZK",Ceny!AK8658,IF(Verzie!$E$1="SK",Ceny!AL8658,""))</f>
        <v>68.898539999999997</v>
      </c>
    </row>
    <row r="8659" spans="34:39" ht="15">
      <c r="AH8659" s="353" t="s">
        <v>1682</v>
      </c>
      <c r="AI8659" s="352" t="s">
        <v>24763</v>
      </c>
      <c r="AJ8659" s="352" t="s">
        <v>24764</v>
      </c>
      <c r="AK8659" s="354">
        <v>1204.28908</v>
      </c>
      <c r="AL8659" s="355">
        <v>57.175780000000003</v>
      </c>
      <c r="AM8659" s="11">
        <f>IF(Verzie!$E$1="CZK",Ceny!AK8659,IF(Verzie!$E$1="SK",Ceny!AL8659,""))</f>
        <v>57.175780000000003</v>
      </c>
    </row>
    <row r="8660" spans="34:39" ht="15">
      <c r="AH8660" s="353" t="s">
        <v>1682</v>
      </c>
      <c r="AI8660" s="352" t="s">
        <v>24765</v>
      </c>
      <c r="AJ8660" s="352" t="s">
        <v>24766</v>
      </c>
      <c r="AK8660" s="354">
        <v>1266.90725</v>
      </c>
      <c r="AL8660" s="355">
        <v>59.626600000000003</v>
      </c>
      <c r="AM8660" s="11">
        <f>IF(Verzie!$E$1="CZK",Ceny!AK8660,IF(Verzie!$E$1="SK",Ceny!AL8660,""))</f>
        <v>59.626600000000003</v>
      </c>
    </row>
    <row r="8661" spans="34:39" ht="15">
      <c r="AH8661" s="353" t="s">
        <v>1682</v>
      </c>
      <c r="AI8661" s="352" t="s">
        <v>24767</v>
      </c>
      <c r="AJ8661" s="352" t="s">
        <v>24768</v>
      </c>
      <c r="AK8661" s="354">
        <v>1210.23525</v>
      </c>
      <c r="AL8661" s="355">
        <v>56.959400000000002</v>
      </c>
      <c r="AM8661" s="11">
        <f>IF(Verzie!$E$1="CZK",Ceny!AK8661,IF(Verzie!$E$1="SK",Ceny!AL8661,""))</f>
        <v>56.959400000000002</v>
      </c>
    </row>
    <row r="8662" spans="34:39" ht="15">
      <c r="AH8662" s="353" t="s">
        <v>1682</v>
      </c>
      <c r="AI8662" s="352" t="s">
        <v>24769</v>
      </c>
      <c r="AJ8662" s="352" t="s">
        <v>24770</v>
      </c>
      <c r="AK8662" s="354">
        <v>1327.8778299999999</v>
      </c>
      <c r="AL8662" s="355">
        <v>62.496160000000003</v>
      </c>
      <c r="AM8662" s="11">
        <f>IF(Verzie!$E$1="CZK",Ceny!AK8662,IF(Verzie!$E$1="SK",Ceny!AL8662,""))</f>
        <v>62.496160000000003</v>
      </c>
    </row>
    <row r="8663" spans="34:39" ht="15">
      <c r="AH8663" s="353" t="s">
        <v>1682</v>
      </c>
      <c r="AI8663" s="352" t="s">
        <v>24771</v>
      </c>
      <c r="AJ8663" s="352" t="s">
        <v>24772</v>
      </c>
      <c r="AK8663" s="354">
        <v>1480.5342700000001</v>
      </c>
      <c r="AL8663" s="355">
        <v>69.68092</v>
      </c>
      <c r="AM8663" s="11">
        <f>IF(Verzie!$E$1="CZK",Ceny!AK8663,IF(Verzie!$E$1="SK",Ceny!AL8663,""))</f>
        <v>69.68092</v>
      </c>
    </row>
    <row r="8664" spans="34:39" ht="15">
      <c r="AH8664" s="353" t="s">
        <v>1682</v>
      </c>
      <c r="AI8664" s="352" t="s">
        <v>24773</v>
      </c>
      <c r="AJ8664" s="352" t="s">
        <v>24774</v>
      </c>
      <c r="AK8664" s="354">
        <v>1266.90725</v>
      </c>
      <c r="AL8664" s="355">
        <v>59.626600000000003</v>
      </c>
      <c r="AM8664" s="11">
        <f>IF(Verzie!$E$1="CZK",Ceny!AK8664,IF(Verzie!$E$1="SK",Ceny!AL8664,""))</f>
        <v>59.626600000000003</v>
      </c>
    </row>
    <row r="8665" spans="34:39" ht="15">
      <c r="AH8665" s="353" t="s">
        <v>1682</v>
      </c>
      <c r="AI8665" s="352" t="s">
        <v>24775</v>
      </c>
      <c r="AJ8665" s="352" t="s">
        <v>24776</v>
      </c>
      <c r="AK8665" s="354">
        <v>1210.23525</v>
      </c>
      <c r="AL8665" s="355">
        <v>56.959400000000002</v>
      </c>
      <c r="AM8665" s="11">
        <f>IF(Verzie!$E$1="CZK",Ceny!AK8665,IF(Verzie!$E$1="SK",Ceny!AL8665,""))</f>
        <v>56.959400000000002</v>
      </c>
    </row>
    <row r="8666" spans="34:39" ht="15">
      <c r="AH8666" s="353" t="s">
        <v>1682</v>
      </c>
      <c r="AI8666" s="352" t="s">
        <v>24777</v>
      </c>
      <c r="AJ8666" s="352" t="s">
        <v>24778</v>
      </c>
      <c r="AK8666" s="354">
        <v>1327.8778299999999</v>
      </c>
      <c r="AL8666" s="355">
        <v>62.496160000000003</v>
      </c>
      <c r="AM8666" s="11">
        <f>IF(Verzie!$E$1="CZK",Ceny!AK8666,IF(Verzie!$E$1="SK",Ceny!AL8666,""))</f>
        <v>62.496160000000003</v>
      </c>
    </row>
    <row r="8667" spans="34:39" ht="15">
      <c r="AH8667" s="353" t="s">
        <v>1682</v>
      </c>
      <c r="AI8667" s="352" t="s">
        <v>24779</v>
      </c>
      <c r="AJ8667" s="352" t="s">
        <v>24780</v>
      </c>
      <c r="AK8667" s="354">
        <v>1480.5342700000001</v>
      </c>
      <c r="AL8667" s="355">
        <v>69.68092</v>
      </c>
      <c r="AM8667" s="11">
        <f>IF(Verzie!$E$1="CZK",Ceny!AK8667,IF(Verzie!$E$1="SK",Ceny!AL8667,""))</f>
        <v>69.68092</v>
      </c>
    </row>
    <row r="8668" spans="34:39" ht="15">
      <c r="AH8668" s="353" t="s">
        <v>1682</v>
      </c>
      <c r="AI8668" s="352" t="s">
        <v>24781</v>
      </c>
      <c r="AJ8668" s="352" t="s">
        <v>24782</v>
      </c>
      <c r="AK8668" s="354">
        <v>1210.23525</v>
      </c>
      <c r="AL8668" s="355">
        <v>56.959400000000002</v>
      </c>
      <c r="AM8668" s="11">
        <f>IF(Verzie!$E$1="CZK",Ceny!AK8668,IF(Verzie!$E$1="SK",Ceny!AL8668,""))</f>
        <v>56.959400000000002</v>
      </c>
    </row>
    <row r="8669" spans="34:39" ht="15">
      <c r="AH8669" s="353" t="s">
        <v>1682</v>
      </c>
      <c r="AI8669" s="352" t="s">
        <v>24783</v>
      </c>
      <c r="AJ8669" s="352" t="s">
        <v>24784</v>
      </c>
      <c r="AK8669" s="354">
        <v>1311.4416799999999</v>
      </c>
      <c r="AL8669" s="355">
        <v>62.735959999999999</v>
      </c>
      <c r="AM8669" s="11">
        <f>IF(Verzie!$E$1="CZK",Ceny!AK8669,IF(Verzie!$E$1="SK",Ceny!AL8669,""))</f>
        <v>62.735959999999999</v>
      </c>
    </row>
    <row r="8670" spans="34:39" ht="15">
      <c r="AH8670" s="353" t="s">
        <v>1682</v>
      </c>
      <c r="AI8670" s="352" t="s">
        <v>24785</v>
      </c>
      <c r="AJ8670" s="352" t="s">
        <v>24786</v>
      </c>
      <c r="AK8670" s="354">
        <v>1254.0393799999999</v>
      </c>
      <c r="AL8670" s="355">
        <v>60.004130000000004</v>
      </c>
      <c r="AM8670" s="11">
        <f>IF(Verzie!$E$1="CZK",Ceny!AK8670,IF(Verzie!$E$1="SK",Ceny!AL8670,""))</f>
        <v>60.004130000000004</v>
      </c>
    </row>
    <row r="8671" spans="34:39" ht="15">
      <c r="AH8671" s="353" t="s">
        <v>1682</v>
      </c>
      <c r="AI8671" s="352" t="s">
        <v>24787</v>
      </c>
      <c r="AJ8671" s="352" t="s">
        <v>24788</v>
      </c>
      <c r="AK8671" s="354">
        <v>1407.2791199999999</v>
      </c>
      <c r="AL8671" s="355">
        <v>66.958100000000002</v>
      </c>
      <c r="AM8671" s="11">
        <f>IF(Verzie!$E$1="CZK",Ceny!AK8671,IF(Verzie!$E$1="SK",Ceny!AL8671,""))</f>
        <v>66.958100000000002</v>
      </c>
    </row>
    <row r="8672" spans="34:39" ht="15">
      <c r="AH8672" s="353" t="s">
        <v>1682</v>
      </c>
      <c r="AI8672" s="352" t="s">
        <v>24789</v>
      </c>
      <c r="AJ8672" s="352" t="s">
        <v>24790</v>
      </c>
      <c r="AK8672" s="354">
        <v>1547.8487399999999</v>
      </c>
      <c r="AL8672" s="355">
        <v>73.573939999999993</v>
      </c>
      <c r="AM8672" s="11">
        <f>IF(Verzie!$E$1="CZK",Ceny!AK8672,IF(Verzie!$E$1="SK",Ceny!AL8672,""))</f>
        <v>73.573939999999993</v>
      </c>
    </row>
    <row r="8673" spans="34:39" ht="15">
      <c r="AH8673" s="353" t="s">
        <v>1682</v>
      </c>
      <c r="AI8673" s="352" t="s">
        <v>24791</v>
      </c>
      <c r="AJ8673" s="352" t="s">
        <v>24792</v>
      </c>
      <c r="AK8673" s="354">
        <v>1311.4416799999999</v>
      </c>
      <c r="AL8673" s="355">
        <v>62.735959999999999</v>
      </c>
      <c r="AM8673" s="11">
        <f>IF(Verzie!$E$1="CZK",Ceny!AK8673,IF(Verzie!$E$1="SK",Ceny!AL8673,""))</f>
        <v>62.735959999999999</v>
      </c>
    </row>
    <row r="8674" spans="34:39" ht="15">
      <c r="AH8674" s="353" t="s">
        <v>1682</v>
      </c>
      <c r="AI8674" s="352" t="s">
        <v>24793</v>
      </c>
      <c r="AJ8674" s="352" t="s">
        <v>24794</v>
      </c>
      <c r="AK8674" s="354">
        <v>1254.0393799999999</v>
      </c>
      <c r="AL8674" s="355">
        <v>60.004130000000004</v>
      </c>
      <c r="AM8674" s="11">
        <f>IF(Verzie!$E$1="CZK",Ceny!AK8674,IF(Verzie!$E$1="SK",Ceny!AL8674,""))</f>
        <v>60.004130000000004</v>
      </c>
    </row>
    <row r="8675" spans="34:39" ht="15">
      <c r="AH8675" s="353" t="s">
        <v>1682</v>
      </c>
      <c r="AI8675" s="352" t="s">
        <v>24795</v>
      </c>
      <c r="AJ8675" s="352" t="s">
        <v>24796</v>
      </c>
      <c r="AK8675" s="354">
        <v>1407.2791199999999</v>
      </c>
      <c r="AL8675" s="355">
        <v>66.958100000000002</v>
      </c>
      <c r="AM8675" s="11">
        <f>IF(Verzie!$E$1="CZK",Ceny!AK8675,IF(Verzie!$E$1="SK",Ceny!AL8675,""))</f>
        <v>66.958100000000002</v>
      </c>
    </row>
    <row r="8676" spans="34:39" ht="15">
      <c r="AH8676" s="353" t="s">
        <v>1682</v>
      </c>
      <c r="AI8676" s="352" t="s">
        <v>24797</v>
      </c>
      <c r="AJ8676" s="352" t="s">
        <v>24798</v>
      </c>
      <c r="AK8676" s="354">
        <v>1547.8487399999999</v>
      </c>
      <c r="AL8676" s="355">
        <v>73.573939999999993</v>
      </c>
      <c r="AM8676" s="11">
        <f>IF(Verzie!$E$1="CZK",Ceny!AK8676,IF(Verzie!$E$1="SK",Ceny!AL8676,""))</f>
        <v>73.573939999999993</v>
      </c>
    </row>
    <row r="8677" spans="34:39" ht="15">
      <c r="AH8677" s="353" t="s">
        <v>1682</v>
      </c>
      <c r="AI8677" s="352" t="s">
        <v>24799</v>
      </c>
      <c r="AJ8677" s="352" t="s">
        <v>24800</v>
      </c>
      <c r="AK8677" s="354">
        <v>1254.0393799999999</v>
      </c>
      <c r="AL8677" s="355">
        <v>60.004130000000004</v>
      </c>
      <c r="AM8677" s="11">
        <f>IF(Verzie!$E$1="CZK",Ceny!AK8677,IF(Verzie!$E$1="SK",Ceny!AL8677,""))</f>
        <v>60.004130000000004</v>
      </c>
    </row>
    <row r="8678" spans="34:39" ht="15">
      <c r="AH8678" s="353" t="s">
        <v>1682</v>
      </c>
      <c r="AI8678" s="352" t="s">
        <v>24801</v>
      </c>
      <c r="AJ8678" s="352" t="s">
        <v>24802</v>
      </c>
      <c r="AK8678" s="354">
        <v>1343.6994099999999</v>
      </c>
      <c r="AL8678" s="355">
        <v>64.568399999999997</v>
      </c>
      <c r="AM8678" s="11">
        <f>IF(Verzie!$E$1="CZK",Ceny!AK8678,IF(Verzie!$E$1="SK",Ceny!AL8678,""))</f>
        <v>64.568399999999997</v>
      </c>
    </row>
    <row r="8679" spans="34:39" ht="15">
      <c r="AH8679" s="353" t="s">
        <v>1682</v>
      </c>
      <c r="AI8679" s="352" t="s">
        <v>24803</v>
      </c>
      <c r="AJ8679" s="352" t="s">
        <v>24804</v>
      </c>
      <c r="AK8679" s="354">
        <v>1285.52863</v>
      </c>
      <c r="AL8679" s="355">
        <v>61.770200000000003</v>
      </c>
      <c r="AM8679" s="11">
        <f>IF(Verzie!$E$1="CZK",Ceny!AK8679,IF(Verzie!$E$1="SK",Ceny!AL8679,""))</f>
        <v>61.770200000000003</v>
      </c>
    </row>
    <row r="8680" spans="34:39" ht="15">
      <c r="AH8680" s="353" t="s">
        <v>1682</v>
      </c>
      <c r="AI8680" s="352" t="s">
        <v>24805</v>
      </c>
      <c r="AJ8680" s="352" t="s">
        <v>24806</v>
      </c>
      <c r="AK8680" s="354">
        <v>1431.2164700000001</v>
      </c>
      <c r="AL8680" s="355">
        <v>68.100480000000005</v>
      </c>
      <c r="AM8680" s="11">
        <f>IF(Verzie!$E$1="CZK",Ceny!AK8680,IF(Verzie!$E$1="SK",Ceny!AL8680,""))</f>
        <v>68.100480000000005</v>
      </c>
    </row>
    <row r="8681" spans="34:39" ht="15">
      <c r="AH8681" s="353" t="s">
        <v>1682</v>
      </c>
      <c r="AI8681" s="352" t="s">
        <v>24807</v>
      </c>
      <c r="AJ8681" s="352" t="s">
        <v>24808</v>
      </c>
      <c r="AK8681" s="354">
        <v>1666.5721100000001</v>
      </c>
      <c r="AL8681" s="355">
        <v>80.099760000000003</v>
      </c>
      <c r="AM8681" s="11">
        <f>IF(Verzie!$E$1="CZK",Ceny!AK8681,IF(Verzie!$E$1="SK",Ceny!AL8681,""))</f>
        <v>80.099760000000003</v>
      </c>
    </row>
    <row r="8682" spans="34:39" ht="15">
      <c r="AH8682" s="353" t="s">
        <v>1682</v>
      </c>
      <c r="AI8682" s="352" t="s">
        <v>24809</v>
      </c>
      <c r="AJ8682" s="352" t="s">
        <v>24810</v>
      </c>
      <c r="AK8682" s="354">
        <v>1343.6994099999999</v>
      </c>
      <c r="AL8682" s="355">
        <v>64.568399999999997</v>
      </c>
      <c r="AM8682" s="11">
        <f>IF(Verzie!$E$1="CZK",Ceny!AK8682,IF(Verzie!$E$1="SK",Ceny!AL8682,""))</f>
        <v>64.568399999999997</v>
      </c>
    </row>
    <row r="8683" spans="34:39" ht="15">
      <c r="AH8683" s="353" t="s">
        <v>1682</v>
      </c>
      <c r="AI8683" s="352" t="s">
        <v>24811</v>
      </c>
      <c r="AJ8683" s="352" t="s">
        <v>24812</v>
      </c>
      <c r="AK8683" s="354">
        <v>1285.52863</v>
      </c>
      <c r="AL8683" s="355">
        <v>61.770200000000003</v>
      </c>
      <c r="AM8683" s="11">
        <f>IF(Verzie!$E$1="CZK",Ceny!AK8683,IF(Verzie!$E$1="SK",Ceny!AL8683,""))</f>
        <v>61.770200000000003</v>
      </c>
    </row>
    <row r="8684" spans="34:39" ht="15">
      <c r="AH8684" s="353" t="s">
        <v>1682</v>
      </c>
      <c r="AI8684" s="352" t="s">
        <v>24813</v>
      </c>
      <c r="AJ8684" s="352" t="s">
        <v>24814</v>
      </c>
      <c r="AK8684" s="354">
        <v>1431.2164700000001</v>
      </c>
      <c r="AL8684" s="355">
        <v>68.100480000000005</v>
      </c>
      <c r="AM8684" s="11">
        <f>IF(Verzie!$E$1="CZK",Ceny!AK8684,IF(Verzie!$E$1="SK",Ceny!AL8684,""))</f>
        <v>68.100480000000005</v>
      </c>
    </row>
    <row r="8685" spans="34:39" ht="15">
      <c r="AH8685" s="353" t="s">
        <v>1682</v>
      </c>
      <c r="AI8685" s="352" t="s">
        <v>24815</v>
      </c>
      <c r="AJ8685" s="352" t="s">
        <v>24816</v>
      </c>
      <c r="AK8685" s="354">
        <v>1666.5721100000001</v>
      </c>
      <c r="AL8685" s="355">
        <v>80.099760000000003</v>
      </c>
      <c r="AM8685" s="11">
        <f>IF(Verzie!$E$1="CZK",Ceny!AK8685,IF(Verzie!$E$1="SK",Ceny!AL8685,""))</f>
        <v>80.099760000000003</v>
      </c>
    </row>
    <row r="8686" spans="34:39" ht="15">
      <c r="AH8686" s="353" t="s">
        <v>1682</v>
      </c>
      <c r="AI8686" s="352" t="s">
        <v>24817</v>
      </c>
      <c r="AJ8686" s="352" t="s">
        <v>24818</v>
      </c>
      <c r="AK8686" s="354">
        <v>1285.52863</v>
      </c>
      <c r="AL8686" s="355">
        <v>61.770200000000003</v>
      </c>
      <c r="AM8686" s="11">
        <f>IF(Verzie!$E$1="CZK",Ceny!AK8686,IF(Verzie!$E$1="SK",Ceny!AL8686,""))</f>
        <v>61.770200000000003</v>
      </c>
    </row>
    <row r="8687" spans="34:39" ht="15">
      <c r="AH8687" s="353" t="s">
        <v>1682</v>
      </c>
      <c r="AI8687" s="352" t="s">
        <v>24819</v>
      </c>
      <c r="AJ8687" s="352" t="s">
        <v>24820</v>
      </c>
      <c r="AK8687" s="354">
        <v>1721.6451199999999</v>
      </c>
      <c r="AL8687" s="355">
        <v>82.748980000000003</v>
      </c>
      <c r="AM8687" s="11">
        <f>IF(Verzie!$E$1="CZK",Ceny!AK8687,IF(Verzie!$E$1="SK",Ceny!AL8687,""))</f>
        <v>82.748980000000003</v>
      </c>
    </row>
    <row r="8688" spans="34:39" ht="15">
      <c r="AH8688" s="353" t="s">
        <v>1682</v>
      </c>
      <c r="AI8688" s="352" t="s">
        <v>24821</v>
      </c>
      <c r="AJ8688" s="352" t="s">
        <v>24822</v>
      </c>
      <c r="AK8688" s="354">
        <v>1721.6451199999999</v>
      </c>
      <c r="AL8688" s="355">
        <v>82.748980000000003</v>
      </c>
      <c r="AM8688" s="11">
        <f>IF(Verzie!$E$1="CZK",Ceny!AK8688,IF(Verzie!$E$1="SK",Ceny!AL8688,""))</f>
        <v>82.748980000000003</v>
      </c>
    </row>
    <row r="8689" spans="34:39" ht="15">
      <c r="AH8689" s="353" t="s">
        <v>1682</v>
      </c>
      <c r="AI8689" s="352" t="s">
        <v>24823</v>
      </c>
      <c r="AJ8689" s="352" t="s">
        <v>24824</v>
      </c>
      <c r="AK8689" s="354">
        <v>1721.6451199999999</v>
      </c>
      <c r="AL8689" s="355">
        <v>82.748980000000003</v>
      </c>
      <c r="AM8689" s="11">
        <f>IF(Verzie!$E$1="CZK",Ceny!AK8689,IF(Verzie!$E$1="SK",Ceny!AL8689,""))</f>
        <v>82.748980000000003</v>
      </c>
    </row>
    <row r="8690" spans="34:39" ht="15">
      <c r="AH8690" s="353" t="s">
        <v>1682</v>
      </c>
      <c r="AI8690" s="352" t="s">
        <v>24825</v>
      </c>
      <c r="AJ8690" s="352" t="s">
        <v>24826</v>
      </c>
      <c r="AK8690" s="354">
        <v>1386.32412</v>
      </c>
      <c r="AL8690" s="355">
        <v>66.584609999999998</v>
      </c>
      <c r="AM8690" s="11">
        <f>IF(Verzie!$E$1="CZK",Ceny!AK8690,IF(Verzie!$E$1="SK",Ceny!AL8690,""))</f>
        <v>66.584609999999998</v>
      </c>
    </row>
    <row r="8691" spans="34:39" ht="15">
      <c r="AH8691" s="353" t="s">
        <v>1682</v>
      </c>
      <c r="AI8691" s="352" t="s">
        <v>24827</v>
      </c>
      <c r="AJ8691" s="352" t="s">
        <v>24828</v>
      </c>
      <c r="AK8691" s="354">
        <v>1328.0985800000001</v>
      </c>
      <c r="AL8691" s="355">
        <v>63.783749999999998</v>
      </c>
      <c r="AM8691" s="11">
        <f>IF(Verzie!$E$1="CZK",Ceny!AK8691,IF(Verzie!$E$1="SK",Ceny!AL8691,""))</f>
        <v>63.783749999999998</v>
      </c>
    </row>
    <row r="8692" spans="34:39" ht="15">
      <c r="AH8692" s="353" t="s">
        <v>1682</v>
      </c>
      <c r="AI8692" s="352" t="s">
        <v>24829</v>
      </c>
      <c r="AJ8692" s="352" t="s">
        <v>24830</v>
      </c>
      <c r="AK8692" s="354">
        <v>1478.3032000000001</v>
      </c>
      <c r="AL8692" s="355">
        <v>71.009129999999999</v>
      </c>
      <c r="AM8692" s="11">
        <f>IF(Verzie!$E$1="CZK",Ceny!AK8692,IF(Verzie!$E$1="SK",Ceny!AL8692,""))</f>
        <v>71.009129999999999</v>
      </c>
    </row>
    <row r="8693" spans="34:39" ht="15">
      <c r="AH8693" s="353" t="s">
        <v>1682</v>
      </c>
      <c r="AI8693" s="352" t="s">
        <v>24831</v>
      </c>
      <c r="AJ8693" s="352" t="s">
        <v>24832</v>
      </c>
      <c r="AK8693" s="354">
        <v>1386.32412</v>
      </c>
      <c r="AL8693" s="355">
        <v>66.584609999999998</v>
      </c>
      <c r="AM8693" s="11">
        <f>IF(Verzie!$E$1="CZK",Ceny!AK8693,IF(Verzie!$E$1="SK",Ceny!AL8693,""))</f>
        <v>66.584609999999998</v>
      </c>
    </row>
    <row r="8694" spans="34:39" ht="15">
      <c r="AH8694" s="353" t="s">
        <v>1682</v>
      </c>
      <c r="AI8694" s="352" t="s">
        <v>24833</v>
      </c>
      <c r="AJ8694" s="352" t="s">
        <v>24834</v>
      </c>
      <c r="AK8694" s="354">
        <v>1328.0985800000001</v>
      </c>
      <c r="AL8694" s="355">
        <v>63.783749999999998</v>
      </c>
      <c r="AM8694" s="11">
        <f>IF(Verzie!$E$1="CZK",Ceny!AK8694,IF(Verzie!$E$1="SK",Ceny!AL8694,""))</f>
        <v>63.783749999999998</v>
      </c>
    </row>
    <row r="8695" spans="34:39" ht="15">
      <c r="AH8695" s="353" t="s">
        <v>1682</v>
      </c>
      <c r="AI8695" s="352" t="s">
        <v>24835</v>
      </c>
      <c r="AJ8695" s="352" t="s">
        <v>24836</v>
      </c>
      <c r="AK8695" s="354">
        <v>1478.3032000000001</v>
      </c>
      <c r="AL8695" s="355">
        <v>71.009129999999999</v>
      </c>
      <c r="AM8695" s="11">
        <f>IF(Verzie!$E$1="CZK",Ceny!AK8695,IF(Verzie!$E$1="SK",Ceny!AL8695,""))</f>
        <v>71.009129999999999</v>
      </c>
    </row>
    <row r="8696" spans="34:39" ht="15">
      <c r="AH8696" s="353" t="s">
        <v>1682</v>
      </c>
      <c r="AI8696" s="352" t="s">
        <v>24837</v>
      </c>
      <c r="AJ8696" s="352" t="s">
        <v>24838</v>
      </c>
      <c r="AK8696" s="354">
        <v>1328.0985800000001</v>
      </c>
      <c r="AL8696" s="355">
        <v>63.783749999999998</v>
      </c>
      <c r="AM8696" s="11">
        <f>IF(Verzie!$E$1="CZK",Ceny!AK8696,IF(Verzie!$E$1="SK",Ceny!AL8696,""))</f>
        <v>63.783749999999998</v>
      </c>
    </row>
    <row r="8697" spans="34:39" ht="15">
      <c r="AH8697" s="353" t="s">
        <v>1682</v>
      </c>
      <c r="AI8697" s="352" t="s">
        <v>24839</v>
      </c>
      <c r="AJ8697" s="352" t="s">
        <v>24840</v>
      </c>
      <c r="AK8697" s="354">
        <v>1394.4666</v>
      </c>
      <c r="AL8697" s="355">
        <v>66.976280000000003</v>
      </c>
      <c r="AM8697" s="11">
        <f>IF(Verzie!$E$1="CZK",Ceny!AK8697,IF(Verzie!$E$1="SK",Ceny!AL8697,""))</f>
        <v>66.976280000000003</v>
      </c>
    </row>
    <row r="8698" spans="34:39" ht="15">
      <c r="AH8698" s="353" t="s">
        <v>1682</v>
      </c>
      <c r="AI8698" s="352" t="s">
        <v>24841</v>
      </c>
      <c r="AJ8698" s="352" t="s">
        <v>24842</v>
      </c>
      <c r="AK8698" s="354">
        <v>1336.25116</v>
      </c>
      <c r="AL8698" s="355">
        <v>64.175880000000006</v>
      </c>
      <c r="AM8698" s="11">
        <f>IF(Verzie!$E$1="CZK",Ceny!AK8698,IF(Verzie!$E$1="SK",Ceny!AL8698,""))</f>
        <v>64.175880000000006</v>
      </c>
    </row>
    <row r="8699" spans="34:39" ht="15">
      <c r="AH8699" s="353" t="s">
        <v>1682</v>
      </c>
      <c r="AI8699" s="352" t="s">
        <v>24843</v>
      </c>
      <c r="AJ8699" s="352" t="s">
        <v>24844</v>
      </c>
      <c r="AK8699" s="354">
        <v>1485.49334</v>
      </c>
      <c r="AL8699" s="355">
        <v>71.354979999999998</v>
      </c>
      <c r="AM8699" s="11">
        <f>IF(Verzie!$E$1="CZK",Ceny!AK8699,IF(Verzie!$E$1="SK",Ceny!AL8699,""))</f>
        <v>71.354979999999998</v>
      </c>
    </row>
    <row r="8700" spans="34:39" ht="15">
      <c r="AH8700" s="353" t="s">
        <v>1682</v>
      </c>
      <c r="AI8700" s="352" t="s">
        <v>24845</v>
      </c>
      <c r="AJ8700" s="352" t="s">
        <v>24846</v>
      </c>
      <c r="AK8700" s="354">
        <v>1394.4666</v>
      </c>
      <c r="AL8700" s="355">
        <v>66.976280000000003</v>
      </c>
      <c r="AM8700" s="11">
        <f>IF(Verzie!$E$1="CZK",Ceny!AK8700,IF(Verzie!$E$1="SK",Ceny!AL8700,""))</f>
        <v>66.976280000000003</v>
      </c>
    </row>
    <row r="8701" spans="34:39" ht="15">
      <c r="AH8701" s="353" t="s">
        <v>1682</v>
      </c>
      <c r="AI8701" s="352" t="s">
        <v>24847</v>
      </c>
      <c r="AJ8701" s="352" t="s">
        <v>24848</v>
      </c>
      <c r="AK8701" s="354">
        <v>1336.25116</v>
      </c>
      <c r="AL8701" s="355">
        <v>64.175880000000006</v>
      </c>
      <c r="AM8701" s="11">
        <f>IF(Verzie!$E$1="CZK",Ceny!AK8701,IF(Verzie!$E$1="SK",Ceny!AL8701,""))</f>
        <v>64.175880000000006</v>
      </c>
    </row>
    <row r="8702" spans="34:39" ht="15">
      <c r="AH8702" s="353" t="s">
        <v>1682</v>
      </c>
      <c r="AI8702" s="352" t="s">
        <v>24849</v>
      </c>
      <c r="AJ8702" s="352" t="s">
        <v>24850</v>
      </c>
      <c r="AK8702" s="354">
        <v>1485.49334</v>
      </c>
      <c r="AL8702" s="355">
        <v>71.354979999999998</v>
      </c>
      <c r="AM8702" s="11">
        <f>IF(Verzie!$E$1="CZK",Ceny!AK8702,IF(Verzie!$E$1="SK",Ceny!AL8702,""))</f>
        <v>71.354979999999998</v>
      </c>
    </row>
    <row r="8703" spans="34:39" ht="15">
      <c r="AH8703" s="353" t="s">
        <v>1682</v>
      </c>
      <c r="AI8703" s="352" t="s">
        <v>24851</v>
      </c>
      <c r="AJ8703" s="352" t="s">
        <v>24852</v>
      </c>
      <c r="AK8703" s="354">
        <v>1336.25116</v>
      </c>
      <c r="AL8703" s="355">
        <v>64.175880000000006</v>
      </c>
      <c r="AM8703" s="11">
        <f>IF(Verzie!$E$1="CZK",Ceny!AK8703,IF(Verzie!$E$1="SK",Ceny!AL8703,""))</f>
        <v>64.175880000000006</v>
      </c>
    </row>
    <row r="8704" spans="34:39" ht="15">
      <c r="AH8704" s="353" t="s">
        <v>1682</v>
      </c>
      <c r="AI8704" s="352" t="s">
        <v>24853</v>
      </c>
      <c r="AJ8704" s="352" t="s">
        <v>24854</v>
      </c>
      <c r="AK8704" s="354">
        <v>1416.1759500000001</v>
      </c>
      <c r="AL8704" s="355">
        <v>68.020579999999995</v>
      </c>
      <c r="AM8704" s="11">
        <f>IF(Verzie!$E$1="CZK",Ceny!AK8704,IF(Verzie!$E$1="SK",Ceny!AL8704,""))</f>
        <v>68.020579999999995</v>
      </c>
    </row>
    <row r="8705" spans="34:39" ht="15">
      <c r="AH8705" s="353" t="s">
        <v>1682</v>
      </c>
      <c r="AI8705" s="352" t="s">
        <v>24855</v>
      </c>
      <c r="AJ8705" s="352" t="s">
        <v>24856</v>
      </c>
      <c r="AK8705" s="354">
        <v>1357.9553100000001</v>
      </c>
      <c r="AL8705" s="355">
        <v>65.219939999999994</v>
      </c>
      <c r="AM8705" s="11">
        <f>IF(Verzie!$E$1="CZK",Ceny!AK8705,IF(Verzie!$E$1="SK",Ceny!AL8705,""))</f>
        <v>65.219939999999994</v>
      </c>
    </row>
    <row r="8706" spans="34:39" ht="15">
      <c r="AH8706" s="353" t="s">
        <v>1682</v>
      </c>
      <c r="AI8706" s="352" t="s">
        <v>24857</v>
      </c>
      <c r="AJ8706" s="352" t="s">
        <v>24858</v>
      </c>
      <c r="AK8706" s="354">
        <v>1497.49011</v>
      </c>
      <c r="AL8706" s="355">
        <v>71.932079999999999</v>
      </c>
      <c r="AM8706" s="11">
        <f>IF(Verzie!$E$1="CZK",Ceny!AK8706,IF(Verzie!$E$1="SK",Ceny!AL8706,""))</f>
        <v>71.932079999999999</v>
      </c>
    </row>
    <row r="8707" spans="34:39" ht="15">
      <c r="AH8707" s="353" t="s">
        <v>1682</v>
      </c>
      <c r="AI8707" s="352" t="s">
        <v>24859</v>
      </c>
      <c r="AJ8707" s="352" t="s">
        <v>24860</v>
      </c>
      <c r="AK8707" s="354">
        <v>1416.1759500000001</v>
      </c>
      <c r="AL8707" s="355">
        <v>68.020579999999995</v>
      </c>
      <c r="AM8707" s="11">
        <f>IF(Verzie!$E$1="CZK",Ceny!AK8707,IF(Verzie!$E$1="SK",Ceny!AL8707,""))</f>
        <v>68.020579999999995</v>
      </c>
    </row>
    <row r="8708" spans="34:39" ht="15">
      <c r="AH8708" s="353" t="s">
        <v>1682</v>
      </c>
      <c r="AI8708" s="352" t="s">
        <v>24861</v>
      </c>
      <c r="AJ8708" s="352" t="s">
        <v>24862</v>
      </c>
      <c r="AK8708" s="354">
        <v>1357.9553100000001</v>
      </c>
      <c r="AL8708" s="355">
        <v>65.219939999999994</v>
      </c>
      <c r="AM8708" s="11">
        <f>IF(Verzie!$E$1="CZK",Ceny!AK8708,IF(Verzie!$E$1="SK",Ceny!AL8708,""))</f>
        <v>65.219939999999994</v>
      </c>
    </row>
    <row r="8709" spans="34:39" ht="15">
      <c r="AH8709" s="353" t="s">
        <v>1682</v>
      </c>
      <c r="AI8709" s="352" t="s">
        <v>24863</v>
      </c>
      <c r="AJ8709" s="352" t="s">
        <v>24864</v>
      </c>
      <c r="AK8709" s="354">
        <v>1497.49011</v>
      </c>
      <c r="AL8709" s="355">
        <v>71.932079999999999</v>
      </c>
      <c r="AM8709" s="11">
        <f>IF(Verzie!$E$1="CZK",Ceny!AK8709,IF(Verzie!$E$1="SK",Ceny!AL8709,""))</f>
        <v>71.932079999999999</v>
      </c>
    </row>
    <row r="8710" spans="34:39" ht="15">
      <c r="AH8710" s="353" t="s">
        <v>1682</v>
      </c>
      <c r="AI8710" s="352" t="s">
        <v>24865</v>
      </c>
      <c r="AJ8710" s="352" t="s">
        <v>24866</v>
      </c>
      <c r="AK8710" s="354">
        <v>1357.9553100000001</v>
      </c>
      <c r="AL8710" s="355">
        <v>65.219939999999994</v>
      </c>
      <c r="AM8710" s="11">
        <f>IF(Verzie!$E$1="CZK",Ceny!AK8710,IF(Verzie!$E$1="SK",Ceny!AL8710,""))</f>
        <v>65.219939999999994</v>
      </c>
    </row>
    <row r="8711" spans="34:39" ht="15">
      <c r="AH8711" s="353" t="s">
        <v>1682</v>
      </c>
      <c r="AI8711" s="352" t="s">
        <v>24867</v>
      </c>
      <c r="AJ8711" s="352" t="s">
        <v>24868</v>
      </c>
      <c r="AK8711" s="354">
        <v>1437.87006</v>
      </c>
      <c r="AL8711" s="355">
        <v>69.064120000000003</v>
      </c>
      <c r="AM8711" s="11">
        <f>IF(Verzie!$E$1="CZK",Ceny!AK8711,IF(Verzie!$E$1="SK",Ceny!AL8711,""))</f>
        <v>69.064120000000003</v>
      </c>
    </row>
    <row r="8712" spans="34:39" ht="15">
      <c r="AH8712" s="353" t="s">
        <v>1682</v>
      </c>
      <c r="AI8712" s="352" t="s">
        <v>24869</v>
      </c>
      <c r="AJ8712" s="352" t="s">
        <v>24870</v>
      </c>
      <c r="AK8712" s="354">
        <v>1379.65462</v>
      </c>
      <c r="AL8712" s="355">
        <v>66.263760000000005</v>
      </c>
      <c r="AM8712" s="11">
        <f>IF(Verzie!$E$1="CZK",Ceny!AK8712,IF(Verzie!$E$1="SK",Ceny!AL8712,""))</f>
        <v>66.263760000000005</v>
      </c>
    </row>
    <row r="8713" spans="34:39" ht="15">
      <c r="AH8713" s="353" t="s">
        <v>1682</v>
      </c>
      <c r="AI8713" s="352" t="s">
        <v>24871</v>
      </c>
      <c r="AJ8713" s="352" t="s">
        <v>24872</v>
      </c>
      <c r="AK8713" s="354">
        <v>1518.33394</v>
      </c>
      <c r="AL8713" s="355">
        <v>72.933480000000003</v>
      </c>
      <c r="AM8713" s="11">
        <f>IF(Verzie!$E$1="CZK",Ceny!AK8713,IF(Verzie!$E$1="SK",Ceny!AL8713,""))</f>
        <v>72.933480000000003</v>
      </c>
    </row>
    <row r="8714" spans="34:39" ht="15">
      <c r="AH8714" s="353" t="s">
        <v>1682</v>
      </c>
      <c r="AI8714" s="352" t="s">
        <v>24873</v>
      </c>
      <c r="AJ8714" s="352" t="s">
        <v>24874</v>
      </c>
      <c r="AK8714" s="354">
        <v>1517.1187199999999</v>
      </c>
      <c r="AL8714" s="355">
        <v>72.876279999999994</v>
      </c>
      <c r="AM8714" s="11">
        <f>IF(Verzie!$E$1="CZK",Ceny!AK8714,IF(Verzie!$E$1="SK",Ceny!AL8714,""))</f>
        <v>72.876279999999994</v>
      </c>
    </row>
    <row r="8715" spans="34:39" ht="15">
      <c r="AH8715" s="353" t="s">
        <v>1682</v>
      </c>
      <c r="AI8715" s="352" t="s">
        <v>24875</v>
      </c>
      <c r="AJ8715" s="352" t="s">
        <v>24876</v>
      </c>
      <c r="AK8715" s="354">
        <v>1437.87006</v>
      </c>
      <c r="AL8715" s="355">
        <v>69.064120000000003</v>
      </c>
      <c r="AM8715" s="11">
        <f>IF(Verzie!$E$1="CZK",Ceny!AK8715,IF(Verzie!$E$1="SK",Ceny!AL8715,""))</f>
        <v>69.064120000000003</v>
      </c>
    </row>
    <row r="8716" spans="34:39" ht="15">
      <c r="AH8716" s="353" t="s">
        <v>1682</v>
      </c>
      <c r="AI8716" s="352" t="s">
        <v>24877</v>
      </c>
      <c r="AJ8716" s="352" t="s">
        <v>24878</v>
      </c>
      <c r="AK8716" s="354">
        <v>1379.65462</v>
      </c>
      <c r="AL8716" s="355">
        <v>66.263760000000005</v>
      </c>
      <c r="AM8716" s="11">
        <f>IF(Verzie!$E$1="CZK",Ceny!AK8716,IF(Verzie!$E$1="SK",Ceny!AL8716,""))</f>
        <v>66.263760000000005</v>
      </c>
    </row>
    <row r="8717" spans="34:39" ht="15">
      <c r="AH8717" s="353" t="s">
        <v>1682</v>
      </c>
      <c r="AI8717" s="352" t="s">
        <v>24879</v>
      </c>
      <c r="AJ8717" s="352" t="s">
        <v>24880</v>
      </c>
      <c r="AK8717" s="354">
        <v>1517.1187199999999</v>
      </c>
      <c r="AL8717" s="355">
        <v>72.876279999999994</v>
      </c>
      <c r="AM8717" s="11">
        <f>IF(Verzie!$E$1="CZK",Ceny!AK8717,IF(Verzie!$E$1="SK",Ceny!AL8717,""))</f>
        <v>72.876279999999994</v>
      </c>
    </row>
    <row r="8718" spans="34:39" ht="15">
      <c r="AH8718" s="353" t="s">
        <v>1682</v>
      </c>
      <c r="AI8718" s="352" t="s">
        <v>24881</v>
      </c>
      <c r="AJ8718" s="352" t="s">
        <v>24882</v>
      </c>
      <c r="AK8718" s="354">
        <v>1379.65462</v>
      </c>
      <c r="AL8718" s="355">
        <v>66.263760000000005</v>
      </c>
      <c r="AM8718" s="11">
        <f>IF(Verzie!$E$1="CZK",Ceny!AK8718,IF(Verzie!$E$1="SK",Ceny!AL8718,""))</f>
        <v>66.263760000000005</v>
      </c>
    </row>
    <row r="8719" spans="34:39" ht="15">
      <c r="AH8719" s="353" t="s">
        <v>1682</v>
      </c>
      <c r="AI8719" s="352" t="s">
        <v>24883</v>
      </c>
      <c r="AJ8719" s="352" t="s">
        <v>24884</v>
      </c>
      <c r="AK8719" s="354">
        <v>1437.62851</v>
      </c>
      <c r="AL8719" s="355">
        <v>68.218220000000002</v>
      </c>
      <c r="AM8719" s="11">
        <f>IF(Verzie!$E$1="CZK",Ceny!AK8719,IF(Verzie!$E$1="SK",Ceny!AL8719,""))</f>
        <v>68.218220000000002</v>
      </c>
    </row>
    <row r="8720" spans="34:39" ht="15">
      <c r="AH8720" s="353" t="s">
        <v>1682</v>
      </c>
      <c r="AI8720" s="352" t="s">
        <v>24885</v>
      </c>
      <c r="AJ8720" s="352" t="s">
        <v>24886</v>
      </c>
      <c r="AK8720" s="354">
        <v>1379.4081100000001</v>
      </c>
      <c r="AL8720" s="355">
        <v>65.417659999999998</v>
      </c>
      <c r="AM8720" s="11">
        <f>IF(Verzie!$E$1="CZK",Ceny!AK8720,IF(Verzie!$E$1="SK",Ceny!AL8720,""))</f>
        <v>65.417659999999998</v>
      </c>
    </row>
    <row r="8721" spans="34:39" ht="15">
      <c r="AH8721" s="353" t="s">
        <v>1682</v>
      </c>
      <c r="AI8721" s="352" t="s">
        <v>24887</v>
      </c>
      <c r="AJ8721" s="352" t="s">
        <v>24888</v>
      </c>
      <c r="AK8721" s="354">
        <v>1499.66077</v>
      </c>
      <c r="AL8721" s="355">
        <v>70.581059999999994</v>
      </c>
      <c r="AM8721" s="11">
        <f>IF(Verzie!$E$1="CZK",Ceny!AK8721,IF(Verzie!$E$1="SK",Ceny!AL8721,""))</f>
        <v>70.581059999999994</v>
      </c>
    </row>
    <row r="8722" spans="34:39" ht="15">
      <c r="AH8722" s="353" t="s">
        <v>1682</v>
      </c>
      <c r="AI8722" s="352" t="s">
        <v>24889</v>
      </c>
      <c r="AJ8722" s="352" t="s">
        <v>24890</v>
      </c>
      <c r="AK8722" s="354">
        <v>1498.4455499999999</v>
      </c>
      <c r="AL8722" s="355">
        <v>70.523859999999999</v>
      </c>
      <c r="AM8722" s="11">
        <f>IF(Verzie!$E$1="CZK",Ceny!AK8722,IF(Verzie!$E$1="SK",Ceny!AL8722,""))</f>
        <v>70.523859999999999</v>
      </c>
    </row>
    <row r="8723" spans="34:39" ht="15">
      <c r="AH8723" s="353" t="s">
        <v>1682</v>
      </c>
      <c r="AI8723" s="352" t="s">
        <v>24891</v>
      </c>
      <c r="AJ8723" s="352" t="s">
        <v>24892</v>
      </c>
      <c r="AK8723" s="354">
        <v>1639.02961</v>
      </c>
      <c r="AL8723" s="355">
        <v>77.140420000000006</v>
      </c>
      <c r="AM8723" s="11">
        <f>IF(Verzie!$E$1="CZK",Ceny!AK8723,IF(Verzie!$E$1="SK",Ceny!AL8723,""))</f>
        <v>77.140420000000006</v>
      </c>
    </row>
    <row r="8724" spans="34:39" ht="15">
      <c r="AH8724" s="353" t="s">
        <v>1682</v>
      </c>
      <c r="AI8724" s="352" t="s">
        <v>24893</v>
      </c>
      <c r="AJ8724" s="352" t="s">
        <v>24894</v>
      </c>
      <c r="AK8724" s="354">
        <v>1437.62851</v>
      </c>
      <c r="AL8724" s="355">
        <v>68.218220000000002</v>
      </c>
      <c r="AM8724" s="11">
        <f>IF(Verzie!$E$1="CZK",Ceny!AK8724,IF(Verzie!$E$1="SK",Ceny!AL8724,""))</f>
        <v>68.218220000000002</v>
      </c>
    </row>
    <row r="8725" spans="34:39" ht="15">
      <c r="AH8725" s="353" t="s">
        <v>1682</v>
      </c>
      <c r="AI8725" s="352" t="s">
        <v>24895</v>
      </c>
      <c r="AJ8725" s="352" t="s">
        <v>24896</v>
      </c>
      <c r="AK8725" s="354">
        <v>1379.4081100000001</v>
      </c>
      <c r="AL8725" s="355">
        <v>65.417659999999998</v>
      </c>
      <c r="AM8725" s="11">
        <f>IF(Verzie!$E$1="CZK",Ceny!AK8725,IF(Verzie!$E$1="SK",Ceny!AL8725,""))</f>
        <v>65.417659999999998</v>
      </c>
    </row>
    <row r="8726" spans="34:39" ht="15">
      <c r="AH8726" s="353" t="s">
        <v>1682</v>
      </c>
      <c r="AI8726" s="352" t="s">
        <v>24897</v>
      </c>
      <c r="AJ8726" s="352" t="s">
        <v>24898</v>
      </c>
      <c r="AK8726" s="354">
        <v>1498.4455499999999</v>
      </c>
      <c r="AL8726" s="355">
        <v>70.523859999999999</v>
      </c>
      <c r="AM8726" s="11">
        <f>IF(Verzie!$E$1="CZK",Ceny!AK8726,IF(Verzie!$E$1="SK",Ceny!AL8726,""))</f>
        <v>70.523859999999999</v>
      </c>
    </row>
    <row r="8727" spans="34:39" ht="15">
      <c r="AH8727" s="353" t="s">
        <v>1682</v>
      </c>
      <c r="AI8727" s="352" t="s">
        <v>24899</v>
      </c>
      <c r="AJ8727" s="352" t="s">
        <v>24900</v>
      </c>
      <c r="AK8727" s="354">
        <v>1639.02961</v>
      </c>
      <c r="AL8727" s="355">
        <v>77.140420000000006</v>
      </c>
      <c r="AM8727" s="11">
        <f>IF(Verzie!$E$1="CZK",Ceny!AK8727,IF(Verzie!$E$1="SK",Ceny!AL8727,""))</f>
        <v>77.140420000000006</v>
      </c>
    </row>
    <row r="8728" spans="34:39" ht="15">
      <c r="AH8728" s="353" t="s">
        <v>1682</v>
      </c>
      <c r="AI8728" s="352" t="s">
        <v>24901</v>
      </c>
      <c r="AJ8728" s="352" t="s">
        <v>24902</v>
      </c>
      <c r="AK8728" s="354">
        <v>1379.4081100000001</v>
      </c>
      <c r="AL8728" s="355">
        <v>65.417659999999998</v>
      </c>
      <c r="AM8728" s="11">
        <f>IF(Verzie!$E$1="CZK",Ceny!AK8728,IF(Verzie!$E$1="SK",Ceny!AL8728,""))</f>
        <v>65.417659999999998</v>
      </c>
    </row>
    <row r="8729" spans="34:39" ht="15">
      <c r="AH8729" s="353" t="s">
        <v>1682</v>
      </c>
      <c r="AI8729" s="352" t="s">
        <v>24903</v>
      </c>
      <c r="AJ8729" s="352" t="s">
        <v>24904</v>
      </c>
      <c r="AK8729" s="354">
        <v>1444.5049799999999</v>
      </c>
      <c r="AL8729" s="355">
        <v>67.985159999999993</v>
      </c>
      <c r="AM8729" s="11">
        <f>IF(Verzie!$E$1="CZK",Ceny!AK8729,IF(Verzie!$E$1="SK",Ceny!AL8729,""))</f>
        <v>67.985159999999993</v>
      </c>
    </row>
    <row r="8730" spans="34:39" ht="15">
      <c r="AH8730" s="353" t="s">
        <v>1682</v>
      </c>
      <c r="AI8730" s="352" t="s">
        <v>24905</v>
      </c>
      <c r="AJ8730" s="352" t="s">
        <v>24906</v>
      </c>
      <c r="AK8730" s="354">
        <v>1387.8329799999999</v>
      </c>
      <c r="AL8730" s="355">
        <v>65.317959999999999</v>
      </c>
      <c r="AM8730" s="11">
        <f>IF(Verzie!$E$1="CZK",Ceny!AK8730,IF(Verzie!$E$1="SK",Ceny!AL8730,""))</f>
        <v>65.317959999999999</v>
      </c>
    </row>
    <row r="8731" spans="34:39" ht="15">
      <c r="AH8731" s="353" t="s">
        <v>1682</v>
      </c>
      <c r="AI8731" s="352" t="s">
        <v>24907</v>
      </c>
      <c r="AJ8731" s="352" t="s">
        <v>24908</v>
      </c>
      <c r="AK8731" s="354">
        <v>1506.6907799999999</v>
      </c>
      <c r="AL8731" s="355">
        <v>70.911919999999995</v>
      </c>
      <c r="AM8731" s="11">
        <f>IF(Verzie!$E$1="CZK",Ceny!AK8731,IF(Verzie!$E$1="SK",Ceny!AL8731,""))</f>
        <v>70.911919999999995</v>
      </c>
    </row>
    <row r="8732" spans="34:39" ht="15">
      <c r="AH8732" s="353" t="s">
        <v>1682</v>
      </c>
      <c r="AI8732" s="352" t="s">
        <v>24909</v>
      </c>
      <c r="AJ8732" s="352" t="s">
        <v>24910</v>
      </c>
      <c r="AK8732" s="354">
        <v>1505.4755600000001</v>
      </c>
      <c r="AL8732" s="355">
        <v>70.85472</v>
      </c>
      <c r="AM8732" s="11">
        <f>IF(Verzie!$E$1="CZK",Ceny!AK8732,IF(Verzie!$E$1="SK",Ceny!AL8732,""))</f>
        <v>70.85472</v>
      </c>
    </row>
    <row r="8733" spans="34:39" ht="15">
      <c r="AH8733" s="353" t="s">
        <v>1682</v>
      </c>
      <c r="AI8733" s="352" t="s">
        <v>24911</v>
      </c>
      <c r="AJ8733" s="352" t="s">
        <v>24912</v>
      </c>
      <c r="AK8733" s="354">
        <v>1658.1320000000001</v>
      </c>
      <c r="AL8733" s="355">
        <v>78.039479999999998</v>
      </c>
      <c r="AM8733" s="11">
        <f>IF(Verzie!$E$1="CZK",Ceny!AK8733,IF(Verzie!$E$1="SK",Ceny!AL8733,""))</f>
        <v>78.039479999999998</v>
      </c>
    </row>
    <row r="8734" spans="34:39" ht="15">
      <c r="AH8734" s="353" t="s">
        <v>1682</v>
      </c>
      <c r="AI8734" s="352" t="s">
        <v>24913</v>
      </c>
      <c r="AJ8734" s="352" t="s">
        <v>24914</v>
      </c>
      <c r="AK8734" s="354">
        <v>1444.5049799999999</v>
      </c>
      <c r="AL8734" s="355">
        <v>67.985159999999993</v>
      </c>
      <c r="AM8734" s="11">
        <f>IF(Verzie!$E$1="CZK",Ceny!AK8734,IF(Verzie!$E$1="SK",Ceny!AL8734,""))</f>
        <v>67.985159999999993</v>
      </c>
    </row>
    <row r="8735" spans="34:39" ht="15">
      <c r="AH8735" s="353" t="s">
        <v>1682</v>
      </c>
      <c r="AI8735" s="352" t="s">
        <v>24915</v>
      </c>
      <c r="AJ8735" s="352" t="s">
        <v>24916</v>
      </c>
      <c r="AK8735" s="354">
        <v>1387.8329799999999</v>
      </c>
      <c r="AL8735" s="355">
        <v>65.317959999999999</v>
      </c>
      <c r="AM8735" s="11">
        <f>IF(Verzie!$E$1="CZK",Ceny!AK8735,IF(Verzie!$E$1="SK",Ceny!AL8735,""))</f>
        <v>65.317959999999999</v>
      </c>
    </row>
    <row r="8736" spans="34:39" ht="15">
      <c r="AH8736" s="353" t="s">
        <v>1682</v>
      </c>
      <c r="AI8736" s="352" t="s">
        <v>24917</v>
      </c>
      <c r="AJ8736" s="352" t="s">
        <v>24918</v>
      </c>
      <c r="AK8736" s="354">
        <v>1505.4755600000001</v>
      </c>
      <c r="AL8736" s="355">
        <v>70.85472</v>
      </c>
      <c r="AM8736" s="11">
        <f>IF(Verzie!$E$1="CZK",Ceny!AK8736,IF(Verzie!$E$1="SK",Ceny!AL8736,""))</f>
        <v>70.85472</v>
      </c>
    </row>
    <row r="8737" spans="34:39" ht="15">
      <c r="AH8737" s="353" t="s">
        <v>1682</v>
      </c>
      <c r="AI8737" s="352" t="s">
        <v>24919</v>
      </c>
      <c r="AJ8737" s="352" t="s">
        <v>24920</v>
      </c>
      <c r="AK8737" s="354">
        <v>1658.1320000000001</v>
      </c>
      <c r="AL8737" s="355">
        <v>78.039479999999998</v>
      </c>
      <c r="AM8737" s="11">
        <f>IF(Verzie!$E$1="CZK",Ceny!AK8737,IF(Verzie!$E$1="SK",Ceny!AL8737,""))</f>
        <v>78.039479999999998</v>
      </c>
    </row>
    <row r="8738" spans="34:39" ht="15">
      <c r="AH8738" s="353" t="s">
        <v>1682</v>
      </c>
      <c r="AI8738" s="352" t="s">
        <v>24921</v>
      </c>
      <c r="AJ8738" s="352" t="s">
        <v>24922</v>
      </c>
      <c r="AK8738" s="354">
        <v>1387.8329799999999</v>
      </c>
      <c r="AL8738" s="355">
        <v>65.317959999999999</v>
      </c>
      <c r="AM8738" s="11">
        <f>IF(Verzie!$E$1="CZK",Ceny!AK8738,IF(Verzie!$E$1="SK",Ceny!AL8738,""))</f>
        <v>65.317959999999999</v>
      </c>
    </row>
    <row r="8739" spans="34:39" ht="15">
      <c r="AH8739" s="353" t="s">
        <v>1682</v>
      </c>
      <c r="AI8739" s="352" t="s">
        <v>24923</v>
      </c>
      <c r="AJ8739" s="352" t="s">
        <v>24924</v>
      </c>
      <c r="AK8739" s="354">
        <v>1495.5409</v>
      </c>
      <c r="AL8739" s="355">
        <v>71.557569999999998</v>
      </c>
      <c r="AM8739" s="11">
        <f>IF(Verzie!$E$1="CZK",Ceny!AK8739,IF(Verzie!$E$1="SK",Ceny!AL8739,""))</f>
        <v>71.557569999999998</v>
      </c>
    </row>
    <row r="8740" spans="34:39" ht="15">
      <c r="AH8740" s="353" t="s">
        <v>1682</v>
      </c>
      <c r="AI8740" s="352" t="s">
        <v>24925</v>
      </c>
      <c r="AJ8740" s="352" t="s">
        <v>24926</v>
      </c>
      <c r="AK8740" s="354">
        <v>1438.1386</v>
      </c>
      <c r="AL8740" s="355">
        <v>68.825739999999996</v>
      </c>
      <c r="AM8740" s="11">
        <f>IF(Verzie!$E$1="CZK",Ceny!AK8740,IF(Verzie!$E$1="SK",Ceny!AL8740,""))</f>
        <v>68.825739999999996</v>
      </c>
    </row>
    <row r="8741" spans="34:39" ht="15">
      <c r="AH8741" s="353" t="s">
        <v>1682</v>
      </c>
      <c r="AI8741" s="352" t="s">
        <v>24927</v>
      </c>
      <c r="AJ8741" s="352" t="s">
        <v>24928</v>
      </c>
      <c r="AK8741" s="354">
        <v>1592.59356</v>
      </c>
      <c r="AL8741" s="355">
        <v>75.836910000000003</v>
      </c>
      <c r="AM8741" s="11">
        <f>IF(Verzie!$E$1="CZK",Ceny!AK8741,IF(Verzie!$E$1="SK",Ceny!AL8741,""))</f>
        <v>75.836910000000003</v>
      </c>
    </row>
    <row r="8742" spans="34:39" ht="15">
      <c r="AH8742" s="353" t="s">
        <v>1682</v>
      </c>
      <c r="AI8742" s="352" t="s">
        <v>24929</v>
      </c>
      <c r="AJ8742" s="352" t="s">
        <v>24930</v>
      </c>
      <c r="AK8742" s="354">
        <v>1591.37834</v>
      </c>
      <c r="AL8742" s="355">
        <v>75.779709999999994</v>
      </c>
      <c r="AM8742" s="11">
        <f>IF(Verzie!$E$1="CZK",Ceny!AK8742,IF(Verzie!$E$1="SK",Ceny!AL8742,""))</f>
        <v>75.779709999999994</v>
      </c>
    </row>
    <row r="8743" spans="34:39" ht="15">
      <c r="AH8743" s="353" t="s">
        <v>1682</v>
      </c>
      <c r="AI8743" s="352" t="s">
        <v>24931</v>
      </c>
      <c r="AJ8743" s="352" t="s">
        <v>24932</v>
      </c>
      <c r="AK8743" s="354">
        <v>1731.94796</v>
      </c>
      <c r="AL8743" s="355">
        <v>82.39555</v>
      </c>
      <c r="AM8743" s="11">
        <f>IF(Verzie!$E$1="CZK",Ceny!AK8743,IF(Verzie!$E$1="SK",Ceny!AL8743,""))</f>
        <v>82.39555</v>
      </c>
    </row>
    <row r="8744" spans="34:39" ht="15">
      <c r="AH8744" s="353" t="s">
        <v>1682</v>
      </c>
      <c r="AI8744" s="352" t="s">
        <v>24933</v>
      </c>
      <c r="AJ8744" s="352" t="s">
        <v>24934</v>
      </c>
      <c r="AK8744" s="354">
        <v>1495.5409</v>
      </c>
      <c r="AL8744" s="355">
        <v>71.557569999999998</v>
      </c>
      <c r="AM8744" s="11">
        <f>IF(Verzie!$E$1="CZK",Ceny!AK8744,IF(Verzie!$E$1="SK",Ceny!AL8744,""))</f>
        <v>71.557569999999998</v>
      </c>
    </row>
    <row r="8745" spans="34:39" ht="15">
      <c r="AH8745" s="353" t="s">
        <v>1682</v>
      </c>
      <c r="AI8745" s="352" t="s">
        <v>24935</v>
      </c>
      <c r="AJ8745" s="352" t="s">
        <v>24936</v>
      </c>
      <c r="AK8745" s="354">
        <v>1438.1386</v>
      </c>
      <c r="AL8745" s="355">
        <v>68.825739999999996</v>
      </c>
      <c r="AM8745" s="11">
        <f>IF(Verzie!$E$1="CZK",Ceny!AK8745,IF(Verzie!$E$1="SK",Ceny!AL8745,""))</f>
        <v>68.825739999999996</v>
      </c>
    </row>
    <row r="8746" spans="34:39" ht="15">
      <c r="AH8746" s="353" t="s">
        <v>1682</v>
      </c>
      <c r="AI8746" s="352" t="s">
        <v>24937</v>
      </c>
      <c r="AJ8746" s="352" t="s">
        <v>24938</v>
      </c>
      <c r="AK8746" s="354">
        <v>1591.37834</v>
      </c>
      <c r="AL8746" s="355">
        <v>75.779709999999994</v>
      </c>
      <c r="AM8746" s="11">
        <f>IF(Verzie!$E$1="CZK",Ceny!AK8746,IF(Verzie!$E$1="SK",Ceny!AL8746,""))</f>
        <v>75.779709999999994</v>
      </c>
    </row>
    <row r="8747" spans="34:39" ht="15">
      <c r="AH8747" s="353" t="s">
        <v>1682</v>
      </c>
      <c r="AI8747" s="352" t="s">
        <v>24939</v>
      </c>
      <c r="AJ8747" s="352" t="s">
        <v>24940</v>
      </c>
      <c r="AK8747" s="354">
        <v>1731.94796</v>
      </c>
      <c r="AL8747" s="355">
        <v>82.39555</v>
      </c>
      <c r="AM8747" s="11">
        <f>IF(Verzie!$E$1="CZK",Ceny!AK8747,IF(Verzie!$E$1="SK",Ceny!AL8747,""))</f>
        <v>82.39555</v>
      </c>
    </row>
    <row r="8748" spans="34:39" ht="15">
      <c r="AH8748" s="353" t="s">
        <v>1682</v>
      </c>
      <c r="AI8748" s="352" t="s">
        <v>24941</v>
      </c>
      <c r="AJ8748" s="352" t="s">
        <v>24942</v>
      </c>
      <c r="AK8748" s="354">
        <v>1438.1386</v>
      </c>
      <c r="AL8748" s="355">
        <v>68.825739999999996</v>
      </c>
      <c r="AM8748" s="11">
        <f>IF(Verzie!$E$1="CZK",Ceny!AK8748,IF(Verzie!$E$1="SK",Ceny!AL8748,""))</f>
        <v>68.825739999999996</v>
      </c>
    </row>
    <row r="8749" spans="34:39" ht="15">
      <c r="AH8749" s="353" t="s">
        <v>1682</v>
      </c>
      <c r="AI8749" s="352" t="s">
        <v>24943</v>
      </c>
      <c r="AJ8749" s="352" t="s">
        <v>24944</v>
      </c>
      <c r="AK8749" s="354">
        <v>1531.64273</v>
      </c>
      <c r="AL8749" s="355">
        <v>73.574929999999995</v>
      </c>
      <c r="AM8749" s="11">
        <f>IF(Verzie!$E$1="CZK",Ceny!AK8749,IF(Verzie!$E$1="SK",Ceny!AL8749,""))</f>
        <v>73.574929999999995</v>
      </c>
    </row>
    <row r="8750" spans="34:39" ht="15">
      <c r="AH8750" s="353" t="s">
        <v>1682</v>
      </c>
      <c r="AI8750" s="352" t="s">
        <v>24945</v>
      </c>
      <c r="AJ8750" s="352" t="s">
        <v>24946</v>
      </c>
      <c r="AK8750" s="354">
        <v>1473.4719500000001</v>
      </c>
      <c r="AL8750" s="355">
        <v>70.776730000000001</v>
      </c>
      <c r="AM8750" s="11">
        <f>IF(Verzie!$E$1="CZK",Ceny!AK8750,IF(Verzie!$E$1="SK",Ceny!AL8750,""))</f>
        <v>70.776730000000001</v>
      </c>
    </row>
    <row r="8751" spans="34:39" ht="15">
      <c r="AH8751" s="353" t="s">
        <v>1682</v>
      </c>
      <c r="AI8751" s="352" t="s">
        <v>24947</v>
      </c>
      <c r="AJ8751" s="352" t="s">
        <v>24948</v>
      </c>
      <c r="AK8751" s="354">
        <v>1620.37501</v>
      </c>
      <c r="AL8751" s="355">
        <v>77.164209999999997</v>
      </c>
      <c r="AM8751" s="11">
        <f>IF(Verzie!$E$1="CZK",Ceny!AK8751,IF(Verzie!$E$1="SK",Ceny!AL8751,""))</f>
        <v>77.164209999999997</v>
      </c>
    </row>
    <row r="8752" spans="34:39" ht="15">
      <c r="AH8752" s="353" t="s">
        <v>1682</v>
      </c>
      <c r="AI8752" s="352" t="s">
        <v>24949</v>
      </c>
      <c r="AJ8752" s="352" t="s">
        <v>24950</v>
      </c>
      <c r="AK8752" s="354">
        <v>1619.1597899999999</v>
      </c>
      <c r="AL8752" s="355">
        <v>77.107010000000002</v>
      </c>
      <c r="AM8752" s="11">
        <f>IF(Verzie!$E$1="CZK",Ceny!AK8752,IF(Verzie!$E$1="SK",Ceny!AL8752,""))</f>
        <v>77.107010000000002</v>
      </c>
    </row>
    <row r="8753" spans="34:39" ht="15">
      <c r="AH8753" s="353" t="s">
        <v>1682</v>
      </c>
      <c r="AI8753" s="352" t="s">
        <v>24951</v>
      </c>
      <c r="AJ8753" s="352" t="s">
        <v>24952</v>
      </c>
      <c r="AK8753" s="354">
        <v>1854.5154299999999</v>
      </c>
      <c r="AL8753" s="355">
        <v>89.106290000000001</v>
      </c>
      <c r="AM8753" s="11">
        <f>IF(Verzie!$E$1="CZK",Ceny!AK8753,IF(Verzie!$E$1="SK",Ceny!AL8753,""))</f>
        <v>89.106290000000001</v>
      </c>
    </row>
    <row r="8754" spans="34:39" ht="15">
      <c r="AH8754" s="353" t="s">
        <v>1682</v>
      </c>
      <c r="AI8754" s="352" t="s">
        <v>24953</v>
      </c>
      <c r="AJ8754" s="352" t="s">
        <v>24954</v>
      </c>
      <c r="AK8754" s="354">
        <v>1531.64273</v>
      </c>
      <c r="AL8754" s="355">
        <v>73.574929999999995</v>
      </c>
      <c r="AM8754" s="11">
        <f>IF(Verzie!$E$1="CZK",Ceny!AK8754,IF(Verzie!$E$1="SK",Ceny!AL8754,""))</f>
        <v>73.574929999999995</v>
      </c>
    </row>
    <row r="8755" spans="34:39" ht="15">
      <c r="AH8755" s="353" t="s">
        <v>1682</v>
      </c>
      <c r="AI8755" s="352" t="s">
        <v>24955</v>
      </c>
      <c r="AJ8755" s="352" t="s">
        <v>24956</v>
      </c>
      <c r="AK8755" s="354">
        <v>1473.4719500000001</v>
      </c>
      <c r="AL8755" s="355">
        <v>70.776730000000001</v>
      </c>
      <c r="AM8755" s="11">
        <f>IF(Verzie!$E$1="CZK",Ceny!AK8755,IF(Verzie!$E$1="SK",Ceny!AL8755,""))</f>
        <v>70.776730000000001</v>
      </c>
    </row>
    <row r="8756" spans="34:39" ht="15">
      <c r="AH8756" s="353" t="s">
        <v>1682</v>
      </c>
      <c r="AI8756" s="352" t="s">
        <v>24957</v>
      </c>
      <c r="AJ8756" s="352" t="s">
        <v>24958</v>
      </c>
      <c r="AK8756" s="354">
        <v>1619.1597899999999</v>
      </c>
      <c r="AL8756" s="355">
        <v>77.107010000000002</v>
      </c>
      <c r="AM8756" s="11">
        <f>IF(Verzie!$E$1="CZK",Ceny!AK8756,IF(Verzie!$E$1="SK",Ceny!AL8756,""))</f>
        <v>77.107010000000002</v>
      </c>
    </row>
    <row r="8757" spans="34:39" ht="15">
      <c r="AH8757" s="353" t="s">
        <v>1682</v>
      </c>
      <c r="AI8757" s="352" t="s">
        <v>24959</v>
      </c>
      <c r="AJ8757" s="352" t="s">
        <v>24960</v>
      </c>
      <c r="AK8757" s="354">
        <v>1854.5154299999999</v>
      </c>
      <c r="AL8757" s="355">
        <v>89.106290000000001</v>
      </c>
      <c r="AM8757" s="11">
        <f>IF(Verzie!$E$1="CZK",Ceny!AK8757,IF(Verzie!$E$1="SK",Ceny!AL8757,""))</f>
        <v>89.106290000000001</v>
      </c>
    </row>
    <row r="8758" spans="34:39" ht="15">
      <c r="AH8758" s="353" t="s">
        <v>1682</v>
      </c>
      <c r="AI8758" s="352" t="s">
        <v>24961</v>
      </c>
      <c r="AJ8758" s="352" t="s">
        <v>24962</v>
      </c>
      <c r="AK8758" s="354">
        <v>1500.51199</v>
      </c>
      <c r="AL8758" s="355">
        <v>72.077449999999999</v>
      </c>
      <c r="AM8758" s="11">
        <f>IF(Verzie!$E$1="CZK",Ceny!AK8758,IF(Verzie!$E$1="SK",Ceny!AL8758,""))</f>
        <v>72.077449999999999</v>
      </c>
    </row>
    <row r="8759" spans="34:39" ht="15">
      <c r="AH8759" s="353" t="s">
        <v>1682</v>
      </c>
      <c r="AI8759" s="352" t="s">
        <v>24963</v>
      </c>
      <c r="AJ8759" s="352" t="s">
        <v>24964</v>
      </c>
      <c r="AK8759" s="354">
        <v>1918.59809</v>
      </c>
      <c r="AL8759" s="355">
        <v>92.188890000000001</v>
      </c>
      <c r="AM8759" s="11">
        <f>IF(Verzie!$E$1="CZK",Ceny!AK8759,IF(Verzie!$E$1="SK",Ceny!AL8759,""))</f>
        <v>92.188890000000001</v>
      </c>
    </row>
    <row r="8760" spans="34:39" ht="15">
      <c r="AH8760" s="353" t="s">
        <v>1682</v>
      </c>
      <c r="AI8760" s="352" t="s">
        <v>24965</v>
      </c>
      <c r="AJ8760" s="352" t="s">
        <v>24966</v>
      </c>
      <c r="AK8760" s="354">
        <v>1918.59809</v>
      </c>
      <c r="AL8760" s="355">
        <v>92.188890000000001</v>
      </c>
      <c r="AM8760" s="11">
        <f>IF(Verzie!$E$1="CZK",Ceny!AK8760,IF(Verzie!$E$1="SK",Ceny!AL8760,""))</f>
        <v>92.188890000000001</v>
      </c>
    </row>
    <row r="8761" spans="34:39" ht="15">
      <c r="AH8761" s="353" t="s">
        <v>1682</v>
      </c>
      <c r="AI8761" s="352" t="s">
        <v>24967</v>
      </c>
      <c r="AJ8761" s="352" t="s">
        <v>24968</v>
      </c>
      <c r="AK8761" s="354">
        <v>1918.59809</v>
      </c>
      <c r="AL8761" s="355">
        <v>92.188890000000001</v>
      </c>
      <c r="AM8761" s="11">
        <f>IF(Verzie!$E$1="CZK",Ceny!AK8761,IF(Verzie!$E$1="SK",Ceny!AL8761,""))</f>
        <v>92.188890000000001</v>
      </c>
    </row>
    <row r="8762" spans="34:39" ht="15">
      <c r="AH8762" s="353" t="s">
        <v>1682</v>
      </c>
      <c r="AI8762" s="352" t="s">
        <v>24969</v>
      </c>
      <c r="AJ8762" s="352" t="s">
        <v>24970</v>
      </c>
      <c r="AK8762" s="354">
        <v>1790.50757</v>
      </c>
      <c r="AL8762" s="355">
        <v>86.005250000000004</v>
      </c>
      <c r="AM8762" s="11">
        <f>IF(Verzie!$E$1="CZK",Ceny!AK8762,IF(Verzie!$E$1="SK",Ceny!AL8762,""))</f>
        <v>86.005250000000004</v>
      </c>
    </row>
    <row r="8763" spans="34:39" ht="15">
      <c r="AH8763" s="353" t="s">
        <v>1682</v>
      </c>
      <c r="AI8763" s="352" t="s">
        <v>24971</v>
      </c>
      <c r="AJ8763" s="352" t="s">
        <v>24972</v>
      </c>
      <c r="AK8763" s="354">
        <v>1732.28693</v>
      </c>
      <c r="AL8763" s="355">
        <v>83.204610000000002</v>
      </c>
      <c r="AM8763" s="11">
        <f>IF(Verzie!$E$1="CZK",Ceny!AK8763,IF(Verzie!$E$1="SK",Ceny!AL8763,""))</f>
        <v>83.204610000000002</v>
      </c>
    </row>
    <row r="8764" spans="34:39" ht="15">
      <c r="AH8764" s="353" t="s">
        <v>1682</v>
      </c>
      <c r="AI8764" s="352" t="s">
        <v>24973</v>
      </c>
      <c r="AJ8764" s="352" t="s">
        <v>24974</v>
      </c>
      <c r="AK8764" s="354">
        <v>1871.8217299999999</v>
      </c>
      <c r="AL8764" s="355">
        <v>89.916749999999993</v>
      </c>
      <c r="AM8764" s="11">
        <f>IF(Verzie!$E$1="CZK",Ceny!AK8764,IF(Verzie!$E$1="SK",Ceny!AL8764,""))</f>
        <v>89.916749999999993</v>
      </c>
    </row>
    <row r="8765" spans="34:39" ht="15">
      <c r="AH8765" s="353" t="s">
        <v>1682</v>
      </c>
      <c r="AI8765" s="352" t="s">
        <v>24975</v>
      </c>
      <c r="AJ8765" s="352" t="s">
        <v>24976</v>
      </c>
      <c r="AK8765" s="354">
        <v>1790.50757</v>
      </c>
      <c r="AL8765" s="355">
        <v>86.005250000000004</v>
      </c>
      <c r="AM8765" s="11">
        <f>IF(Verzie!$E$1="CZK",Ceny!AK8765,IF(Verzie!$E$1="SK",Ceny!AL8765,""))</f>
        <v>86.005250000000004</v>
      </c>
    </row>
    <row r="8766" spans="34:39" ht="15">
      <c r="AH8766" s="353" t="s">
        <v>1682</v>
      </c>
      <c r="AI8766" s="352" t="s">
        <v>24977</v>
      </c>
      <c r="AJ8766" s="352" t="s">
        <v>24978</v>
      </c>
      <c r="AK8766" s="354">
        <v>1732.28693</v>
      </c>
      <c r="AL8766" s="355">
        <v>83.204610000000002</v>
      </c>
      <c r="AM8766" s="11">
        <f>IF(Verzie!$E$1="CZK",Ceny!AK8766,IF(Verzie!$E$1="SK",Ceny!AL8766,""))</f>
        <v>83.204610000000002</v>
      </c>
    </row>
    <row r="8767" spans="34:39" ht="15">
      <c r="AH8767" s="353" t="s">
        <v>1682</v>
      </c>
      <c r="AI8767" s="352" t="s">
        <v>24979</v>
      </c>
      <c r="AJ8767" s="352" t="s">
        <v>24980</v>
      </c>
      <c r="AK8767" s="354">
        <v>1871.8217299999999</v>
      </c>
      <c r="AL8767" s="355">
        <v>89.916749999999993</v>
      </c>
      <c r="AM8767" s="11">
        <f>IF(Verzie!$E$1="CZK",Ceny!AK8767,IF(Verzie!$E$1="SK",Ceny!AL8767,""))</f>
        <v>89.916749999999993</v>
      </c>
    </row>
    <row r="8768" spans="34:39" ht="15">
      <c r="AH8768" s="353" t="s">
        <v>1682</v>
      </c>
      <c r="AI8768" s="352" t="s">
        <v>24981</v>
      </c>
      <c r="AJ8768" s="352" t="s">
        <v>24982</v>
      </c>
      <c r="AK8768" s="354">
        <v>1732.28693</v>
      </c>
      <c r="AL8768" s="355">
        <v>83.204610000000002</v>
      </c>
      <c r="AM8768" s="11">
        <f>IF(Verzie!$E$1="CZK",Ceny!AK8768,IF(Verzie!$E$1="SK",Ceny!AL8768,""))</f>
        <v>83.204610000000002</v>
      </c>
    </row>
    <row r="8769" spans="34:39" ht="15">
      <c r="AH8769" s="353" t="s">
        <v>1682</v>
      </c>
      <c r="AI8769" s="352" t="s">
        <v>24983</v>
      </c>
      <c r="AJ8769" s="352" t="s">
        <v>24984</v>
      </c>
      <c r="AK8769" s="354">
        <v>1818.5988400000001</v>
      </c>
      <c r="AL8769" s="355">
        <v>87.356499999999997</v>
      </c>
      <c r="AM8769" s="11">
        <f>IF(Verzie!$E$1="CZK",Ceny!AK8769,IF(Verzie!$E$1="SK",Ceny!AL8769,""))</f>
        <v>87.356499999999997</v>
      </c>
    </row>
    <row r="8770" spans="34:39" ht="15">
      <c r="AH8770" s="353" t="s">
        <v>1682</v>
      </c>
      <c r="AI8770" s="352" t="s">
        <v>24985</v>
      </c>
      <c r="AJ8770" s="352" t="s">
        <v>24986</v>
      </c>
      <c r="AK8770" s="354">
        <v>1760.3833999999999</v>
      </c>
      <c r="AL8770" s="355">
        <v>84.556139999999999</v>
      </c>
      <c r="AM8770" s="11">
        <f>IF(Verzie!$E$1="CZK",Ceny!AK8770,IF(Verzie!$E$1="SK",Ceny!AL8770,""))</f>
        <v>84.556139999999999</v>
      </c>
    </row>
    <row r="8771" spans="34:39" ht="15">
      <c r="AH8771" s="353" t="s">
        <v>1682</v>
      </c>
      <c r="AI8771" s="352" t="s">
        <v>24987</v>
      </c>
      <c r="AJ8771" s="352" t="s">
        <v>24988</v>
      </c>
      <c r="AK8771" s="354">
        <v>1897.8475000000001</v>
      </c>
      <c r="AL8771" s="355">
        <v>91.168660000000003</v>
      </c>
      <c r="AM8771" s="11">
        <f>IF(Verzie!$E$1="CZK",Ceny!AK8771,IF(Verzie!$E$1="SK",Ceny!AL8771,""))</f>
        <v>91.168660000000003</v>
      </c>
    </row>
    <row r="8772" spans="34:39" ht="15">
      <c r="AH8772" s="353" t="s">
        <v>1682</v>
      </c>
      <c r="AI8772" s="352" t="s">
        <v>24989</v>
      </c>
      <c r="AJ8772" s="352" t="s">
        <v>24990</v>
      </c>
      <c r="AK8772" s="354">
        <v>1818.5988400000001</v>
      </c>
      <c r="AL8772" s="355">
        <v>87.356499999999997</v>
      </c>
      <c r="AM8772" s="11">
        <f>IF(Verzie!$E$1="CZK",Ceny!AK8772,IF(Verzie!$E$1="SK",Ceny!AL8772,""))</f>
        <v>87.356499999999997</v>
      </c>
    </row>
    <row r="8773" spans="34:39" ht="15">
      <c r="AH8773" s="353" t="s">
        <v>1682</v>
      </c>
      <c r="AI8773" s="352" t="s">
        <v>24991</v>
      </c>
      <c r="AJ8773" s="352" t="s">
        <v>24992</v>
      </c>
      <c r="AK8773" s="354">
        <v>1760.3833999999999</v>
      </c>
      <c r="AL8773" s="355">
        <v>84.556139999999999</v>
      </c>
      <c r="AM8773" s="11">
        <f>IF(Verzie!$E$1="CZK",Ceny!AK8773,IF(Verzie!$E$1="SK",Ceny!AL8773,""))</f>
        <v>84.556139999999999</v>
      </c>
    </row>
    <row r="8774" spans="34:39" ht="15">
      <c r="AH8774" s="353" t="s">
        <v>1682</v>
      </c>
      <c r="AI8774" s="352" t="s">
        <v>24993</v>
      </c>
      <c r="AJ8774" s="352" t="s">
        <v>24994</v>
      </c>
      <c r="AK8774" s="354">
        <v>1897.8475000000001</v>
      </c>
      <c r="AL8774" s="355">
        <v>91.168660000000003</v>
      </c>
      <c r="AM8774" s="11">
        <f>IF(Verzie!$E$1="CZK",Ceny!AK8774,IF(Verzie!$E$1="SK",Ceny!AL8774,""))</f>
        <v>91.168660000000003</v>
      </c>
    </row>
    <row r="8775" spans="34:39" ht="15">
      <c r="AH8775" s="353" t="s">
        <v>1682</v>
      </c>
      <c r="AI8775" s="352" t="s">
        <v>24995</v>
      </c>
      <c r="AJ8775" s="352" t="s">
        <v>24996</v>
      </c>
      <c r="AK8775" s="354">
        <v>1760.3833999999999</v>
      </c>
      <c r="AL8775" s="355">
        <v>84.556139999999999</v>
      </c>
      <c r="AM8775" s="11">
        <f>IF(Verzie!$E$1="CZK",Ceny!AK8775,IF(Verzie!$E$1="SK",Ceny!AL8775,""))</f>
        <v>84.556139999999999</v>
      </c>
    </row>
    <row r="8776" spans="34:39" ht="15">
      <c r="AH8776" s="353" t="s">
        <v>1682</v>
      </c>
      <c r="AI8776" s="352" t="s">
        <v>24997</v>
      </c>
      <c r="AJ8776" s="352" t="s">
        <v>24998</v>
      </c>
      <c r="AK8776" s="354">
        <v>1815.0081499999999</v>
      </c>
      <c r="AL8776" s="355">
        <v>85.979500000000002</v>
      </c>
      <c r="AM8776" s="11">
        <f>IF(Verzie!$E$1="CZK",Ceny!AK8776,IF(Verzie!$E$1="SK",Ceny!AL8776,""))</f>
        <v>85.979500000000002</v>
      </c>
    </row>
    <row r="8777" spans="34:39" ht="15">
      <c r="AH8777" s="353" t="s">
        <v>1682</v>
      </c>
      <c r="AI8777" s="352" t="s">
        <v>24999</v>
      </c>
      <c r="AJ8777" s="352" t="s">
        <v>25000</v>
      </c>
      <c r="AK8777" s="354">
        <v>1756.78775</v>
      </c>
      <c r="AL8777" s="355">
        <v>83.178939999999997</v>
      </c>
      <c r="AM8777" s="11">
        <f>IF(Verzie!$E$1="CZK",Ceny!AK8777,IF(Verzie!$E$1="SK",Ceny!AL8777,""))</f>
        <v>83.178939999999997</v>
      </c>
    </row>
    <row r="8778" spans="34:39" ht="15">
      <c r="AH8778" s="353" t="s">
        <v>1682</v>
      </c>
      <c r="AI8778" s="352" t="s">
        <v>25001</v>
      </c>
      <c r="AJ8778" s="352" t="s">
        <v>25002</v>
      </c>
      <c r="AK8778" s="354">
        <v>1878.62401</v>
      </c>
      <c r="AL8778" s="355">
        <v>88.416820000000001</v>
      </c>
      <c r="AM8778" s="11">
        <f>IF(Verzie!$E$1="CZK",Ceny!AK8778,IF(Verzie!$E$1="SK",Ceny!AL8778,""))</f>
        <v>88.416820000000001</v>
      </c>
    </row>
    <row r="8779" spans="34:39" ht="15">
      <c r="AH8779" s="353" t="s">
        <v>1682</v>
      </c>
      <c r="AI8779" s="352" t="s">
        <v>25003</v>
      </c>
      <c r="AJ8779" s="352" t="s">
        <v>25004</v>
      </c>
      <c r="AK8779" s="354">
        <v>1875.82519</v>
      </c>
      <c r="AL8779" s="355">
        <v>88.285139999999998</v>
      </c>
      <c r="AM8779" s="11">
        <f>IF(Verzie!$E$1="CZK",Ceny!AK8779,IF(Verzie!$E$1="SK",Ceny!AL8779,""))</f>
        <v>88.285139999999998</v>
      </c>
    </row>
    <row r="8780" spans="34:39" ht="15">
      <c r="AH8780" s="353" t="s">
        <v>1682</v>
      </c>
      <c r="AI8780" s="352" t="s">
        <v>25005</v>
      </c>
      <c r="AJ8780" s="352" t="s">
        <v>25006</v>
      </c>
      <c r="AK8780" s="354">
        <v>2016.4092499999999</v>
      </c>
      <c r="AL8780" s="355">
        <v>94.901700000000005</v>
      </c>
      <c r="AM8780" s="11">
        <f>IF(Verzie!$E$1="CZK",Ceny!AK8780,IF(Verzie!$E$1="SK",Ceny!AL8780,""))</f>
        <v>94.901700000000005</v>
      </c>
    </row>
    <row r="8781" spans="34:39" ht="15">
      <c r="AH8781" s="353" t="s">
        <v>1682</v>
      </c>
      <c r="AI8781" s="352" t="s">
        <v>25007</v>
      </c>
      <c r="AJ8781" s="352" t="s">
        <v>25008</v>
      </c>
      <c r="AK8781" s="354">
        <v>1815.0081499999999</v>
      </c>
      <c r="AL8781" s="355">
        <v>85.979500000000002</v>
      </c>
      <c r="AM8781" s="11">
        <f>IF(Verzie!$E$1="CZK",Ceny!AK8781,IF(Verzie!$E$1="SK",Ceny!AL8781,""))</f>
        <v>85.979500000000002</v>
      </c>
    </row>
    <row r="8782" spans="34:39" ht="15">
      <c r="AH8782" s="353" t="s">
        <v>1682</v>
      </c>
      <c r="AI8782" s="352" t="s">
        <v>25009</v>
      </c>
      <c r="AJ8782" s="352" t="s">
        <v>25010</v>
      </c>
      <c r="AK8782" s="354">
        <v>1756.78775</v>
      </c>
      <c r="AL8782" s="355">
        <v>83.178939999999997</v>
      </c>
      <c r="AM8782" s="11">
        <f>IF(Verzie!$E$1="CZK",Ceny!AK8782,IF(Verzie!$E$1="SK",Ceny!AL8782,""))</f>
        <v>83.178939999999997</v>
      </c>
    </row>
    <row r="8783" spans="34:39" ht="15">
      <c r="AH8783" s="353" t="s">
        <v>1682</v>
      </c>
      <c r="AI8783" s="352" t="s">
        <v>25011</v>
      </c>
      <c r="AJ8783" s="352" t="s">
        <v>25012</v>
      </c>
      <c r="AK8783" s="354">
        <v>1875.82519</v>
      </c>
      <c r="AL8783" s="355">
        <v>88.285139999999998</v>
      </c>
      <c r="AM8783" s="11">
        <f>IF(Verzie!$E$1="CZK",Ceny!AK8783,IF(Verzie!$E$1="SK",Ceny!AL8783,""))</f>
        <v>88.285139999999998</v>
      </c>
    </row>
    <row r="8784" spans="34:39" ht="15">
      <c r="AH8784" s="353" t="s">
        <v>1682</v>
      </c>
      <c r="AI8784" s="352" t="s">
        <v>25013</v>
      </c>
      <c r="AJ8784" s="352" t="s">
        <v>25014</v>
      </c>
      <c r="AK8784" s="354">
        <v>2016.4092499999999</v>
      </c>
      <c r="AL8784" s="355">
        <v>94.901700000000005</v>
      </c>
      <c r="AM8784" s="11">
        <f>IF(Verzie!$E$1="CZK",Ceny!AK8784,IF(Verzie!$E$1="SK",Ceny!AL8784,""))</f>
        <v>94.901700000000005</v>
      </c>
    </row>
    <row r="8785" spans="34:39" ht="15">
      <c r="AH8785" s="353" t="s">
        <v>1682</v>
      </c>
      <c r="AI8785" s="352" t="s">
        <v>25015</v>
      </c>
      <c r="AJ8785" s="352" t="s">
        <v>25016</v>
      </c>
      <c r="AK8785" s="354">
        <v>1756.78775</v>
      </c>
      <c r="AL8785" s="355">
        <v>83.178939999999997</v>
      </c>
      <c r="AM8785" s="11">
        <f>IF(Verzie!$E$1="CZK",Ceny!AK8785,IF(Verzie!$E$1="SK",Ceny!AL8785,""))</f>
        <v>83.178939999999997</v>
      </c>
    </row>
    <row r="8786" spans="34:39" ht="15">
      <c r="AH8786" s="353" t="s">
        <v>1682</v>
      </c>
      <c r="AI8786" s="352" t="s">
        <v>25017</v>
      </c>
      <c r="AJ8786" s="352" t="s">
        <v>25018</v>
      </c>
      <c r="AK8786" s="354">
        <v>1828.1115400000001</v>
      </c>
      <c r="AL8786" s="355">
        <v>86.039500000000004</v>
      </c>
      <c r="AM8786" s="11">
        <f>IF(Verzie!$E$1="CZK",Ceny!AK8786,IF(Verzie!$E$1="SK",Ceny!AL8786,""))</f>
        <v>86.039500000000004</v>
      </c>
    </row>
    <row r="8787" spans="34:39" ht="15">
      <c r="AH8787" s="353" t="s">
        <v>1682</v>
      </c>
      <c r="AI8787" s="352" t="s">
        <v>25019</v>
      </c>
      <c r="AJ8787" s="352" t="s">
        <v>25020</v>
      </c>
      <c r="AK8787" s="354">
        <v>1771.4395400000001</v>
      </c>
      <c r="AL8787" s="355">
        <v>83.372299999999996</v>
      </c>
      <c r="AM8787" s="11">
        <f>IF(Verzie!$E$1="CZK",Ceny!AK8787,IF(Verzie!$E$1="SK",Ceny!AL8787,""))</f>
        <v>83.372299999999996</v>
      </c>
    </row>
    <row r="8788" spans="34:39" ht="15">
      <c r="AH8788" s="353" t="s">
        <v>1682</v>
      </c>
      <c r="AI8788" s="352" t="s">
        <v>25021</v>
      </c>
      <c r="AJ8788" s="352" t="s">
        <v>25022</v>
      </c>
      <c r="AK8788" s="354">
        <v>1891.88094</v>
      </c>
      <c r="AL8788" s="355">
        <v>89.04074</v>
      </c>
      <c r="AM8788" s="11">
        <f>IF(Verzie!$E$1="CZK",Ceny!AK8788,IF(Verzie!$E$1="SK",Ceny!AL8788,""))</f>
        <v>89.04074</v>
      </c>
    </row>
    <row r="8789" spans="34:39" ht="15">
      <c r="AH8789" s="353" t="s">
        <v>1682</v>
      </c>
      <c r="AI8789" s="352" t="s">
        <v>25023</v>
      </c>
      <c r="AJ8789" s="352" t="s">
        <v>25024</v>
      </c>
      <c r="AK8789" s="354">
        <v>1889.08212</v>
      </c>
      <c r="AL8789" s="355">
        <v>88.909059999999997</v>
      </c>
      <c r="AM8789" s="11">
        <f>IF(Verzie!$E$1="CZK",Ceny!AK8789,IF(Verzie!$E$1="SK",Ceny!AL8789,""))</f>
        <v>88.909059999999997</v>
      </c>
    </row>
    <row r="8790" spans="34:39" ht="15">
      <c r="AH8790" s="353" t="s">
        <v>1682</v>
      </c>
      <c r="AI8790" s="352" t="s">
        <v>25025</v>
      </c>
      <c r="AJ8790" s="352" t="s">
        <v>25026</v>
      </c>
      <c r="AK8790" s="354">
        <v>2041.73856</v>
      </c>
      <c r="AL8790" s="355">
        <v>96.093819999999994</v>
      </c>
      <c r="AM8790" s="11">
        <f>IF(Verzie!$E$1="CZK",Ceny!AK8790,IF(Verzie!$E$1="SK",Ceny!AL8790,""))</f>
        <v>96.093819999999994</v>
      </c>
    </row>
    <row r="8791" spans="34:39" ht="15">
      <c r="AH8791" s="353" t="s">
        <v>1682</v>
      </c>
      <c r="AI8791" s="352" t="s">
        <v>25027</v>
      </c>
      <c r="AJ8791" s="352" t="s">
        <v>25028</v>
      </c>
      <c r="AK8791" s="354">
        <v>1828.1115400000001</v>
      </c>
      <c r="AL8791" s="355">
        <v>86.039500000000004</v>
      </c>
      <c r="AM8791" s="11">
        <f>IF(Verzie!$E$1="CZK",Ceny!AK8791,IF(Verzie!$E$1="SK",Ceny!AL8791,""))</f>
        <v>86.039500000000004</v>
      </c>
    </row>
    <row r="8792" spans="34:39" ht="15">
      <c r="AH8792" s="353" t="s">
        <v>1682</v>
      </c>
      <c r="AI8792" s="352" t="s">
        <v>25029</v>
      </c>
      <c r="AJ8792" s="352" t="s">
        <v>25030</v>
      </c>
      <c r="AK8792" s="354">
        <v>1771.4395400000001</v>
      </c>
      <c r="AL8792" s="355">
        <v>83.372299999999996</v>
      </c>
      <c r="AM8792" s="11">
        <f>IF(Verzie!$E$1="CZK",Ceny!AK8792,IF(Verzie!$E$1="SK",Ceny!AL8792,""))</f>
        <v>83.372299999999996</v>
      </c>
    </row>
    <row r="8793" spans="34:39" ht="15">
      <c r="AH8793" s="353" t="s">
        <v>1682</v>
      </c>
      <c r="AI8793" s="352" t="s">
        <v>25031</v>
      </c>
      <c r="AJ8793" s="352" t="s">
        <v>25032</v>
      </c>
      <c r="AK8793" s="354">
        <v>1889.08212</v>
      </c>
      <c r="AL8793" s="355">
        <v>88.909059999999997</v>
      </c>
      <c r="AM8793" s="11">
        <f>IF(Verzie!$E$1="CZK",Ceny!AK8793,IF(Verzie!$E$1="SK",Ceny!AL8793,""))</f>
        <v>88.909059999999997</v>
      </c>
    </row>
    <row r="8794" spans="34:39" ht="15">
      <c r="AH8794" s="353" t="s">
        <v>1682</v>
      </c>
      <c r="AI8794" s="352" t="s">
        <v>25033</v>
      </c>
      <c r="AJ8794" s="352" t="s">
        <v>25034</v>
      </c>
      <c r="AK8794" s="354">
        <v>2041.73856</v>
      </c>
      <c r="AL8794" s="355">
        <v>96.093819999999994</v>
      </c>
      <c r="AM8794" s="11">
        <f>IF(Verzie!$E$1="CZK",Ceny!AK8794,IF(Verzie!$E$1="SK",Ceny!AL8794,""))</f>
        <v>96.093819999999994</v>
      </c>
    </row>
    <row r="8795" spans="34:39" ht="15">
      <c r="AH8795" s="353" t="s">
        <v>1682</v>
      </c>
      <c r="AI8795" s="352" t="s">
        <v>25035</v>
      </c>
      <c r="AJ8795" s="352" t="s">
        <v>25036</v>
      </c>
      <c r="AK8795" s="354">
        <v>1771.4395400000001</v>
      </c>
      <c r="AL8795" s="355">
        <v>83.372299999999996</v>
      </c>
      <c r="AM8795" s="11">
        <f>IF(Verzie!$E$1="CZK",Ceny!AK8795,IF(Verzie!$E$1="SK",Ceny!AL8795,""))</f>
        <v>83.372299999999996</v>
      </c>
    </row>
    <row r="8796" spans="34:39" ht="15">
      <c r="AH8796" s="353" t="s">
        <v>1682</v>
      </c>
      <c r="AI8796" s="352" t="s">
        <v>25037</v>
      </c>
      <c r="AJ8796" s="352" t="s">
        <v>25038</v>
      </c>
      <c r="AK8796" s="354">
        <v>1895.4411600000001</v>
      </c>
      <c r="AL8796" s="355">
        <v>90.772189999999995</v>
      </c>
      <c r="AM8796" s="11">
        <f>IF(Verzie!$E$1="CZK",Ceny!AK8796,IF(Verzie!$E$1="SK",Ceny!AL8796,""))</f>
        <v>90.772189999999995</v>
      </c>
    </row>
    <row r="8797" spans="34:39" ht="15">
      <c r="AH8797" s="353" t="s">
        <v>1682</v>
      </c>
      <c r="AI8797" s="352" t="s">
        <v>25039</v>
      </c>
      <c r="AJ8797" s="352" t="s">
        <v>25040</v>
      </c>
      <c r="AK8797" s="354">
        <v>1838.0388600000001</v>
      </c>
      <c r="AL8797" s="355">
        <v>88.040360000000007</v>
      </c>
      <c r="AM8797" s="11">
        <f>IF(Verzie!$E$1="CZK",Ceny!AK8797,IF(Verzie!$E$1="SK",Ceny!AL8797,""))</f>
        <v>88.040360000000007</v>
      </c>
    </row>
    <row r="8798" spans="34:39" ht="15">
      <c r="AH8798" s="353" t="s">
        <v>1682</v>
      </c>
      <c r="AI8798" s="352" t="s">
        <v>25041</v>
      </c>
      <c r="AJ8798" s="352" t="s">
        <v>25042</v>
      </c>
      <c r="AK8798" s="354">
        <v>1994.0774200000001</v>
      </c>
      <c r="AL8798" s="355">
        <v>95.126009999999994</v>
      </c>
      <c r="AM8798" s="11">
        <f>IF(Verzie!$E$1="CZK",Ceny!AK8798,IF(Verzie!$E$1="SK",Ceny!AL8798,""))</f>
        <v>95.126009999999994</v>
      </c>
    </row>
    <row r="8799" spans="34:39" ht="15">
      <c r="AH8799" s="353" t="s">
        <v>1682</v>
      </c>
      <c r="AI8799" s="352" t="s">
        <v>25043</v>
      </c>
      <c r="AJ8799" s="352" t="s">
        <v>25044</v>
      </c>
      <c r="AK8799" s="354">
        <v>1991.2786000000001</v>
      </c>
      <c r="AL8799" s="355">
        <v>94.994330000000005</v>
      </c>
      <c r="AM8799" s="11">
        <f>IF(Verzie!$E$1="CZK",Ceny!AK8799,IF(Verzie!$E$1="SK",Ceny!AL8799,""))</f>
        <v>94.994330000000005</v>
      </c>
    </row>
    <row r="8800" spans="34:39" ht="15">
      <c r="AH8800" s="353" t="s">
        <v>1682</v>
      </c>
      <c r="AI8800" s="352" t="s">
        <v>25045</v>
      </c>
      <c r="AJ8800" s="352" t="s">
        <v>25046</v>
      </c>
      <c r="AK8800" s="354">
        <v>2131.8482199999999</v>
      </c>
      <c r="AL8800" s="355">
        <v>101.61017</v>
      </c>
      <c r="AM8800" s="11">
        <f>IF(Verzie!$E$1="CZK",Ceny!AK8800,IF(Verzie!$E$1="SK",Ceny!AL8800,""))</f>
        <v>101.61017</v>
      </c>
    </row>
    <row r="8801" spans="34:39" ht="15">
      <c r="AH8801" s="353" t="s">
        <v>1682</v>
      </c>
      <c r="AI8801" s="352" t="s">
        <v>25047</v>
      </c>
      <c r="AJ8801" s="352" t="s">
        <v>25048</v>
      </c>
      <c r="AK8801" s="354">
        <v>1895.4411600000001</v>
      </c>
      <c r="AL8801" s="355">
        <v>90.772189999999995</v>
      </c>
      <c r="AM8801" s="11">
        <f>IF(Verzie!$E$1="CZK",Ceny!AK8801,IF(Verzie!$E$1="SK",Ceny!AL8801,""))</f>
        <v>90.772189999999995</v>
      </c>
    </row>
    <row r="8802" spans="34:39" ht="15">
      <c r="AH8802" s="353" t="s">
        <v>1682</v>
      </c>
      <c r="AI8802" s="352" t="s">
        <v>25049</v>
      </c>
      <c r="AJ8802" s="352" t="s">
        <v>25050</v>
      </c>
      <c r="AK8802" s="354">
        <v>1838.0388600000001</v>
      </c>
      <c r="AL8802" s="355">
        <v>88.040360000000007</v>
      </c>
      <c r="AM8802" s="11">
        <f>IF(Verzie!$E$1="CZK",Ceny!AK8802,IF(Verzie!$E$1="SK",Ceny!AL8802,""))</f>
        <v>88.040360000000007</v>
      </c>
    </row>
    <row r="8803" spans="34:39" ht="15">
      <c r="AH8803" s="353" t="s">
        <v>1682</v>
      </c>
      <c r="AI8803" s="352" t="s">
        <v>25051</v>
      </c>
      <c r="AJ8803" s="352" t="s">
        <v>25052</v>
      </c>
      <c r="AK8803" s="354">
        <v>1991.2786000000001</v>
      </c>
      <c r="AL8803" s="355">
        <v>94.994330000000005</v>
      </c>
      <c r="AM8803" s="11">
        <f>IF(Verzie!$E$1="CZK",Ceny!AK8803,IF(Verzie!$E$1="SK",Ceny!AL8803,""))</f>
        <v>94.994330000000005</v>
      </c>
    </row>
    <row r="8804" spans="34:39" ht="15">
      <c r="AH8804" s="353" t="s">
        <v>1682</v>
      </c>
      <c r="AI8804" s="352" t="s">
        <v>25053</v>
      </c>
      <c r="AJ8804" s="352" t="s">
        <v>25054</v>
      </c>
      <c r="AK8804" s="354">
        <v>2131.8482199999999</v>
      </c>
      <c r="AL8804" s="355">
        <v>101.61017</v>
      </c>
      <c r="AM8804" s="11">
        <f>IF(Verzie!$E$1="CZK",Ceny!AK8804,IF(Verzie!$E$1="SK",Ceny!AL8804,""))</f>
        <v>101.61017</v>
      </c>
    </row>
    <row r="8805" spans="34:39" ht="15">
      <c r="AH8805" s="353" t="s">
        <v>1682</v>
      </c>
      <c r="AI8805" s="352" t="s">
        <v>25055</v>
      </c>
      <c r="AJ8805" s="352" t="s">
        <v>25056</v>
      </c>
      <c r="AK8805" s="354">
        <v>1838.0388600000001</v>
      </c>
      <c r="AL8805" s="355">
        <v>88.040360000000007</v>
      </c>
      <c r="AM8805" s="11">
        <f>IF(Verzie!$E$1="CZK",Ceny!AK8805,IF(Verzie!$E$1="SK",Ceny!AL8805,""))</f>
        <v>88.040360000000007</v>
      </c>
    </row>
    <row r="8806" spans="34:39" ht="15">
      <c r="AH8806" s="353" t="s">
        <v>1682</v>
      </c>
      <c r="AI8806" s="352" t="s">
        <v>25057</v>
      </c>
      <c r="AJ8806" s="352" t="s">
        <v>25058</v>
      </c>
      <c r="AK8806" s="354">
        <v>1939.9908800000001</v>
      </c>
      <c r="AL8806" s="355">
        <v>93.195920000000001</v>
      </c>
      <c r="AM8806" s="11">
        <f>IF(Verzie!$E$1="CZK",Ceny!AK8806,IF(Verzie!$E$1="SK",Ceny!AL8806,""))</f>
        <v>93.195920000000001</v>
      </c>
    </row>
    <row r="8807" spans="34:39" ht="15">
      <c r="AH8807" s="353" t="s">
        <v>1682</v>
      </c>
      <c r="AI8807" s="352" t="s">
        <v>25059</v>
      </c>
      <c r="AJ8807" s="352" t="s">
        <v>25060</v>
      </c>
      <c r="AK8807" s="354">
        <v>1881.8200999999999</v>
      </c>
      <c r="AL8807" s="355">
        <v>90.397720000000007</v>
      </c>
      <c r="AM8807" s="11">
        <f>IF(Verzie!$E$1="CZK",Ceny!AK8807,IF(Verzie!$E$1="SK",Ceny!AL8807,""))</f>
        <v>90.397720000000007</v>
      </c>
    </row>
    <row r="8808" spans="34:39" ht="15">
      <c r="AH8808" s="353" t="s">
        <v>1682</v>
      </c>
      <c r="AI8808" s="352" t="s">
        <v>25061</v>
      </c>
      <c r="AJ8808" s="352" t="s">
        <v>25062</v>
      </c>
      <c r="AK8808" s="354">
        <v>2027.50794</v>
      </c>
      <c r="AL8808" s="355">
        <v>96.727999999999994</v>
      </c>
      <c r="AM8808" s="11">
        <f>IF(Verzie!$E$1="CZK",Ceny!AK8808,IF(Verzie!$E$1="SK",Ceny!AL8808,""))</f>
        <v>96.727999999999994</v>
      </c>
    </row>
    <row r="8809" spans="34:39" ht="15">
      <c r="AH8809" s="353" t="s">
        <v>1682</v>
      </c>
      <c r="AI8809" s="352" t="s">
        <v>25063</v>
      </c>
      <c r="AJ8809" s="352" t="s">
        <v>25064</v>
      </c>
      <c r="AK8809" s="354">
        <v>2262.8635800000002</v>
      </c>
      <c r="AL8809" s="355">
        <v>108.72727999999999</v>
      </c>
      <c r="AM8809" s="11">
        <f>IF(Verzie!$E$1="CZK",Ceny!AK8809,IF(Verzie!$E$1="SK",Ceny!AL8809,""))</f>
        <v>108.72727999999999</v>
      </c>
    </row>
    <row r="8810" spans="34:39" ht="15">
      <c r="AH8810" s="353" t="s">
        <v>1682</v>
      </c>
      <c r="AI8810" s="352" t="s">
        <v>25065</v>
      </c>
      <c r="AJ8810" s="352" t="s">
        <v>25066</v>
      </c>
      <c r="AK8810" s="354">
        <v>1939.9908800000001</v>
      </c>
      <c r="AL8810" s="355">
        <v>93.195920000000001</v>
      </c>
      <c r="AM8810" s="11">
        <f>IF(Verzie!$E$1="CZK",Ceny!AK8810,IF(Verzie!$E$1="SK",Ceny!AL8810,""))</f>
        <v>93.195920000000001</v>
      </c>
    </row>
    <row r="8811" spans="34:39" ht="15">
      <c r="AH8811" s="353" t="s">
        <v>1682</v>
      </c>
      <c r="AI8811" s="352" t="s">
        <v>25067</v>
      </c>
      <c r="AJ8811" s="352" t="s">
        <v>25068</v>
      </c>
      <c r="AK8811" s="354">
        <v>1881.8200999999999</v>
      </c>
      <c r="AL8811" s="355">
        <v>90.397720000000007</v>
      </c>
      <c r="AM8811" s="11">
        <f>IF(Verzie!$E$1="CZK",Ceny!AK8811,IF(Verzie!$E$1="SK",Ceny!AL8811,""))</f>
        <v>90.397720000000007</v>
      </c>
    </row>
    <row r="8812" spans="34:39" ht="15">
      <c r="AH8812" s="353" t="s">
        <v>1682</v>
      </c>
      <c r="AI8812" s="352" t="s">
        <v>25069</v>
      </c>
      <c r="AJ8812" s="352" t="s">
        <v>25070</v>
      </c>
      <c r="AK8812" s="354">
        <v>2027.50794</v>
      </c>
      <c r="AL8812" s="355">
        <v>96.727999999999994</v>
      </c>
      <c r="AM8812" s="11">
        <f>IF(Verzie!$E$1="CZK",Ceny!AK8812,IF(Verzie!$E$1="SK",Ceny!AL8812,""))</f>
        <v>96.727999999999994</v>
      </c>
    </row>
    <row r="8813" spans="34:39" ht="15">
      <c r="AH8813" s="353" t="s">
        <v>1682</v>
      </c>
      <c r="AI8813" s="352" t="s">
        <v>25071</v>
      </c>
      <c r="AJ8813" s="352" t="s">
        <v>25072</v>
      </c>
      <c r="AK8813" s="354">
        <v>2262.8635800000002</v>
      </c>
      <c r="AL8813" s="355">
        <v>108.72727999999999</v>
      </c>
      <c r="AM8813" s="11">
        <f>IF(Verzie!$E$1="CZK",Ceny!AK8813,IF(Verzie!$E$1="SK",Ceny!AL8813,""))</f>
        <v>108.72727999999999</v>
      </c>
    </row>
    <row r="8814" spans="34:39" ht="15">
      <c r="AH8814" s="353" t="s">
        <v>1682</v>
      </c>
      <c r="AI8814" s="352" t="s">
        <v>25073</v>
      </c>
      <c r="AJ8814" s="352" t="s">
        <v>25074</v>
      </c>
      <c r="AK8814" s="354">
        <v>1881.8200999999999</v>
      </c>
      <c r="AL8814" s="355">
        <v>90.397720000000007</v>
      </c>
      <c r="AM8814" s="11">
        <f>IF(Verzie!$E$1="CZK",Ceny!AK8814,IF(Verzie!$E$1="SK",Ceny!AL8814,""))</f>
        <v>90.397720000000007</v>
      </c>
    </row>
    <row r="8815" spans="34:39" ht="15">
      <c r="AH8815" s="353" t="s">
        <v>1682</v>
      </c>
      <c r="AI8815" s="352" t="s">
        <v>25075</v>
      </c>
      <c r="AJ8815" s="352" t="s">
        <v>25076</v>
      </c>
      <c r="AK8815" s="354">
        <v>2338.2600600000001</v>
      </c>
      <c r="AL8815" s="355">
        <v>112.35414</v>
      </c>
      <c r="AM8815" s="11">
        <f>IF(Verzie!$E$1="CZK",Ceny!AK8815,IF(Verzie!$E$1="SK",Ceny!AL8815,""))</f>
        <v>112.35414</v>
      </c>
    </row>
    <row r="8816" spans="34:39" ht="15">
      <c r="AH8816" s="353" t="s">
        <v>1682</v>
      </c>
      <c r="AI8816" s="352" t="s">
        <v>25077</v>
      </c>
      <c r="AJ8816" s="352" t="s">
        <v>25078</v>
      </c>
      <c r="AK8816" s="354">
        <v>2338.2600600000001</v>
      </c>
      <c r="AL8816" s="355">
        <v>112.35414</v>
      </c>
      <c r="AM8816" s="11">
        <f>IF(Verzie!$E$1="CZK",Ceny!AK8816,IF(Verzie!$E$1="SK",Ceny!AL8816,""))</f>
        <v>112.35414</v>
      </c>
    </row>
    <row r="8817" spans="34:39" ht="15">
      <c r="AH8817" s="353" t="s">
        <v>1682</v>
      </c>
      <c r="AI8817" s="352" t="s">
        <v>25079</v>
      </c>
      <c r="AJ8817" s="352" t="s">
        <v>25080</v>
      </c>
      <c r="AK8817" s="354">
        <v>2338.2600600000001</v>
      </c>
      <c r="AL8817" s="355">
        <v>112.35414</v>
      </c>
      <c r="AM8817" s="11">
        <f>IF(Verzie!$E$1="CZK",Ceny!AK8817,IF(Verzie!$E$1="SK",Ceny!AL8817,""))</f>
        <v>112.35414</v>
      </c>
    </row>
    <row r="8818" spans="34:39" ht="15">
      <c r="AH8818" s="353" t="s">
        <v>1682</v>
      </c>
      <c r="AI8818" s="352" t="s">
        <v>25081</v>
      </c>
      <c r="AJ8818" s="352" t="s">
        <v>25082</v>
      </c>
      <c r="AK8818" s="354">
        <v>1067.1811700000001</v>
      </c>
      <c r="AL8818" s="355">
        <v>51.335270000000001</v>
      </c>
      <c r="AM8818" s="11">
        <f>IF(Verzie!$E$1="CZK",Ceny!AK8818,IF(Verzie!$E$1="SK",Ceny!AL8818,""))</f>
        <v>51.335270000000001</v>
      </c>
    </row>
    <row r="8819" spans="34:39" ht="15">
      <c r="AH8819" s="353" t="s">
        <v>1682</v>
      </c>
      <c r="AI8819" s="352" t="s">
        <v>25083</v>
      </c>
      <c r="AJ8819" s="352" t="s">
        <v>25084</v>
      </c>
      <c r="AK8819" s="354">
        <v>1067.1811700000001</v>
      </c>
      <c r="AL8819" s="355">
        <v>51.335270000000001</v>
      </c>
      <c r="AM8819" s="11">
        <f>IF(Verzie!$E$1="CZK",Ceny!AK8819,IF(Verzie!$E$1="SK",Ceny!AL8819,""))</f>
        <v>51.335270000000001</v>
      </c>
    </row>
    <row r="8820" spans="34:39" ht="15">
      <c r="AH8820" s="353" t="s">
        <v>1682</v>
      </c>
      <c r="AI8820" s="352" t="s">
        <v>25085</v>
      </c>
      <c r="AJ8820" s="352" t="s">
        <v>25086</v>
      </c>
      <c r="AK8820" s="354">
        <v>1067.1811700000001</v>
      </c>
      <c r="AL8820" s="355">
        <v>51.335270000000001</v>
      </c>
      <c r="AM8820" s="11">
        <f>IF(Verzie!$E$1="CZK",Ceny!AK8820,IF(Verzie!$E$1="SK",Ceny!AL8820,""))</f>
        <v>51.335270000000001</v>
      </c>
    </row>
    <row r="8821" spans="34:39" ht="15">
      <c r="AH8821" s="353" t="s">
        <v>1682</v>
      </c>
      <c r="AI8821" s="352" t="s">
        <v>25087</v>
      </c>
      <c r="AJ8821" s="352" t="s">
        <v>25088</v>
      </c>
      <c r="AK8821" s="354">
        <v>1069.2444599999999</v>
      </c>
      <c r="AL8821" s="355">
        <v>50.855060000000002</v>
      </c>
      <c r="AM8821" s="11">
        <f>IF(Verzie!$E$1="CZK",Ceny!AK8821,IF(Verzie!$E$1="SK",Ceny!AL8821,""))</f>
        <v>50.855060000000002</v>
      </c>
    </row>
    <row r="8822" spans="34:39" ht="15">
      <c r="AH8822" s="353" t="s">
        <v>1682</v>
      </c>
      <c r="AI8822" s="352" t="s">
        <v>25089</v>
      </c>
      <c r="AJ8822" s="352" t="s">
        <v>25090</v>
      </c>
      <c r="AK8822" s="354">
        <v>1069.2444599999999</v>
      </c>
      <c r="AL8822" s="355">
        <v>50.855060000000002</v>
      </c>
      <c r="AM8822" s="11">
        <f>IF(Verzie!$E$1="CZK",Ceny!AK8822,IF(Verzie!$E$1="SK",Ceny!AL8822,""))</f>
        <v>50.855060000000002</v>
      </c>
    </row>
    <row r="8823" spans="34:39" ht="15">
      <c r="AH8823" s="353" t="s">
        <v>1682</v>
      </c>
      <c r="AI8823" s="352" t="s">
        <v>25091</v>
      </c>
      <c r="AJ8823" s="352" t="s">
        <v>25092</v>
      </c>
      <c r="AK8823" s="354">
        <v>1069.2444599999999</v>
      </c>
      <c r="AL8823" s="355">
        <v>50.855060000000002</v>
      </c>
      <c r="AM8823" s="11">
        <f>IF(Verzie!$E$1="CZK",Ceny!AK8823,IF(Verzie!$E$1="SK",Ceny!AL8823,""))</f>
        <v>50.855060000000002</v>
      </c>
    </row>
    <row r="8824" spans="34:39" ht="15">
      <c r="AH8824" s="353" t="s">
        <v>1682</v>
      </c>
      <c r="AI8824" s="352" t="s">
        <v>25093</v>
      </c>
      <c r="AJ8824" s="352" t="s">
        <v>25094</v>
      </c>
      <c r="AK8824" s="354">
        <v>1073.3893800000001</v>
      </c>
      <c r="AL8824" s="355">
        <v>50.553919999999998</v>
      </c>
      <c r="AM8824" s="11">
        <f>IF(Verzie!$E$1="CZK",Ceny!AK8824,IF(Verzie!$E$1="SK",Ceny!AL8824,""))</f>
        <v>50.553919999999998</v>
      </c>
    </row>
    <row r="8825" spans="34:39" ht="15">
      <c r="AH8825" s="353" t="s">
        <v>1682</v>
      </c>
      <c r="AI8825" s="352" t="s">
        <v>25095</v>
      </c>
      <c r="AJ8825" s="352" t="s">
        <v>25096</v>
      </c>
      <c r="AK8825" s="354">
        <v>1191.03196</v>
      </c>
      <c r="AL8825" s="355">
        <v>56.090679999999999</v>
      </c>
      <c r="AM8825" s="11">
        <f>IF(Verzie!$E$1="CZK",Ceny!AK8825,IF(Verzie!$E$1="SK",Ceny!AL8825,""))</f>
        <v>56.090679999999999</v>
      </c>
    </row>
    <row r="8826" spans="34:39" ht="15">
      <c r="AH8826" s="353" t="s">
        <v>1682</v>
      </c>
      <c r="AI8826" s="352" t="s">
        <v>25097</v>
      </c>
      <c r="AJ8826" s="352" t="s">
        <v>25098</v>
      </c>
      <c r="AK8826" s="354">
        <v>1073.3893800000001</v>
      </c>
      <c r="AL8826" s="355">
        <v>50.553919999999998</v>
      </c>
      <c r="AM8826" s="11">
        <f>IF(Verzie!$E$1="CZK",Ceny!AK8826,IF(Verzie!$E$1="SK",Ceny!AL8826,""))</f>
        <v>50.553919999999998</v>
      </c>
    </row>
    <row r="8827" spans="34:39" ht="15">
      <c r="AH8827" s="353" t="s">
        <v>1682</v>
      </c>
      <c r="AI8827" s="352" t="s">
        <v>25099</v>
      </c>
      <c r="AJ8827" s="352" t="s">
        <v>25100</v>
      </c>
      <c r="AK8827" s="354">
        <v>1191.03196</v>
      </c>
      <c r="AL8827" s="355">
        <v>56.090679999999999</v>
      </c>
      <c r="AM8827" s="11">
        <f>IF(Verzie!$E$1="CZK",Ceny!AK8827,IF(Verzie!$E$1="SK",Ceny!AL8827,""))</f>
        <v>56.090679999999999</v>
      </c>
    </row>
    <row r="8828" spans="34:39" ht="15">
      <c r="AH8828" s="353" t="s">
        <v>1682</v>
      </c>
      <c r="AI8828" s="352" t="s">
        <v>25101</v>
      </c>
      <c r="AJ8828" s="352" t="s">
        <v>25102</v>
      </c>
      <c r="AK8828" s="354">
        <v>1073.3893800000001</v>
      </c>
      <c r="AL8828" s="355">
        <v>50.553919999999998</v>
      </c>
      <c r="AM8828" s="11">
        <f>IF(Verzie!$E$1="CZK",Ceny!AK8828,IF(Verzie!$E$1="SK",Ceny!AL8828,""))</f>
        <v>50.553919999999998</v>
      </c>
    </row>
    <row r="8829" spans="34:39" ht="15">
      <c r="AH8829" s="353" t="s">
        <v>1682</v>
      </c>
      <c r="AI8829" s="352" t="s">
        <v>25103</v>
      </c>
      <c r="AJ8829" s="352" t="s">
        <v>25104</v>
      </c>
      <c r="AK8829" s="354">
        <v>1207.6060199999999</v>
      </c>
      <c r="AL8829" s="355">
        <v>0</v>
      </c>
      <c r="AM8829" s="11">
        <f>IF(Verzie!$E$1="CZK",Ceny!AK8829,IF(Verzie!$E$1="SK",Ceny!AL8829,""))</f>
        <v>0</v>
      </c>
    </row>
    <row r="8830" spans="34:39" ht="15">
      <c r="AH8830" s="353" t="s">
        <v>1682</v>
      </c>
      <c r="AI8830" s="352" t="s">
        <v>25105</v>
      </c>
      <c r="AJ8830" s="352" t="s">
        <v>25106</v>
      </c>
      <c r="AK8830" s="354">
        <v>1112.49217</v>
      </c>
      <c r="AL8830" s="355">
        <v>53.263590000000001</v>
      </c>
      <c r="AM8830" s="11">
        <f>IF(Verzie!$E$1="CZK",Ceny!AK8830,IF(Verzie!$E$1="SK",Ceny!AL8830,""))</f>
        <v>53.263590000000001</v>
      </c>
    </row>
    <row r="8831" spans="34:39" ht="15">
      <c r="AH8831" s="353" t="s">
        <v>1682</v>
      </c>
      <c r="AI8831" s="352" t="s">
        <v>25107</v>
      </c>
      <c r="AJ8831" s="352" t="s">
        <v>25108</v>
      </c>
      <c r="AK8831" s="354">
        <v>0</v>
      </c>
      <c r="AL8831" s="355">
        <v>0</v>
      </c>
      <c r="AM8831" s="11">
        <f>IF(Verzie!$E$1="CZK",Ceny!AK8831,IF(Verzie!$E$1="SK",Ceny!AL8831,""))</f>
        <v>0</v>
      </c>
    </row>
    <row r="8832" spans="34:39" ht="15">
      <c r="AH8832" s="353" t="s">
        <v>1682</v>
      </c>
      <c r="AI8832" s="352" t="s">
        <v>25109</v>
      </c>
      <c r="AJ8832" s="352" t="s">
        <v>25110</v>
      </c>
      <c r="AK8832" s="354">
        <v>1112.49217</v>
      </c>
      <c r="AL8832" s="355">
        <v>53.263590000000001</v>
      </c>
      <c r="AM8832" s="11">
        <f>IF(Verzie!$E$1="CZK",Ceny!AK8832,IF(Verzie!$E$1="SK",Ceny!AL8832,""))</f>
        <v>53.263590000000001</v>
      </c>
    </row>
    <row r="8833" spans="34:39" ht="15">
      <c r="AH8833" s="353" t="s">
        <v>1682</v>
      </c>
      <c r="AI8833" s="352" t="s">
        <v>25111</v>
      </c>
      <c r="AJ8833" s="352" t="s">
        <v>25112</v>
      </c>
      <c r="AK8833" s="354">
        <v>1207.6060199999999</v>
      </c>
      <c r="AL8833" s="355">
        <v>0</v>
      </c>
      <c r="AM8833" s="11">
        <f>IF(Verzie!$E$1="CZK",Ceny!AK8833,IF(Verzie!$E$1="SK",Ceny!AL8833,""))</f>
        <v>0</v>
      </c>
    </row>
    <row r="8834" spans="34:39" ht="15">
      <c r="AH8834" s="353" t="s">
        <v>1682</v>
      </c>
      <c r="AI8834" s="352" t="s">
        <v>25113</v>
      </c>
      <c r="AJ8834" s="352" t="s">
        <v>25114</v>
      </c>
      <c r="AK8834" s="354">
        <v>1112.49217</v>
      </c>
      <c r="AL8834" s="355">
        <v>53.263590000000001</v>
      </c>
      <c r="AM8834" s="11">
        <f>IF(Verzie!$E$1="CZK",Ceny!AK8834,IF(Verzie!$E$1="SK",Ceny!AL8834,""))</f>
        <v>53.263590000000001</v>
      </c>
    </row>
    <row r="8835" spans="34:39" ht="15">
      <c r="AH8835" s="353" t="s">
        <v>1682</v>
      </c>
      <c r="AI8835" s="352" t="s">
        <v>25115</v>
      </c>
      <c r="AJ8835" s="352" t="s">
        <v>25116</v>
      </c>
      <c r="AK8835" s="354">
        <v>0</v>
      </c>
      <c r="AL8835" s="355">
        <v>0</v>
      </c>
      <c r="AM8835" s="11">
        <f>IF(Verzie!$E$1="CZK",Ceny!AK8835,IF(Verzie!$E$1="SK",Ceny!AL8835,""))</f>
        <v>0</v>
      </c>
    </row>
    <row r="8836" spans="34:39" ht="15">
      <c r="AH8836" s="353" t="s">
        <v>1682</v>
      </c>
      <c r="AI8836" s="352" t="s">
        <v>25117</v>
      </c>
      <c r="AJ8836" s="352" t="s">
        <v>25118</v>
      </c>
      <c r="AK8836" s="354">
        <v>0</v>
      </c>
      <c r="AL8836" s="355">
        <v>0</v>
      </c>
      <c r="AM8836" s="11">
        <f>IF(Verzie!$E$1="CZK",Ceny!AK8836,IF(Verzie!$E$1="SK",Ceny!AL8836,""))</f>
        <v>0</v>
      </c>
    </row>
    <row r="8837" spans="34:39" ht="15">
      <c r="AH8837" s="353" t="s">
        <v>1682</v>
      </c>
      <c r="AI8837" s="352" t="s">
        <v>25119</v>
      </c>
      <c r="AJ8837" s="352" t="s">
        <v>25120</v>
      </c>
      <c r="AK8837" s="354">
        <v>0</v>
      </c>
      <c r="AL8837" s="355">
        <v>0</v>
      </c>
      <c r="AM8837" s="11">
        <f>IF(Verzie!$E$1="CZK",Ceny!AK8837,IF(Verzie!$E$1="SK",Ceny!AL8837,""))</f>
        <v>0</v>
      </c>
    </row>
    <row r="8838" spans="34:39" ht="15">
      <c r="AH8838" s="353" t="s">
        <v>1682</v>
      </c>
      <c r="AI8838" s="352" t="s">
        <v>25121</v>
      </c>
      <c r="AJ8838" s="352" t="s">
        <v>25122</v>
      </c>
      <c r="AK8838" s="354">
        <v>0</v>
      </c>
      <c r="AL8838" s="355">
        <v>0</v>
      </c>
      <c r="AM8838" s="11">
        <f>IF(Verzie!$E$1="CZK",Ceny!AK8838,IF(Verzie!$E$1="SK",Ceny!AL8838,""))</f>
        <v>0</v>
      </c>
    </row>
    <row r="8839" spans="34:39" ht="15">
      <c r="AH8839" s="353" t="s">
        <v>1682</v>
      </c>
      <c r="AI8839" s="352" t="s">
        <v>25123</v>
      </c>
      <c r="AJ8839" s="352" t="s">
        <v>25124</v>
      </c>
      <c r="AK8839" s="354">
        <v>0</v>
      </c>
      <c r="AL8839" s="355">
        <v>0</v>
      </c>
      <c r="AM8839" s="11">
        <f>IF(Verzie!$E$1="CZK",Ceny!AK8839,IF(Verzie!$E$1="SK",Ceny!AL8839,""))</f>
        <v>0</v>
      </c>
    </row>
    <row r="8840" spans="34:39" ht="15">
      <c r="AH8840" s="353" t="s">
        <v>1682</v>
      </c>
      <c r="AI8840" s="352" t="s">
        <v>25125</v>
      </c>
      <c r="AJ8840" s="352" t="s">
        <v>25126</v>
      </c>
      <c r="AK8840" s="354">
        <v>0</v>
      </c>
      <c r="AL8840" s="355">
        <v>0</v>
      </c>
      <c r="AM8840" s="11">
        <f>IF(Verzie!$E$1="CZK",Ceny!AK8840,IF(Verzie!$E$1="SK",Ceny!AL8840,""))</f>
        <v>0</v>
      </c>
    </row>
    <row r="8841" spans="34:39" ht="15">
      <c r="AH8841" s="353" t="s">
        <v>1682</v>
      </c>
      <c r="AI8841" s="352" t="s">
        <v>25127</v>
      </c>
      <c r="AJ8841" s="352" t="s">
        <v>25128</v>
      </c>
      <c r="AK8841" s="354">
        <v>261.57492000000002</v>
      </c>
      <c r="AL8841" s="355">
        <v>12.582700000000001</v>
      </c>
      <c r="AM8841" s="11">
        <f>IF(Verzie!$E$1="CZK",Ceny!AK8841,IF(Verzie!$E$1="SK",Ceny!AL8841,""))</f>
        <v>12.582700000000001</v>
      </c>
    </row>
    <row r="8842" spans="34:39" ht="15">
      <c r="AH8842" s="353" t="s">
        <v>1682</v>
      </c>
      <c r="AI8842" s="352" t="s">
        <v>25129</v>
      </c>
      <c r="AJ8842" s="352" t="s">
        <v>25130</v>
      </c>
      <c r="AK8842" s="354">
        <v>270.31058000000002</v>
      </c>
      <c r="AL8842" s="355">
        <v>13.00296</v>
      </c>
      <c r="AM8842" s="11">
        <f>IF(Verzie!$E$1="CZK",Ceny!AK8842,IF(Verzie!$E$1="SK",Ceny!AL8842,""))</f>
        <v>13.00296</v>
      </c>
    </row>
    <row r="8843" spans="34:39" ht="15">
      <c r="AH8843" s="353" t="s">
        <v>1682</v>
      </c>
      <c r="AI8843" s="352" t="s">
        <v>25131</v>
      </c>
      <c r="AJ8843" s="352" t="s">
        <v>25132</v>
      </c>
      <c r="AK8843" s="354">
        <v>279.04622000000001</v>
      </c>
      <c r="AL8843" s="355">
        <v>13.423159999999999</v>
      </c>
      <c r="AM8843" s="11">
        <f>IF(Verzie!$E$1="CZK",Ceny!AK8843,IF(Verzie!$E$1="SK",Ceny!AL8843,""))</f>
        <v>13.423159999999999</v>
      </c>
    </row>
    <row r="8844" spans="34:39" ht="15">
      <c r="AH8844" s="353" t="s">
        <v>1682</v>
      </c>
      <c r="AI8844" s="352" t="s">
        <v>25133</v>
      </c>
      <c r="AJ8844" s="352" t="s">
        <v>25134</v>
      </c>
      <c r="AK8844" s="354">
        <v>287.77170000000001</v>
      </c>
      <c r="AL8844" s="355">
        <v>13.842879999999999</v>
      </c>
      <c r="AM8844" s="11">
        <f>IF(Verzie!$E$1="CZK",Ceny!AK8844,IF(Verzie!$E$1="SK",Ceny!AL8844,""))</f>
        <v>13.842879999999999</v>
      </c>
    </row>
    <row r="8845" spans="34:39" ht="15">
      <c r="AH8845" s="353" t="s">
        <v>1682</v>
      </c>
      <c r="AI8845" s="352" t="s">
        <v>25135</v>
      </c>
      <c r="AJ8845" s="352" t="s">
        <v>25136</v>
      </c>
      <c r="AK8845" s="354">
        <v>296.48707999999999</v>
      </c>
      <c r="AL8845" s="355">
        <v>14.262119999999999</v>
      </c>
      <c r="AM8845" s="11">
        <f>IF(Verzie!$E$1="CZK",Ceny!AK8845,IF(Verzie!$E$1="SK",Ceny!AL8845,""))</f>
        <v>14.262119999999999</v>
      </c>
    </row>
    <row r="8846" spans="34:39" ht="15">
      <c r="AH8846" s="353" t="s">
        <v>1682</v>
      </c>
      <c r="AI8846" s="352" t="s">
        <v>25137</v>
      </c>
      <c r="AJ8846" s="352" t="s">
        <v>25138</v>
      </c>
      <c r="AK8846" s="354">
        <v>790.93142</v>
      </c>
      <c r="AL8846" s="355">
        <v>38.046680000000002</v>
      </c>
      <c r="AM8846" s="11">
        <f>IF(Verzie!$E$1="CZK",Ceny!AK8846,IF(Verzie!$E$1="SK",Ceny!AL8846,""))</f>
        <v>38.046680000000002</v>
      </c>
    </row>
    <row r="8847" spans="34:39" ht="15">
      <c r="AH8847" s="353" t="s">
        <v>1682</v>
      </c>
      <c r="AI8847" s="352" t="s">
        <v>25139</v>
      </c>
      <c r="AJ8847" s="352" t="s">
        <v>25140</v>
      </c>
      <c r="AK8847" s="354">
        <v>734.59384</v>
      </c>
      <c r="AL8847" s="355">
        <v>35.336649999999999</v>
      </c>
      <c r="AM8847" s="11">
        <f>IF(Verzie!$E$1="CZK",Ceny!AK8847,IF(Verzie!$E$1="SK",Ceny!AL8847,""))</f>
        <v>35.336649999999999</v>
      </c>
    </row>
    <row r="8848" spans="34:39" ht="15">
      <c r="AH8848" s="353" t="s">
        <v>1682</v>
      </c>
      <c r="AI8848" s="352" t="s">
        <v>25141</v>
      </c>
      <c r="AJ8848" s="352" t="s">
        <v>25142</v>
      </c>
      <c r="AK8848" s="354">
        <v>51.795960000000001</v>
      </c>
      <c r="AL8848" s="355">
        <v>2.4916</v>
      </c>
      <c r="AM8848" s="11">
        <f>IF(Verzie!$E$1="CZK",Ceny!AK8848,IF(Verzie!$E$1="SK",Ceny!AL8848,""))</f>
        <v>2.4916</v>
      </c>
    </row>
    <row r="8849" spans="34:39" ht="15">
      <c r="AH8849" s="353" t="s">
        <v>1682</v>
      </c>
      <c r="AI8849" s="352" t="s">
        <v>25143</v>
      </c>
      <c r="AJ8849" s="352" t="s">
        <v>25144</v>
      </c>
      <c r="AK8849" s="354">
        <v>734.59384</v>
      </c>
      <c r="AL8849" s="355">
        <v>35.336649999999999</v>
      </c>
      <c r="AM8849" s="11">
        <f>IF(Verzie!$E$1="CZK",Ceny!AK8849,IF(Verzie!$E$1="SK",Ceny!AL8849,""))</f>
        <v>35.336649999999999</v>
      </c>
    </row>
    <row r="8850" spans="34:39" ht="15">
      <c r="AH8850" s="353" t="s">
        <v>1682</v>
      </c>
      <c r="AI8850" s="352" t="s">
        <v>25145</v>
      </c>
      <c r="AJ8850" s="352" t="s">
        <v>25146</v>
      </c>
      <c r="AK8850" s="354">
        <v>791.86751000000004</v>
      </c>
      <c r="AL8850" s="355">
        <v>38.091720000000002</v>
      </c>
      <c r="AM8850" s="11">
        <f>IF(Verzie!$E$1="CZK",Ceny!AK8850,IF(Verzie!$E$1="SK",Ceny!AL8850,""))</f>
        <v>38.091720000000002</v>
      </c>
    </row>
    <row r="8851" spans="34:39" ht="15">
      <c r="AH8851" s="353" t="s">
        <v>1682</v>
      </c>
      <c r="AI8851" s="352" t="s">
        <v>25147</v>
      </c>
      <c r="AJ8851" s="352" t="s">
        <v>25148</v>
      </c>
      <c r="AK8851" s="354">
        <v>657.12253999999996</v>
      </c>
      <c r="AL8851" s="355">
        <v>31.61</v>
      </c>
      <c r="AM8851" s="11">
        <f>IF(Verzie!$E$1="CZK",Ceny!AK8851,IF(Verzie!$E$1="SK",Ceny!AL8851,""))</f>
        <v>31.61</v>
      </c>
    </row>
    <row r="8852" spans="34:39" ht="15">
      <c r="AH8852" s="353" t="s">
        <v>1682</v>
      </c>
      <c r="AI8852" s="352" t="s">
        <v>25149</v>
      </c>
      <c r="AJ8852" s="352" t="s">
        <v>25150</v>
      </c>
      <c r="AK8852" s="354">
        <v>791.86751000000004</v>
      </c>
      <c r="AL8852" s="355">
        <v>38.091720000000002</v>
      </c>
      <c r="AM8852" s="11">
        <f>IF(Verzie!$E$1="CZK",Ceny!AK8852,IF(Verzie!$E$1="SK",Ceny!AL8852,""))</f>
        <v>38.091720000000002</v>
      </c>
    </row>
    <row r="8853" spans="34:39" ht="15">
      <c r="AH8853" s="353" t="s">
        <v>1682</v>
      </c>
      <c r="AI8853" s="352" t="s">
        <v>25151</v>
      </c>
      <c r="AJ8853" s="352" t="s">
        <v>25152</v>
      </c>
      <c r="AK8853" s="354">
        <v>735.52990999999997</v>
      </c>
      <c r="AL8853" s="355">
        <v>35.38167</v>
      </c>
      <c r="AM8853" s="11">
        <f>IF(Verzie!$E$1="CZK",Ceny!AK8853,IF(Verzie!$E$1="SK",Ceny!AL8853,""))</f>
        <v>35.38167</v>
      </c>
    </row>
    <row r="8854" spans="34:39" ht="15">
      <c r="AH8854" s="353" t="s">
        <v>1682</v>
      </c>
      <c r="AI8854" s="352" t="s">
        <v>25153</v>
      </c>
      <c r="AJ8854" s="352" t="s">
        <v>25154</v>
      </c>
      <c r="AK8854" s="354">
        <v>791.86751000000004</v>
      </c>
      <c r="AL8854" s="355">
        <v>38.091720000000002</v>
      </c>
      <c r="AM8854" s="11">
        <f>IF(Verzie!$E$1="CZK",Ceny!AK8854,IF(Verzie!$E$1="SK",Ceny!AL8854,""))</f>
        <v>38.091720000000002</v>
      </c>
    </row>
    <row r="8855" spans="34:39" ht="15">
      <c r="AH8855" s="353" t="s">
        <v>1682</v>
      </c>
      <c r="AI8855" s="352" t="s">
        <v>25155</v>
      </c>
      <c r="AJ8855" s="352" t="s">
        <v>25156</v>
      </c>
      <c r="AK8855" s="354">
        <v>657.12253999999996</v>
      </c>
      <c r="AL8855" s="355">
        <v>31.61</v>
      </c>
      <c r="AM8855" s="11">
        <f>IF(Verzie!$E$1="CZK",Ceny!AK8855,IF(Verzie!$E$1="SK",Ceny!AL8855,""))</f>
        <v>31.61</v>
      </c>
    </row>
    <row r="8856" spans="34:39" ht="15">
      <c r="AH8856" s="353" t="s">
        <v>1682</v>
      </c>
      <c r="AI8856" s="352" t="s">
        <v>25157</v>
      </c>
      <c r="AJ8856" s="352" t="s">
        <v>25158</v>
      </c>
      <c r="AK8856" s="354">
        <v>798.10563000000002</v>
      </c>
      <c r="AL8856" s="355">
        <v>38.39179</v>
      </c>
      <c r="AM8856" s="11">
        <f>IF(Verzie!$E$1="CZK",Ceny!AK8856,IF(Verzie!$E$1="SK",Ceny!AL8856,""))</f>
        <v>38.39179</v>
      </c>
    </row>
    <row r="8857" spans="34:39" ht="15">
      <c r="AH8857" s="353" t="s">
        <v>1682</v>
      </c>
      <c r="AI8857" s="352" t="s">
        <v>25159</v>
      </c>
      <c r="AJ8857" s="352" t="s">
        <v>25160</v>
      </c>
      <c r="AK8857" s="354">
        <v>741.76802999999995</v>
      </c>
      <c r="AL8857" s="355">
        <v>35.681739999999998</v>
      </c>
      <c r="AM8857" s="11">
        <f>IF(Verzie!$E$1="CZK",Ceny!AK8857,IF(Verzie!$E$1="SK",Ceny!AL8857,""))</f>
        <v>35.681739999999998</v>
      </c>
    </row>
    <row r="8858" spans="34:39" ht="15">
      <c r="AH8858" s="353" t="s">
        <v>1682</v>
      </c>
      <c r="AI8858" s="352" t="s">
        <v>25161</v>
      </c>
      <c r="AJ8858" s="352" t="s">
        <v>25162</v>
      </c>
      <c r="AK8858" s="354">
        <v>798.10563000000002</v>
      </c>
      <c r="AL8858" s="355">
        <v>38.39179</v>
      </c>
      <c r="AM8858" s="11">
        <f>IF(Verzie!$E$1="CZK",Ceny!AK8858,IF(Verzie!$E$1="SK",Ceny!AL8858,""))</f>
        <v>38.39179</v>
      </c>
    </row>
    <row r="8859" spans="34:39" ht="15">
      <c r="AH8859" s="353" t="s">
        <v>1682</v>
      </c>
      <c r="AI8859" s="352" t="s">
        <v>25163</v>
      </c>
      <c r="AJ8859" s="352" t="s">
        <v>25164</v>
      </c>
      <c r="AK8859" s="354">
        <v>663.36311999999998</v>
      </c>
      <c r="AL8859" s="355">
        <v>31.910160000000001</v>
      </c>
      <c r="AM8859" s="11">
        <f>IF(Verzie!$E$1="CZK",Ceny!AK8859,IF(Verzie!$E$1="SK",Ceny!AL8859,""))</f>
        <v>31.910160000000001</v>
      </c>
    </row>
    <row r="8860" spans="34:39" ht="15">
      <c r="AH8860" s="353" t="s">
        <v>1682</v>
      </c>
      <c r="AI8860" s="352" t="s">
        <v>25165</v>
      </c>
      <c r="AJ8860" s="352" t="s">
        <v>25166</v>
      </c>
      <c r="AK8860" s="354">
        <v>804.35099000000002</v>
      </c>
      <c r="AL8860" s="355">
        <v>38.6922</v>
      </c>
      <c r="AM8860" s="11">
        <f>IF(Verzie!$E$1="CZK",Ceny!AK8860,IF(Verzie!$E$1="SK",Ceny!AL8860,""))</f>
        <v>38.6922</v>
      </c>
    </row>
    <row r="8861" spans="34:39" ht="15">
      <c r="AH8861" s="353" t="s">
        <v>1682</v>
      </c>
      <c r="AI8861" s="352" t="s">
        <v>25167</v>
      </c>
      <c r="AJ8861" s="352" t="s">
        <v>25168</v>
      </c>
      <c r="AK8861" s="354">
        <v>748.01338999999996</v>
      </c>
      <c r="AL8861" s="355">
        <v>35.982170000000004</v>
      </c>
      <c r="AM8861" s="11">
        <f>IF(Verzie!$E$1="CZK",Ceny!AK8861,IF(Verzie!$E$1="SK",Ceny!AL8861,""))</f>
        <v>35.982170000000004</v>
      </c>
    </row>
    <row r="8862" spans="34:39" ht="15">
      <c r="AH8862" s="353" t="s">
        <v>1682</v>
      </c>
      <c r="AI8862" s="352" t="s">
        <v>25169</v>
      </c>
      <c r="AJ8862" s="352" t="s">
        <v>25170</v>
      </c>
      <c r="AK8862" s="354">
        <v>804.35099000000002</v>
      </c>
      <c r="AL8862" s="355">
        <v>38.6922</v>
      </c>
      <c r="AM8862" s="11">
        <f>IF(Verzie!$E$1="CZK",Ceny!AK8862,IF(Verzie!$E$1="SK",Ceny!AL8862,""))</f>
        <v>38.6922</v>
      </c>
    </row>
    <row r="8863" spans="34:39" ht="15">
      <c r="AH8863" s="353" t="s">
        <v>1682</v>
      </c>
      <c r="AI8863" s="352" t="s">
        <v>25171</v>
      </c>
      <c r="AJ8863" s="352" t="s">
        <v>25172</v>
      </c>
      <c r="AK8863" s="354">
        <v>669.59878000000003</v>
      </c>
      <c r="AL8863" s="355">
        <v>32.210180000000001</v>
      </c>
      <c r="AM8863" s="11">
        <f>IF(Verzie!$E$1="CZK",Ceny!AK8863,IF(Verzie!$E$1="SK",Ceny!AL8863,""))</f>
        <v>32.210180000000001</v>
      </c>
    </row>
    <row r="8864" spans="34:39" ht="15">
      <c r="AH8864" s="353" t="s">
        <v>1682</v>
      </c>
      <c r="AI8864" s="352" t="s">
        <v>25173</v>
      </c>
      <c r="AJ8864" s="352" t="s">
        <v>25174</v>
      </c>
      <c r="AK8864" s="354">
        <v>810.58911000000001</v>
      </c>
      <c r="AL8864" s="355">
        <v>38.992289999999997</v>
      </c>
      <c r="AM8864" s="11">
        <f>IF(Verzie!$E$1="CZK",Ceny!AK8864,IF(Verzie!$E$1="SK",Ceny!AL8864,""))</f>
        <v>38.992289999999997</v>
      </c>
    </row>
    <row r="8865" spans="34:39" ht="15">
      <c r="AH8865" s="353" t="s">
        <v>1682</v>
      </c>
      <c r="AI8865" s="352" t="s">
        <v>25175</v>
      </c>
      <c r="AJ8865" s="352" t="s">
        <v>25176</v>
      </c>
      <c r="AK8865" s="354">
        <v>754.25151000000005</v>
      </c>
      <c r="AL8865" s="355">
        <v>36.282260000000001</v>
      </c>
      <c r="AM8865" s="11">
        <f>IF(Verzie!$E$1="CZK",Ceny!AK8865,IF(Verzie!$E$1="SK",Ceny!AL8865,""))</f>
        <v>36.282260000000001</v>
      </c>
    </row>
    <row r="8866" spans="34:39" ht="15">
      <c r="AH8866" s="353" t="s">
        <v>1682</v>
      </c>
      <c r="AI8866" s="352" t="s">
        <v>25177</v>
      </c>
      <c r="AJ8866" s="352" t="s">
        <v>25178</v>
      </c>
      <c r="AK8866" s="354">
        <v>810.58911000000001</v>
      </c>
      <c r="AL8866" s="355">
        <v>38.992289999999997</v>
      </c>
      <c r="AM8866" s="11">
        <f>IF(Verzie!$E$1="CZK",Ceny!AK8866,IF(Verzie!$E$1="SK",Ceny!AL8866,""))</f>
        <v>38.992289999999997</v>
      </c>
    </row>
    <row r="8867" spans="34:39" ht="15">
      <c r="AH8867" s="353" t="s">
        <v>1682</v>
      </c>
      <c r="AI8867" s="352" t="s">
        <v>25179</v>
      </c>
      <c r="AJ8867" s="352" t="s">
        <v>25180</v>
      </c>
      <c r="AK8867" s="354">
        <v>675.83439999999996</v>
      </c>
      <c r="AL8867" s="355">
        <v>32.510100000000001</v>
      </c>
      <c r="AM8867" s="11">
        <f>IF(Verzie!$E$1="CZK",Ceny!AK8867,IF(Verzie!$E$1="SK",Ceny!AL8867,""))</f>
        <v>32.510100000000001</v>
      </c>
    </row>
    <row r="8868" spans="34:39" ht="15">
      <c r="AH8868" s="353" t="s">
        <v>1682</v>
      </c>
      <c r="AI8868" s="352" t="s">
        <v>25181</v>
      </c>
      <c r="AJ8868" s="352" t="s">
        <v>25182</v>
      </c>
      <c r="AK8868" s="354">
        <v>848.02984000000004</v>
      </c>
      <c r="AL8868" s="355">
        <v>40.793329999999997</v>
      </c>
      <c r="AM8868" s="11">
        <f>IF(Verzie!$E$1="CZK",Ceny!AK8868,IF(Verzie!$E$1="SK",Ceny!AL8868,""))</f>
        <v>40.793329999999997</v>
      </c>
    </row>
    <row r="8869" spans="34:39" ht="15">
      <c r="AH8869" s="353" t="s">
        <v>1682</v>
      </c>
      <c r="AI8869" s="352" t="s">
        <v>25183</v>
      </c>
      <c r="AJ8869" s="352" t="s">
        <v>25184</v>
      </c>
      <c r="AK8869" s="354">
        <v>791.69235000000003</v>
      </c>
      <c r="AL8869" s="355">
        <v>38.083280000000002</v>
      </c>
      <c r="AM8869" s="11">
        <f>IF(Verzie!$E$1="CZK",Ceny!AK8869,IF(Verzie!$E$1="SK",Ceny!AL8869,""))</f>
        <v>38.083280000000002</v>
      </c>
    </row>
    <row r="8870" spans="34:39" ht="15">
      <c r="AH8870" s="353" t="s">
        <v>1682</v>
      </c>
      <c r="AI8870" s="352" t="s">
        <v>25185</v>
      </c>
      <c r="AJ8870" s="352" t="s">
        <v>25186</v>
      </c>
      <c r="AK8870" s="354">
        <v>848.02984000000004</v>
      </c>
      <c r="AL8870" s="355">
        <v>40.793329999999997</v>
      </c>
      <c r="AM8870" s="11">
        <f>IF(Verzie!$E$1="CZK",Ceny!AK8870,IF(Verzie!$E$1="SK",Ceny!AL8870,""))</f>
        <v>40.793329999999997</v>
      </c>
    </row>
    <row r="8871" spans="34:39" ht="15">
      <c r="AH8871" s="353" t="s">
        <v>1682</v>
      </c>
      <c r="AI8871" s="352" t="s">
        <v>25187</v>
      </c>
      <c r="AJ8871" s="352" t="s">
        <v>25188</v>
      </c>
      <c r="AK8871" s="354">
        <v>713.28237999999999</v>
      </c>
      <c r="AL8871" s="355">
        <v>34.311480000000003</v>
      </c>
      <c r="AM8871" s="11">
        <f>IF(Verzie!$E$1="CZK",Ceny!AK8871,IF(Verzie!$E$1="SK",Ceny!AL8871,""))</f>
        <v>34.311480000000003</v>
      </c>
    </row>
    <row r="8872" spans="34:39" ht="15">
      <c r="AH8872" s="353" t="s">
        <v>1682</v>
      </c>
      <c r="AI8872" s="352" t="s">
        <v>25189</v>
      </c>
      <c r="AJ8872" s="352" t="s">
        <v>25190</v>
      </c>
      <c r="AK8872" s="354">
        <v>922.91863000000001</v>
      </c>
      <c r="AL8872" s="355">
        <v>44.395760000000003</v>
      </c>
      <c r="AM8872" s="11">
        <f>IF(Verzie!$E$1="CZK",Ceny!AK8872,IF(Verzie!$E$1="SK",Ceny!AL8872,""))</f>
        <v>44.395760000000003</v>
      </c>
    </row>
    <row r="8873" spans="34:39" ht="15">
      <c r="AH8873" s="353" t="s">
        <v>1682</v>
      </c>
      <c r="AI8873" s="352" t="s">
        <v>25191</v>
      </c>
      <c r="AJ8873" s="352" t="s">
        <v>25192</v>
      </c>
      <c r="AK8873" s="354">
        <v>866.58104000000003</v>
      </c>
      <c r="AL8873" s="355">
        <v>41.68571</v>
      </c>
      <c r="AM8873" s="11">
        <f>IF(Verzie!$E$1="CZK",Ceny!AK8873,IF(Verzie!$E$1="SK",Ceny!AL8873,""))</f>
        <v>41.68571</v>
      </c>
    </row>
    <row r="8874" spans="34:39" ht="15">
      <c r="AH8874" s="353" t="s">
        <v>1682</v>
      </c>
      <c r="AI8874" s="352" t="s">
        <v>25193</v>
      </c>
      <c r="AJ8874" s="352" t="s">
        <v>25194</v>
      </c>
      <c r="AK8874" s="354">
        <v>922.91863000000001</v>
      </c>
      <c r="AL8874" s="355">
        <v>44.395760000000003</v>
      </c>
      <c r="AM8874" s="11">
        <f>IF(Verzie!$E$1="CZK",Ceny!AK8874,IF(Verzie!$E$1="SK",Ceny!AL8874,""))</f>
        <v>44.395760000000003</v>
      </c>
    </row>
    <row r="8875" spans="34:39" ht="15">
      <c r="AH8875" s="353" t="s">
        <v>1682</v>
      </c>
      <c r="AI8875" s="352" t="s">
        <v>25195</v>
      </c>
      <c r="AJ8875" s="352" t="s">
        <v>25196</v>
      </c>
      <c r="AK8875" s="354">
        <v>788.16880000000003</v>
      </c>
      <c r="AL8875" s="355">
        <v>37.913820000000001</v>
      </c>
      <c r="AM8875" s="11">
        <f>IF(Verzie!$E$1="CZK",Ceny!AK8875,IF(Verzie!$E$1="SK",Ceny!AL8875,""))</f>
        <v>37.913820000000001</v>
      </c>
    </row>
    <row r="8876" spans="34:39" ht="15">
      <c r="AH8876" s="353" t="s">
        <v>1682</v>
      </c>
      <c r="AI8876" s="352" t="s">
        <v>25197</v>
      </c>
      <c r="AJ8876" s="352" t="s">
        <v>25198</v>
      </c>
      <c r="AK8876" s="354">
        <v>597.23447999999996</v>
      </c>
      <c r="AL8876" s="355">
        <v>28.729140000000001</v>
      </c>
      <c r="AM8876" s="11">
        <f>IF(Verzie!$E$1="CZK",Ceny!AK8876,IF(Verzie!$E$1="SK",Ceny!AL8876,""))</f>
        <v>28.729140000000001</v>
      </c>
    </row>
    <row r="8877" spans="34:39" ht="15">
      <c r="AH8877" s="353" t="s">
        <v>1682</v>
      </c>
      <c r="AI8877" s="352" t="s">
        <v>25199</v>
      </c>
      <c r="AJ8877" s="352" t="s">
        <v>25200</v>
      </c>
      <c r="AK8877" s="354">
        <v>532.37580000000003</v>
      </c>
      <c r="AL8877" s="355">
        <v>25.609220000000001</v>
      </c>
      <c r="AM8877" s="11">
        <f>IF(Verzie!$E$1="CZK",Ceny!AK8877,IF(Verzie!$E$1="SK",Ceny!AL8877,""))</f>
        <v>25.609220000000001</v>
      </c>
    </row>
    <row r="8878" spans="34:39" ht="15">
      <c r="AH8878" s="353" t="s">
        <v>1682</v>
      </c>
      <c r="AI8878" s="352" t="s">
        <v>25201</v>
      </c>
      <c r="AJ8878" s="352" t="s">
        <v>25202</v>
      </c>
      <c r="AK8878" s="354">
        <v>608.04618000000005</v>
      </c>
      <c r="AL8878" s="355">
        <v>29.24924</v>
      </c>
      <c r="AM8878" s="11">
        <f>IF(Verzie!$E$1="CZK",Ceny!AK8878,IF(Verzie!$E$1="SK",Ceny!AL8878,""))</f>
        <v>29.24924</v>
      </c>
    </row>
    <row r="8879" spans="34:39" ht="15">
      <c r="AH8879" s="353" t="s">
        <v>1682</v>
      </c>
      <c r="AI8879" s="352" t="s">
        <v>25203</v>
      </c>
      <c r="AJ8879" s="352" t="s">
        <v>25204</v>
      </c>
      <c r="AK8879" s="354">
        <v>532.98198000000002</v>
      </c>
      <c r="AL8879" s="355">
        <v>25.638400000000001</v>
      </c>
      <c r="AM8879" s="11">
        <f>IF(Verzie!$E$1="CZK",Ceny!AK8879,IF(Verzie!$E$1="SK",Ceny!AL8879,""))</f>
        <v>25.638400000000001</v>
      </c>
    </row>
    <row r="8880" spans="34:39" ht="15">
      <c r="AH8880" s="353" t="s">
        <v>1682</v>
      </c>
      <c r="AI8880" s="352" t="s">
        <v>25205</v>
      </c>
      <c r="AJ8880" s="352" t="s">
        <v>25206</v>
      </c>
      <c r="AK8880" s="354">
        <v>618.85767999999996</v>
      </c>
      <c r="AL8880" s="355">
        <v>29.76932</v>
      </c>
      <c r="AM8880" s="11">
        <f>IF(Verzie!$E$1="CZK",Ceny!AK8880,IF(Verzie!$E$1="SK",Ceny!AL8880,""))</f>
        <v>29.76932</v>
      </c>
    </row>
    <row r="8881" spans="34:39" ht="15">
      <c r="AH8881" s="353" t="s">
        <v>1682</v>
      </c>
      <c r="AI8881" s="352" t="s">
        <v>25207</v>
      </c>
      <c r="AJ8881" s="352" t="s">
        <v>25208</v>
      </c>
      <c r="AK8881" s="354">
        <v>553.99882000000002</v>
      </c>
      <c r="AL8881" s="355">
        <v>26.649380000000001</v>
      </c>
      <c r="AM8881" s="11">
        <f>IF(Verzie!$E$1="CZK",Ceny!AK8881,IF(Verzie!$E$1="SK",Ceny!AL8881,""))</f>
        <v>26.649380000000001</v>
      </c>
    </row>
    <row r="8882" spans="34:39" ht="15">
      <c r="AH8882" s="353" t="s">
        <v>1682</v>
      </c>
      <c r="AI8882" s="352" t="s">
        <v>25209</v>
      </c>
      <c r="AJ8882" s="352" t="s">
        <v>25210</v>
      </c>
      <c r="AK8882" s="354">
        <v>613.79647999999997</v>
      </c>
      <c r="AL8882" s="355">
        <v>28.9221</v>
      </c>
      <c r="AM8882" s="11">
        <f>IF(Verzie!$E$1="CZK",Ceny!AK8882,IF(Verzie!$E$1="SK",Ceny!AL8882,""))</f>
        <v>28.9221</v>
      </c>
    </row>
    <row r="8883" spans="34:39" ht="15">
      <c r="AH8883" s="353" t="s">
        <v>1682</v>
      </c>
      <c r="AI8883" s="352" t="s">
        <v>25211</v>
      </c>
      <c r="AJ8883" s="352" t="s">
        <v>25212</v>
      </c>
      <c r="AK8883" s="354">
        <v>540.29240000000004</v>
      </c>
      <c r="AL8883" s="355">
        <v>25.46266</v>
      </c>
      <c r="AM8883" s="11">
        <f>IF(Verzie!$E$1="CZK",Ceny!AK8883,IF(Verzie!$E$1="SK",Ceny!AL8883,""))</f>
        <v>25.46266</v>
      </c>
    </row>
    <row r="8884" spans="34:39" ht="15">
      <c r="AH8884" s="353" t="s">
        <v>1682</v>
      </c>
      <c r="AI8884" s="352" t="s">
        <v>25213</v>
      </c>
      <c r="AJ8884" s="352" t="s">
        <v>25214</v>
      </c>
      <c r="AK8884" s="354">
        <v>624.31020000000001</v>
      </c>
      <c r="AL8884" s="355">
        <v>29.416899999999998</v>
      </c>
      <c r="AM8884" s="11">
        <f>IF(Verzie!$E$1="CZK",Ceny!AK8884,IF(Verzie!$E$1="SK",Ceny!AL8884,""))</f>
        <v>29.416899999999998</v>
      </c>
    </row>
    <row r="8885" spans="34:39" ht="15">
      <c r="AH8885" s="353" t="s">
        <v>1682</v>
      </c>
      <c r="AI8885" s="352" t="s">
        <v>25215</v>
      </c>
      <c r="AJ8885" s="352" t="s">
        <v>25216</v>
      </c>
      <c r="AK8885" s="354">
        <v>550.60098000000005</v>
      </c>
      <c r="AL8885" s="355">
        <v>25.94782</v>
      </c>
      <c r="AM8885" s="11">
        <f>IF(Verzie!$E$1="CZK",Ceny!AK8885,IF(Verzie!$E$1="SK",Ceny!AL8885,""))</f>
        <v>25.94782</v>
      </c>
    </row>
    <row r="8886" spans="34:39" ht="15">
      <c r="AH8886" s="353" t="s">
        <v>1682</v>
      </c>
      <c r="AI8886" s="352" t="s">
        <v>25217</v>
      </c>
      <c r="AJ8886" s="352" t="s">
        <v>25218</v>
      </c>
      <c r="AK8886" s="354">
        <v>583.83118000000002</v>
      </c>
      <c r="AL8886" s="355">
        <v>28.084399999999999</v>
      </c>
      <c r="AM8886" s="11">
        <f>IF(Verzie!$E$1="CZK",Ceny!AK8886,IF(Verzie!$E$1="SK",Ceny!AL8886,""))</f>
        <v>28.084399999999999</v>
      </c>
    </row>
    <row r="8887" spans="34:39" ht="15">
      <c r="AH8887" s="353" t="s">
        <v>1682</v>
      </c>
      <c r="AI8887" s="352" t="s">
        <v>25219</v>
      </c>
      <c r="AJ8887" s="352" t="s">
        <v>25220</v>
      </c>
      <c r="AK8887" s="354">
        <v>594.41614000000004</v>
      </c>
      <c r="AL8887" s="355">
        <v>28.59356</v>
      </c>
      <c r="AM8887" s="11">
        <f>IF(Verzie!$E$1="CZK",Ceny!AK8887,IF(Verzie!$E$1="SK",Ceny!AL8887,""))</f>
        <v>28.59356</v>
      </c>
    </row>
    <row r="8888" spans="34:39" ht="15">
      <c r="AH8888" s="353" t="s">
        <v>1682</v>
      </c>
      <c r="AI8888" s="352" t="s">
        <v>25221</v>
      </c>
      <c r="AJ8888" s="352" t="s">
        <v>25222</v>
      </c>
      <c r="AK8888" s="354">
        <v>538.44308000000001</v>
      </c>
      <c r="AL8888" s="355">
        <v>25.90108</v>
      </c>
      <c r="AM8888" s="11">
        <f>IF(Verzie!$E$1="CZK",Ceny!AK8888,IF(Verzie!$E$1="SK",Ceny!AL8888,""))</f>
        <v>25.90108</v>
      </c>
    </row>
    <row r="8889" spans="34:39" ht="15">
      <c r="AH8889" s="353" t="s">
        <v>1682</v>
      </c>
      <c r="AI8889" s="352" t="s">
        <v>25223</v>
      </c>
      <c r="AJ8889" s="352" t="s">
        <v>25224</v>
      </c>
      <c r="AK8889" s="354">
        <v>480.21753999999999</v>
      </c>
      <c r="AL8889" s="355">
        <v>23.10022</v>
      </c>
      <c r="AM8889" s="11">
        <f>IF(Verzie!$E$1="CZK",Ceny!AK8889,IF(Verzie!$E$1="SK",Ceny!AL8889,""))</f>
        <v>23.10022</v>
      </c>
    </row>
    <row r="8890" spans="34:39" ht="15">
      <c r="AH8890" s="353" t="s">
        <v>1682</v>
      </c>
      <c r="AI8890" s="352" t="s">
        <v>25225</v>
      </c>
      <c r="AJ8890" s="352" t="s">
        <v>25226</v>
      </c>
      <c r="AK8890" s="354">
        <v>539.39541999999994</v>
      </c>
      <c r="AL8890" s="355">
        <v>25.946899999999999</v>
      </c>
      <c r="AM8890" s="11">
        <f>IF(Verzie!$E$1="CZK",Ceny!AK8890,IF(Verzie!$E$1="SK",Ceny!AL8890,""))</f>
        <v>25.946899999999999</v>
      </c>
    </row>
    <row r="8891" spans="34:39" ht="15">
      <c r="AH8891" s="353" t="s">
        <v>1682</v>
      </c>
      <c r="AI8891" s="352" t="s">
        <v>25227</v>
      </c>
      <c r="AJ8891" s="352" t="s">
        <v>25228</v>
      </c>
      <c r="AK8891" s="354">
        <v>481.17998</v>
      </c>
      <c r="AL8891" s="355">
        <v>23.1465</v>
      </c>
      <c r="AM8891" s="11">
        <f>IF(Verzie!$E$1="CZK",Ceny!AK8891,IF(Verzie!$E$1="SK",Ceny!AL8891,""))</f>
        <v>23.1465</v>
      </c>
    </row>
    <row r="8892" spans="34:39" ht="15">
      <c r="AH8892" s="353" t="s">
        <v>1682</v>
      </c>
      <c r="AI8892" s="352" t="s">
        <v>25229</v>
      </c>
      <c r="AJ8892" s="352" t="s">
        <v>25230</v>
      </c>
      <c r="AK8892" s="354">
        <v>549.10799999999995</v>
      </c>
      <c r="AL8892" s="355">
        <v>26.414100000000001</v>
      </c>
      <c r="AM8892" s="11">
        <f>IF(Verzie!$E$1="CZK",Ceny!AK8892,IF(Verzie!$E$1="SK",Ceny!AL8892,""))</f>
        <v>26.414100000000001</v>
      </c>
    </row>
    <row r="8893" spans="34:39" ht="15">
      <c r="AH8893" s="353" t="s">
        <v>1682</v>
      </c>
      <c r="AI8893" s="352" t="s">
        <v>25231</v>
      </c>
      <c r="AJ8893" s="352" t="s">
        <v>25232</v>
      </c>
      <c r="AK8893" s="354">
        <v>490.88736</v>
      </c>
      <c r="AL8893" s="355">
        <v>23.61346</v>
      </c>
      <c r="AM8893" s="11">
        <f>IF(Verzie!$E$1="CZK",Ceny!AK8893,IF(Verzie!$E$1="SK",Ceny!AL8893,""))</f>
        <v>23.61346</v>
      </c>
    </row>
    <row r="8894" spans="34:39" ht="15">
      <c r="AH8894" s="353" t="s">
        <v>1682</v>
      </c>
      <c r="AI8894" s="352" t="s">
        <v>25233</v>
      </c>
      <c r="AJ8894" s="352" t="s">
        <v>25234</v>
      </c>
      <c r="AK8894" s="354">
        <v>554.92156</v>
      </c>
      <c r="AL8894" s="355">
        <v>26.693739999999998</v>
      </c>
      <c r="AM8894" s="11">
        <f>IF(Verzie!$E$1="CZK",Ceny!AK8894,IF(Verzie!$E$1="SK",Ceny!AL8894,""))</f>
        <v>26.693739999999998</v>
      </c>
    </row>
    <row r="8895" spans="34:39" ht="15">
      <c r="AH8895" s="353" t="s">
        <v>1682</v>
      </c>
      <c r="AI8895" s="352" t="s">
        <v>25235</v>
      </c>
      <c r="AJ8895" s="352" t="s">
        <v>25236</v>
      </c>
      <c r="AK8895" s="354">
        <v>496.71604000000002</v>
      </c>
      <c r="AL8895" s="355">
        <v>23.89386</v>
      </c>
      <c r="AM8895" s="11">
        <f>IF(Verzie!$E$1="CZK",Ceny!AK8895,IF(Verzie!$E$1="SK",Ceny!AL8895,""))</f>
        <v>23.89386</v>
      </c>
    </row>
    <row r="8896" spans="34:39" ht="15">
      <c r="AH8896" s="353" t="s">
        <v>1682</v>
      </c>
      <c r="AI8896" s="352" t="s">
        <v>25237</v>
      </c>
      <c r="AJ8896" s="352" t="s">
        <v>25238</v>
      </c>
      <c r="AK8896" s="354">
        <v>558.80543999999998</v>
      </c>
      <c r="AL8896" s="355">
        <v>26.880559999999999</v>
      </c>
      <c r="AM8896" s="11">
        <f>IF(Verzie!$E$1="CZK",Ceny!AK8896,IF(Verzie!$E$1="SK",Ceny!AL8896,""))</f>
        <v>26.880559999999999</v>
      </c>
    </row>
    <row r="8897" spans="34:39" ht="15">
      <c r="AH8897" s="353" t="s">
        <v>1682</v>
      </c>
      <c r="AI8897" s="352" t="s">
        <v>25239</v>
      </c>
      <c r="AJ8897" s="352" t="s">
        <v>25240</v>
      </c>
      <c r="AK8897" s="354">
        <v>500.59</v>
      </c>
      <c r="AL8897" s="355">
        <v>24.080200000000001</v>
      </c>
      <c r="AM8897" s="11">
        <f>IF(Verzie!$E$1="CZK",Ceny!AK8897,IF(Verzie!$E$1="SK",Ceny!AL8897,""))</f>
        <v>24.080200000000001</v>
      </c>
    </row>
    <row r="8898" spans="34:39" ht="15">
      <c r="AH8898" s="353" t="s">
        <v>1682</v>
      </c>
      <c r="AI8898" s="352" t="s">
        <v>25241</v>
      </c>
      <c r="AJ8898" s="352" t="s">
        <v>25242</v>
      </c>
      <c r="AK8898" s="354">
        <v>562.68956000000003</v>
      </c>
      <c r="AL8898" s="355">
        <v>27.067419999999998</v>
      </c>
      <c r="AM8898" s="11">
        <f>IF(Verzie!$E$1="CZK",Ceny!AK8898,IF(Verzie!$E$1="SK",Ceny!AL8898,""))</f>
        <v>27.067419999999998</v>
      </c>
    </row>
    <row r="8899" spans="34:39" ht="15">
      <c r="AH8899" s="353" t="s">
        <v>1682</v>
      </c>
      <c r="AI8899" s="352" t="s">
        <v>25243</v>
      </c>
      <c r="AJ8899" s="352" t="s">
        <v>25244</v>
      </c>
      <c r="AK8899" s="354">
        <v>504.46420000000001</v>
      </c>
      <c r="AL8899" s="355">
        <v>24.266559999999998</v>
      </c>
      <c r="AM8899" s="11">
        <f>IF(Verzie!$E$1="CZK",Ceny!AK8899,IF(Verzie!$E$1="SK",Ceny!AL8899,""))</f>
        <v>24.266559999999998</v>
      </c>
    </row>
    <row r="8900" spans="34:39" ht="15">
      <c r="AH8900" s="353" t="s">
        <v>1682</v>
      </c>
      <c r="AI8900" s="352" t="s">
        <v>25245</v>
      </c>
      <c r="AJ8900" s="352" t="s">
        <v>25246</v>
      </c>
      <c r="AK8900" s="354">
        <v>568.50311999999997</v>
      </c>
      <c r="AL8900" s="355">
        <v>27.347059999999999</v>
      </c>
      <c r="AM8900" s="11">
        <f>IF(Verzie!$E$1="CZK",Ceny!AK8900,IF(Verzie!$E$1="SK",Ceny!AL8900,""))</f>
        <v>27.347059999999999</v>
      </c>
    </row>
    <row r="8901" spans="34:39" ht="15">
      <c r="AH8901" s="353" t="s">
        <v>1682</v>
      </c>
      <c r="AI8901" s="352" t="s">
        <v>25247</v>
      </c>
      <c r="AJ8901" s="352" t="s">
        <v>25248</v>
      </c>
      <c r="AK8901" s="354">
        <v>510.28271999999998</v>
      </c>
      <c r="AL8901" s="355">
        <v>24.546500000000002</v>
      </c>
      <c r="AM8901" s="11">
        <f>IF(Verzie!$E$1="CZK",Ceny!AK8901,IF(Verzie!$E$1="SK",Ceny!AL8901,""))</f>
        <v>24.546500000000002</v>
      </c>
    </row>
    <row r="8902" spans="34:39" ht="15">
      <c r="AH8902" s="353" t="s">
        <v>1682</v>
      </c>
      <c r="AI8902" s="352" t="s">
        <v>25249</v>
      </c>
      <c r="AJ8902" s="352" t="s">
        <v>25250</v>
      </c>
      <c r="AK8902" s="354">
        <v>574.33158000000003</v>
      </c>
      <c r="AL8902" s="355">
        <v>27.62744</v>
      </c>
      <c r="AM8902" s="11">
        <f>IF(Verzie!$E$1="CZK",Ceny!AK8902,IF(Verzie!$E$1="SK",Ceny!AL8902,""))</f>
        <v>27.62744</v>
      </c>
    </row>
    <row r="8903" spans="34:39" ht="15">
      <c r="AH8903" s="353" t="s">
        <v>1682</v>
      </c>
      <c r="AI8903" s="352" t="s">
        <v>25251</v>
      </c>
      <c r="AJ8903" s="352" t="s">
        <v>25252</v>
      </c>
      <c r="AK8903" s="354">
        <v>516.10619999999994</v>
      </c>
      <c r="AL8903" s="355">
        <v>24.82658</v>
      </c>
      <c r="AM8903" s="11">
        <f>IF(Verzie!$E$1="CZK",Ceny!AK8903,IF(Verzie!$E$1="SK",Ceny!AL8903,""))</f>
        <v>24.82658</v>
      </c>
    </row>
    <row r="8904" spans="34:39" ht="15">
      <c r="AH8904" s="353" t="s">
        <v>1682</v>
      </c>
      <c r="AI8904" s="352" t="s">
        <v>25253</v>
      </c>
      <c r="AJ8904" s="352" t="s">
        <v>25254</v>
      </c>
      <c r="AK8904" s="354">
        <v>563.70619999999997</v>
      </c>
      <c r="AL8904" s="355">
        <v>26.564579999999999</v>
      </c>
      <c r="AM8904" s="11">
        <f>IF(Verzie!$E$1="CZK",Ceny!AK8904,IF(Verzie!$E$1="SK",Ceny!AL8904,""))</f>
        <v>26.564579999999999</v>
      </c>
    </row>
    <row r="8905" spans="34:39" ht="15">
      <c r="AH8905" s="353" t="s">
        <v>1682</v>
      </c>
      <c r="AI8905" s="352" t="s">
        <v>25255</v>
      </c>
      <c r="AJ8905" s="352" t="s">
        <v>25256</v>
      </c>
      <c r="AK8905" s="354">
        <v>507.0342</v>
      </c>
      <c r="AL8905" s="355">
        <v>23.897379999999998</v>
      </c>
      <c r="AM8905" s="11">
        <f>IF(Verzie!$E$1="CZK",Ceny!AK8905,IF(Verzie!$E$1="SK",Ceny!AL8905,""))</f>
        <v>23.897379999999998</v>
      </c>
    </row>
    <row r="8906" spans="34:39" ht="15">
      <c r="AH8906" s="353" t="s">
        <v>1682</v>
      </c>
      <c r="AI8906" s="352" t="s">
        <v>25257</v>
      </c>
      <c r="AJ8906" s="352" t="s">
        <v>25258</v>
      </c>
      <c r="AK8906" s="354">
        <v>582.09961999999996</v>
      </c>
      <c r="AL8906" s="355">
        <v>28.00112</v>
      </c>
      <c r="AM8906" s="11">
        <f>IF(Verzie!$E$1="CZK",Ceny!AK8906,IF(Verzie!$E$1="SK",Ceny!AL8906,""))</f>
        <v>28.00112</v>
      </c>
    </row>
    <row r="8907" spans="34:39" ht="15">
      <c r="AH8907" s="353" t="s">
        <v>1682</v>
      </c>
      <c r="AI8907" s="352" t="s">
        <v>25259</v>
      </c>
      <c r="AJ8907" s="352" t="s">
        <v>25260</v>
      </c>
      <c r="AK8907" s="354">
        <v>523.87922000000003</v>
      </c>
      <c r="AL8907" s="355">
        <v>25.200520000000001</v>
      </c>
      <c r="AM8907" s="11">
        <f>IF(Verzie!$E$1="CZK",Ceny!AK8907,IF(Verzie!$E$1="SK",Ceny!AL8907,""))</f>
        <v>25.200520000000001</v>
      </c>
    </row>
    <row r="8908" spans="34:39" ht="15">
      <c r="AH8908" s="353" t="s">
        <v>1682</v>
      </c>
      <c r="AI8908" s="352" t="s">
        <v>25261</v>
      </c>
      <c r="AJ8908" s="352" t="s">
        <v>25262</v>
      </c>
      <c r="AK8908" s="354">
        <v>580.49048000000005</v>
      </c>
      <c r="AL8908" s="355">
        <v>27.642959999999999</v>
      </c>
      <c r="AM8908" s="11">
        <f>IF(Verzie!$E$1="CZK",Ceny!AK8908,IF(Verzie!$E$1="SK",Ceny!AL8908,""))</f>
        <v>27.642959999999999</v>
      </c>
    </row>
    <row r="8909" spans="34:39" ht="15">
      <c r="AH8909" s="353" t="s">
        <v>1682</v>
      </c>
      <c r="AI8909" s="352" t="s">
        <v>25263</v>
      </c>
      <c r="AJ8909" s="352" t="s">
        <v>25264</v>
      </c>
      <c r="AK8909" s="354">
        <v>523.08817999999997</v>
      </c>
      <c r="AL8909" s="355">
        <v>24.91113</v>
      </c>
      <c r="AM8909" s="11">
        <f>IF(Verzie!$E$1="CZK",Ceny!AK8909,IF(Verzie!$E$1="SK",Ceny!AL8909,""))</f>
        <v>24.91113</v>
      </c>
    </row>
    <row r="8910" spans="34:39" ht="15">
      <c r="AH8910" s="353" t="s">
        <v>1682</v>
      </c>
      <c r="AI8910" s="352" t="s">
        <v>25265</v>
      </c>
      <c r="AJ8910" s="352" t="s">
        <v>25266</v>
      </c>
      <c r="AK8910" s="354">
        <v>597.56619999999998</v>
      </c>
      <c r="AL8910" s="355">
        <v>28.745100000000001</v>
      </c>
      <c r="AM8910" s="11">
        <f>IF(Verzie!$E$1="CZK",Ceny!AK8910,IF(Verzie!$E$1="SK",Ceny!AL8910,""))</f>
        <v>28.745100000000001</v>
      </c>
    </row>
    <row r="8911" spans="34:39" ht="15">
      <c r="AH8911" s="353" t="s">
        <v>1682</v>
      </c>
      <c r="AI8911" s="352" t="s">
        <v>25267</v>
      </c>
      <c r="AJ8911" s="352" t="s">
        <v>25268</v>
      </c>
      <c r="AK8911" s="354">
        <v>539.39541999999994</v>
      </c>
      <c r="AL8911" s="355">
        <v>25.946899999999999</v>
      </c>
      <c r="AM8911" s="11">
        <f>IF(Verzie!$E$1="CZK",Ceny!AK8911,IF(Verzie!$E$1="SK",Ceny!AL8911,""))</f>
        <v>25.946899999999999</v>
      </c>
    </row>
    <row r="8912" spans="34:39" ht="15">
      <c r="AH8912" s="353" t="s">
        <v>1682</v>
      </c>
      <c r="AI8912" s="352" t="s">
        <v>25269</v>
      </c>
      <c r="AJ8912" s="352" t="s">
        <v>25270</v>
      </c>
      <c r="AK8912" s="354">
        <v>0</v>
      </c>
      <c r="AL8912" s="355">
        <v>0</v>
      </c>
      <c r="AM8912" s="11">
        <f>IF(Verzie!$E$1="CZK",Ceny!AK8912,IF(Verzie!$E$1="SK",Ceny!AL8912,""))</f>
        <v>0</v>
      </c>
    </row>
    <row r="8913" spans="34:39" ht="15">
      <c r="AH8913" s="353" t="s">
        <v>1682</v>
      </c>
      <c r="AI8913" s="352" t="s">
        <v>25271</v>
      </c>
      <c r="AJ8913" s="352" t="s">
        <v>25272</v>
      </c>
      <c r="AK8913" s="354">
        <v>0</v>
      </c>
      <c r="AL8913" s="355">
        <v>0</v>
      </c>
      <c r="AM8913" s="11">
        <f>IF(Verzie!$E$1="CZK",Ceny!AK8913,IF(Verzie!$E$1="SK",Ceny!AL8913,""))</f>
        <v>0</v>
      </c>
    </row>
    <row r="8914" spans="34:39" ht="15">
      <c r="AH8914" s="353" t="s">
        <v>1682</v>
      </c>
      <c r="AI8914" s="352" t="s">
        <v>25273</v>
      </c>
      <c r="AJ8914" s="352" t="s">
        <v>25274</v>
      </c>
      <c r="AK8914" s="354">
        <v>0</v>
      </c>
      <c r="AL8914" s="355">
        <v>0</v>
      </c>
      <c r="AM8914" s="11">
        <f>IF(Verzie!$E$1="CZK",Ceny!AK8914,IF(Verzie!$E$1="SK",Ceny!AL8914,""))</f>
        <v>0</v>
      </c>
    </row>
    <row r="8915" spans="34:39" ht="15">
      <c r="AH8915" s="353" t="s">
        <v>1682</v>
      </c>
      <c r="AI8915" s="352" t="s">
        <v>25275</v>
      </c>
      <c r="AJ8915" s="352" t="s">
        <v>25276</v>
      </c>
      <c r="AK8915" s="354">
        <v>0</v>
      </c>
      <c r="AL8915" s="355">
        <v>0</v>
      </c>
      <c r="AM8915" s="11">
        <f>IF(Verzie!$E$1="CZK",Ceny!AK8915,IF(Verzie!$E$1="SK",Ceny!AL8915,""))</f>
        <v>0</v>
      </c>
    </row>
    <row r="8916" spans="34:39" ht="15">
      <c r="AH8916" s="353" t="s">
        <v>1682</v>
      </c>
      <c r="AI8916" s="352" t="s">
        <v>25277</v>
      </c>
      <c r="AJ8916" s="352" t="s">
        <v>25278</v>
      </c>
      <c r="AK8916" s="354">
        <v>0</v>
      </c>
      <c r="AL8916" s="355">
        <v>0</v>
      </c>
      <c r="AM8916" s="11">
        <f>IF(Verzie!$E$1="CZK",Ceny!AK8916,IF(Verzie!$E$1="SK",Ceny!AL8916,""))</f>
        <v>0</v>
      </c>
    </row>
    <row r="8917" spans="34:39" ht="15">
      <c r="AH8917" s="353" t="s">
        <v>1682</v>
      </c>
      <c r="AI8917" s="352" t="s">
        <v>25279</v>
      </c>
      <c r="AJ8917" s="352" t="s">
        <v>25280</v>
      </c>
      <c r="AK8917" s="354">
        <v>0</v>
      </c>
      <c r="AL8917" s="355">
        <v>0</v>
      </c>
      <c r="AM8917" s="11">
        <f>IF(Verzie!$E$1="CZK",Ceny!AK8917,IF(Verzie!$E$1="SK",Ceny!AL8917,""))</f>
        <v>0</v>
      </c>
    </row>
    <row r="8918" spans="34:39" ht="15">
      <c r="AH8918" s="353" t="s">
        <v>1682</v>
      </c>
      <c r="AI8918" s="352" t="s">
        <v>25281</v>
      </c>
      <c r="AJ8918" s="352" t="s">
        <v>25282</v>
      </c>
      <c r="AK8918" s="354">
        <v>0</v>
      </c>
      <c r="AL8918" s="355">
        <v>0</v>
      </c>
      <c r="AM8918" s="11">
        <f>IF(Verzie!$E$1="CZK",Ceny!AK8918,IF(Verzie!$E$1="SK",Ceny!AL8918,""))</f>
        <v>0</v>
      </c>
    </row>
    <row r="8919" spans="34:39" ht="15">
      <c r="AH8919" s="353" t="s">
        <v>1682</v>
      </c>
      <c r="AI8919" s="352" t="s">
        <v>25283</v>
      </c>
      <c r="AJ8919" s="352" t="s">
        <v>25284</v>
      </c>
      <c r="AK8919" s="354">
        <v>0</v>
      </c>
      <c r="AL8919" s="355">
        <v>0</v>
      </c>
      <c r="AM8919" s="11">
        <f>IF(Verzie!$E$1="CZK",Ceny!AK8919,IF(Verzie!$E$1="SK",Ceny!AL8919,""))</f>
        <v>0</v>
      </c>
    </row>
    <row r="8920" spans="34:39" ht="15">
      <c r="AH8920" s="353" t="s">
        <v>1682</v>
      </c>
      <c r="AI8920" s="352" t="s">
        <v>25285</v>
      </c>
      <c r="AJ8920" s="352" t="s">
        <v>25286</v>
      </c>
      <c r="AK8920" s="354">
        <v>0</v>
      </c>
      <c r="AL8920" s="355">
        <v>0</v>
      </c>
      <c r="AM8920" s="11">
        <f>IF(Verzie!$E$1="CZK",Ceny!AK8920,IF(Verzie!$E$1="SK",Ceny!AL8920,""))</f>
        <v>0</v>
      </c>
    </row>
    <row r="8921" spans="34:39" ht="15">
      <c r="AH8921" s="353" t="s">
        <v>1682</v>
      </c>
      <c r="AI8921" s="352" t="s">
        <v>25287</v>
      </c>
      <c r="AJ8921" s="352" t="s">
        <v>25288</v>
      </c>
      <c r="AK8921" s="354">
        <v>0</v>
      </c>
      <c r="AL8921" s="355">
        <v>0</v>
      </c>
      <c r="AM8921" s="11">
        <f>IF(Verzie!$E$1="CZK",Ceny!AK8921,IF(Verzie!$E$1="SK",Ceny!AL8921,""))</f>
        <v>0</v>
      </c>
    </row>
    <row r="8922" spans="34:39" ht="15">
      <c r="AH8922" s="353" t="s">
        <v>1682</v>
      </c>
      <c r="AI8922" s="352" t="s">
        <v>25289</v>
      </c>
      <c r="AJ8922" s="352" t="s">
        <v>25290</v>
      </c>
      <c r="AK8922" s="354">
        <v>0</v>
      </c>
      <c r="AL8922" s="355">
        <v>0</v>
      </c>
      <c r="AM8922" s="11">
        <f>IF(Verzie!$E$1="CZK",Ceny!AK8922,IF(Verzie!$E$1="SK",Ceny!AL8922,""))</f>
        <v>0</v>
      </c>
    </row>
    <row r="8923" spans="34:39" ht="15">
      <c r="AH8923" s="353" t="s">
        <v>1682</v>
      </c>
      <c r="AI8923" s="352" t="s">
        <v>25291</v>
      </c>
      <c r="AJ8923" s="352" t="s">
        <v>25292</v>
      </c>
      <c r="AK8923" s="354">
        <v>0</v>
      </c>
      <c r="AL8923" s="355">
        <v>0</v>
      </c>
      <c r="AM8923" s="11">
        <f>IF(Verzie!$E$1="CZK",Ceny!AK8923,IF(Verzie!$E$1="SK",Ceny!AL8923,""))</f>
        <v>0</v>
      </c>
    </row>
    <row r="8924" spans="34:39" ht="15">
      <c r="AH8924" s="353" t="s">
        <v>1682</v>
      </c>
      <c r="AI8924" s="352" t="s">
        <v>25293</v>
      </c>
      <c r="AJ8924" s="352" t="s">
        <v>25294</v>
      </c>
      <c r="AK8924" s="354">
        <v>0</v>
      </c>
      <c r="AL8924" s="355">
        <v>0</v>
      </c>
      <c r="AM8924" s="11">
        <f>IF(Verzie!$E$1="CZK",Ceny!AK8924,IF(Verzie!$E$1="SK",Ceny!AL8924,""))</f>
        <v>0</v>
      </c>
    </row>
    <row r="8925" spans="34:39" ht="15">
      <c r="AH8925" s="353" t="s">
        <v>1682</v>
      </c>
      <c r="AI8925" s="352" t="s">
        <v>25295</v>
      </c>
      <c r="AJ8925" s="352" t="s">
        <v>25296</v>
      </c>
      <c r="AK8925" s="354">
        <v>0</v>
      </c>
      <c r="AL8925" s="355">
        <v>0</v>
      </c>
      <c r="AM8925" s="11">
        <f>IF(Verzie!$E$1="CZK",Ceny!AK8925,IF(Verzie!$E$1="SK",Ceny!AL8925,""))</f>
        <v>0</v>
      </c>
    </row>
    <row r="8926" spans="34:39" ht="15">
      <c r="AH8926" s="353" t="s">
        <v>1682</v>
      </c>
      <c r="AI8926" s="352" t="s">
        <v>25297</v>
      </c>
      <c r="AJ8926" s="352" t="s">
        <v>25298</v>
      </c>
      <c r="AK8926" s="354">
        <v>0</v>
      </c>
      <c r="AL8926" s="355">
        <v>0</v>
      </c>
      <c r="AM8926" s="11">
        <f>IF(Verzie!$E$1="CZK",Ceny!AK8926,IF(Verzie!$E$1="SK",Ceny!AL8926,""))</f>
        <v>0</v>
      </c>
    </row>
    <row r="8927" spans="34:39" ht="15">
      <c r="AH8927" s="353" t="s">
        <v>1682</v>
      </c>
      <c r="AI8927" s="352" t="s">
        <v>25299</v>
      </c>
      <c r="AJ8927" s="352" t="s">
        <v>25300</v>
      </c>
      <c r="AK8927" s="354">
        <v>0</v>
      </c>
      <c r="AL8927" s="355">
        <v>0</v>
      </c>
      <c r="AM8927" s="11">
        <f>IF(Verzie!$E$1="CZK",Ceny!AK8927,IF(Verzie!$E$1="SK",Ceny!AL8927,""))</f>
        <v>0</v>
      </c>
    </row>
    <row r="8928" spans="34:39" ht="15">
      <c r="AH8928" s="353" t="s">
        <v>1682</v>
      </c>
      <c r="AI8928" s="352" t="s">
        <v>25301</v>
      </c>
      <c r="AJ8928" s="352" t="s">
        <v>25302</v>
      </c>
      <c r="AK8928" s="354">
        <v>0</v>
      </c>
      <c r="AL8928" s="355">
        <v>0</v>
      </c>
      <c r="AM8928" s="11">
        <f>IF(Verzie!$E$1="CZK",Ceny!AK8928,IF(Verzie!$E$1="SK",Ceny!AL8928,""))</f>
        <v>0</v>
      </c>
    </row>
    <row r="8929" spans="34:39" ht="15">
      <c r="AH8929" s="353" t="s">
        <v>1682</v>
      </c>
      <c r="AI8929" s="352" t="s">
        <v>25303</v>
      </c>
      <c r="AJ8929" s="352" t="s">
        <v>25304</v>
      </c>
      <c r="AK8929" s="354">
        <v>0</v>
      </c>
      <c r="AL8929" s="355">
        <v>0</v>
      </c>
      <c r="AM8929" s="11">
        <f>IF(Verzie!$E$1="CZK",Ceny!AK8929,IF(Verzie!$E$1="SK",Ceny!AL8929,""))</f>
        <v>0</v>
      </c>
    </row>
    <row r="8930" spans="34:39" ht="15">
      <c r="AH8930" s="353" t="s">
        <v>1682</v>
      </c>
      <c r="AI8930" s="352" t="s">
        <v>25305</v>
      </c>
      <c r="AJ8930" s="352" t="s">
        <v>25306</v>
      </c>
      <c r="AK8930" s="354">
        <v>0</v>
      </c>
      <c r="AL8930" s="355">
        <v>0</v>
      </c>
      <c r="AM8930" s="11">
        <f>IF(Verzie!$E$1="CZK",Ceny!AK8930,IF(Verzie!$E$1="SK",Ceny!AL8930,""))</f>
        <v>0</v>
      </c>
    </row>
    <row r="8931" spans="34:39" ht="15">
      <c r="AH8931" s="353" t="s">
        <v>1682</v>
      </c>
      <c r="AI8931" s="352" t="s">
        <v>25307</v>
      </c>
      <c r="AJ8931" s="352" t="s">
        <v>25308</v>
      </c>
      <c r="AK8931" s="354">
        <v>0</v>
      </c>
      <c r="AL8931" s="355">
        <v>0</v>
      </c>
      <c r="AM8931" s="11">
        <f>IF(Verzie!$E$1="CZK",Ceny!AK8931,IF(Verzie!$E$1="SK",Ceny!AL8931,""))</f>
        <v>0</v>
      </c>
    </row>
    <row r="8932" spans="34:39" ht="15">
      <c r="AH8932" s="353" t="s">
        <v>1682</v>
      </c>
      <c r="AI8932" s="352" t="s">
        <v>25309</v>
      </c>
      <c r="AJ8932" s="352" t="s">
        <v>25310</v>
      </c>
      <c r="AK8932" s="354">
        <v>0</v>
      </c>
      <c r="AL8932" s="355">
        <v>0</v>
      </c>
      <c r="AM8932" s="11">
        <f>IF(Verzie!$E$1="CZK",Ceny!AK8932,IF(Verzie!$E$1="SK",Ceny!AL8932,""))</f>
        <v>0</v>
      </c>
    </row>
    <row r="8933" spans="34:39" ht="15">
      <c r="AH8933" s="353" t="s">
        <v>1682</v>
      </c>
      <c r="AI8933" s="352" t="s">
        <v>25311</v>
      </c>
      <c r="AJ8933" s="352" t="s">
        <v>25312</v>
      </c>
      <c r="AK8933" s="354">
        <v>0</v>
      </c>
      <c r="AL8933" s="355">
        <v>0</v>
      </c>
      <c r="AM8933" s="11">
        <f>IF(Verzie!$E$1="CZK",Ceny!AK8933,IF(Verzie!$E$1="SK",Ceny!AL8933,""))</f>
        <v>0</v>
      </c>
    </row>
    <row r="8934" spans="34:39" ht="15">
      <c r="AH8934" s="353" t="s">
        <v>1682</v>
      </c>
      <c r="AI8934" s="352" t="s">
        <v>25313</v>
      </c>
      <c r="AJ8934" s="352" t="s">
        <v>25314</v>
      </c>
      <c r="AK8934" s="354">
        <v>0</v>
      </c>
      <c r="AL8934" s="355">
        <v>0</v>
      </c>
      <c r="AM8934" s="11">
        <f>IF(Verzie!$E$1="CZK",Ceny!AK8934,IF(Verzie!$E$1="SK",Ceny!AL8934,""))</f>
        <v>0</v>
      </c>
    </row>
    <row r="8935" spans="34:39" ht="15">
      <c r="AH8935" s="353" t="s">
        <v>1682</v>
      </c>
      <c r="AI8935" s="352" t="s">
        <v>25315</v>
      </c>
      <c r="AJ8935" s="352" t="s">
        <v>25316</v>
      </c>
      <c r="AK8935" s="354">
        <v>0</v>
      </c>
      <c r="AL8935" s="355">
        <v>0</v>
      </c>
      <c r="AM8935" s="11">
        <f>IF(Verzie!$E$1="CZK",Ceny!AK8935,IF(Verzie!$E$1="SK",Ceny!AL8935,""))</f>
        <v>0</v>
      </c>
    </row>
    <row r="8936" spans="34:39" ht="15">
      <c r="AH8936" s="353" t="s">
        <v>1682</v>
      </c>
      <c r="AI8936" s="352" t="s">
        <v>25317</v>
      </c>
      <c r="AJ8936" s="352" t="s">
        <v>25318</v>
      </c>
      <c r="AK8936" s="354">
        <v>0</v>
      </c>
      <c r="AL8936" s="355">
        <v>0</v>
      </c>
      <c r="AM8936" s="11">
        <f>IF(Verzie!$E$1="CZK",Ceny!AK8936,IF(Verzie!$E$1="SK",Ceny!AL8936,""))</f>
        <v>0</v>
      </c>
    </row>
    <row r="8937" spans="34:39" ht="15">
      <c r="AH8937" s="353" t="s">
        <v>1682</v>
      </c>
      <c r="AI8937" s="352" t="s">
        <v>25319</v>
      </c>
      <c r="AJ8937" s="352" t="s">
        <v>25320</v>
      </c>
      <c r="AK8937" s="354">
        <v>0</v>
      </c>
      <c r="AL8937" s="355">
        <v>0</v>
      </c>
      <c r="AM8937" s="11">
        <f>IF(Verzie!$E$1="CZK",Ceny!AK8937,IF(Verzie!$E$1="SK",Ceny!AL8937,""))</f>
        <v>0</v>
      </c>
    </row>
    <row r="8938" spans="34:39" ht="15">
      <c r="AH8938" s="353" t="s">
        <v>1682</v>
      </c>
      <c r="AI8938" s="352" t="s">
        <v>25321</v>
      </c>
      <c r="AJ8938" s="352" t="s">
        <v>25322</v>
      </c>
      <c r="AK8938" s="354">
        <v>0</v>
      </c>
      <c r="AL8938" s="355">
        <v>0</v>
      </c>
      <c r="AM8938" s="11">
        <f>IF(Verzie!$E$1="CZK",Ceny!AK8938,IF(Verzie!$E$1="SK",Ceny!AL8938,""))</f>
        <v>0</v>
      </c>
    </row>
    <row r="8939" spans="34:39" ht="15">
      <c r="AH8939" s="353" t="s">
        <v>1682</v>
      </c>
      <c r="AI8939" s="352" t="s">
        <v>25323</v>
      </c>
      <c r="AJ8939" s="352" t="s">
        <v>25324</v>
      </c>
      <c r="AK8939" s="354">
        <v>0</v>
      </c>
      <c r="AL8939" s="355">
        <v>0</v>
      </c>
      <c r="AM8939" s="11">
        <f>IF(Verzie!$E$1="CZK",Ceny!AK8939,IF(Verzie!$E$1="SK",Ceny!AL8939,""))</f>
        <v>0</v>
      </c>
    </row>
    <row r="8940" spans="34:39" ht="15">
      <c r="AH8940" s="353" t="s">
        <v>1682</v>
      </c>
      <c r="AI8940" s="352" t="s">
        <v>25325</v>
      </c>
      <c r="AJ8940" s="352" t="s">
        <v>25326</v>
      </c>
      <c r="AK8940" s="354">
        <v>0</v>
      </c>
      <c r="AL8940" s="355">
        <v>0</v>
      </c>
      <c r="AM8940" s="11">
        <f>IF(Verzie!$E$1="CZK",Ceny!AK8940,IF(Verzie!$E$1="SK",Ceny!AL8940,""))</f>
        <v>0</v>
      </c>
    </row>
    <row r="8941" spans="34:39" ht="15">
      <c r="AH8941" s="353" t="s">
        <v>1682</v>
      </c>
      <c r="AI8941" s="352" t="s">
        <v>25327</v>
      </c>
      <c r="AJ8941" s="352" t="s">
        <v>25328</v>
      </c>
      <c r="AK8941" s="354">
        <v>0</v>
      </c>
      <c r="AL8941" s="355">
        <v>0</v>
      </c>
      <c r="AM8941" s="11">
        <f>IF(Verzie!$E$1="CZK",Ceny!AK8941,IF(Verzie!$E$1="SK",Ceny!AL8941,""))</f>
        <v>0</v>
      </c>
    </row>
    <row r="8942" spans="34:39" ht="15">
      <c r="AH8942" s="353" t="s">
        <v>1682</v>
      </c>
      <c r="AI8942" s="352" t="s">
        <v>25329</v>
      </c>
      <c r="AJ8942" s="352" t="s">
        <v>25330</v>
      </c>
      <c r="AK8942" s="354">
        <v>0</v>
      </c>
      <c r="AL8942" s="355">
        <v>0</v>
      </c>
      <c r="AM8942" s="11">
        <f>IF(Verzie!$E$1="CZK",Ceny!AK8942,IF(Verzie!$E$1="SK",Ceny!AL8942,""))</f>
        <v>0</v>
      </c>
    </row>
    <row r="8943" spans="34:39" ht="15">
      <c r="AH8943" s="353" t="s">
        <v>1682</v>
      </c>
      <c r="AI8943" s="352" t="s">
        <v>25331</v>
      </c>
      <c r="AJ8943" s="352" t="s">
        <v>25332</v>
      </c>
      <c r="AK8943" s="354">
        <v>0</v>
      </c>
      <c r="AL8943" s="355">
        <v>0</v>
      </c>
      <c r="AM8943" s="11">
        <f>IF(Verzie!$E$1="CZK",Ceny!AK8943,IF(Verzie!$E$1="SK",Ceny!AL8943,""))</f>
        <v>0</v>
      </c>
    </row>
    <row r="8944" spans="34:39" ht="15">
      <c r="AH8944" s="353" t="s">
        <v>1682</v>
      </c>
      <c r="AI8944" s="352" t="s">
        <v>25333</v>
      </c>
      <c r="AJ8944" s="352" t="s">
        <v>25334</v>
      </c>
      <c r="AK8944" s="354">
        <v>0</v>
      </c>
      <c r="AL8944" s="355">
        <v>0</v>
      </c>
      <c r="AM8944" s="11">
        <f>IF(Verzie!$E$1="CZK",Ceny!AK8944,IF(Verzie!$E$1="SK",Ceny!AL8944,""))</f>
        <v>0</v>
      </c>
    </row>
    <row r="8945" spans="34:39" ht="15">
      <c r="AH8945" s="353" t="s">
        <v>1682</v>
      </c>
      <c r="AI8945" s="352" t="s">
        <v>25335</v>
      </c>
      <c r="AJ8945" s="352" t="s">
        <v>25336</v>
      </c>
      <c r="AK8945" s="354">
        <v>0</v>
      </c>
      <c r="AL8945" s="355">
        <v>0</v>
      </c>
      <c r="AM8945" s="11">
        <f>IF(Verzie!$E$1="CZK",Ceny!AK8945,IF(Verzie!$E$1="SK",Ceny!AL8945,""))</f>
        <v>0</v>
      </c>
    </row>
    <row r="8946" spans="34:39" ht="15">
      <c r="AH8946" s="353" t="s">
        <v>1682</v>
      </c>
      <c r="AI8946" s="352" t="s">
        <v>25337</v>
      </c>
      <c r="AJ8946" s="352" t="s">
        <v>25338</v>
      </c>
      <c r="AK8946" s="354">
        <v>0</v>
      </c>
      <c r="AL8946" s="355">
        <v>0</v>
      </c>
      <c r="AM8946" s="11">
        <f>IF(Verzie!$E$1="CZK",Ceny!AK8946,IF(Verzie!$E$1="SK",Ceny!AL8946,""))</f>
        <v>0</v>
      </c>
    </row>
    <row r="8947" spans="34:39" ht="15">
      <c r="AH8947" s="353" t="s">
        <v>1682</v>
      </c>
      <c r="AI8947" s="352" t="s">
        <v>25339</v>
      </c>
      <c r="AJ8947" s="352" t="s">
        <v>25340</v>
      </c>
      <c r="AK8947" s="354">
        <v>0</v>
      </c>
      <c r="AL8947" s="355">
        <v>0</v>
      </c>
      <c r="AM8947" s="11">
        <f>IF(Verzie!$E$1="CZK",Ceny!AK8947,IF(Verzie!$E$1="SK",Ceny!AL8947,""))</f>
        <v>0</v>
      </c>
    </row>
    <row r="8948" spans="34:39" ht="15">
      <c r="AH8948" s="353" t="s">
        <v>1682</v>
      </c>
      <c r="AI8948" s="352" t="s">
        <v>25341</v>
      </c>
      <c r="AJ8948" s="352" t="s">
        <v>25342</v>
      </c>
      <c r="AK8948" s="354">
        <v>0</v>
      </c>
      <c r="AL8948" s="355">
        <v>0</v>
      </c>
      <c r="AM8948" s="11">
        <f>IF(Verzie!$E$1="CZK",Ceny!AK8948,IF(Verzie!$E$1="SK",Ceny!AL8948,""))</f>
        <v>0</v>
      </c>
    </row>
    <row r="8949" spans="34:39" ht="15">
      <c r="AH8949" s="353" t="s">
        <v>1682</v>
      </c>
      <c r="AI8949" s="352" t="s">
        <v>25343</v>
      </c>
      <c r="AJ8949" s="352" t="s">
        <v>25344</v>
      </c>
      <c r="AK8949" s="354">
        <v>0</v>
      </c>
      <c r="AL8949" s="355">
        <v>0</v>
      </c>
      <c r="AM8949" s="11">
        <f>IF(Verzie!$E$1="CZK",Ceny!AK8949,IF(Verzie!$E$1="SK",Ceny!AL8949,""))</f>
        <v>0</v>
      </c>
    </row>
    <row r="8950" spans="34:39" ht="15">
      <c r="AH8950" s="353" t="s">
        <v>1682</v>
      </c>
      <c r="AI8950" s="352" t="s">
        <v>25345</v>
      </c>
      <c r="AJ8950" s="352" t="s">
        <v>25346</v>
      </c>
      <c r="AK8950" s="354">
        <v>0</v>
      </c>
      <c r="AL8950" s="355">
        <v>0</v>
      </c>
      <c r="AM8950" s="11">
        <f>IF(Verzie!$E$1="CZK",Ceny!AK8950,IF(Verzie!$E$1="SK",Ceny!AL8950,""))</f>
        <v>0</v>
      </c>
    </row>
    <row r="8951" spans="34:39" ht="15">
      <c r="AH8951" s="353" t="s">
        <v>1682</v>
      </c>
      <c r="AI8951" s="352" t="s">
        <v>25347</v>
      </c>
      <c r="AJ8951" s="352" t="s">
        <v>25348</v>
      </c>
      <c r="AK8951" s="354">
        <v>0</v>
      </c>
      <c r="AL8951" s="355">
        <v>0</v>
      </c>
      <c r="AM8951" s="11">
        <f>IF(Verzie!$E$1="CZK",Ceny!AK8951,IF(Verzie!$E$1="SK",Ceny!AL8951,""))</f>
        <v>0</v>
      </c>
    </row>
    <row r="8952" spans="34:39" ht="15">
      <c r="AH8952" s="353" t="s">
        <v>1682</v>
      </c>
      <c r="AI8952" s="352" t="s">
        <v>25349</v>
      </c>
      <c r="AJ8952" s="352" t="s">
        <v>25350</v>
      </c>
      <c r="AK8952" s="354">
        <v>0</v>
      </c>
      <c r="AL8952" s="355">
        <v>0</v>
      </c>
      <c r="AM8952" s="11">
        <f>IF(Verzie!$E$1="CZK",Ceny!AK8952,IF(Verzie!$E$1="SK",Ceny!AL8952,""))</f>
        <v>0</v>
      </c>
    </row>
    <row r="8953" spans="34:39" ht="15">
      <c r="AH8953" s="353" t="s">
        <v>1682</v>
      </c>
      <c r="AI8953" s="352" t="s">
        <v>25351</v>
      </c>
      <c r="AJ8953" s="352" t="s">
        <v>25352</v>
      </c>
      <c r="AK8953" s="354">
        <v>0</v>
      </c>
      <c r="AL8953" s="355">
        <v>0</v>
      </c>
      <c r="AM8953" s="11">
        <f>IF(Verzie!$E$1="CZK",Ceny!AK8953,IF(Verzie!$E$1="SK",Ceny!AL8953,""))</f>
        <v>0</v>
      </c>
    </row>
    <row r="8954" spans="34:39" ht="15">
      <c r="AH8954" s="353" t="s">
        <v>1682</v>
      </c>
      <c r="AI8954" s="352" t="s">
        <v>25353</v>
      </c>
      <c r="AJ8954" s="352" t="s">
        <v>25354</v>
      </c>
      <c r="AK8954" s="354">
        <v>0</v>
      </c>
      <c r="AL8954" s="355">
        <v>0</v>
      </c>
      <c r="AM8954" s="11">
        <f>IF(Verzie!$E$1="CZK",Ceny!AK8954,IF(Verzie!$E$1="SK",Ceny!AL8954,""))</f>
        <v>0</v>
      </c>
    </row>
    <row r="8955" spans="34:39" ht="15">
      <c r="AH8955" s="353" t="s">
        <v>1682</v>
      </c>
      <c r="AI8955" s="352" t="s">
        <v>25355</v>
      </c>
      <c r="AJ8955" s="352" t="s">
        <v>25356</v>
      </c>
      <c r="AK8955" s="354">
        <v>0</v>
      </c>
      <c r="AL8955" s="355">
        <v>0</v>
      </c>
      <c r="AM8955" s="11">
        <f>IF(Verzie!$E$1="CZK",Ceny!AK8955,IF(Verzie!$E$1="SK",Ceny!AL8955,""))</f>
        <v>0</v>
      </c>
    </row>
    <row r="8956" spans="34:39" ht="15">
      <c r="AH8956" s="353" t="s">
        <v>1682</v>
      </c>
      <c r="AI8956" s="352" t="s">
        <v>25357</v>
      </c>
      <c r="AJ8956" s="352" t="s">
        <v>25358</v>
      </c>
      <c r="AK8956" s="354">
        <v>0</v>
      </c>
      <c r="AL8956" s="355">
        <v>0</v>
      </c>
      <c r="AM8956" s="11">
        <f>IF(Verzie!$E$1="CZK",Ceny!AK8956,IF(Verzie!$E$1="SK",Ceny!AL8956,""))</f>
        <v>0</v>
      </c>
    </row>
    <row r="8957" spans="34:39" ht="15">
      <c r="AH8957" s="353" t="s">
        <v>1682</v>
      </c>
      <c r="AI8957" s="352" t="s">
        <v>25359</v>
      </c>
      <c r="AJ8957" s="352" t="s">
        <v>25360</v>
      </c>
      <c r="AK8957" s="354">
        <v>0</v>
      </c>
      <c r="AL8957" s="355">
        <v>0</v>
      </c>
      <c r="AM8957" s="11">
        <f>IF(Verzie!$E$1="CZK",Ceny!AK8957,IF(Verzie!$E$1="SK",Ceny!AL8957,""))</f>
        <v>0</v>
      </c>
    </row>
    <row r="8958" spans="34:39" ht="15">
      <c r="AH8958" s="353" t="s">
        <v>1682</v>
      </c>
      <c r="AI8958" s="352" t="s">
        <v>25361</v>
      </c>
      <c r="AJ8958" s="352" t="s">
        <v>25362</v>
      </c>
      <c r="AK8958" s="354">
        <v>0</v>
      </c>
      <c r="AL8958" s="355">
        <v>0</v>
      </c>
      <c r="AM8958" s="11">
        <f>IF(Verzie!$E$1="CZK",Ceny!AK8958,IF(Verzie!$E$1="SK",Ceny!AL8958,""))</f>
        <v>0</v>
      </c>
    </row>
    <row r="8959" spans="34:39" ht="15">
      <c r="AH8959" s="353" t="s">
        <v>1682</v>
      </c>
      <c r="AI8959" s="352" t="s">
        <v>25363</v>
      </c>
      <c r="AJ8959" s="352" t="s">
        <v>25364</v>
      </c>
      <c r="AK8959" s="354">
        <v>0</v>
      </c>
      <c r="AL8959" s="355">
        <v>0</v>
      </c>
      <c r="AM8959" s="11">
        <f>IF(Verzie!$E$1="CZK",Ceny!AK8959,IF(Verzie!$E$1="SK",Ceny!AL8959,""))</f>
        <v>0</v>
      </c>
    </row>
    <row r="8960" spans="34:39" ht="15">
      <c r="AH8960" s="353" t="s">
        <v>1682</v>
      </c>
      <c r="AI8960" s="352" t="s">
        <v>25365</v>
      </c>
      <c r="AJ8960" s="352" t="s">
        <v>25366</v>
      </c>
      <c r="AK8960" s="354">
        <v>0</v>
      </c>
      <c r="AL8960" s="355">
        <v>0</v>
      </c>
      <c r="AM8960" s="11">
        <f>IF(Verzie!$E$1="CZK",Ceny!AK8960,IF(Verzie!$E$1="SK",Ceny!AL8960,""))</f>
        <v>0</v>
      </c>
    </row>
    <row r="8961" spans="34:39" ht="15">
      <c r="AH8961" s="353" t="s">
        <v>1682</v>
      </c>
      <c r="AI8961" s="352" t="s">
        <v>25367</v>
      </c>
      <c r="AJ8961" s="352" t="s">
        <v>25368</v>
      </c>
      <c r="AK8961" s="354">
        <v>0</v>
      </c>
      <c r="AL8961" s="355">
        <v>0</v>
      </c>
      <c r="AM8961" s="11">
        <f>IF(Verzie!$E$1="CZK",Ceny!AK8961,IF(Verzie!$E$1="SK",Ceny!AL8961,""))</f>
        <v>0</v>
      </c>
    </row>
    <row r="8962" spans="34:39" ht="15">
      <c r="AH8962" s="353" t="s">
        <v>1682</v>
      </c>
      <c r="AI8962" s="352" t="s">
        <v>25369</v>
      </c>
      <c r="AJ8962" s="352" t="s">
        <v>25370</v>
      </c>
      <c r="AK8962" s="354">
        <v>0</v>
      </c>
      <c r="AL8962" s="355">
        <v>0</v>
      </c>
      <c r="AM8962" s="11">
        <f>IF(Verzie!$E$1="CZK",Ceny!AK8962,IF(Verzie!$E$1="SK",Ceny!AL8962,""))</f>
        <v>0</v>
      </c>
    </row>
    <row r="8963" spans="34:39" ht="15">
      <c r="AH8963" s="353" t="s">
        <v>1682</v>
      </c>
      <c r="AI8963" s="352" t="s">
        <v>25371</v>
      </c>
      <c r="AJ8963" s="352" t="s">
        <v>25372</v>
      </c>
      <c r="AK8963" s="354">
        <v>0</v>
      </c>
      <c r="AL8963" s="355">
        <v>0</v>
      </c>
      <c r="AM8963" s="11">
        <f>IF(Verzie!$E$1="CZK",Ceny!AK8963,IF(Verzie!$E$1="SK",Ceny!AL8963,""))</f>
        <v>0</v>
      </c>
    </row>
    <row r="8964" spans="34:39" ht="15">
      <c r="AH8964" s="353" t="s">
        <v>1682</v>
      </c>
      <c r="AI8964" s="352" t="s">
        <v>25373</v>
      </c>
      <c r="AJ8964" s="352" t="s">
        <v>25374</v>
      </c>
      <c r="AK8964" s="354">
        <v>0</v>
      </c>
      <c r="AL8964" s="355">
        <v>0</v>
      </c>
      <c r="AM8964" s="11">
        <f>IF(Verzie!$E$1="CZK",Ceny!AK8964,IF(Verzie!$E$1="SK",Ceny!AL8964,""))</f>
        <v>0</v>
      </c>
    </row>
    <row r="8965" spans="34:39" ht="15">
      <c r="AH8965" s="353" t="s">
        <v>1682</v>
      </c>
      <c r="AI8965" s="352" t="s">
        <v>25375</v>
      </c>
      <c r="AJ8965" s="352" t="s">
        <v>25376</v>
      </c>
      <c r="AK8965" s="354">
        <v>0</v>
      </c>
      <c r="AL8965" s="355">
        <v>0</v>
      </c>
      <c r="AM8965" s="11">
        <f>IF(Verzie!$E$1="CZK",Ceny!AK8965,IF(Verzie!$E$1="SK",Ceny!AL8965,""))</f>
        <v>0</v>
      </c>
    </row>
    <row r="8966" spans="34:39" ht="15">
      <c r="AH8966" s="353" t="s">
        <v>1682</v>
      </c>
      <c r="AI8966" s="352" t="s">
        <v>25377</v>
      </c>
      <c r="AJ8966" s="352" t="s">
        <v>25378</v>
      </c>
      <c r="AK8966" s="354">
        <v>0</v>
      </c>
      <c r="AL8966" s="355">
        <v>0</v>
      </c>
      <c r="AM8966" s="11">
        <f>IF(Verzie!$E$1="CZK",Ceny!AK8966,IF(Verzie!$E$1="SK",Ceny!AL8966,""))</f>
        <v>0</v>
      </c>
    </row>
    <row r="8967" spans="34:39" ht="15">
      <c r="AH8967" s="353" t="s">
        <v>1682</v>
      </c>
      <c r="AI8967" s="352" t="s">
        <v>25379</v>
      </c>
      <c r="AJ8967" s="352" t="s">
        <v>25380</v>
      </c>
      <c r="AK8967" s="354">
        <v>0</v>
      </c>
      <c r="AL8967" s="355">
        <v>0</v>
      </c>
      <c r="AM8967" s="11">
        <f>IF(Verzie!$E$1="CZK",Ceny!AK8967,IF(Verzie!$E$1="SK",Ceny!AL8967,""))</f>
        <v>0</v>
      </c>
    </row>
    <row r="8968" spans="34:39" ht="15">
      <c r="AH8968" s="353" t="s">
        <v>1682</v>
      </c>
      <c r="AI8968" s="352" t="s">
        <v>25381</v>
      </c>
      <c r="AJ8968" s="352" t="s">
        <v>25382</v>
      </c>
      <c r="AK8968" s="354">
        <v>0</v>
      </c>
      <c r="AL8968" s="355">
        <v>0</v>
      </c>
      <c r="AM8968" s="11">
        <f>IF(Verzie!$E$1="CZK",Ceny!AK8968,IF(Verzie!$E$1="SK",Ceny!AL8968,""))</f>
        <v>0</v>
      </c>
    </row>
    <row r="8969" spans="34:39" ht="15">
      <c r="AH8969" s="353" t="s">
        <v>1682</v>
      </c>
      <c r="AI8969" s="352" t="s">
        <v>25383</v>
      </c>
      <c r="AJ8969" s="352" t="s">
        <v>25384</v>
      </c>
      <c r="AK8969" s="354">
        <v>0</v>
      </c>
      <c r="AL8969" s="355">
        <v>0</v>
      </c>
      <c r="AM8969" s="11">
        <f>IF(Verzie!$E$1="CZK",Ceny!AK8969,IF(Verzie!$E$1="SK",Ceny!AL8969,""))</f>
        <v>0</v>
      </c>
    </row>
    <row r="8970" spans="34:39" ht="15">
      <c r="AH8970" s="353" t="s">
        <v>1682</v>
      </c>
      <c r="AI8970" s="352" t="s">
        <v>25385</v>
      </c>
      <c r="AJ8970" s="352" t="s">
        <v>25386</v>
      </c>
      <c r="AK8970" s="354">
        <v>0</v>
      </c>
      <c r="AL8970" s="355">
        <v>0</v>
      </c>
      <c r="AM8970" s="11">
        <f>IF(Verzie!$E$1="CZK",Ceny!AK8970,IF(Verzie!$E$1="SK",Ceny!AL8970,""))</f>
        <v>0</v>
      </c>
    </row>
    <row r="8971" spans="34:39" ht="15">
      <c r="AH8971" s="353" t="s">
        <v>1682</v>
      </c>
      <c r="AI8971" s="352" t="s">
        <v>25387</v>
      </c>
      <c r="AJ8971" s="352" t="s">
        <v>25388</v>
      </c>
      <c r="AK8971" s="354">
        <v>0</v>
      </c>
      <c r="AL8971" s="355">
        <v>0</v>
      </c>
      <c r="AM8971" s="11">
        <f>IF(Verzie!$E$1="CZK",Ceny!AK8971,IF(Verzie!$E$1="SK",Ceny!AL8971,""))</f>
        <v>0</v>
      </c>
    </row>
    <row r="8972" spans="34:39" ht="15">
      <c r="AH8972" s="353" t="s">
        <v>1682</v>
      </c>
      <c r="AI8972" s="352" t="s">
        <v>25389</v>
      </c>
      <c r="AJ8972" s="352" t="s">
        <v>25390</v>
      </c>
      <c r="AK8972" s="354">
        <v>0</v>
      </c>
      <c r="AL8972" s="355">
        <v>0</v>
      </c>
      <c r="AM8972" s="11">
        <f>IF(Verzie!$E$1="CZK",Ceny!AK8972,IF(Verzie!$E$1="SK",Ceny!AL8972,""))</f>
        <v>0</v>
      </c>
    </row>
    <row r="8973" spans="34:39" ht="15">
      <c r="AH8973" s="353" t="s">
        <v>1682</v>
      </c>
      <c r="AI8973" s="352" t="s">
        <v>25391</v>
      </c>
      <c r="AJ8973" s="352" t="s">
        <v>25392</v>
      </c>
      <c r="AK8973" s="354">
        <v>0</v>
      </c>
      <c r="AL8973" s="355">
        <v>0</v>
      </c>
      <c r="AM8973" s="11">
        <f>IF(Verzie!$E$1="CZK",Ceny!AK8973,IF(Verzie!$E$1="SK",Ceny!AL8973,""))</f>
        <v>0</v>
      </c>
    </row>
    <row r="8974" spans="34:39" ht="15">
      <c r="AH8974" s="353" t="s">
        <v>1682</v>
      </c>
      <c r="AI8974" s="352" t="s">
        <v>25393</v>
      </c>
      <c r="AJ8974" s="352" t="s">
        <v>25394</v>
      </c>
      <c r="AK8974" s="354">
        <v>0</v>
      </c>
      <c r="AL8974" s="355">
        <v>0</v>
      </c>
      <c r="AM8974" s="11">
        <f>IF(Verzie!$E$1="CZK",Ceny!AK8974,IF(Verzie!$E$1="SK",Ceny!AL8974,""))</f>
        <v>0</v>
      </c>
    </row>
    <row r="8975" spans="34:39" ht="15">
      <c r="AH8975" s="353" t="s">
        <v>1682</v>
      </c>
      <c r="AI8975" s="352" t="s">
        <v>25395</v>
      </c>
      <c r="AJ8975" s="352" t="s">
        <v>25396</v>
      </c>
      <c r="AK8975" s="354">
        <v>0</v>
      </c>
      <c r="AL8975" s="355">
        <v>0</v>
      </c>
      <c r="AM8975" s="11">
        <f>IF(Verzie!$E$1="CZK",Ceny!AK8975,IF(Verzie!$E$1="SK",Ceny!AL8975,""))</f>
        <v>0</v>
      </c>
    </row>
    <row r="8976" spans="34:39" ht="15">
      <c r="AH8976" s="353" t="s">
        <v>1682</v>
      </c>
      <c r="AI8976" s="352" t="s">
        <v>25397</v>
      </c>
      <c r="AJ8976" s="352" t="s">
        <v>25398</v>
      </c>
      <c r="AK8976" s="354">
        <v>0</v>
      </c>
      <c r="AL8976" s="355">
        <v>0</v>
      </c>
      <c r="AM8976" s="11">
        <f>IF(Verzie!$E$1="CZK",Ceny!AK8976,IF(Verzie!$E$1="SK",Ceny!AL8976,""))</f>
        <v>0</v>
      </c>
    </row>
    <row r="8977" spans="34:39" ht="15">
      <c r="AH8977" s="353" t="s">
        <v>1682</v>
      </c>
      <c r="AI8977" s="352" t="s">
        <v>25399</v>
      </c>
      <c r="AJ8977" s="352" t="s">
        <v>25400</v>
      </c>
      <c r="AK8977" s="354">
        <v>0</v>
      </c>
      <c r="AL8977" s="355">
        <v>0</v>
      </c>
      <c r="AM8977" s="11">
        <f>IF(Verzie!$E$1="CZK",Ceny!AK8977,IF(Verzie!$E$1="SK",Ceny!AL8977,""))</f>
        <v>0</v>
      </c>
    </row>
    <row r="8978" spans="34:39" ht="15">
      <c r="AH8978" s="353" t="s">
        <v>1682</v>
      </c>
      <c r="AI8978" s="352" t="s">
        <v>25401</v>
      </c>
      <c r="AJ8978" s="352" t="s">
        <v>25402</v>
      </c>
      <c r="AK8978" s="354">
        <v>0</v>
      </c>
      <c r="AL8978" s="355">
        <v>0</v>
      </c>
      <c r="AM8978" s="11">
        <f>IF(Verzie!$E$1="CZK",Ceny!AK8978,IF(Verzie!$E$1="SK",Ceny!AL8978,""))</f>
        <v>0</v>
      </c>
    </row>
    <row r="8979" spans="34:39" ht="15">
      <c r="AH8979" s="353" t="s">
        <v>1682</v>
      </c>
      <c r="AI8979" s="352" t="s">
        <v>25403</v>
      </c>
      <c r="AJ8979" s="352" t="s">
        <v>25404</v>
      </c>
      <c r="AK8979" s="354">
        <v>0</v>
      </c>
      <c r="AL8979" s="355">
        <v>0</v>
      </c>
      <c r="AM8979" s="11">
        <f>IF(Verzie!$E$1="CZK",Ceny!AK8979,IF(Verzie!$E$1="SK",Ceny!AL8979,""))</f>
        <v>0</v>
      </c>
    </row>
    <row r="8980" spans="34:39" ht="15">
      <c r="AH8980" s="353" t="s">
        <v>1682</v>
      </c>
      <c r="AI8980" s="352" t="s">
        <v>25405</v>
      </c>
      <c r="AJ8980" s="352" t="s">
        <v>25406</v>
      </c>
      <c r="AK8980" s="354">
        <v>0</v>
      </c>
      <c r="AL8980" s="355">
        <v>0</v>
      </c>
      <c r="AM8980" s="11">
        <f>IF(Verzie!$E$1="CZK",Ceny!AK8980,IF(Verzie!$E$1="SK",Ceny!AL8980,""))</f>
        <v>0</v>
      </c>
    </row>
    <row r="8981" spans="34:39" ht="15">
      <c r="AH8981" s="353" t="s">
        <v>1682</v>
      </c>
      <c r="AI8981" s="352" t="s">
        <v>25407</v>
      </c>
      <c r="AJ8981" s="352" t="s">
        <v>25408</v>
      </c>
      <c r="AK8981" s="354">
        <v>0</v>
      </c>
      <c r="AL8981" s="355">
        <v>0</v>
      </c>
      <c r="AM8981" s="11">
        <f>IF(Verzie!$E$1="CZK",Ceny!AK8981,IF(Verzie!$E$1="SK",Ceny!AL8981,""))</f>
        <v>0</v>
      </c>
    </row>
    <row r="8982" spans="34:39" ht="15">
      <c r="AH8982" s="353" t="s">
        <v>1682</v>
      </c>
      <c r="AI8982" s="352" t="s">
        <v>25409</v>
      </c>
      <c r="AJ8982" s="352" t="s">
        <v>25410</v>
      </c>
      <c r="AK8982" s="354">
        <v>0</v>
      </c>
      <c r="AL8982" s="355">
        <v>0</v>
      </c>
      <c r="AM8982" s="11">
        <f>IF(Verzie!$E$1="CZK",Ceny!AK8982,IF(Verzie!$E$1="SK",Ceny!AL8982,""))</f>
        <v>0</v>
      </c>
    </row>
    <row r="8983" spans="34:39" ht="15">
      <c r="AH8983" s="353" t="s">
        <v>1682</v>
      </c>
      <c r="AI8983" s="352" t="s">
        <v>25411</v>
      </c>
      <c r="AJ8983" s="352" t="s">
        <v>25412</v>
      </c>
      <c r="AK8983" s="354">
        <v>0</v>
      </c>
      <c r="AL8983" s="355">
        <v>0</v>
      </c>
      <c r="AM8983" s="11">
        <f>IF(Verzie!$E$1="CZK",Ceny!AK8983,IF(Verzie!$E$1="SK",Ceny!AL8983,""))</f>
        <v>0</v>
      </c>
    </row>
    <row r="8984" spans="34:39" ht="15">
      <c r="AH8984" s="353" t="s">
        <v>1682</v>
      </c>
      <c r="AI8984" s="352" t="s">
        <v>25413</v>
      </c>
      <c r="AJ8984" s="352" t="s">
        <v>25414</v>
      </c>
      <c r="AK8984" s="354">
        <v>0</v>
      </c>
      <c r="AL8984" s="355">
        <v>0</v>
      </c>
      <c r="AM8984" s="11">
        <f>IF(Verzie!$E$1="CZK",Ceny!AK8984,IF(Verzie!$E$1="SK",Ceny!AL8984,""))</f>
        <v>0</v>
      </c>
    </row>
    <row r="8985" spans="34:39" ht="15">
      <c r="AH8985" s="353" t="s">
        <v>1682</v>
      </c>
      <c r="AI8985" s="352" t="s">
        <v>25415</v>
      </c>
      <c r="AJ8985" s="352" t="s">
        <v>25416</v>
      </c>
      <c r="AK8985" s="354">
        <v>0</v>
      </c>
      <c r="AL8985" s="355">
        <v>0</v>
      </c>
      <c r="AM8985" s="11">
        <f>IF(Verzie!$E$1="CZK",Ceny!AK8985,IF(Verzie!$E$1="SK",Ceny!AL8985,""))</f>
        <v>0</v>
      </c>
    </row>
    <row r="8986" spans="34:39" ht="15">
      <c r="AH8986" s="353" t="s">
        <v>1682</v>
      </c>
      <c r="AI8986" s="352" t="s">
        <v>25417</v>
      </c>
      <c r="AJ8986" s="352" t="s">
        <v>25418</v>
      </c>
      <c r="AK8986" s="354">
        <v>0</v>
      </c>
      <c r="AL8986" s="355">
        <v>0</v>
      </c>
      <c r="AM8986" s="11">
        <f>IF(Verzie!$E$1="CZK",Ceny!AK8986,IF(Verzie!$E$1="SK",Ceny!AL8986,""))</f>
        <v>0</v>
      </c>
    </row>
    <row r="8987" spans="34:39" ht="15">
      <c r="AH8987" s="353" t="s">
        <v>1682</v>
      </c>
      <c r="AI8987" s="352" t="s">
        <v>25419</v>
      </c>
      <c r="AJ8987" s="352" t="s">
        <v>25420</v>
      </c>
      <c r="AK8987" s="354">
        <v>0</v>
      </c>
      <c r="AL8987" s="355">
        <v>0</v>
      </c>
      <c r="AM8987" s="11">
        <f>IF(Verzie!$E$1="CZK",Ceny!AK8987,IF(Verzie!$E$1="SK",Ceny!AL8987,""))</f>
        <v>0</v>
      </c>
    </row>
    <row r="8988" spans="34:39" ht="15">
      <c r="AH8988" s="353" t="s">
        <v>1682</v>
      </c>
      <c r="AI8988" s="352" t="s">
        <v>25421</v>
      </c>
      <c r="AJ8988" s="352" t="s">
        <v>25422</v>
      </c>
      <c r="AK8988" s="354">
        <v>0</v>
      </c>
      <c r="AL8988" s="355">
        <v>0</v>
      </c>
      <c r="AM8988" s="11">
        <f>IF(Verzie!$E$1="CZK",Ceny!AK8988,IF(Verzie!$E$1="SK",Ceny!AL8988,""))</f>
        <v>0</v>
      </c>
    </row>
    <row r="8989" spans="34:39" ht="15">
      <c r="AH8989" s="353" t="s">
        <v>1682</v>
      </c>
      <c r="AI8989" s="352" t="s">
        <v>25423</v>
      </c>
      <c r="AJ8989" s="352" t="s">
        <v>25424</v>
      </c>
      <c r="AK8989" s="354">
        <v>0</v>
      </c>
      <c r="AL8989" s="355">
        <v>0</v>
      </c>
      <c r="AM8989" s="11">
        <f>IF(Verzie!$E$1="CZK",Ceny!AK8989,IF(Verzie!$E$1="SK",Ceny!AL8989,""))</f>
        <v>0</v>
      </c>
    </row>
    <row r="8990" spans="34:39" ht="15">
      <c r="AH8990" s="353" t="s">
        <v>1682</v>
      </c>
      <c r="AI8990" s="352" t="s">
        <v>25425</v>
      </c>
      <c r="AJ8990" s="352" t="s">
        <v>25426</v>
      </c>
      <c r="AK8990" s="354">
        <v>0</v>
      </c>
      <c r="AL8990" s="355">
        <v>0</v>
      </c>
      <c r="AM8990" s="11">
        <f>IF(Verzie!$E$1="CZK",Ceny!AK8990,IF(Verzie!$E$1="SK",Ceny!AL8990,""))</f>
        <v>0</v>
      </c>
    </row>
    <row r="8991" spans="34:39" ht="15">
      <c r="AH8991" s="353" t="s">
        <v>1682</v>
      </c>
      <c r="AI8991" s="352" t="s">
        <v>25427</v>
      </c>
      <c r="AJ8991" s="352" t="s">
        <v>25428</v>
      </c>
      <c r="AK8991" s="354">
        <v>0</v>
      </c>
      <c r="AL8991" s="355">
        <v>0</v>
      </c>
      <c r="AM8991" s="11">
        <f>IF(Verzie!$E$1="CZK",Ceny!AK8991,IF(Verzie!$E$1="SK",Ceny!AL8991,""))</f>
        <v>0</v>
      </c>
    </row>
    <row r="8992" spans="34:39" ht="15">
      <c r="AH8992" s="353" t="s">
        <v>1682</v>
      </c>
      <c r="AI8992" s="352" t="s">
        <v>25429</v>
      </c>
      <c r="AJ8992" s="352" t="s">
        <v>25430</v>
      </c>
      <c r="AK8992" s="354">
        <v>0</v>
      </c>
      <c r="AL8992" s="355">
        <v>0</v>
      </c>
      <c r="AM8992" s="11">
        <f>IF(Verzie!$E$1="CZK",Ceny!AK8992,IF(Verzie!$E$1="SK",Ceny!AL8992,""))</f>
        <v>0</v>
      </c>
    </row>
    <row r="8993" spans="34:39" ht="15">
      <c r="AH8993" s="353" t="s">
        <v>1682</v>
      </c>
      <c r="AI8993" s="352" t="s">
        <v>25431</v>
      </c>
      <c r="AJ8993" s="352" t="s">
        <v>25432</v>
      </c>
      <c r="AK8993" s="354">
        <v>0</v>
      </c>
      <c r="AL8993" s="355">
        <v>0</v>
      </c>
      <c r="AM8993" s="11">
        <f>IF(Verzie!$E$1="CZK",Ceny!AK8993,IF(Verzie!$E$1="SK",Ceny!AL8993,""))</f>
        <v>0</v>
      </c>
    </row>
    <row r="8994" spans="34:39" ht="15">
      <c r="AH8994" s="353" t="s">
        <v>1682</v>
      </c>
      <c r="AI8994" s="352" t="s">
        <v>25433</v>
      </c>
      <c r="AJ8994" s="352" t="s">
        <v>25434</v>
      </c>
      <c r="AK8994" s="354">
        <v>0</v>
      </c>
      <c r="AL8994" s="355">
        <v>0</v>
      </c>
      <c r="AM8994" s="11">
        <f>IF(Verzie!$E$1="CZK",Ceny!AK8994,IF(Verzie!$E$1="SK",Ceny!AL8994,""))</f>
        <v>0</v>
      </c>
    </row>
    <row r="8995" spans="34:39" ht="15">
      <c r="AH8995" s="353" t="s">
        <v>1682</v>
      </c>
      <c r="AI8995" s="352" t="s">
        <v>25435</v>
      </c>
      <c r="AJ8995" s="352" t="s">
        <v>25436</v>
      </c>
      <c r="AK8995" s="354">
        <v>0</v>
      </c>
      <c r="AL8995" s="355">
        <v>0</v>
      </c>
      <c r="AM8995" s="11">
        <f>IF(Verzie!$E$1="CZK",Ceny!AK8995,IF(Verzie!$E$1="SK",Ceny!AL8995,""))</f>
        <v>0</v>
      </c>
    </row>
    <row r="8996" spans="34:39" ht="15">
      <c r="AH8996" s="353" t="s">
        <v>1682</v>
      </c>
      <c r="AI8996" s="352" t="s">
        <v>25437</v>
      </c>
      <c r="AJ8996" s="352" t="s">
        <v>25438</v>
      </c>
      <c r="AK8996" s="354">
        <v>0</v>
      </c>
      <c r="AL8996" s="355">
        <v>0</v>
      </c>
      <c r="AM8996" s="11">
        <f>IF(Verzie!$E$1="CZK",Ceny!AK8996,IF(Verzie!$E$1="SK",Ceny!AL8996,""))</f>
        <v>0</v>
      </c>
    </row>
    <row r="8997" spans="34:39" ht="15">
      <c r="AH8997" s="353" t="s">
        <v>1682</v>
      </c>
      <c r="AI8997" s="352" t="s">
        <v>25439</v>
      </c>
      <c r="AJ8997" s="352" t="s">
        <v>25440</v>
      </c>
      <c r="AK8997" s="354">
        <v>0</v>
      </c>
      <c r="AL8997" s="355">
        <v>0</v>
      </c>
      <c r="AM8997" s="11">
        <f>IF(Verzie!$E$1="CZK",Ceny!AK8997,IF(Verzie!$E$1="SK",Ceny!AL8997,""))</f>
        <v>0</v>
      </c>
    </row>
    <row r="8998" spans="34:39" ht="15">
      <c r="AH8998" s="353" t="s">
        <v>1682</v>
      </c>
      <c r="AI8998" s="352" t="s">
        <v>25441</v>
      </c>
      <c r="AJ8998" s="352" t="s">
        <v>25442</v>
      </c>
      <c r="AK8998" s="354">
        <v>0</v>
      </c>
      <c r="AL8998" s="355">
        <v>0</v>
      </c>
      <c r="AM8998" s="11">
        <f>IF(Verzie!$E$1="CZK",Ceny!AK8998,IF(Verzie!$E$1="SK",Ceny!AL8998,""))</f>
        <v>0</v>
      </c>
    </row>
    <row r="8999" spans="34:39" ht="15">
      <c r="AH8999" s="353" t="s">
        <v>1682</v>
      </c>
      <c r="AI8999" s="352" t="s">
        <v>25443</v>
      </c>
      <c r="AJ8999" s="352" t="s">
        <v>25444</v>
      </c>
      <c r="AK8999" s="354">
        <v>0</v>
      </c>
      <c r="AL8999" s="355">
        <v>0</v>
      </c>
      <c r="AM8999" s="11">
        <f>IF(Verzie!$E$1="CZK",Ceny!AK8999,IF(Verzie!$E$1="SK",Ceny!AL8999,""))</f>
        <v>0</v>
      </c>
    </row>
    <row r="9000" spans="34:39" ht="15">
      <c r="AH9000" s="353" t="s">
        <v>1682</v>
      </c>
      <c r="AI9000" s="352" t="s">
        <v>25445</v>
      </c>
      <c r="AJ9000" s="352" t="s">
        <v>25446</v>
      </c>
      <c r="AK9000" s="354">
        <v>0</v>
      </c>
      <c r="AL9000" s="355">
        <v>0</v>
      </c>
      <c r="AM9000" s="11">
        <f>IF(Verzie!$E$1="CZK",Ceny!AK9000,IF(Verzie!$E$1="SK",Ceny!AL9000,""))</f>
        <v>0</v>
      </c>
    </row>
    <row r="9001" spans="34:39" ht="15">
      <c r="AH9001" s="353" t="s">
        <v>1682</v>
      </c>
      <c r="AI9001" s="352" t="s">
        <v>25447</v>
      </c>
      <c r="AJ9001" s="352" t="s">
        <v>25448</v>
      </c>
      <c r="AK9001" s="354">
        <v>0</v>
      </c>
      <c r="AL9001" s="355">
        <v>0</v>
      </c>
      <c r="AM9001" s="11">
        <f>IF(Verzie!$E$1="CZK",Ceny!AK9001,IF(Verzie!$E$1="SK",Ceny!AL9001,""))</f>
        <v>0</v>
      </c>
    </row>
    <row r="9002" spans="34:39" ht="15">
      <c r="AH9002" s="353" t="s">
        <v>1682</v>
      </c>
      <c r="AI9002" s="352" t="s">
        <v>25449</v>
      </c>
      <c r="AJ9002" s="352" t="s">
        <v>25450</v>
      </c>
      <c r="AK9002" s="354">
        <v>0</v>
      </c>
      <c r="AL9002" s="355">
        <v>0</v>
      </c>
      <c r="AM9002" s="11">
        <f>IF(Verzie!$E$1="CZK",Ceny!AK9002,IF(Verzie!$E$1="SK",Ceny!AL9002,""))</f>
        <v>0</v>
      </c>
    </row>
    <row r="9003" spans="34:39" ht="15">
      <c r="AH9003" s="353" t="s">
        <v>1682</v>
      </c>
      <c r="AI9003" s="352" t="s">
        <v>25451</v>
      </c>
      <c r="AJ9003" s="352" t="s">
        <v>25452</v>
      </c>
      <c r="AK9003" s="354">
        <v>0</v>
      </c>
      <c r="AL9003" s="355">
        <v>0</v>
      </c>
      <c r="AM9003" s="11">
        <f>IF(Verzie!$E$1="CZK",Ceny!AK9003,IF(Verzie!$E$1="SK",Ceny!AL9003,""))</f>
        <v>0</v>
      </c>
    </row>
    <row r="9004" spans="34:39" ht="15">
      <c r="AH9004" s="353" t="s">
        <v>1682</v>
      </c>
      <c r="AI9004" s="352" t="s">
        <v>25453</v>
      </c>
      <c r="AJ9004" s="352" t="s">
        <v>25454</v>
      </c>
      <c r="AK9004" s="354">
        <v>0</v>
      </c>
      <c r="AL9004" s="355">
        <v>0</v>
      </c>
      <c r="AM9004" s="11">
        <f>IF(Verzie!$E$1="CZK",Ceny!AK9004,IF(Verzie!$E$1="SK",Ceny!AL9004,""))</f>
        <v>0</v>
      </c>
    </row>
    <row r="9005" spans="34:39" ht="15">
      <c r="AH9005" s="353" t="s">
        <v>1682</v>
      </c>
      <c r="AI9005" s="352" t="s">
        <v>25455</v>
      </c>
      <c r="AJ9005" s="352" t="s">
        <v>25456</v>
      </c>
      <c r="AK9005" s="354">
        <v>0</v>
      </c>
      <c r="AL9005" s="355">
        <v>0</v>
      </c>
      <c r="AM9005" s="11">
        <f>IF(Verzie!$E$1="CZK",Ceny!AK9005,IF(Verzie!$E$1="SK",Ceny!AL9005,""))</f>
        <v>0</v>
      </c>
    </row>
    <row r="9006" spans="34:39" ht="15">
      <c r="AH9006" s="353" t="s">
        <v>1682</v>
      </c>
      <c r="AI9006" s="352" t="s">
        <v>25457</v>
      </c>
      <c r="AJ9006" s="352" t="s">
        <v>25458</v>
      </c>
      <c r="AK9006" s="354">
        <v>0</v>
      </c>
      <c r="AL9006" s="355">
        <v>0</v>
      </c>
      <c r="AM9006" s="11">
        <f>IF(Verzie!$E$1="CZK",Ceny!AK9006,IF(Verzie!$E$1="SK",Ceny!AL9006,""))</f>
        <v>0</v>
      </c>
    </row>
    <row r="9007" spans="34:39" ht="15">
      <c r="AH9007" s="353" t="s">
        <v>1682</v>
      </c>
      <c r="AI9007" s="352" t="s">
        <v>25459</v>
      </c>
      <c r="AJ9007" s="352" t="s">
        <v>25460</v>
      </c>
      <c r="AK9007" s="354">
        <v>0</v>
      </c>
      <c r="AL9007" s="355">
        <v>0</v>
      </c>
      <c r="AM9007" s="11">
        <f>IF(Verzie!$E$1="CZK",Ceny!AK9007,IF(Verzie!$E$1="SK",Ceny!AL9007,""))</f>
        <v>0</v>
      </c>
    </row>
    <row r="9008" spans="34:39" ht="15">
      <c r="AH9008" s="353" t="s">
        <v>1682</v>
      </c>
      <c r="AI9008" s="352" t="s">
        <v>25461</v>
      </c>
      <c r="AJ9008" s="352" t="s">
        <v>25462</v>
      </c>
      <c r="AK9008" s="354">
        <v>0</v>
      </c>
      <c r="AL9008" s="355">
        <v>0</v>
      </c>
      <c r="AM9008" s="11">
        <f>IF(Verzie!$E$1="CZK",Ceny!AK9008,IF(Verzie!$E$1="SK",Ceny!AL9008,""))</f>
        <v>0</v>
      </c>
    </row>
    <row r="9009" spans="34:39" ht="15">
      <c r="AH9009" s="353" t="s">
        <v>1682</v>
      </c>
      <c r="AI9009" s="352" t="s">
        <v>25463</v>
      </c>
      <c r="AJ9009" s="352" t="s">
        <v>25464</v>
      </c>
      <c r="AK9009" s="354">
        <v>0</v>
      </c>
      <c r="AL9009" s="355">
        <v>0</v>
      </c>
      <c r="AM9009" s="11">
        <f>IF(Verzie!$E$1="CZK",Ceny!AK9009,IF(Verzie!$E$1="SK",Ceny!AL9009,""))</f>
        <v>0</v>
      </c>
    </row>
    <row r="9010" spans="34:39" ht="15">
      <c r="AH9010" s="353" t="s">
        <v>1682</v>
      </c>
      <c r="AI9010" s="352" t="s">
        <v>25465</v>
      </c>
      <c r="AJ9010" s="352" t="s">
        <v>25466</v>
      </c>
      <c r="AK9010" s="354">
        <v>0</v>
      </c>
      <c r="AL9010" s="355">
        <v>0</v>
      </c>
      <c r="AM9010" s="11">
        <f>IF(Verzie!$E$1="CZK",Ceny!AK9010,IF(Verzie!$E$1="SK",Ceny!AL9010,""))</f>
        <v>0</v>
      </c>
    </row>
    <row r="9011" spans="34:39" ht="15">
      <c r="AH9011" s="353" t="s">
        <v>1682</v>
      </c>
      <c r="AI9011" s="352" t="s">
        <v>25467</v>
      </c>
      <c r="AJ9011" s="352" t="s">
        <v>25468</v>
      </c>
      <c r="AK9011" s="354">
        <v>0</v>
      </c>
      <c r="AL9011" s="355">
        <v>0</v>
      </c>
      <c r="AM9011" s="11">
        <f>IF(Verzie!$E$1="CZK",Ceny!AK9011,IF(Verzie!$E$1="SK",Ceny!AL9011,""))</f>
        <v>0</v>
      </c>
    </row>
    <row r="9012" spans="34:39" ht="15">
      <c r="AH9012" s="353" t="s">
        <v>1682</v>
      </c>
      <c r="AI9012" s="352" t="s">
        <v>25469</v>
      </c>
      <c r="AJ9012" s="352" t="s">
        <v>25470</v>
      </c>
      <c r="AK9012" s="354">
        <v>0</v>
      </c>
      <c r="AL9012" s="355">
        <v>0</v>
      </c>
      <c r="AM9012" s="11">
        <f>IF(Verzie!$E$1="CZK",Ceny!AK9012,IF(Verzie!$E$1="SK",Ceny!AL9012,""))</f>
        <v>0</v>
      </c>
    </row>
    <row r="9013" spans="34:39" ht="15">
      <c r="AH9013" s="353" t="s">
        <v>1682</v>
      </c>
      <c r="AI9013" s="352" t="s">
        <v>25471</v>
      </c>
      <c r="AJ9013" s="352" t="s">
        <v>25472</v>
      </c>
      <c r="AK9013" s="354">
        <v>0</v>
      </c>
      <c r="AL9013" s="355">
        <v>0</v>
      </c>
      <c r="AM9013" s="11">
        <f>IF(Verzie!$E$1="CZK",Ceny!AK9013,IF(Verzie!$E$1="SK",Ceny!AL9013,""))</f>
        <v>0</v>
      </c>
    </row>
    <row r="9014" spans="34:39" ht="15">
      <c r="AH9014" s="353" t="s">
        <v>1682</v>
      </c>
      <c r="AI9014" s="352" t="s">
        <v>25473</v>
      </c>
      <c r="AJ9014" s="352" t="s">
        <v>25474</v>
      </c>
      <c r="AK9014" s="354">
        <v>0</v>
      </c>
      <c r="AL9014" s="355">
        <v>0</v>
      </c>
      <c r="AM9014" s="11">
        <f>IF(Verzie!$E$1="CZK",Ceny!AK9014,IF(Verzie!$E$1="SK",Ceny!AL9014,""))</f>
        <v>0</v>
      </c>
    </row>
    <row r="9015" spans="34:39" ht="15">
      <c r="AH9015" s="353" t="s">
        <v>1682</v>
      </c>
      <c r="AI9015" s="352" t="s">
        <v>25475</v>
      </c>
      <c r="AJ9015" s="352" t="s">
        <v>25476</v>
      </c>
      <c r="AK9015" s="354">
        <v>0</v>
      </c>
      <c r="AL9015" s="355">
        <v>0</v>
      </c>
      <c r="AM9015" s="11">
        <f>IF(Verzie!$E$1="CZK",Ceny!AK9015,IF(Verzie!$E$1="SK",Ceny!AL9015,""))</f>
        <v>0</v>
      </c>
    </row>
    <row r="9016" spans="34:39" ht="15">
      <c r="AH9016" s="353" t="s">
        <v>1682</v>
      </c>
      <c r="AI9016" s="352" t="s">
        <v>25477</v>
      </c>
      <c r="AJ9016" s="352" t="s">
        <v>25478</v>
      </c>
      <c r="AK9016" s="354">
        <v>0</v>
      </c>
      <c r="AL9016" s="355">
        <v>0</v>
      </c>
      <c r="AM9016" s="11">
        <f>IF(Verzie!$E$1="CZK",Ceny!AK9016,IF(Verzie!$E$1="SK",Ceny!AL9016,""))</f>
        <v>0</v>
      </c>
    </row>
    <row r="9017" spans="34:39" ht="15">
      <c r="AH9017" s="353" t="s">
        <v>1682</v>
      </c>
      <c r="AI9017" s="352" t="s">
        <v>25479</v>
      </c>
      <c r="AJ9017" s="352" t="s">
        <v>25480</v>
      </c>
      <c r="AK9017" s="354">
        <v>0</v>
      </c>
      <c r="AL9017" s="355">
        <v>0</v>
      </c>
      <c r="AM9017" s="11">
        <f>IF(Verzie!$E$1="CZK",Ceny!AK9017,IF(Verzie!$E$1="SK",Ceny!AL9017,""))</f>
        <v>0</v>
      </c>
    </row>
    <row r="9018" spans="34:39" ht="15">
      <c r="AH9018" s="353" t="s">
        <v>1682</v>
      </c>
      <c r="AI9018" s="352" t="s">
        <v>25481</v>
      </c>
      <c r="AJ9018" s="352" t="s">
        <v>25482</v>
      </c>
      <c r="AK9018" s="354">
        <v>0</v>
      </c>
      <c r="AL9018" s="355">
        <v>0</v>
      </c>
      <c r="AM9018" s="11">
        <f>IF(Verzie!$E$1="CZK",Ceny!AK9018,IF(Verzie!$E$1="SK",Ceny!AL9018,""))</f>
        <v>0</v>
      </c>
    </row>
    <row r="9019" spans="34:39" ht="15">
      <c r="AH9019" s="353" t="s">
        <v>1682</v>
      </c>
      <c r="AI9019" s="352" t="s">
        <v>25483</v>
      </c>
      <c r="AJ9019" s="352" t="s">
        <v>25484</v>
      </c>
      <c r="AK9019" s="354">
        <v>0</v>
      </c>
      <c r="AL9019" s="355">
        <v>0</v>
      </c>
      <c r="AM9019" s="11">
        <f>IF(Verzie!$E$1="CZK",Ceny!AK9019,IF(Verzie!$E$1="SK",Ceny!AL9019,""))</f>
        <v>0</v>
      </c>
    </row>
    <row r="9020" spans="34:39" ht="15">
      <c r="AH9020" s="353" t="s">
        <v>1682</v>
      </c>
      <c r="AI9020" s="352" t="s">
        <v>25485</v>
      </c>
      <c r="AJ9020" s="352" t="s">
        <v>25486</v>
      </c>
      <c r="AK9020" s="354">
        <v>0</v>
      </c>
      <c r="AL9020" s="355">
        <v>0</v>
      </c>
      <c r="AM9020" s="11">
        <f>IF(Verzie!$E$1="CZK",Ceny!AK9020,IF(Verzie!$E$1="SK",Ceny!AL9020,""))</f>
        <v>0</v>
      </c>
    </row>
    <row r="9021" spans="34:39" ht="15">
      <c r="AH9021" s="353" t="s">
        <v>1682</v>
      </c>
      <c r="AI9021" s="352" t="s">
        <v>25487</v>
      </c>
      <c r="AJ9021" s="352" t="s">
        <v>25488</v>
      </c>
      <c r="AK9021" s="354">
        <v>0</v>
      </c>
      <c r="AL9021" s="355">
        <v>0</v>
      </c>
      <c r="AM9021" s="11">
        <f>IF(Verzie!$E$1="CZK",Ceny!AK9021,IF(Verzie!$E$1="SK",Ceny!AL9021,""))</f>
        <v>0</v>
      </c>
    </row>
    <row r="9022" spans="34:39" ht="15">
      <c r="AH9022" s="353" t="s">
        <v>1682</v>
      </c>
      <c r="AI9022" s="352" t="s">
        <v>25489</v>
      </c>
      <c r="AJ9022" s="352" t="s">
        <v>25490</v>
      </c>
      <c r="AK9022" s="354">
        <v>0</v>
      </c>
      <c r="AL9022" s="355">
        <v>0</v>
      </c>
      <c r="AM9022" s="11">
        <f>IF(Verzie!$E$1="CZK",Ceny!AK9022,IF(Verzie!$E$1="SK",Ceny!AL9022,""))</f>
        <v>0</v>
      </c>
    </row>
    <row r="9023" spans="34:39" ht="15">
      <c r="AH9023" s="353" t="s">
        <v>1682</v>
      </c>
      <c r="AI9023" s="352" t="s">
        <v>25491</v>
      </c>
      <c r="AJ9023" s="352" t="s">
        <v>25492</v>
      </c>
      <c r="AK9023" s="354">
        <v>0</v>
      </c>
      <c r="AL9023" s="355">
        <v>0</v>
      </c>
      <c r="AM9023" s="11">
        <f>IF(Verzie!$E$1="CZK",Ceny!AK9023,IF(Verzie!$E$1="SK",Ceny!AL9023,""))</f>
        <v>0</v>
      </c>
    </row>
    <row r="9024" spans="34:39" ht="15">
      <c r="AH9024" s="353" t="s">
        <v>1682</v>
      </c>
      <c r="AI9024" s="352" t="s">
        <v>25493</v>
      </c>
      <c r="AJ9024" s="352" t="s">
        <v>25494</v>
      </c>
      <c r="AK9024" s="354">
        <v>0</v>
      </c>
      <c r="AL9024" s="355">
        <v>0</v>
      </c>
      <c r="AM9024" s="11">
        <f>IF(Verzie!$E$1="CZK",Ceny!AK9024,IF(Verzie!$E$1="SK",Ceny!AL9024,""))</f>
        <v>0</v>
      </c>
    </row>
    <row r="9025" spans="34:39" ht="15">
      <c r="AH9025" s="353" t="s">
        <v>1682</v>
      </c>
      <c r="AI9025" s="352" t="s">
        <v>25495</v>
      </c>
      <c r="AJ9025" s="352" t="s">
        <v>25496</v>
      </c>
      <c r="AK9025" s="354">
        <v>0</v>
      </c>
      <c r="AL9025" s="355">
        <v>0</v>
      </c>
      <c r="AM9025" s="11">
        <f>IF(Verzie!$E$1="CZK",Ceny!AK9025,IF(Verzie!$E$1="SK",Ceny!AL9025,""))</f>
        <v>0</v>
      </c>
    </row>
    <row r="9026" spans="34:39" ht="15">
      <c r="AH9026" s="353" t="s">
        <v>1682</v>
      </c>
      <c r="AI9026" s="352" t="s">
        <v>25497</v>
      </c>
      <c r="AJ9026" s="352" t="s">
        <v>25498</v>
      </c>
      <c r="AK9026" s="354">
        <v>0</v>
      </c>
      <c r="AL9026" s="355">
        <v>0</v>
      </c>
      <c r="AM9026" s="11">
        <f>IF(Verzie!$E$1="CZK",Ceny!AK9026,IF(Verzie!$E$1="SK",Ceny!AL9026,""))</f>
        <v>0</v>
      </c>
    </row>
    <row r="9027" spans="34:39" ht="15">
      <c r="AH9027" s="353" t="s">
        <v>1682</v>
      </c>
      <c r="AI9027" s="352" t="s">
        <v>25499</v>
      </c>
      <c r="AJ9027" s="352" t="s">
        <v>25500</v>
      </c>
      <c r="AK9027" s="354">
        <v>0</v>
      </c>
      <c r="AL9027" s="355">
        <v>0</v>
      </c>
      <c r="AM9027" s="11">
        <f>IF(Verzie!$E$1="CZK",Ceny!AK9027,IF(Verzie!$E$1="SK",Ceny!AL9027,""))</f>
        <v>0</v>
      </c>
    </row>
    <row r="9028" spans="34:39" ht="15">
      <c r="AH9028" s="353" t="s">
        <v>1682</v>
      </c>
      <c r="AI9028" s="352" t="s">
        <v>25501</v>
      </c>
      <c r="AJ9028" s="352" t="s">
        <v>25502</v>
      </c>
      <c r="AK9028" s="354">
        <v>0</v>
      </c>
      <c r="AL9028" s="355">
        <v>0</v>
      </c>
      <c r="AM9028" s="11">
        <f>IF(Verzie!$E$1="CZK",Ceny!AK9028,IF(Verzie!$E$1="SK",Ceny!AL9028,""))</f>
        <v>0</v>
      </c>
    </row>
    <row r="9029" spans="34:39" ht="15">
      <c r="AH9029" s="353" t="s">
        <v>1682</v>
      </c>
      <c r="AI9029" s="352" t="s">
        <v>25503</v>
      </c>
      <c r="AJ9029" s="352" t="s">
        <v>25504</v>
      </c>
      <c r="AK9029" s="354">
        <v>0</v>
      </c>
      <c r="AL9029" s="355">
        <v>0</v>
      </c>
      <c r="AM9029" s="11">
        <f>IF(Verzie!$E$1="CZK",Ceny!AK9029,IF(Verzie!$E$1="SK",Ceny!AL9029,""))</f>
        <v>0</v>
      </c>
    </row>
    <row r="9030" spans="34:39" ht="15">
      <c r="AH9030" s="353" t="s">
        <v>1682</v>
      </c>
      <c r="AI9030" s="352" t="s">
        <v>25505</v>
      </c>
      <c r="AJ9030" s="352" t="s">
        <v>25506</v>
      </c>
      <c r="AK9030" s="354">
        <v>0</v>
      </c>
      <c r="AL9030" s="355">
        <v>0</v>
      </c>
      <c r="AM9030" s="11">
        <f>IF(Verzie!$E$1="CZK",Ceny!AK9030,IF(Verzie!$E$1="SK",Ceny!AL9030,""))</f>
        <v>0</v>
      </c>
    </row>
    <row r="9031" spans="34:39" ht="15">
      <c r="AH9031" s="353" t="s">
        <v>1682</v>
      </c>
      <c r="AI9031" s="352" t="s">
        <v>25507</v>
      </c>
      <c r="AJ9031" s="352" t="s">
        <v>25508</v>
      </c>
      <c r="AK9031" s="354">
        <v>0</v>
      </c>
      <c r="AL9031" s="355">
        <v>0</v>
      </c>
      <c r="AM9031" s="11">
        <f>IF(Verzie!$E$1="CZK",Ceny!AK9031,IF(Verzie!$E$1="SK",Ceny!AL9031,""))</f>
        <v>0</v>
      </c>
    </row>
    <row r="9032" spans="34:39" ht="15">
      <c r="AH9032" s="353" t="s">
        <v>1682</v>
      </c>
      <c r="AI9032" s="352" t="s">
        <v>25509</v>
      </c>
      <c r="AJ9032" s="352" t="s">
        <v>25510</v>
      </c>
      <c r="AK9032" s="354">
        <v>0</v>
      </c>
      <c r="AL9032" s="355">
        <v>0</v>
      </c>
      <c r="AM9032" s="11">
        <f>IF(Verzie!$E$1="CZK",Ceny!AK9032,IF(Verzie!$E$1="SK",Ceny!AL9032,""))</f>
        <v>0</v>
      </c>
    </row>
    <row r="9033" spans="34:39" ht="15">
      <c r="AH9033" s="353" t="s">
        <v>1682</v>
      </c>
      <c r="AI9033" s="352" t="s">
        <v>25511</v>
      </c>
      <c r="AJ9033" s="352" t="s">
        <v>25512</v>
      </c>
      <c r="AK9033" s="354">
        <v>0</v>
      </c>
      <c r="AL9033" s="355">
        <v>0</v>
      </c>
      <c r="AM9033" s="11">
        <f>IF(Verzie!$E$1="CZK",Ceny!AK9033,IF(Verzie!$E$1="SK",Ceny!AL9033,""))</f>
        <v>0</v>
      </c>
    </row>
    <row r="9034" spans="34:39" ht="15">
      <c r="AH9034" s="353" t="s">
        <v>1682</v>
      </c>
      <c r="AI9034" s="352" t="s">
        <v>25513</v>
      </c>
      <c r="AJ9034" s="352" t="s">
        <v>25514</v>
      </c>
      <c r="AK9034" s="354">
        <v>0</v>
      </c>
      <c r="AL9034" s="355">
        <v>0</v>
      </c>
      <c r="AM9034" s="11">
        <f>IF(Verzie!$E$1="CZK",Ceny!AK9034,IF(Verzie!$E$1="SK",Ceny!AL9034,""))</f>
        <v>0</v>
      </c>
    </row>
    <row r="9035" spans="34:39" ht="15">
      <c r="AH9035" s="353" t="s">
        <v>1682</v>
      </c>
      <c r="AI9035" s="352" t="s">
        <v>25515</v>
      </c>
      <c r="AJ9035" s="352" t="s">
        <v>25516</v>
      </c>
      <c r="AK9035" s="354">
        <v>0</v>
      </c>
      <c r="AL9035" s="355">
        <v>0</v>
      </c>
      <c r="AM9035" s="11">
        <f>IF(Verzie!$E$1="CZK",Ceny!AK9035,IF(Verzie!$E$1="SK",Ceny!AL9035,""))</f>
        <v>0</v>
      </c>
    </row>
    <row r="9036" spans="34:39" ht="15">
      <c r="AH9036" s="353" t="s">
        <v>1682</v>
      </c>
      <c r="AI9036" s="352" t="s">
        <v>25517</v>
      </c>
      <c r="AJ9036" s="352" t="s">
        <v>25518</v>
      </c>
      <c r="AK9036" s="354">
        <v>0</v>
      </c>
      <c r="AL9036" s="355">
        <v>0</v>
      </c>
      <c r="AM9036" s="11">
        <f>IF(Verzie!$E$1="CZK",Ceny!AK9036,IF(Verzie!$E$1="SK",Ceny!AL9036,""))</f>
        <v>0</v>
      </c>
    </row>
    <row r="9037" spans="34:39" ht="15">
      <c r="AH9037" s="353" t="s">
        <v>1682</v>
      </c>
      <c r="AI9037" s="352" t="s">
        <v>25519</v>
      </c>
      <c r="AJ9037" s="352" t="s">
        <v>25520</v>
      </c>
      <c r="AK9037" s="354">
        <v>0</v>
      </c>
      <c r="AL9037" s="355">
        <v>0</v>
      </c>
      <c r="AM9037" s="11">
        <f>IF(Verzie!$E$1="CZK",Ceny!AK9037,IF(Verzie!$E$1="SK",Ceny!AL9037,""))</f>
        <v>0</v>
      </c>
    </row>
    <row r="9038" spans="34:39" ht="15">
      <c r="AH9038" s="353" t="s">
        <v>1682</v>
      </c>
      <c r="AI9038" s="352" t="s">
        <v>25521</v>
      </c>
      <c r="AJ9038" s="352" t="s">
        <v>25522</v>
      </c>
      <c r="AK9038" s="354">
        <v>0</v>
      </c>
      <c r="AL9038" s="355">
        <v>0</v>
      </c>
      <c r="AM9038" s="11">
        <f>IF(Verzie!$E$1="CZK",Ceny!AK9038,IF(Verzie!$E$1="SK",Ceny!AL9038,""))</f>
        <v>0</v>
      </c>
    </row>
    <row r="9039" spans="34:39" ht="15">
      <c r="AH9039" s="353" t="s">
        <v>1682</v>
      </c>
      <c r="AI9039" s="352" t="s">
        <v>25523</v>
      </c>
      <c r="AJ9039" s="352" t="s">
        <v>25524</v>
      </c>
      <c r="AK9039" s="354">
        <v>0</v>
      </c>
      <c r="AL9039" s="355">
        <v>0</v>
      </c>
      <c r="AM9039" s="11">
        <f>IF(Verzie!$E$1="CZK",Ceny!AK9039,IF(Verzie!$E$1="SK",Ceny!AL9039,""))</f>
        <v>0</v>
      </c>
    </row>
    <row r="9040" spans="34:39" ht="15">
      <c r="AH9040" s="353" t="s">
        <v>1682</v>
      </c>
      <c r="AI9040" s="352" t="s">
        <v>25525</v>
      </c>
      <c r="AJ9040" s="352" t="s">
        <v>25526</v>
      </c>
      <c r="AK9040" s="354">
        <v>0</v>
      </c>
      <c r="AL9040" s="355">
        <v>0</v>
      </c>
      <c r="AM9040" s="11">
        <f>IF(Verzie!$E$1="CZK",Ceny!AK9040,IF(Verzie!$E$1="SK",Ceny!AL9040,""))</f>
        <v>0</v>
      </c>
    </row>
    <row r="9041" spans="34:39" ht="15">
      <c r="AH9041" s="353" t="s">
        <v>1682</v>
      </c>
      <c r="AI9041" s="352" t="s">
        <v>25527</v>
      </c>
      <c r="AJ9041" s="352" t="s">
        <v>25528</v>
      </c>
      <c r="AK9041" s="354">
        <v>0</v>
      </c>
      <c r="AL9041" s="355">
        <v>0</v>
      </c>
      <c r="AM9041" s="11">
        <f>IF(Verzie!$E$1="CZK",Ceny!AK9041,IF(Verzie!$E$1="SK",Ceny!AL9041,""))</f>
        <v>0</v>
      </c>
    </row>
    <row r="9042" spans="34:39" ht="15">
      <c r="AH9042" s="353" t="s">
        <v>1682</v>
      </c>
      <c r="AI9042" s="352" t="s">
        <v>25529</v>
      </c>
      <c r="AJ9042" s="352" t="s">
        <v>25530</v>
      </c>
      <c r="AK9042" s="354">
        <v>0</v>
      </c>
      <c r="AL9042" s="355">
        <v>0</v>
      </c>
      <c r="AM9042" s="11">
        <f>IF(Verzie!$E$1="CZK",Ceny!AK9042,IF(Verzie!$E$1="SK",Ceny!AL9042,""))</f>
        <v>0</v>
      </c>
    </row>
    <row r="9043" spans="34:39" ht="15">
      <c r="AH9043" s="353" t="s">
        <v>1682</v>
      </c>
      <c r="AI9043" s="352" t="s">
        <v>25531</v>
      </c>
      <c r="AJ9043" s="352" t="s">
        <v>25532</v>
      </c>
      <c r="AK9043" s="354">
        <v>0</v>
      </c>
      <c r="AL9043" s="355">
        <v>0</v>
      </c>
      <c r="AM9043" s="11">
        <f>IF(Verzie!$E$1="CZK",Ceny!AK9043,IF(Verzie!$E$1="SK",Ceny!AL9043,""))</f>
        <v>0</v>
      </c>
    </row>
    <row r="9044" spans="34:39" ht="15">
      <c r="AH9044" s="353" t="s">
        <v>1682</v>
      </c>
      <c r="AI9044" s="352" t="s">
        <v>25533</v>
      </c>
      <c r="AJ9044" s="352" t="s">
        <v>25534</v>
      </c>
      <c r="AK9044" s="354">
        <v>0</v>
      </c>
      <c r="AL9044" s="355">
        <v>0</v>
      </c>
      <c r="AM9044" s="11">
        <f>IF(Verzie!$E$1="CZK",Ceny!AK9044,IF(Verzie!$E$1="SK",Ceny!AL9044,""))</f>
        <v>0</v>
      </c>
    </row>
    <row r="9045" spans="34:39" ht="15">
      <c r="AH9045" s="353" t="s">
        <v>1682</v>
      </c>
      <c r="AI9045" s="352" t="s">
        <v>25535</v>
      </c>
      <c r="AJ9045" s="352" t="s">
        <v>25536</v>
      </c>
      <c r="AK9045" s="354">
        <v>0</v>
      </c>
      <c r="AL9045" s="355">
        <v>0</v>
      </c>
      <c r="AM9045" s="11">
        <f>IF(Verzie!$E$1="CZK",Ceny!AK9045,IF(Verzie!$E$1="SK",Ceny!AL9045,""))</f>
        <v>0</v>
      </c>
    </row>
    <row r="9046" spans="34:39" ht="15">
      <c r="AH9046" s="353" t="s">
        <v>1682</v>
      </c>
      <c r="AI9046" s="352" t="s">
        <v>25537</v>
      </c>
      <c r="AJ9046" s="352" t="s">
        <v>25538</v>
      </c>
      <c r="AK9046" s="354">
        <v>0</v>
      </c>
      <c r="AL9046" s="355">
        <v>0</v>
      </c>
      <c r="AM9046" s="11">
        <f>IF(Verzie!$E$1="CZK",Ceny!AK9046,IF(Verzie!$E$1="SK",Ceny!AL9046,""))</f>
        <v>0</v>
      </c>
    </row>
    <row r="9047" spans="34:39" ht="15">
      <c r="AH9047" s="353" t="s">
        <v>1682</v>
      </c>
      <c r="AI9047" s="352" t="s">
        <v>25539</v>
      </c>
      <c r="AJ9047" s="352" t="s">
        <v>25540</v>
      </c>
      <c r="AK9047" s="354">
        <v>0</v>
      </c>
      <c r="AL9047" s="355">
        <v>0</v>
      </c>
      <c r="AM9047" s="11">
        <f>IF(Verzie!$E$1="CZK",Ceny!AK9047,IF(Verzie!$E$1="SK",Ceny!AL9047,""))</f>
        <v>0</v>
      </c>
    </row>
    <row r="9048" spans="34:39" ht="15">
      <c r="AH9048" s="353" t="s">
        <v>1682</v>
      </c>
      <c r="AI9048" s="352" t="s">
        <v>25541</v>
      </c>
      <c r="AJ9048" s="352" t="s">
        <v>25542</v>
      </c>
      <c r="AK9048" s="354">
        <v>0</v>
      </c>
      <c r="AL9048" s="355">
        <v>0</v>
      </c>
      <c r="AM9048" s="11">
        <f>IF(Verzie!$E$1="CZK",Ceny!AK9048,IF(Verzie!$E$1="SK",Ceny!AL9048,""))</f>
        <v>0</v>
      </c>
    </row>
    <row r="9049" spans="34:39" ht="15">
      <c r="AH9049" s="353" t="s">
        <v>1682</v>
      </c>
      <c r="AI9049" s="352" t="s">
        <v>25543</v>
      </c>
      <c r="AJ9049" s="352" t="s">
        <v>25544</v>
      </c>
      <c r="AK9049" s="354">
        <v>0</v>
      </c>
      <c r="AL9049" s="355">
        <v>0</v>
      </c>
      <c r="AM9049" s="11">
        <f>IF(Verzie!$E$1="CZK",Ceny!AK9049,IF(Verzie!$E$1="SK",Ceny!AL9049,""))</f>
        <v>0</v>
      </c>
    </row>
    <row r="9050" spans="34:39" ht="15">
      <c r="AH9050" s="353" t="s">
        <v>1682</v>
      </c>
      <c r="AI9050" s="352" t="s">
        <v>25545</v>
      </c>
      <c r="AJ9050" s="352" t="s">
        <v>25546</v>
      </c>
      <c r="AK9050" s="354">
        <v>0</v>
      </c>
      <c r="AL9050" s="355">
        <v>0</v>
      </c>
      <c r="AM9050" s="11">
        <f>IF(Verzie!$E$1="CZK",Ceny!AK9050,IF(Verzie!$E$1="SK",Ceny!AL9050,""))</f>
        <v>0</v>
      </c>
    </row>
    <row r="9051" spans="34:39" ht="15">
      <c r="AH9051" s="353" t="s">
        <v>1682</v>
      </c>
      <c r="AI9051" s="352" t="s">
        <v>25547</v>
      </c>
      <c r="AJ9051" s="352" t="s">
        <v>25548</v>
      </c>
      <c r="AK9051" s="354">
        <v>0</v>
      </c>
      <c r="AL9051" s="355">
        <v>0</v>
      </c>
      <c r="AM9051" s="11">
        <f>IF(Verzie!$E$1="CZK",Ceny!AK9051,IF(Verzie!$E$1="SK",Ceny!AL9051,""))</f>
        <v>0</v>
      </c>
    </row>
    <row r="9052" spans="34:39" ht="15">
      <c r="AH9052" s="353" t="s">
        <v>1682</v>
      </c>
      <c r="AI9052" s="352" t="s">
        <v>25549</v>
      </c>
      <c r="AJ9052" s="352" t="s">
        <v>25550</v>
      </c>
      <c r="AK9052" s="354">
        <v>0</v>
      </c>
      <c r="AL9052" s="355">
        <v>0</v>
      </c>
      <c r="AM9052" s="11">
        <f>IF(Verzie!$E$1="CZK",Ceny!AK9052,IF(Verzie!$E$1="SK",Ceny!AL9052,""))</f>
        <v>0</v>
      </c>
    </row>
    <row r="9053" spans="34:39" ht="15">
      <c r="AH9053" s="353" t="s">
        <v>1682</v>
      </c>
      <c r="AI9053" s="352" t="s">
        <v>25551</v>
      </c>
      <c r="AJ9053" s="352" t="s">
        <v>25552</v>
      </c>
      <c r="AK9053" s="354">
        <v>0</v>
      </c>
      <c r="AL9053" s="355">
        <v>0</v>
      </c>
      <c r="AM9053" s="11">
        <f>IF(Verzie!$E$1="CZK",Ceny!AK9053,IF(Verzie!$E$1="SK",Ceny!AL9053,""))</f>
        <v>0</v>
      </c>
    </row>
    <row r="9054" spans="34:39" ht="15">
      <c r="AH9054" s="353" t="s">
        <v>1682</v>
      </c>
      <c r="AI9054" s="352" t="s">
        <v>25553</v>
      </c>
      <c r="AJ9054" s="352" t="s">
        <v>25554</v>
      </c>
      <c r="AK9054" s="354">
        <v>0</v>
      </c>
      <c r="AL9054" s="355">
        <v>0</v>
      </c>
      <c r="AM9054" s="11">
        <f>IF(Verzie!$E$1="CZK",Ceny!AK9054,IF(Verzie!$E$1="SK",Ceny!AL9054,""))</f>
        <v>0</v>
      </c>
    </row>
    <row r="9055" spans="34:39" ht="15">
      <c r="AH9055" s="353" t="s">
        <v>1682</v>
      </c>
      <c r="AI9055" s="352" t="s">
        <v>25555</v>
      </c>
      <c r="AJ9055" s="352" t="s">
        <v>25556</v>
      </c>
      <c r="AK9055" s="354">
        <v>0</v>
      </c>
      <c r="AL9055" s="355">
        <v>0</v>
      </c>
      <c r="AM9055" s="11">
        <f>IF(Verzie!$E$1="CZK",Ceny!AK9055,IF(Verzie!$E$1="SK",Ceny!AL9055,""))</f>
        <v>0</v>
      </c>
    </row>
    <row r="9056" spans="34:39" ht="15">
      <c r="AH9056" s="353" t="s">
        <v>1682</v>
      </c>
      <c r="AI9056" s="352" t="s">
        <v>25557</v>
      </c>
      <c r="AJ9056" s="352" t="s">
        <v>25558</v>
      </c>
      <c r="AK9056" s="354">
        <v>0</v>
      </c>
      <c r="AL9056" s="355">
        <v>0</v>
      </c>
      <c r="AM9056" s="11">
        <f>IF(Verzie!$E$1="CZK",Ceny!AK9056,IF(Verzie!$E$1="SK",Ceny!AL9056,""))</f>
        <v>0</v>
      </c>
    </row>
    <row r="9057" spans="34:39" ht="15">
      <c r="AH9057" s="353" t="s">
        <v>1682</v>
      </c>
      <c r="AI9057" s="352" t="s">
        <v>25559</v>
      </c>
      <c r="AJ9057" s="352" t="s">
        <v>25560</v>
      </c>
      <c r="AK9057" s="354">
        <v>0</v>
      </c>
      <c r="AL9057" s="355">
        <v>0</v>
      </c>
      <c r="AM9057" s="11">
        <f>IF(Verzie!$E$1="CZK",Ceny!AK9057,IF(Verzie!$E$1="SK",Ceny!AL9057,""))</f>
        <v>0</v>
      </c>
    </row>
    <row r="9058" spans="34:39" ht="15">
      <c r="AH9058" s="353" t="s">
        <v>1682</v>
      </c>
      <c r="AI9058" s="352" t="s">
        <v>25561</v>
      </c>
      <c r="AJ9058" s="352" t="s">
        <v>25562</v>
      </c>
      <c r="AK9058" s="354">
        <v>0</v>
      </c>
      <c r="AL9058" s="355">
        <v>0</v>
      </c>
      <c r="AM9058" s="11">
        <f>IF(Verzie!$E$1="CZK",Ceny!AK9058,IF(Verzie!$E$1="SK",Ceny!AL9058,""))</f>
        <v>0</v>
      </c>
    </row>
    <row r="9059" spans="34:39" ht="15">
      <c r="AH9059" s="353" t="s">
        <v>1682</v>
      </c>
      <c r="AI9059" s="352" t="s">
        <v>25563</v>
      </c>
      <c r="AJ9059" s="352" t="s">
        <v>25564</v>
      </c>
      <c r="AK9059" s="354">
        <v>0</v>
      </c>
      <c r="AL9059" s="355">
        <v>0</v>
      </c>
      <c r="AM9059" s="11">
        <f>IF(Verzie!$E$1="CZK",Ceny!AK9059,IF(Verzie!$E$1="SK",Ceny!AL9059,""))</f>
        <v>0</v>
      </c>
    </row>
    <row r="9060" spans="34:39" ht="15">
      <c r="AH9060" s="353" t="s">
        <v>1682</v>
      </c>
      <c r="AI9060" s="352" t="s">
        <v>25565</v>
      </c>
      <c r="AJ9060" s="352" t="s">
        <v>25566</v>
      </c>
      <c r="AK9060" s="354">
        <v>0</v>
      </c>
      <c r="AL9060" s="355">
        <v>0</v>
      </c>
      <c r="AM9060" s="11">
        <f>IF(Verzie!$E$1="CZK",Ceny!AK9060,IF(Verzie!$E$1="SK",Ceny!AL9060,""))</f>
        <v>0</v>
      </c>
    </row>
    <row r="9061" spans="34:39" ht="15">
      <c r="AH9061" s="353" t="s">
        <v>1682</v>
      </c>
      <c r="AI9061" s="352" t="s">
        <v>25567</v>
      </c>
      <c r="AJ9061" s="352" t="s">
        <v>25568</v>
      </c>
      <c r="AK9061" s="354">
        <v>0</v>
      </c>
      <c r="AL9061" s="355">
        <v>0</v>
      </c>
      <c r="AM9061" s="11">
        <f>IF(Verzie!$E$1="CZK",Ceny!AK9061,IF(Verzie!$E$1="SK",Ceny!AL9061,""))</f>
        <v>0</v>
      </c>
    </row>
    <row r="9062" spans="34:39" ht="15">
      <c r="AH9062" s="353" t="s">
        <v>1682</v>
      </c>
      <c r="AI9062" s="352" t="s">
        <v>25569</v>
      </c>
      <c r="AJ9062" s="352" t="s">
        <v>25570</v>
      </c>
      <c r="AK9062" s="354">
        <v>595.07964000000004</v>
      </c>
      <c r="AL9062" s="355">
        <v>28.62548</v>
      </c>
      <c r="AM9062" s="11">
        <f>IF(Verzie!$E$1="CZK",Ceny!AK9062,IF(Verzie!$E$1="SK",Ceny!AL9062,""))</f>
        <v>28.62548</v>
      </c>
    </row>
    <row r="9063" spans="34:39" ht="15">
      <c r="AH9063" s="353" t="s">
        <v>1682</v>
      </c>
      <c r="AI9063" s="352" t="s">
        <v>25571</v>
      </c>
      <c r="AJ9063" s="352" t="s">
        <v>25572</v>
      </c>
      <c r="AK9063" s="354">
        <v>530.21019999999999</v>
      </c>
      <c r="AL9063" s="355">
        <v>25.50506</v>
      </c>
      <c r="AM9063" s="11">
        <f>IF(Verzie!$E$1="CZK",Ceny!AK9063,IF(Verzie!$E$1="SK",Ceny!AL9063,""))</f>
        <v>25.50506</v>
      </c>
    </row>
    <row r="9064" spans="34:39" ht="15">
      <c r="AH9064" s="353" t="s">
        <v>1682</v>
      </c>
      <c r="AI9064" s="352" t="s">
        <v>25573</v>
      </c>
      <c r="AJ9064" s="352" t="s">
        <v>25574</v>
      </c>
      <c r="AK9064" s="354">
        <v>3838.0599499999998</v>
      </c>
      <c r="AL9064" s="355">
        <v>154.99709999999999</v>
      </c>
      <c r="AM9064" s="11">
        <f>IF(Verzie!$E$1="CZK",Ceny!AK9064,IF(Verzie!$E$1="SK",Ceny!AL9064,""))</f>
        <v>154.99709999999999</v>
      </c>
    </row>
    <row r="9065" spans="34:39" ht="15">
      <c r="AH9065" s="353" t="s">
        <v>1682</v>
      </c>
      <c r="AI9065" s="352" t="s">
        <v>25575</v>
      </c>
      <c r="AJ9065" s="352" t="s">
        <v>25576</v>
      </c>
      <c r="AK9065" s="354">
        <v>3838.0599499999998</v>
      </c>
      <c r="AL9065" s="355">
        <v>154.99709999999999</v>
      </c>
      <c r="AM9065" s="11">
        <f>IF(Verzie!$E$1="CZK",Ceny!AK9065,IF(Verzie!$E$1="SK",Ceny!AL9065,""))</f>
        <v>154.99709999999999</v>
      </c>
    </row>
    <row r="9066" spans="34:39" ht="15">
      <c r="AH9066" s="353" t="s">
        <v>1682</v>
      </c>
      <c r="AI9066" s="352" t="s">
        <v>25577</v>
      </c>
      <c r="AJ9066" s="352" t="s">
        <v>25578</v>
      </c>
      <c r="AK9066" s="354">
        <v>3852.9821099999999</v>
      </c>
      <c r="AL9066" s="355">
        <v>155.59791999999999</v>
      </c>
      <c r="AM9066" s="11">
        <f>IF(Verzie!$E$1="CZK",Ceny!AK9066,IF(Verzie!$E$1="SK",Ceny!AL9066,""))</f>
        <v>155.59791999999999</v>
      </c>
    </row>
    <row r="9067" spans="34:39" ht="15">
      <c r="AH9067" s="353" t="s">
        <v>1682</v>
      </c>
      <c r="AI9067" s="352" t="s">
        <v>25579</v>
      </c>
      <c r="AJ9067" s="352" t="s">
        <v>25580</v>
      </c>
      <c r="AK9067" s="354">
        <v>3852.9821099999999</v>
      </c>
      <c r="AL9067" s="355">
        <v>155.59791999999999</v>
      </c>
      <c r="AM9067" s="11">
        <f>IF(Verzie!$E$1="CZK",Ceny!AK9067,IF(Verzie!$E$1="SK",Ceny!AL9067,""))</f>
        <v>155.59791999999999</v>
      </c>
    </row>
    <row r="9068" spans="34:39" ht="15">
      <c r="AH9068" s="353" t="s">
        <v>1682</v>
      </c>
      <c r="AI9068" s="352" t="s">
        <v>25581</v>
      </c>
      <c r="AJ9068" s="352" t="s">
        <v>25582</v>
      </c>
      <c r="AK9068" s="354">
        <v>4747.4885999999997</v>
      </c>
      <c r="AL9068" s="355">
        <v>191.93113</v>
      </c>
      <c r="AM9068" s="11">
        <f>IF(Verzie!$E$1="CZK",Ceny!AK9068,IF(Verzie!$E$1="SK",Ceny!AL9068,""))</f>
        <v>191.93113</v>
      </c>
    </row>
    <row r="9069" spans="34:39" ht="15">
      <c r="AH9069" s="353" t="s">
        <v>1682</v>
      </c>
      <c r="AI9069" s="352" t="s">
        <v>25583</v>
      </c>
      <c r="AJ9069" s="352" t="s">
        <v>25584</v>
      </c>
      <c r="AK9069" s="354">
        <v>4747.4885999999997</v>
      </c>
      <c r="AL9069" s="355">
        <v>191.93113</v>
      </c>
      <c r="AM9069" s="11">
        <f>IF(Verzie!$E$1="CZK",Ceny!AK9069,IF(Verzie!$E$1="SK",Ceny!AL9069,""))</f>
        <v>191.93113</v>
      </c>
    </row>
    <row r="9070" spans="34:39" ht="15">
      <c r="AH9070" s="353" t="s">
        <v>1682</v>
      </c>
      <c r="AI9070" s="352" t="s">
        <v>25585</v>
      </c>
      <c r="AJ9070" s="352" t="s">
        <v>25586</v>
      </c>
      <c r="AK9070" s="354">
        <v>4762.4107599999998</v>
      </c>
      <c r="AL9070" s="355">
        <v>192.53194999999999</v>
      </c>
      <c r="AM9070" s="11">
        <f>IF(Verzie!$E$1="CZK",Ceny!AK9070,IF(Verzie!$E$1="SK",Ceny!AL9070,""))</f>
        <v>192.53194999999999</v>
      </c>
    </row>
    <row r="9071" spans="34:39" ht="15">
      <c r="AH9071" s="353" t="s">
        <v>1682</v>
      </c>
      <c r="AI9071" s="352" t="s">
        <v>25587</v>
      </c>
      <c r="AJ9071" s="352" t="s">
        <v>25588</v>
      </c>
      <c r="AK9071" s="354">
        <v>4762.4107599999998</v>
      </c>
      <c r="AL9071" s="355">
        <v>192.53194999999999</v>
      </c>
      <c r="AM9071" s="11">
        <f>IF(Verzie!$E$1="CZK",Ceny!AK9071,IF(Verzie!$E$1="SK",Ceny!AL9071,""))</f>
        <v>192.53194999999999</v>
      </c>
    </row>
    <row r="9072" spans="34:39" ht="15">
      <c r="AH9072" s="353" t="s">
        <v>1682</v>
      </c>
      <c r="AI9072" s="352" t="s">
        <v>25589</v>
      </c>
      <c r="AJ9072" s="352" t="s">
        <v>25590</v>
      </c>
      <c r="AK9072" s="354">
        <v>4375.5806199999997</v>
      </c>
      <c r="AL9072" s="355">
        <v>176.63962000000001</v>
      </c>
      <c r="AM9072" s="11">
        <f>IF(Verzie!$E$1="CZK",Ceny!AK9072,IF(Verzie!$E$1="SK",Ceny!AL9072,""))</f>
        <v>176.63962000000001</v>
      </c>
    </row>
    <row r="9073" spans="34:39" ht="15">
      <c r="AH9073" s="353" t="s">
        <v>1682</v>
      </c>
      <c r="AI9073" s="352" t="s">
        <v>25591</v>
      </c>
      <c r="AJ9073" s="352" t="s">
        <v>25592</v>
      </c>
      <c r="AK9073" s="354">
        <v>4375.5806199999997</v>
      </c>
      <c r="AL9073" s="355">
        <v>176.63962000000001</v>
      </c>
      <c r="AM9073" s="11">
        <f>IF(Verzie!$E$1="CZK",Ceny!AK9073,IF(Verzie!$E$1="SK",Ceny!AL9073,""))</f>
        <v>176.63962000000001</v>
      </c>
    </row>
    <row r="9074" spans="34:39" ht="15">
      <c r="AH9074" s="353" t="s">
        <v>1682</v>
      </c>
      <c r="AI9074" s="352" t="s">
        <v>25593</v>
      </c>
      <c r="AJ9074" s="352" t="s">
        <v>25594</v>
      </c>
      <c r="AK9074" s="354">
        <v>4390.5027799999998</v>
      </c>
      <c r="AL9074" s="355">
        <v>177.24044000000001</v>
      </c>
      <c r="AM9074" s="11">
        <f>IF(Verzie!$E$1="CZK",Ceny!AK9074,IF(Verzie!$E$1="SK",Ceny!AL9074,""))</f>
        <v>177.24044000000001</v>
      </c>
    </row>
    <row r="9075" spans="34:39" ht="15">
      <c r="AH9075" s="353" t="s">
        <v>1682</v>
      </c>
      <c r="AI9075" s="352" t="s">
        <v>25595</v>
      </c>
      <c r="AJ9075" s="352" t="s">
        <v>25596</v>
      </c>
      <c r="AK9075" s="354">
        <v>4390.5027799999998</v>
      </c>
      <c r="AL9075" s="355">
        <v>177.24044000000001</v>
      </c>
      <c r="AM9075" s="11">
        <f>IF(Verzie!$E$1="CZK",Ceny!AK9075,IF(Verzie!$E$1="SK",Ceny!AL9075,""))</f>
        <v>177.24044000000001</v>
      </c>
    </row>
    <row r="9076" spans="34:39" ht="15">
      <c r="AH9076" s="353" t="s">
        <v>1682</v>
      </c>
      <c r="AI9076" s="352" t="s">
        <v>25597</v>
      </c>
      <c r="AJ9076" s="352" t="s">
        <v>25598</v>
      </c>
      <c r="AK9076" s="354">
        <v>5285.0092699999996</v>
      </c>
      <c r="AL9076" s="355">
        <v>213.57364999999999</v>
      </c>
      <c r="AM9076" s="11">
        <f>IF(Verzie!$E$1="CZK",Ceny!AK9076,IF(Verzie!$E$1="SK",Ceny!AL9076,""))</f>
        <v>213.57364999999999</v>
      </c>
    </row>
    <row r="9077" spans="34:39" ht="15">
      <c r="AH9077" s="353" t="s">
        <v>1682</v>
      </c>
      <c r="AI9077" s="352" t="s">
        <v>25599</v>
      </c>
      <c r="AJ9077" s="352" t="s">
        <v>25600</v>
      </c>
      <c r="AK9077" s="354">
        <v>5285.0092699999996</v>
      </c>
      <c r="AL9077" s="355">
        <v>213.57364999999999</v>
      </c>
      <c r="AM9077" s="11">
        <f>IF(Verzie!$E$1="CZK",Ceny!AK9077,IF(Verzie!$E$1="SK",Ceny!AL9077,""))</f>
        <v>213.57364999999999</v>
      </c>
    </row>
    <row r="9078" spans="34:39" ht="15">
      <c r="AH9078" s="353" t="s">
        <v>1682</v>
      </c>
      <c r="AI9078" s="352" t="s">
        <v>25601</v>
      </c>
      <c r="AJ9078" s="352" t="s">
        <v>25602</v>
      </c>
      <c r="AK9078" s="354">
        <v>5299.9314299999996</v>
      </c>
      <c r="AL9078" s="355">
        <v>214.17447000000001</v>
      </c>
      <c r="AM9078" s="11">
        <f>IF(Verzie!$E$1="CZK",Ceny!AK9078,IF(Verzie!$E$1="SK",Ceny!AL9078,""))</f>
        <v>214.17447000000001</v>
      </c>
    </row>
    <row r="9079" spans="34:39" ht="15">
      <c r="AH9079" s="353" t="s">
        <v>1682</v>
      </c>
      <c r="AI9079" s="352" t="s">
        <v>25603</v>
      </c>
      <c r="AJ9079" s="352" t="s">
        <v>25604</v>
      </c>
      <c r="AK9079" s="354">
        <v>5299.9314299999996</v>
      </c>
      <c r="AL9079" s="355">
        <v>214.17447000000001</v>
      </c>
      <c r="AM9079" s="11">
        <f>IF(Verzie!$E$1="CZK",Ceny!AK9079,IF(Verzie!$E$1="SK",Ceny!AL9079,""))</f>
        <v>214.17447000000001</v>
      </c>
    </row>
    <row r="9080" spans="34:39" ht="15">
      <c r="AH9080" s="353" t="s">
        <v>1682</v>
      </c>
      <c r="AI9080" s="352" t="s">
        <v>25605</v>
      </c>
      <c r="AJ9080" s="352" t="s">
        <v>25606</v>
      </c>
      <c r="AK9080" s="354">
        <v>3838.0599499999998</v>
      </c>
      <c r="AL9080" s="355">
        <v>154.99709999999999</v>
      </c>
      <c r="AM9080" s="11">
        <f>IF(Verzie!$E$1="CZK",Ceny!AK9080,IF(Verzie!$E$1="SK",Ceny!AL9080,""))</f>
        <v>154.99709999999999</v>
      </c>
    </row>
    <row r="9081" spans="34:39" ht="15">
      <c r="AH9081" s="353" t="s">
        <v>1682</v>
      </c>
      <c r="AI9081" s="352" t="s">
        <v>25607</v>
      </c>
      <c r="AJ9081" s="352" t="s">
        <v>25608</v>
      </c>
      <c r="AK9081" s="354">
        <v>3838.0599499999998</v>
      </c>
      <c r="AL9081" s="355">
        <v>154.99709999999999</v>
      </c>
      <c r="AM9081" s="11">
        <f>IF(Verzie!$E$1="CZK",Ceny!AK9081,IF(Verzie!$E$1="SK",Ceny!AL9081,""))</f>
        <v>154.99709999999999</v>
      </c>
    </row>
    <row r="9082" spans="34:39" ht="15">
      <c r="AH9082" s="353" t="s">
        <v>1682</v>
      </c>
      <c r="AI9082" s="352" t="s">
        <v>25609</v>
      </c>
      <c r="AJ9082" s="352" t="s">
        <v>25610</v>
      </c>
      <c r="AK9082" s="354">
        <v>3852.9821099999999</v>
      </c>
      <c r="AL9082" s="355">
        <v>155.59791999999999</v>
      </c>
      <c r="AM9082" s="11">
        <f>IF(Verzie!$E$1="CZK",Ceny!AK9082,IF(Verzie!$E$1="SK",Ceny!AL9082,""))</f>
        <v>155.59791999999999</v>
      </c>
    </row>
    <row r="9083" spans="34:39" ht="15">
      <c r="AH9083" s="353" t="s">
        <v>1682</v>
      </c>
      <c r="AI9083" s="352" t="s">
        <v>25611</v>
      </c>
      <c r="AJ9083" s="352" t="s">
        <v>25612</v>
      </c>
      <c r="AK9083" s="354">
        <v>3852.9821099999999</v>
      </c>
      <c r="AL9083" s="355">
        <v>155.59791999999999</v>
      </c>
      <c r="AM9083" s="11">
        <f>IF(Verzie!$E$1="CZK",Ceny!AK9083,IF(Verzie!$E$1="SK",Ceny!AL9083,""))</f>
        <v>155.59791999999999</v>
      </c>
    </row>
    <row r="9084" spans="34:39" ht="15">
      <c r="AH9084" s="353" t="s">
        <v>1682</v>
      </c>
      <c r="AI9084" s="352" t="s">
        <v>25613</v>
      </c>
      <c r="AJ9084" s="352" t="s">
        <v>25614</v>
      </c>
      <c r="AK9084" s="354">
        <v>4747.4885999999997</v>
      </c>
      <c r="AL9084" s="355">
        <v>191.93113</v>
      </c>
      <c r="AM9084" s="11">
        <f>IF(Verzie!$E$1="CZK",Ceny!AK9084,IF(Verzie!$E$1="SK",Ceny!AL9084,""))</f>
        <v>191.93113</v>
      </c>
    </row>
    <row r="9085" spans="34:39" ht="15">
      <c r="AH9085" s="353" t="s">
        <v>1682</v>
      </c>
      <c r="AI9085" s="352" t="s">
        <v>25615</v>
      </c>
      <c r="AJ9085" s="352" t="s">
        <v>25616</v>
      </c>
      <c r="AK9085" s="354">
        <v>4747.4885999999997</v>
      </c>
      <c r="AL9085" s="355">
        <v>191.93113</v>
      </c>
      <c r="AM9085" s="11">
        <f>IF(Verzie!$E$1="CZK",Ceny!AK9085,IF(Verzie!$E$1="SK",Ceny!AL9085,""))</f>
        <v>191.93113</v>
      </c>
    </row>
    <row r="9086" spans="34:39" ht="15">
      <c r="AH9086" s="353" t="s">
        <v>1682</v>
      </c>
      <c r="AI9086" s="352" t="s">
        <v>25617</v>
      </c>
      <c r="AJ9086" s="352" t="s">
        <v>25618</v>
      </c>
      <c r="AK9086" s="354">
        <v>4762.4107599999998</v>
      </c>
      <c r="AL9086" s="355">
        <v>192.53194999999999</v>
      </c>
      <c r="AM9086" s="11">
        <f>IF(Verzie!$E$1="CZK",Ceny!AK9086,IF(Verzie!$E$1="SK",Ceny!AL9086,""))</f>
        <v>192.53194999999999</v>
      </c>
    </row>
    <row r="9087" spans="34:39" ht="15">
      <c r="AH9087" s="353" t="s">
        <v>1682</v>
      </c>
      <c r="AI9087" s="352" t="s">
        <v>25619</v>
      </c>
      <c r="AJ9087" s="352" t="s">
        <v>25620</v>
      </c>
      <c r="AK9087" s="354">
        <v>4762.4107599999998</v>
      </c>
      <c r="AL9087" s="355">
        <v>192.53194999999999</v>
      </c>
      <c r="AM9087" s="11">
        <f>IF(Verzie!$E$1="CZK",Ceny!AK9087,IF(Verzie!$E$1="SK",Ceny!AL9087,""))</f>
        <v>192.53194999999999</v>
      </c>
    </row>
    <row r="9088" spans="34:39" ht="15">
      <c r="AH9088" s="353" t="s">
        <v>1682</v>
      </c>
      <c r="AI9088" s="352" t="s">
        <v>25621</v>
      </c>
      <c r="AJ9088" s="352" t="s">
        <v>25622</v>
      </c>
      <c r="AK9088" s="354">
        <v>4375.5806199999997</v>
      </c>
      <c r="AL9088" s="355">
        <v>176.63962000000001</v>
      </c>
      <c r="AM9088" s="11">
        <f>IF(Verzie!$E$1="CZK",Ceny!AK9088,IF(Verzie!$E$1="SK",Ceny!AL9088,""))</f>
        <v>176.63962000000001</v>
      </c>
    </row>
    <row r="9089" spans="34:39" ht="15">
      <c r="AH9089" s="353" t="s">
        <v>1682</v>
      </c>
      <c r="AI9089" s="352" t="s">
        <v>25623</v>
      </c>
      <c r="AJ9089" s="352" t="s">
        <v>25624</v>
      </c>
      <c r="AK9089" s="354">
        <v>4375.5806199999997</v>
      </c>
      <c r="AL9089" s="355">
        <v>176.63962000000001</v>
      </c>
      <c r="AM9089" s="11">
        <f>IF(Verzie!$E$1="CZK",Ceny!AK9089,IF(Verzie!$E$1="SK",Ceny!AL9089,""))</f>
        <v>176.63962000000001</v>
      </c>
    </row>
    <row r="9090" spans="34:39" ht="15">
      <c r="AH9090" s="353" t="s">
        <v>1682</v>
      </c>
      <c r="AI9090" s="352" t="s">
        <v>25625</v>
      </c>
      <c r="AJ9090" s="352" t="s">
        <v>25626</v>
      </c>
      <c r="AK9090" s="354">
        <v>4390.5027799999998</v>
      </c>
      <c r="AL9090" s="355">
        <v>177.24044000000001</v>
      </c>
      <c r="AM9090" s="11">
        <f>IF(Verzie!$E$1="CZK",Ceny!AK9090,IF(Verzie!$E$1="SK",Ceny!AL9090,""))</f>
        <v>177.24044000000001</v>
      </c>
    </row>
    <row r="9091" spans="34:39" ht="15">
      <c r="AH9091" s="353" t="s">
        <v>1682</v>
      </c>
      <c r="AI9091" s="352" t="s">
        <v>25627</v>
      </c>
      <c r="AJ9091" s="352" t="s">
        <v>25628</v>
      </c>
      <c r="AK9091" s="354">
        <v>4390.5027799999998</v>
      </c>
      <c r="AL9091" s="355">
        <v>177.24044000000001</v>
      </c>
      <c r="AM9091" s="11">
        <f>IF(Verzie!$E$1="CZK",Ceny!AK9091,IF(Verzie!$E$1="SK",Ceny!AL9091,""))</f>
        <v>177.24044000000001</v>
      </c>
    </row>
    <row r="9092" spans="34:39" ht="15">
      <c r="AH9092" s="353" t="s">
        <v>1682</v>
      </c>
      <c r="AI9092" s="352" t="s">
        <v>25629</v>
      </c>
      <c r="AJ9092" s="352" t="s">
        <v>25630</v>
      </c>
      <c r="AK9092" s="354">
        <v>5285.0092699999996</v>
      </c>
      <c r="AL9092" s="355">
        <v>213.57364999999999</v>
      </c>
      <c r="AM9092" s="11">
        <f>IF(Verzie!$E$1="CZK",Ceny!AK9092,IF(Verzie!$E$1="SK",Ceny!AL9092,""))</f>
        <v>213.57364999999999</v>
      </c>
    </row>
    <row r="9093" spans="34:39" ht="15">
      <c r="AH9093" s="353" t="s">
        <v>1682</v>
      </c>
      <c r="AI9093" s="352" t="s">
        <v>25631</v>
      </c>
      <c r="AJ9093" s="352" t="s">
        <v>25632</v>
      </c>
      <c r="AK9093" s="354">
        <v>5285.0092699999996</v>
      </c>
      <c r="AL9093" s="355">
        <v>213.57364999999999</v>
      </c>
      <c r="AM9093" s="11">
        <f>IF(Verzie!$E$1="CZK",Ceny!AK9093,IF(Verzie!$E$1="SK",Ceny!AL9093,""))</f>
        <v>213.57364999999999</v>
      </c>
    </row>
    <row r="9094" spans="34:39" ht="15">
      <c r="AH9094" s="353" t="s">
        <v>1682</v>
      </c>
      <c r="AI9094" s="352" t="s">
        <v>25633</v>
      </c>
      <c r="AJ9094" s="352" t="s">
        <v>25634</v>
      </c>
      <c r="AK9094" s="354">
        <v>5299.9314299999996</v>
      </c>
      <c r="AL9094" s="355">
        <v>214.17447000000001</v>
      </c>
      <c r="AM9094" s="11">
        <f>IF(Verzie!$E$1="CZK",Ceny!AK9094,IF(Verzie!$E$1="SK",Ceny!AL9094,""))</f>
        <v>214.17447000000001</v>
      </c>
    </row>
    <row r="9095" spans="34:39" ht="15">
      <c r="AH9095" s="353" t="s">
        <v>1682</v>
      </c>
      <c r="AI9095" s="352" t="s">
        <v>25635</v>
      </c>
      <c r="AJ9095" s="352" t="s">
        <v>25636</v>
      </c>
      <c r="AK9095" s="354">
        <v>5299.9314299999996</v>
      </c>
      <c r="AL9095" s="355">
        <v>214.17447000000001</v>
      </c>
      <c r="AM9095" s="11">
        <f>IF(Verzie!$E$1="CZK",Ceny!AK9095,IF(Verzie!$E$1="SK",Ceny!AL9095,""))</f>
        <v>214.17447000000001</v>
      </c>
    </row>
    <row r="9096" spans="34:39" ht="15">
      <c r="AH9096" s="353" t="s">
        <v>1682</v>
      </c>
      <c r="AI9096" s="352" t="s">
        <v>25637</v>
      </c>
      <c r="AJ9096" s="352" t="s">
        <v>25638</v>
      </c>
      <c r="AK9096" s="354">
        <v>5246.7340999999997</v>
      </c>
      <c r="AL9096" s="355">
        <v>211.71565000000001</v>
      </c>
      <c r="AM9096" s="11">
        <f>IF(Verzie!$E$1="CZK",Ceny!AK9096,IF(Verzie!$E$1="SK",Ceny!AL9096,""))</f>
        <v>211.71565000000001</v>
      </c>
    </row>
    <row r="9097" spans="34:39" ht="15">
      <c r="AH9097" s="353" t="s">
        <v>1682</v>
      </c>
      <c r="AI9097" s="352" t="s">
        <v>25639</v>
      </c>
      <c r="AJ9097" s="352" t="s">
        <v>25640</v>
      </c>
      <c r="AK9097" s="354">
        <v>5246.7340999999997</v>
      </c>
      <c r="AL9097" s="355">
        <v>211.71565000000001</v>
      </c>
      <c r="AM9097" s="11">
        <f>IF(Verzie!$E$1="CZK",Ceny!AK9097,IF(Verzie!$E$1="SK",Ceny!AL9097,""))</f>
        <v>211.71565000000001</v>
      </c>
    </row>
    <row r="9098" spans="34:39" ht="15">
      <c r="AH9098" s="353" t="s">
        <v>1682</v>
      </c>
      <c r="AI9098" s="352" t="s">
        <v>25641</v>
      </c>
      <c r="AJ9098" s="352" t="s">
        <v>25642</v>
      </c>
      <c r="AK9098" s="354">
        <v>5261.6610199999996</v>
      </c>
      <c r="AL9098" s="355">
        <v>212.31658999999999</v>
      </c>
      <c r="AM9098" s="11">
        <f>IF(Verzie!$E$1="CZK",Ceny!AK9098,IF(Verzie!$E$1="SK",Ceny!AL9098,""))</f>
        <v>212.31658999999999</v>
      </c>
    </row>
    <row r="9099" spans="34:39" ht="15">
      <c r="AH9099" s="353" t="s">
        <v>1682</v>
      </c>
      <c r="AI9099" s="352" t="s">
        <v>25643</v>
      </c>
      <c r="AJ9099" s="352" t="s">
        <v>25644</v>
      </c>
      <c r="AK9099" s="354">
        <v>5261.6610199999996</v>
      </c>
      <c r="AL9099" s="355">
        <v>212.31658999999999</v>
      </c>
      <c r="AM9099" s="11">
        <f>IF(Verzie!$E$1="CZK",Ceny!AK9099,IF(Verzie!$E$1="SK",Ceny!AL9099,""))</f>
        <v>212.31658999999999</v>
      </c>
    </row>
    <row r="9100" spans="34:39" ht="15">
      <c r="AH9100" s="353" t="s">
        <v>1682</v>
      </c>
      <c r="AI9100" s="352" t="s">
        <v>25645</v>
      </c>
      <c r="AJ9100" s="352" t="s">
        <v>25646</v>
      </c>
      <c r="AK9100" s="354">
        <v>6156.1627500000004</v>
      </c>
      <c r="AL9100" s="355">
        <v>248.64967999999999</v>
      </c>
      <c r="AM9100" s="11">
        <f>IF(Verzie!$E$1="CZK",Ceny!AK9100,IF(Verzie!$E$1="SK",Ceny!AL9100,""))</f>
        <v>248.64967999999999</v>
      </c>
    </row>
    <row r="9101" spans="34:39" ht="15">
      <c r="AH9101" s="353" t="s">
        <v>1682</v>
      </c>
      <c r="AI9101" s="352" t="s">
        <v>25647</v>
      </c>
      <c r="AJ9101" s="352" t="s">
        <v>25648</v>
      </c>
      <c r="AK9101" s="354">
        <v>6156.1627500000004</v>
      </c>
      <c r="AL9101" s="355">
        <v>248.64967999999999</v>
      </c>
      <c r="AM9101" s="11">
        <f>IF(Verzie!$E$1="CZK",Ceny!AK9101,IF(Verzie!$E$1="SK",Ceny!AL9101,""))</f>
        <v>248.64967999999999</v>
      </c>
    </row>
    <row r="9102" spans="34:39" ht="15">
      <c r="AH9102" s="353" t="s">
        <v>1682</v>
      </c>
      <c r="AI9102" s="352" t="s">
        <v>25649</v>
      </c>
      <c r="AJ9102" s="352" t="s">
        <v>25650</v>
      </c>
      <c r="AK9102" s="354">
        <v>6171.0896700000003</v>
      </c>
      <c r="AL9102" s="355">
        <v>249.25062</v>
      </c>
      <c r="AM9102" s="11">
        <f>IF(Verzie!$E$1="CZK",Ceny!AK9102,IF(Verzie!$E$1="SK",Ceny!AL9102,""))</f>
        <v>249.25062</v>
      </c>
    </row>
    <row r="9103" spans="34:39" ht="15">
      <c r="AH9103" s="353" t="s">
        <v>1682</v>
      </c>
      <c r="AI9103" s="352" t="s">
        <v>25651</v>
      </c>
      <c r="AJ9103" s="352" t="s">
        <v>25652</v>
      </c>
      <c r="AK9103" s="354">
        <v>6171.0896700000003</v>
      </c>
      <c r="AL9103" s="355">
        <v>249.25062</v>
      </c>
      <c r="AM9103" s="11">
        <f>IF(Verzie!$E$1="CZK",Ceny!AK9103,IF(Verzie!$E$1="SK",Ceny!AL9103,""))</f>
        <v>249.25062</v>
      </c>
    </row>
    <row r="9104" spans="34:39" ht="15">
      <c r="AH9104" s="353" t="s">
        <v>1682</v>
      </c>
      <c r="AI9104" s="352" t="s">
        <v>25653</v>
      </c>
      <c r="AJ9104" s="352" t="s">
        <v>25654</v>
      </c>
      <c r="AK9104" s="354">
        <v>6317.8735200000001</v>
      </c>
      <c r="AL9104" s="355">
        <v>254.84367</v>
      </c>
      <c r="AM9104" s="11">
        <f>IF(Verzie!$E$1="CZK",Ceny!AK9104,IF(Verzie!$E$1="SK",Ceny!AL9104,""))</f>
        <v>254.84367</v>
      </c>
    </row>
    <row r="9105" spans="34:39" ht="15">
      <c r="AH9105" s="353" t="s">
        <v>1682</v>
      </c>
      <c r="AI9105" s="352" t="s">
        <v>25655</v>
      </c>
      <c r="AJ9105" s="352" t="s">
        <v>25656</v>
      </c>
      <c r="AK9105" s="354">
        <v>6317.8735200000001</v>
      </c>
      <c r="AL9105" s="355">
        <v>254.84367</v>
      </c>
      <c r="AM9105" s="11">
        <f>IF(Verzie!$E$1="CZK",Ceny!AK9105,IF(Verzie!$E$1="SK",Ceny!AL9105,""))</f>
        <v>254.84367</v>
      </c>
    </row>
    <row r="9106" spans="34:39" ht="15">
      <c r="AH9106" s="353" t="s">
        <v>1682</v>
      </c>
      <c r="AI9106" s="352" t="s">
        <v>25657</v>
      </c>
      <c r="AJ9106" s="352" t="s">
        <v>25658</v>
      </c>
      <c r="AK9106" s="354">
        <v>6332.80044</v>
      </c>
      <c r="AL9106" s="355">
        <v>255.44461000000001</v>
      </c>
      <c r="AM9106" s="11">
        <f>IF(Verzie!$E$1="CZK",Ceny!AK9106,IF(Verzie!$E$1="SK",Ceny!AL9106,""))</f>
        <v>255.44461000000001</v>
      </c>
    </row>
    <row r="9107" spans="34:39" ht="15">
      <c r="AH9107" s="353" t="s">
        <v>1682</v>
      </c>
      <c r="AI9107" s="352" t="s">
        <v>25659</v>
      </c>
      <c r="AJ9107" s="352" t="s">
        <v>25660</v>
      </c>
      <c r="AK9107" s="354">
        <v>6332.80044</v>
      </c>
      <c r="AL9107" s="355">
        <v>255.44461000000001</v>
      </c>
      <c r="AM9107" s="11">
        <f>IF(Verzie!$E$1="CZK",Ceny!AK9107,IF(Verzie!$E$1="SK",Ceny!AL9107,""))</f>
        <v>255.44461000000001</v>
      </c>
    </row>
    <row r="9108" spans="34:39" ht="15">
      <c r="AH9108" s="353" t="s">
        <v>1682</v>
      </c>
      <c r="AI9108" s="352" t="s">
        <v>25661</v>
      </c>
      <c r="AJ9108" s="352" t="s">
        <v>25662</v>
      </c>
      <c r="AK9108" s="354">
        <v>7227.3021699999999</v>
      </c>
      <c r="AL9108" s="355">
        <v>291.77769999999998</v>
      </c>
      <c r="AM9108" s="11">
        <f>IF(Verzie!$E$1="CZK",Ceny!AK9108,IF(Verzie!$E$1="SK",Ceny!AL9108,""))</f>
        <v>291.77769999999998</v>
      </c>
    </row>
    <row r="9109" spans="34:39" ht="15">
      <c r="AH9109" s="353" t="s">
        <v>1682</v>
      </c>
      <c r="AI9109" s="352" t="s">
        <v>25663</v>
      </c>
      <c r="AJ9109" s="352" t="s">
        <v>25664</v>
      </c>
      <c r="AK9109" s="354">
        <v>7227.3021699999999</v>
      </c>
      <c r="AL9109" s="355">
        <v>291.77769999999998</v>
      </c>
      <c r="AM9109" s="11">
        <f>IF(Verzie!$E$1="CZK",Ceny!AK9109,IF(Verzie!$E$1="SK",Ceny!AL9109,""))</f>
        <v>291.77769999999998</v>
      </c>
    </row>
    <row r="9110" spans="34:39" ht="15">
      <c r="AH9110" s="353" t="s">
        <v>1682</v>
      </c>
      <c r="AI9110" s="352" t="s">
        <v>25665</v>
      </c>
      <c r="AJ9110" s="352" t="s">
        <v>25666</v>
      </c>
      <c r="AK9110" s="354">
        <v>7242.2290899999998</v>
      </c>
      <c r="AL9110" s="355">
        <v>292.37864000000002</v>
      </c>
      <c r="AM9110" s="11">
        <f>IF(Verzie!$E$1="CZK",Ceny!AK9110,IF(Verzie!$E$1="SK",Ceny!AL9110,""))</f>
        <v>292.37864000000002</v>
      </c>
    </row>
    <row r="9111" spans="34:39" ht="15">
      <c r="AH9111" s="353" t="s">
        <v>1682</v>
      </c>
      <c r="AI9111" s="352" t="s">
        <v>25667</v>
      </c>
      <c r="AJ9111" s="352" t="s">
        <v>25668</v>
      </c>
      <c r="AK9111" s="354">
        <v>7242.2290899999998</v>
      </c>
      <c r="AL9111" s="355">
        <v>292.37864000000002</v>
      </c>
      <c r="AM9111" s="11">
        <f>IF(Verzie!$E$1="CZK",Ceny!AK9111,IF(Verzie!$E$1="SK",Ceny!AL9111,""))</f>
        <v>292.37864000000002</v>
      </c>
    </row>
    <row r="9112" spans="34:39" ht="15">
      <c r="AH9112" s="353" t="s">
        <v>1682</v>
      </c>
      <c r="AI9112" s="352" t="s">
        <v>25669</v>
      </c>
      <c r="AJ9112" s="352" t="s">
        <v>25670</v>
      </c>
      <c r="AK9112" s="354">
        <v>6529.47408</v>
      </c>
      <c r="AL9112" s="355">
        <v>263.36351999999999</v>
      </c>
      <c r="AM9112" s="11">
        <f>IF(Verzie!$E$1="CZK",Ceny!AK9112,IF(Verzie!$E$1="SK",Ceny!AL9112,""))</f>
        <v>263.36351999999999</v>
      </c>
    </row>
    <row r="9113" spans="34:39" ht="15">
      <c r="AH9113" s="353" t="s">
        <v>1682</v>
      </c>
      <c r="AI9113" s="352" t="s">
        <v>25671</v>
      </c>
      <c r="AJ9113" s="352" t="s">
        <v>25672</v>
      </c>
      <c r="AK9113" s="354">
        <v>6529.47408</v>
      </c>
      <c r="AL9113" s="355">
        <v>263.36351999999999</v>
      </c>
      <c r="AM9113" s="11">
        <f>IF(Verzie!$E$1="CZK",Ceny!AK9113,IF(Verzie!$E$1="SK",Ceny!AL9113,""))</f>
        <v>263.36351999999999</v>
      </c>
    </row>
    <row r="9114" spans="34:39" ht="15">
      <c r="AH9114" s="353" t="s">
        <v>1682</v>
      </c>
      <c r="AI9114" s="352" t="s">
        <v>25673</v>
      </c>
      <c r="AJ9114" s="352" t="s">
        <v>25674</v>
      </c>
      <c r="AK9114" s="354">
        <v>6544.4009999999998</v>
      </c>
      <c r="AL9114" s="355">
        <v>263.96445999999997</v>
      </c>
      <c r="AM9114" s="11">
        <f>IF(Verzie!$E$1="CZK",Ceny!AK9114,IF(Verzie!$E$1="SK",Ceny!AL9114,""))</f>
        <v>263.96445999999997</v>
      </c>
    </row>
    <row r="9115" spans="34:39" ht="15">
      <c r="AH9115" s="353" t="s">
        <v>1682</v>
      </c>
      <c r="AI9115" s="352" t="s">
        <v>25675</v>
      </c>
      <c r="AJ9115" s="352" t="s">
        <v>25676</v>
      </c>
      <c r="AK9115" s="354">
        <v>6544.4009999999998</v>
      </c>
      <c r="AL9115" s="355">
        <v>263.96445999999997</v>
      </c>
      <c r="AM9115" s="11">
        <f>IF(Verzie!$E$1="CZK",Ceny!AK9115,IF(Verzie!$E$1="SK",Ceny!AL9115,""))</f>
        <v>263.96445999999997</v>
      </c>
    </row>
    <row r="9116" spans="34:39" ht="15">
      <c r="AH9116" s="353" t="s">
        <v>1682</v>
      </c>
      <c r="AI9116" s="352" t="s">
        <v>25677</v>
      </c>
      <c r="AJ9116" s="352" t="s">
        <v>25678</v>
      </c>
      <c r="AK9116" s="354">
        <v>7438.9027299999998</v>
      </c>
      <c r="AL9116" s="355">
        <v>300.29755</v>
      </c>
      <c r="AM9116" s="11">
        <f>IF(Verzie!$E$1="CZK",Ceny!AK9116,IF(Verzie!$E$1="SK",Ceny!AL9116,""))</f>
        <v>300.29755</v>
      </c>
    </row>
    <row r="9117" spans="34:39" ht="15">
      <c r="AH9117" s="353" t="s">
        <v>1682</v>
      </c>
      <c r="AI9117" s="352" t="s">
        <v>25679</v>
      </c>
      <c r="AJ9117" s="352" t="s">
        <v>25680</v>
      </c>
      <c r="AK9117" s="354">
        <v>7438.9027299999998</v>
      </c>
      <c r="AL9117" s="355">
        <v>300.29755</v>
      </c>
      <c r="AM9117" s="11">
        <f>IF(Verzie!$E$1="CZK",Ceny!AK9117,IF(Verzie!$E$1="SK",Ceny!AL9117,""))</f>
        <v>300.29755</v>
      </c>
    </row>
    <row r="9118" spans="34:39" ht="15">
      <c r="AH9118" s="353" t="s">
        <v>1682</v>
      </c>
      <c r="AI9118" s="352" t="s">
        <v>25681</v>
      </c>
      <c r="AJ9118" s="352" t="s">
        <v>25682</v>
      </c>
      <c r="AK9118" s="354">
        <v>7453.8296499999997</v>
      </c>
      <c r="AL9118" s="355">
        <v>300.89848999999998</v>
      </c>
      <c r="AM9118" s="11">
        <f>IF(Verzie!$E$1="CZK",Ceny!AK9118,IF(Verzie!$E$1="SK",Ceny!AL9118,""))</f>
        <v>300.89848999999998</v>
      </c>
    </row>
    <row r="9119" spans="34:39" ht="15">
      <c r="AH9119" s="353" t="s">
        <v>1682</v>
      </c>
      <c r="AI9119" s="352" t="s">
        <v>25683</v>
      </c>
      <c r="AJ9119" s="352" t="s">
        <v>25684</v>
      </c>
      <c r="AK9119" s="354">
        <v>7453.8296499999997</v>
      </c>
      <c r="AL9119" s="355">
        <v>300.89848999999998</v>
      </c>
      <c r="AM9119" s="11">
        <f>IF(Verzie!$E$1="CZK",Ceny!AK9119,IF(Verzie!$E$1="SK",Ceny!AL9119,""))</f>
        <v>300.89848999999998</v>
      </c>
    </row>
    <row r="9120" spans="34:39" ht="15">
      <c r="AH9120" s="353" t="s">
        <v>1682</v>
      </c>
      <c r="AI9120" s="352" t="s">
        <v>25685</v>
      </c>
      <c r="AJ9120" s="352" t="s">
        <v>25686</v>
      </c>
      <c r="AK9120" s="354">
        <v>6200.24359</v>
      </c>
      <c r="AL9120" s="355">
        <v>249.64482000000001</v>
      </c>
      <c r="AM9120" s="11">
        <f>IF(Verzie!$E$1="CZK",Ceny!AK9120,IF(Verzie!$E$1="SK",Ceny!AL9120,""))</f>
        <v>249.64482000000001</v>
      </c>
    </row>
    <row r="9121" spans="34:39" ht="15">
      <c r="AH9121" s="353" t="s">
        <v>1682</v>
      </c>
      <c r="AI9121" s="352" t="s">
        <v>25687</v>
      </c>
      <c r="AJ9121" s="352" t="s">
        <v>25688</v>
      </c>
      <c r="AK9121" s="354">
        <v>0</v>
      </c>
      <c r="AL9121" s="355">
        <v>0</v>
      </c>
      <c r="AM9121" s="11">
        <f>IF(Verzie!$E$1="CZK",Ceny!AK9121,IF(Verzie!$E$1="SK",Ceny!AL9121,""))</f>
        <v>0</v>
      </c>
    </row>
    <row r="9122" spans="34:39" ht="15">
      <c r="AH9122" s="353" t="s">
        <v>1682</v>
      </c>
      <c r="AI9122" s="352" t="s">
        <v>25689</v>
      </c>
      <c r="AJ9122" s="352" t="s">
        <v>25688</v>
      </c>
      <c r="AK9122" s="354">
        <v>0</v>
      </c>
      <c r="AL9122" s="355">
        <v>0</v>
      </c>
      <c r="AM9122" s="11">
        <f>IF(Verzie!$E$1="CZK",Ceny!AK9122,IF(Verzie!$E$1="SK",Ceny!AL9122,""))</f>
        <v>0</v>
      </c>
    </row>
    <row r="9123" spans="34:39" ht="15">
      <c r="AH9123" s="353" t="s">
        <v>1682</v>
      </c>
      <c r="AI9123" s="352" t="s">
        <v>25690</v>
      </c>
      <c r="AJ9123" s="352" t="s">
        <v>25688</v>
      </c>
      <c r="AK9123" s="354">
        <v>0</v>
      </c>
      <c r="AL9123" s="355">
        <v>0</v>
      </c>
      <c r="AM9123" s="11">
        <f>IF(Verzie!$E$1="CZK",Ceny!AK9123,IF(Verzie!$E$1="SK",Ceny!AL9123,""))</f>
        <v>0</v>
      </c>
    </row>
    <row r="9124" spans="34:39" ht="15">
      <c r="AH9124" s="353" t="s">
        <v>1682</v>
      </c>
      <c r="AI9124" s="352" t="s">
        <v>25691</v>
      </c>
      <c r="AJ9124" s="352" t="s">
        <v>25688</v>
      </c>
      <c r="AK9124" s="354">
        <v>0</v>
      </c>
      <c r="AL9124" s="355">
        <v>0</v>
      </c>
      <c r="AM9124" s="11">
        <f>IF(Verzie!$E$1="CZK",Ceny!AK9124,IF(Verzie!$E$1="SK",Ceny!AL9124,""))</f>
        <v>0</v>
      </c>
    </row>
    <row r="9125" spans="34:39" ht="15">
      <c r="AH9125" s="353" t="s">
        <v>1682</v>
      </c>
      <c r="AI9125" s="352" t="s">
        <v>25692</v>
      </c>
      <c r="AJ9125" s="352" t="s">
        <v>25688</v>
      </c>
      <c r="AK9125" s="354">
        <v>0</v>
      </c>
      <c r="AL9125" s="355">
        <v>0</v>
      </c>
      <c r="AM9125" s="11">
        <f>IF(Verzie!$E$1="CZK",Ceny!AK9125,IF(Verzie!$E$1="SK",Ceny!AL9125,""))</f>
        <v>0</v>
      </c>
    </row>
    <row r="9126" spans="34:39" ht="15">
      <c r="AH9126" s="353" t="s">
        <v>1682</v>
      </c>
      <c r="AI9126" s="352" t="s">
        <v>25693</v>
      </c>
      <c r="AJ9126" s="352" t="s">
        <v>25688</v>
      </c>
      <c r="AK9126" s="354">
        <v>0</v>
      </c>
      <c r="AL9126" s="355">
        <v>0</v>
      </c>
      <c r="AM9126" s="11">
        <f>IF(Verzie!$E$1="CZK",Ceny!AK9126,IF(Verzie!$E$1="SK",Ceny!AL9126,""))</f>
        <v>0</v>
      </c>
    </row>
    <row r="9127" spans="34:39" ht="15">
      <c r="AH9127" s="353" t="s">
        <v>1682</v>
      </c>
      <c r="AI9127" s="352" t="s">
        <v>25694</v>
      </c>
      <c r="AJ9127" s="352" t="s">
        <v>25695</v>
      </c>
      <c r="AK9127" s="354">
        <v>4420.7002599999996</v>
      </c>
      <c r="AL9127" s="355">
        <v>178.54453000000001</v>
      </c>
      <c r="AM9127" s="11">
        <f>IF(Verzie!$E$1="CZK",Ceny!AK9127,IF(Verzie!$E$1="SK",Ceny!AL9127,""))</f>
        <v>178.54453000000001</v>
      </c>
    </row>
    <row r="9128" spans="34:39" ht="15">
      <c r="AH9128" s="353" t="s">
        <v>1682</v>
      </c>
      <c r="AI9128" s="352" t="s">
        <v>25696</v>
      </c>
      <c r="AJ9128" s="352" t="s">
        <v>25697</v>
      </c>
      <c r="AK9128" s="354">
        <v>4420.7002599999996</v>
      </c>
      <c r="AL9128" s="355">
        <v>178.54453000000001</v>
      </c>
      <c r="AM9128" s="11">
        <f>IF(Verzie!$E$1="CZK",Ceny!AK9128,IF(Verzie!$E$1="SK",Ceny!AL9128,""))</f>
        <v>178.54453000000001</v>
      </c>
    </row>
    <row r="9129" spans="34:39" ht="15">
      <c r="AH9129" s="353" t="s">
        <v>1682</v>
      </c>
      <c r="AI9129" s="352" t="s">
        <v>25698</v>
      </c>
      <c r="AJ9129" s="352" t="s">
        <v>25699</v>
      </c>
      <c r="AK9129" s="354">
        <v>3955.5188400000002</v>
      </c>
      <c r="AL9129" s="355">
        <v>159.75655</v>
      </c>
      <c r="AM9129" s="11">
        <f>IF(Verzie!$E$1="CZK",Ceny!AK9129,IF(Verzie!$E$1="SK",Ceny!AL9129,""))</f>
        <v>159.75655</v>
      </c>
    </row>
    <row r="9130" spans="34:39" ht="15">
      <c r="AH9130" s="353" t="s">
        <v>1682</v>
      </c>
      <c r="AI9130" s="352" t="s">
        <v>25700</v>
      </c>
      <c r="AJ9130" s="352" t="s">
        <v>25701</v>
      </c>
      <c r="AK9130" s="354">
        <v>4859.8483399999996</v>
      </c>
      <c r="AL9130" s="355">
        <v>195.74713</v>
      </c>
      <c r="AM9130" s="11">
        <f>IF(Verzie!$E$1="CZK",Ceny!AK9130,IF(Verzie!$E$1="SK",Ceny!AL9130,""))</f>
        <v>195.74713</v>
      </c>
    </row>
    <row r="9131" spans="34:39" ht="15">
      <c r="AH9131" s="353" t="s">
        <v>1682</v>
      </c>
      <c r="AI9131" s="352" t="s">
        <v>25702</v>
      </c>
      <c r="AJ9131" s="352" t="s">
        <v>25703</v>
      </c>
      <c r="AK9131" s="354">
        <v>4859.8483399999996</v>
      </c>
      <c r="AL9131" s="355">
        <v>195.74713</v>
      </c>
      <c r="AM9131" s="11">
        <f>IF(Verzie!$E$1="CZK",Ceny!AK9131,IF(Verzie!$E$1="SK",Ceny!AL9131,""))</f>
        <v>195.74713</v>
      </c>
    </row>
    <row r="9132" spans="34:39" ht="15">
      <c r="AH9132" s="353" t="s">
        <v>1682</v>
      </c>
      <c r="AI9132" s="352" t="s">
        <v>25704</v>
      </c>
      <c r="AJ9132" s="352" t="s">
        <v>25705</v>
      </c>
      <c r="AK9132" s="354">
        <v>4422.7878000000001</v>
      </c>
      <c r="AL9132" s="355">
        <v>178.09496999999999</v>
      </c>
      <c r="AM9132" s="11">
        <f>IF(Verzie!$E$1="CZK",Ceny!AK9132,IF(Verzie!$E$1="SK",Ceny!AL9132,""))</f>
        <v>178.09496999999999</v>
      </c>
    </row>
    <row r="9133" spans="34:39" ht="15">
      <c r="AH9133" s="353" t="s">
        <v>1682</v>
      </c>
      <c r="AI9133" s="352" t="s">
        <v>25706</v>
      </c>
      <c r="AJ9133" s="352" t="s">
        <v>25707</v>
      </c>
      <c r="AK9133" s="354">
        <v>4827.0876799999996</v>
      </c>
      <c r="AL9133" s="355">
        <v>194.44750999999999</v>
      </c>
      <c r="AM9133" s="11">
        <f>IF(Verzie!$E$1="CZK",Ceny!AK9133,IF(Verzie!$E$1="SK",Ceny!AL9133,""))</f>
        <v>194.44750999999999</v>
      </c>
    </row>
    <row r="9134" spans="34:39" ht="15">
      <c r="AH9134" s="353" t="s">
        <v>1682</v>
      </c>
      <c r="AI9134" s="352" t="s">
        <v>25708</v>
      </c>
      <c r="AJ9134" s="352" t="s">
        <v>25709</v>
      </c>
      <c r="AK9134" s="354">
        <v>4827.0876799999996</v>
      </c>
      <c r="AL9134" s="355">
        <v>194.44750999999999</v>
      </c>
      <c r="AM9134" s="11">
        <f>IF(Verzie!$E$1="CZK",Ceny!AK9134,IF(Verzie!$E$1="SK",Ceny!AL9134,""))</f>
        <v>194.44750999999999</v>
      </c>
    </row>
    <row r="9135" spans="34:39" ht="15">
      <c r="AH9135" s="353" t="s">
        <v>1682</v>
      </c>
      <c r="AI9135" s="352" t="s">
        <v>25710</v>
      </c>
      <c r="AJ9135" s="352" t="s">
        <v>25711</v>
      </c>
      <c r="AK9135" s="354">
        <v>4390.0271400000001</v>
      </c>
      <c r="AL9135" s="355">
        <v>176.79535000000001</v>
      </c>
      <c r="AM9135" s="11">
        <f>IF(Verzie!$E$1="CZK",Ceny!AK9135,IF(Verzie!$E$1="SK",Ceny!AL9135,""))</f>
        <v>176.79535000000001</v>
      </c>
    </row>
    <row r="9136" spans="34:39" ht="15">
      <c r="AH9136" s="353" t="s">
        <v>1682</v>
      </c>
      <c r="AI9136" s="352" t="s">
        <v>25712</v>
      </c>
      <c r="AJ9136" s="352" t="s">
        <v>25713</v>
      </c>
      <c r="AK9136" s="354">
        <v>5032.81387</v>
      </c>
      <c r="AL9136" s="355">
        <v>203.26661999999999</v>
      </c>
      <c r="AM9136" s="11">
        <f>IF(Verzie!$E$1="CZK",Ceny!AK9136,IF(Verzie!$E$1="SK",Ceny!AL9136,""))</f>
        <v>203.26661999999999</v>
      </c>
    </row>
    <row r="9137" spans="34:39" ht="15">
      <c r="AH9137" s="353" t="s">
        <v>1682</v>
      </c>
      <c r="AI9137" s="352" t="s">
        <v>25714</v>
      </c>
      <c r="AJ9137" s="352" t="s">
        <v>25715</v>
      </c>
      <c r="AK9137" s="354">
        <v>5032.81387</v>
      </c>
      <c r="AL9137" s="355">
        <v>203.26661999999999</v>
      </c>
      <c r="AM9137" s="11">
        <f>IF(Verzie!$E$1="CZK",Ceny!AK9137,IF(Verzie!$E$1="SK",Ceny!AL9137,""))</f>
        <v>203.26661999999999</v>
      </c>
    </row>
    <row r="9138" spans="34:39" ht="15">
      <c r="AH9138" s="353" t="s">
        <v>1682</v>
      </c>
      <c r="AI9138" s="352" t="s">
        <v>25716</v>
      </c>
      <c r="AJ9138" s="352" t="s">
        <v>25717</v>
      </c>
      <c r="AK9138" s="354">
        <v>4446.81214</v>
      </c>
      <c r="AL9138" s="355">
        <v>179.59896000000001</v>
      </c>
      <c r="AM9138" s="11">
        <f>IF(Verzie!$E$1="CZK",Ceny!AK9138,IF(Verzie!$E$1="SK",Ceny!AL9138,""))</f>
        <v>179.59896000000001</v>
      </c>
    </row>
    <row r="9139" spans="34:39" ht="15">
      <c r="AH9139" s="353" t="s">
        <v>1682</v>
      </c>
      <c r="AI9139" s="352" t="s">
        <v>25718</v>
      </c>
      <c r="AJ9139" s="352" t="s">
        <v>25719</v>
      </c>
      <c r="AK9139" s="354">
        <v>5691.4774500000003</v>
      </c>
      <c r="AL9139" s="355">
        <v>229.0684</v>
      </c>
      <c r="AM9139" s="11">
        <f>IF(Verzie!$E$1="CZK",Ceny!AK9139,IF(Verzie!$E$1="SK",Ceny!AL9139,""))</f>
        <v>229.0684</v>
      </c>
    </row>
    <row r="9140" spans="34:39" ht="15">
      <c r="AH9140" s="353" t="s">
        <v>1682</v>
      </c>
      <c r="AI9140" s="352" t="s">
        <v>25720</v>
      </c>
      <c r="AJ9140" s="352" t="s">
        <v>25721</v>
      </c>
      <c r="AK9140" s="354">
        <v>5691.4774500000003</v>
      </c>
      <c r="AL9140" s="355">
        <v>229.0684</v>
      </c>
      <c r="AM9140" s="11">
        <f>IF(Verzie!$E$1="CZK",Ceny!AK9140,IF(Verzie!$E$1="SK",Ceny!AL9140,""))</f>
        <v>229.0684</v>
      </c>
    </row>
    <row r="9141" spans="34:39" ht="15">
      <c r="AH9141" s="353" t="s">
        <v>1682</v>
      </c>
      <c r="AI9141" s="352" t="s">
        <v>25722</v>
      </c>
      <c r="AJ9141" s="352" t="s">
        <v>25723</v>
      </c>
      <c r="AK9141" s="354">
        <v>5147.6970600000004</v>
      </c>
      <c r="AL9141" s="355">
        <v>207.10597999999999</v>
      </c>
      <c r="AM9141" s="11">
        <f>IF(Verzie!$E$1="CZK",Ceny!AK9141,IF(Verzie!$E$1="SK",Ceny!AL9141,""))</f>
        <v>207.10597999999999</v>
      </c>
    </row>
    <row r="9142" spans="34:39" ht="15">
      <c r="AH9142" s="353" t="s">
        <v>1682</v>
      </c>
      <c r="AI9142" s="352" t="s">
        <v>25724</v>
      </c>
      <c r="AJ9142" s="352" t="s">
        <v>25725</v>
      </c>
      <c r="AK9142" s="354">
        <v>5642.3409300000003</v>
      </c>
      <c r="AL9142" s="355">
        <v>227.11904000000001</v>
      </c>
      <c r="AM9142" s="11">
        <f>IF(Verzie!$E$1="CZK",Ceny!AK9142,IF(Verzie!$E$1="SK",Ceny!AL9142,""))</f>
        <v>227.11904000000001</v>
      </c>
    </row>
    <row r="9143" spans="34:39" ht="15">
      <c r="AH9143" s="353" t="s">
        <v>1682</v>
      </c>
      <c r="AI9143" s="352" t="s">
        <v>25726</v>
      </c>
      <c r="AJ9143" s="352" t="s">
        <v>25727</v>
      </c>
      <c r="AK9143" s="354">
        <v>5642.3409300000003</v>
      </c>
      <c r="AL9143" s="355">
        <v>227.11904000000001</v>
      </c>
      <c r="AM9143" s="11">
        <f>IF(Verzie!$E$1="CZK",Ceny!AK9143,IF(Verzie!$E$1="SK",Ceny!AL9143,""))</f>
        <v>227.11904000000001</v>
      </c>
    </row>
    <row r="9144" spans="34:39" ht="15">
      <c r="AH9144" s="353" t="s">
        <v>1682</v>
      </c>
      <c r="AI9144" s="352" t="s">
        <v>25728</v>
      </c>
      <c r="AJ9144" s="352" t="s">
        <v>25729</v>
      </c>
      <c r="AK9144" s="354">
        <v>5098.5605400000004</v>
      </c>
      <c r="AL9144" s="355">
        <v>205.15662</v>
      </c>
      <c r="AM9144" s="11">
        <f>IF(Verzie!$E$1="CZK",Ceny!AK9144,IF(Verzie!$E$1="SK",Ceny!AL9144,""))</f>
        <v>205.15662</v>
      </c>
    </row>
    <row r="9145" spans="34:39" ht="15">
      <c r="AH9145" s="353" t="s">
        <v>1682</v>
      </c>
      <c r="AI9145" s="352" t="s">
        <v>25730</v>
      </c>
      <c r="AJ9145" s="352" t="s">
        <v>25731</v>
      </c>
      <c r="AK9145" s="354">
        <v>2432.5568899999998</v>
      </c>
      <c r="AL9145" s="355">
        <v>98.246790000000004</v>
      </c>
      <c r="AM9145" s="11">
        <f>IF(Verzie!$E$1="CZK",Ceny!AK9145,IF(Verzie!$E$1="SK",Ceny!AL9145,""))</f>
        <v>98.246790000000004</v>
      </c>
    </row>
    <row r="9146" spans="34:39" ht="15">
      <c r="AH9146" s="353" t="s">
        <v>1682</v>
      </c>
      <c r="AI9146" s="352" t="s">
        <v>25732</v>
      </c>
      <c r="AJ9146" s="352" t="s">
        <v>25733</v>
      </c>
      <c r="AK9146" s="354">
        <v>2432.5568899999998</v>
      </c>
      <c r="AL9146" s="355">
        <v>98.246790000000004</v>
      </c>
      <c r="AM9146" s="11">
        <f>IF(Verzie!$E$1="CZK",Ceny!AK9146,IF(Verzie!$E$1="SK",Ceny!AL9146,""))</f>
        <v>98.246790000000004</v>
      </c>
    </row>
    <row r="9147" spans="34:39" ht="15">
      <c r="AH9147" s="353" t="s">
        <v>1682</v>
      </c>
      <c r="AI9147" s="352" t="s">
        <v>25734</v>
      </c>
      <c r="AJ9147" s="352" t="s">
        <v>25735</v>
      </c>
      <c r="AK9147" s="354">
        <v>2148.1071999999999</v>
      </c>
      <c r="AL9147" s="355">
        <v>86.758319999999998</v>
      </c>
      <c r="AM9147" s="11">
        <f>IF(Verzie!$E$1="CZK",Ceny!AK9147,IF(Verzie!$E$1="SK",Ceny!AL9147,""))</f>
        <v>86.758319999999998</v>
      </c>
    </row>
    <row r="9148" spans="34:39" ht="15">
      <c r="AH9148" s="353" t="s">
        <v>1682</v>
      </c>
      <c r="AI9148" s="352" t="s">
        <v>25736</v>
      </c>
      <c r="AJ9148" s="352" t="s">
        <v>25737</v>
      </c>
      <c r="AK9148" s="354">
        <v>2432.5568899999998</v>
      </c>
      <c r="AL9148" s="355">
        <v>98.246790000000004</v>
      </c>
      <c r="AM9148" s="11">
        <f>IF(Verzie!$E$1="CZK",Ceny!AK9148,IF(Verzie!$E$1="SK",Ceny!AL9148,""))</f>
        <v>98.246790000000004</v>
      </c>
    </row>
    <row r="9149" spans="34:39" ht="15">
      <c r="AH9149" s="353" t="s">
        <v>1682</v>
      </c>
      <c r="AI9149" s="352" t="s">
        <v>25738</v>
      </c>
      <c r="AJ9149" s="352" t="s">
        <v>25739</v>
      </c>
      <c r="AK9149" s="354">
        <v>2432.5568899999998</v>
      </c>
      <c r="AL9149" s="355">
        <v>98.246790000000004</v>
      </c>
      <c r="AM9149" s="11">
        <f>IF(Verzie!$E$1="CZK",Ceny!AK9149,IF(Verzie!$E$1="SK",Ceny!AL9149,""))</f>
        <v>98.246790000000004</v>
      </c>
    </row>
    <row r="9150" spans="34:39" ht="15">
      <c r="AH9150" s="353" t="s">
        <v>1682</v>
      </c>
      <c r="AI9150" s="352" t="s">
        <v>25740</v>
      </c>
      <c r="AJ9150" s="352" t="s">
        <v>25741</v>
      </c>
      <c r="AK9150" s="354">
        <v>2148.1071999999999</v>
      </c>
      <c r="AL9150" s="355">
        <v>86.758319999999998</v>
      </c>
      <c r="AM9150" s="11">
        <f>IF(Verzie!$E$1="CZK",Ceny!AK9150,IF(Verzie!$E$1="SK",Ceny!AL9150,""))</f>
        <v>86.758319999999998</v>
      </c>
    </row>
    <row r="9151" spans="34:39" ht="15">
      <c r="AH9151" s="353" t="s">
        <v>1682</v>
      </c>
      <c r="AI9151" s="352" t="s">
        <v>25742</v>
      </c>
      <c r="AJ9151" s="352" t="s">
        <v>25743</v>
      </c>
      <c r="AK9151" s="354">
        <v>2652.1309299999998</v>
      </c>
      <c r="AL9151" s="355">
        <v>106.84809</v>
      </c>
      <c r="AM9151" s="11">
        <f>IF(Verzie!$E$1="CZK",Ceny!AK9151,IF(Verzie!$E$1="SK",Ceny!AL9151,""))</f>
        <v>106.84809</v>
      </c>
    </row>
    <row r="9152" spans="34:39" ht="15">
      <c r="AH9152" s="353" t="s">
        <v>1682</v>
      </c>
      <c r="AI9152" s="352" t="s">
        <v>25744</v>
      </c>
      <c r="AJ9152" s="352" t="s">
        <v>25745</v>
      </c>
      <c r="AK9152" s="354">
        <v>2652.1309299999998</v>
      </c>
      <c r="AL9152" s="355">
        <v>106.84809</v>
      </c>
      <c r="AM9152" s="11">
        <f>IF(Verzie!$E$1="CZK",Ceny!AK9152,IF(Verzie!$E$1="SK",Ceny!AL9152,""))</f>
        <v>106.84809</v>
      </c>
    </row>
    <row r="9153" spans="34:39" ht="15">
      <c r="AH9153" s="353" t="s">
        <v>1682</v>
      </c>
      <c r="AI9153" s="352" t="s">
        <v>25746</v>
      </c>
      <c r="AJ9153" s="352" t="s">
        <v>25747</v>
      </c>
      <c r="AK9153" s="354">
        <v>2381.7416800000001</v>
      </c>
      <c r="AL9153" s="355">
        <v>95.927530000000004</v>
      </c>
      <c r="AM9153" s="11">
        <f>IF(Verzie!$E$1="CZK",Ceny!AK9153,IF(Verzie!$E$1="SK",Ceny!AL9153,""))</f>
        <v>95.927530000000004</v>
      </c>
    </row>
    <row r="9154" spans="34:39" ht="15">
      <c r="AH9154" s="353" t="s">
        <v>1682</v>
      </c>
      <c r="AI9154" s="352" t="s">
        <v>25748</v>
      </c>
      <c r="AJ9154" s="352" t="s">
        <v>25749</v>
      </c>
      <c r="AK9154" s="354">
        <v>0</v>
      </c>
      <c r="AL9154" s="355">
        <v>0</v>
      </c>
      <c r="AM9154" s="11">
        <f>IF(Verzie!$E$1="CZK",Ceny!AK9154,IF(Verzie!$E$1="SK",Ceny!AL9154,""))</f>
        <v>0</v>
      </c>
    </row>
    <row r="9155" spans="34:39" ht="15">
      <c r="AH9155" s="353" t="s">
        <v>1682</v>
      </c>
      <c r="AI9155" s="352" t="s">
        <v>25750</v>
      </c>
      <c r="AJ9155" s="352" t="s">
        <v>25751</v>
      </c>
      <c r="AK9155" s="354">
        <v>2652.1309299999998</v>
      </c>
      <c r="AL9155" s="355">
        <v>106.84809</v>
      </c>
      <c r="AM9155" s="11">
        <f>IF(Verzie!$E$1="CZK",Ceny!AK9155,IF(Verzie!$E$1="SK",Ceny!AL9155,""))</f>
        <v>106.84809</v>
      </c>
    </row>
    <row r="9156" spans="34:39" ht="15">
      <c r="AH9156" s="353" t="s">
        <v>1682</v>
      </c>
      <c r="AI9156" s="352" t="s">
        <v>25752</v>
      </c>
      <c r="AJ9156" s="352" t="s">
        <v>25753</v>
      </c>
      <c r="AK9156" s="354">
        <v>2381.7416800000001</v>
      </c>
      <c r="AL9156" s="355">
        <v>95.927530000000004</v>
      </c>
      <c r="AM9156" s="11">
        <f>IF(Verzie!$E$1="CZK",Ceny!AK9156,IF(Verzie!$E$1="SK",Ceny!AL9156,""))</f>
        <v>95.927530000000004</v>
      </c>
    </row>
    <row r="9157" spans="34:39" ht="15">
      <c r="AH9157" s="353" t="s">
        <v>1682</v>
      </c>
      <c r="AI9157" s="352" t="s">
        <v>25754</v>
      </c>
      <c r="AJ9157" s="352" t="s">
        <v>25755</v>
      </c>
      <c r="AK9157" s="354">
        <v>2635.7505999999998</v>
      </c>
      <c r="AL9157" s="355">
        <v>106.19828</v>
      </c>
      <c r="AM9157" s="11">
        <f>IF(Verzie!$E$1="CZK",Ceny!AK9157,IF(Verzie!$E$1="SK",Ceny!AL9157,""))</f>
        <v>106.19828</v>
      </c>
    </row>
    <row r="9158" spans="34:39" ht="15">
      <c r="AH9158" s="353" t="s">
        <v>1682</v>
      </c>
      <c r="AI9158" s="352" t="s">
        <v>25756</v>
      </c>
      <c r="AJ9158" s="352" t="s">
        <v>25757</v>
      </c>
      <c r="AK9158" s="354">
        <v>2635.7505999999998</v>
      </c>
      <c r="AL9158" s="355">
        <v>106.19828</v>
      </c>
      <c r="AM9158" s="11">
        <f>IF(Verzie!$E$1="CZK",Ceny!AK9158,IF(Verzie!$E$1="SK",Ceny!AL9158,""))</f>
        <v>106.19828</v>
      </c>
    </row>
    <row r="9159" spans="34:39" ht="15">
      <c r="AH9159" s="353" t="s">
        <v>1682</v>
      </c>
      <c r="AI9159" s="352" t="s">
        <v>25758</v>
      </c>
      <c r="AJ9159" s="352" t="s">
        <v>25759</v>
      </c>
      <c r="AK9159" s="354">
        <v>2365.3613500000001</v>
      </c>
      <c r="AL9159" s="355">
        <v>95.277720000000002</v>
      </c>
      <c r="AM9159" s="11">
        <f>IF(Verzie!$E$1="CZK",Ceny!AK9159,IF(Verzie!$E$1="SK",Ceny!AL9159,""))</f>
        <v>95.277720000000002</v>
      </c>
    </row>
    <row r="9160" spans="34:39" ht="15">
      <c r="AH9160" s="353" t="s">
        <v>1682</v>
      </c>
      <c r="AI9160" s="352" t="s">
        <v>25760</v>
      </c>
      <c r="AJ9160" s="352" t="s">
        <v>25761</v>
      </c>
      <c r="AK9160" s="354">
        <v>2635.7505999999998</v>
      </c>
      <c r="AL9160" s="355">
        <v>106.19828</v>
      </c>
      <c r="AM9160" s="11">
        <f>IF(Verzie!$E$1="CZK",Ceny!AK9160,IF(Verzie!$E$1="SK",Ceny!AL9160,""))</f>
        <v>106.19828</v>
      </c>
    </row>
    <row r="9161" spans="34:39" ht="15">
      <c r="AH9161" s="353" t="s">
        <v>1682</v>
      </c>
      <c r="AI9161" s="352" t="s">
        <v>25762</v>
      </c>
      <c r="AJ9161" s="352" t="s">
        <v>25763</v>
      </c>
      <c r="AK9161" s="354">
        <v>2635.7505999999998</v>
      </c>
      <c r="AL9161" s="355">
        <v>106.19828</v>
      </c>
      <c r="AM9161" s="11">
        <f>IF(Verzie!$E$1="CZK",Ceny!AK9161,IF(Verzie!$E$1="SK",Ceny!AL9161,""))</f>
        <v>106.19828</v>
      </c>
    </row>
    <row r="9162" spans="34:39" ht="15">
      <c r="AH9162" s="353" t="s">
        <v>1682</v>
      </c>
      <c r="AI9162" s="352" t="s">
        <v>25764</v>
      </c>
      <c r="AJ9162" s="352" t="s">
        <v>25765</v>
      </c>
      <c r="AK9162" s="354">
        <v>2365.3613500000001</v>
      </c>
      <c r="AL9162" s="355">
        <v>95.277720000000002</v>
      </c>
      <c r="AM9162" s="11">
        <f>IF(Verzie!$E$1="CZK",Ceny!AK9162,IF(Verzie!$E$1="SK",Ceny!AL9162,""))</f>
        <v>95.277720000000002</v>
      </c>
    </row>
    <row r="9163" spans="34:39" ht="15">
      <c r="AH9163" s="353" t="s">
        <v>1682</v>
      </c>
      <c r="AI9163" s="352" t="s">
        <v>25766</v>
      </c>
      <c r="AJ9163" s="352" t="s">
        <v>25767</v>
      </c>
      <c r="AK9163" s="354">
        <v>4877.9984299999996</v>
      </c>
      <c r="AL9163" s="355">
        <v>197.01401999999999</v>
      </c>
      <c r="AM9163" s="11">
        <f>IF(Verzie!$E$1="CZK",Ceny!AK9163,IF(Verzie!$E$1="SK",Ceny!AL9163,""))</f>
        <v>197.01401999999999</v>
      </c>
    </row>
    <row r="9164" spans="34:39" ht="15">
      <c r="AH9164" s="353" t="s">
        <v>1682</v>
      </c>
      <c r="AI9164" s="352" t="s">
        <v>25768</v>
      </c>
      <c r="AJ9164" s="352" t="s">
        <v>25769</v>
      </c>
      <c r="AK9164" s="354">
        <v>4877.9984299999996</v>
      </c>
      <c r="AL9164" s="355">
        <v>197.01401999999999</v>
      </c>
      <c r="AM9164" s="11">
        <f>IF(Verzie!$E$1="CZK",Ceny!AK9164,IF(Verzie!$E$1="SK",Ceny!AL9164,""))</f>
        <v>197.01401999999999</v>
      </c>
    </row>
    <row r="9165" spans="34:39" ht="15">
      <c r="AH9165" s="353" t="s">
        <v>1682</v>
      </c>
      <c r="AI9165" s="352" t="s">
        <v>25770</v>
      </c>
      <c r="AJ9165" s="352" t="s">
        <v>25771</v>
      </c>
      <c r="AK9165" s="354">
        <v>4306.0971600000003</v>
      </c>
      <c r="AL9165" s="355">
        <v>173.91578000000001</v>
      </c>
      <c r="AM9165" s="11">
        <f>IF(Verzie!$E$1="CZK",Ceny!AK9165,IF(Verzie!$E$1="SK",Ceny!AL9165,""))</f>
        <v>173.91578000000001</v>
      </c>
    </row>
    <row r="9166" spans="34:39" ht="15">
      <c r="AH9166" s="353" t="s">
        <v>1682</v>
      </c>
      <c r="AI9166" s="352" t="s">
        <v>25772</v>
      </c>
      <c r="AJ9166" s="352" t="s">
        <v>25773</v>
      </c>
      <c r="AK9166" s="354">
        <v>5317.1465099999996</v>
      </c>
      <c r="AL9166" s="355">
        <v>214.21662000000001</v>
      </c>
      <c r="AM9166" s="11">
        <f>IF(Verzie!$E$1="CZK",Ceny!AK9166,IF(Verzie!$E$1="SK",Ceny!AL9166,""))</f>
        <v>214.21662000000001</v>
      </c>
    </row>
    <row r="9167" spans="34:39" ht="15">
      <c r="AH9167" s="353" t="s">
        <v>1682</v>
      </c>
      <c r="AI9167" s="352" t="s">
        <v>25774</v>
      </c>
      <c r="AJ9167" s="352" t="s">
        <v>25775</v>
      </c>
      <c r="AK9167" s="354">
        <v>5317.1465099999996</v>
      </c>
      <c r="AL9167" s="355">
        <v>214.21662000000001</v>
      </c>
      <c r="AM9167" s="11">
        <f>IF(Verzie!$E$1="CZK",Ceny!AK9167,IF(Verzie!$E$1="SK",Ceny!AL9167,""))</f>
        <v>214.21662000000001</v>
      </c>
    </row>
    <row r="9168" spans="34:39" ht="15">
      <c r="AH9168" s="353" t="s">
        <v>1682</v>
      </c>
      <c r="AI9168" s="352" t="s">
        <v>25776</v>
      </c>
      <c r="AJ9168" s="352" t="s">
        <v>25777</v>
      </c>
      <c r="AK9168" s="354">
        <v>4773.3661199999997</v>
      </c>
      <c r="AL9168" s="355">
        <v>192.2542</v>
      </c>
      <c r="AM9168" s="11">
        <f>IF(Verzie!$E$1="CZK",Ceny!AK9168,IF(Verzie!$E$1="SK",Ceny!AL9168,""))</f>
        <v>192.2542</v>
      </c>
    </row>
    <row r="9169" spans="34:39" ht="15">
      <c r="AH9169" s="353" t="s">
        <v>1682</v>
      </c>
      <c r="AI9169" s="352" t="s">
        <v>25778</v>
      </c>
      <c r="AJ9169" s="352" t="s">
        <v>25779</v>
      </c>
      <c r="AK9169" s="354">
        <v>5284.3858499999997</v>
      </c>
      <c r="AL9169" s="355">
        <v>212.917</v>
      </c>
      <c r="AM9169" s="11">
        <f>IF(Verzie!$E$1="CZK",Ceny!AK9169,IF(Verzie!$E$1="SK",Ceny!AL9169,""))</f>
        <v>212.917</v>
      </c>
    </row>
    <row r="9170" spans="34:39" ht="15">
      <c r="AH9170" s="353" t="s">
        <v>1682</v>
      </c>
      <c r="AI9170" s="352" t="s">
        <v>25780</v>
      </c>
      <c r="AJ9170" s="352" t="s">
        <v>25781</v>
      </c>
      <c r="AK9170" s="354">
        <v>5284.3858499999997</v>
      </c>
      <c r="AL9170" s="355">
        <v>212.917</v>
      </c>
      <c r="AM9170" s="11">
        <f>IF(Verzie!$E$1="CZK",Ceny!AK9170,IF(Verzie!$E$1="SK",Ceny!AL9170,""))</f>
        <v>212.917</v>
      </c>
    </row>
    <row r="9171" spans="34:39" ht="15">
      <c r="AH9171" s="353" t="s">
        <v>1682</v>
      </c>
      <c r="AI9171" s="352" t="s">
        <v>25782</v>
      </c>
      <c r="AJ9171" s="352" t="s">
        <v>25783</v>
      </c>
      <c r="AK9171" s="354">
        <v>4740.6054599999998</v>
      </c>
      <c r="AL9171" s="355">
        <v>190.95457999999999</v>
      </c>
      <c r="AM9171" s="11">
        <f>IF(Verzie!$E$1="CZK",Ceny!AK9171,IF(Verzie!$E$1="SK",Ceny!AL9171,""))</f>
        <v>190.95457999999999</v>
      </c>
    </row>
    <row r="9172" spans="34:39" ht="15">
      <c r="AH9172" s="353" t="s">
        <v>1682</v>
      </c>
      <c r="AI9172" s="352" t="s">
        <v>25784</v>
      </c>
      <c r="AJ9172" s="352" t="s">
        <v>25785</v>
      </c>
      <c r="AK9172" s="354">
        <v>2509.96461</v>
      </c>
      <c r="AL9172" s="355">
        <v>101.37309</v>
      </c>
      <c r="AM9172" s="11">
        <f>IF(Verzie!$E$1="CZK",Ceny!AK9172,IF(Verzie!$E$1="SK",Ceny!AL9172,""))</f>
        <v>101.37309</v>
      </c>
    </row>
    <row r="9173" spans="34:39" ht="15">
      <c r="AH9173" s="353" t="s">
        <v>1682</v>
      </c>
      <c r="AI9173" s="352" t="s">
        <v>25786</v>
      </c>
      <c r="AJ9173" s="352" t="s">
        <v>25787</v>
      </c>
      <c r="AK9173" s="354">
        <v>2509.96461</v>
      </c>
      <c r="AL9173" s="355">
        <v>101.37309</v>
      </c>
      <c r="AM9173" s="11">
        <f>IF(Verzie!$E$1="CZK",Ceny!AK9173,IF(Verzie!$E$1="SK",Ceny!AL9173,""))</f>
        <v>101.37309</v>
      </c>
    </row>
    <row r="9174" spans="34:39" ht="15">
      <c r="AH9174" s="353" t="s">
        <v>1682</v>
      </c>
      <c r="AI9174" s="352" t="s">
        <v>25788</v>
      </c>
      <c r="AJ9174" s="352" t="s">
        <v>25789</v>
      </c>
      <c r="AK9174" s="354">
        <v>2218.4646899999998</v>
      </c>
      <c r="AL9174" s="355">
        <v>89.599909999999994</v>
      </c>
      <c r="AM9174" s="11">
        <f>IF(Verzie!$E$1="CZK",Ceny!AK9174,IF(Verzie!$E$1="SK",Ceny!AL9174,""))</f>
        <v>89.599909999999994</v>
      </c>
    </row>
    <row r="9175" spans="34:39" ht="15">
      <c r="AH9175" s="353" t="s">
        <v>1682</v>
      </c>
      <c r="AI9175" s="352" t="s">
        <v>25790</v>
      </c>
      <c r="AJ9175" s="352" t="s">
        <v>25791</v>
      </c>
      <c r="AK9175" s="354">
        <v>2509.96461</v>
      </c>
      <c r="AL9175" s="355">
        <v>101.37309</v>
      </c>
      <c r="AM9175" s="11">
        <f>IF(Verzie!$E$1="CZK",Ceny!AK9175,IF(Verzie!$E$1="SK",Ceny!AL9175,""))</f>
        <v>101.37309</v>
      </c>
    </row>
    <row r="9176" spans="34:39" ht="15">
      <c r="AH9176" s="353" t="s">
        <v>1682</v>
      </c>
      <c r="AI9176" s="352" t="s">
        <v>25792</v>
      </c>
      <c r="AJ9176" s="352" t="s">
        <v>25793</v>
      </c>
      <c r="AK9176" s="354">
        <v>2509.96461</v>
      </c>
      <c r="AL9176" s="355">
        <v>101.37309</v>
      </c>
      <c r="AM9176" s="11">
        <f>IF(Verzie!$E$1="CZK",Ceny!AK9176,IF(Verzie!$E$1="SK",Ceny!AL9176,""))</f>
        <v>101.37309</v>
      </c>
    </row>
    <row r="9177" spans="34:39" ht="15">
      <c r="AH9177" s="353" t="s">
        <v>1682</v>
      </c>
      <c r="AI9177" s="352" t="s">
        <v>25794</v>
      </c>
      <c r="AJ9177" s="352" t="s">
        <v>25795</v>
      </c>
      <c r="AK9177" s="354">
        <v>2218.4646899999998</v>
      </c>
      <c r="AL9177" s="355">
        <v>89.599909999999994</v>
      </c>
      <c r="AM9177" s="11">
        <f>IF(Verzie!$E$1="CZK",Ceny!AK9177,IF(Verzie!$E$1="SK",Ceny!AL9177,""))</f>
        <v>89.599909999999994</v>
      </c>
    </row>
    <row r="9178" spans="34:39" ht="15">
      <c r="AH9178" s="353" t="s">
        <v>1682</v>
      </c>
      <c r="AI9178" s="352" t="s">
        <v>25796</v>
      </c>
      <c r="AJ9178" s="352" t="s">
        <v>25797</v>
      </c>
      <c r="AK9178" s="354">
        <v>2839.2964000000002</v>
      </c>
      <c r="AL9178" s="355">
        <v>114.27397999999999</v>
      </c>
      <c r="AM9178" s="11">
        <f>IF(Verzie!$E$1="CZK",Ceny!AK9178,IF(Verzie!$E$1="SK",Ceny!AL9178,""))</f>
        <v>114.27397999999999</v>
      </c>
    </row>
    <row r="9179" spans="34:39" ht="15">
      <c r="AH9179" s="353" t="s">
        <v>1682</v>
      </c>
      <c r="AI9179" s="352" t="s">
        <v>25798</v>
      </c>
      <c r="AJ9179" s="352" t="s">
        <v>25799</v>
      </c>
      <c r="AK9179" s="354">
        <v>2839.2964000000002</v>
      </c>
      <c r="AL9179" s="355">
        <v>114.27397999999999</v>
      </c>
      <c r="AM9179" s="11">
        <f>IF(Verzie!$E$1="CZK",Ceny!AK9179,IF(Verzie!$E$1="SK",Ceny!AL9179,""))</f>
        <v>114.27397999999999</v>
      </c>
    </row>
    <row r="9180" spans="34:39" ht="15">
      <c r="AH9180" s="353" t="s">
        <v>1682</v>
      </c>
      <c r="AI9180" s="352" t="s">
        <v>25800</v>
      </c>
      <c r="AJ9180" s="352" t="s">
        <v>25801</v>
      </c>
      <c r="AK9180" s="354">
        <v>2568.90715</v>
      </c>
      <c r="AL9180" s="355">
        <v>103.35342</v>
      </c>
      <c r="AM9180" s="11">
        <f>IF(Verzie!$E$1="CZK",Ceny!AK9180,IF(Verzie!$E$1="SK",Ceny!AL9180,""))</f>
        <v>103.35342</v>
      </c>
    </row>
    <row r="9181" spans="34:39" ht="15">
      <c r="AH9181" s="353" t="s">
        <v>1682</v>
      </c>
      <c r="AI9181" s="352" t="s">
        <v>25802</v>
      </c>
      <c r="AJ9181" s="352" t="s">
        <v>25803</v>
      </c>
      <c r="AK9181" s="354">
        <v>2839.2964000000002</v>
      </c>
      <c r="AL9181" s="355">
        <v>114.27397999999999</v>
      </c>
      <c r="AM9181" s="11">
        <f>IF(Verzie!$E$1="CZK",Ceny!AK9181,IF(Verzie!$E$1="SK",Ceny!AL9181,""))</f>
        <v>114.27397999999999</v>
      </c>
    </row>
    <row r="9182" spans="34:39" ht="15">
      <c r="AH9182" s="353" t="s">
        <v>1682</v>
      </c>
      <c r="AI9182" s="352" t="s">
        <v>25804</v>
      </c>
      <c r="AJ9182" s="352" t="s">
        <v>25805</v>
      </c>
      <c r="AK9182" s="354">
        <v>2839.2964000000002</v>
      </c>
      <c r="AL9182" s="355">
        <v>114.27397999999999</v>
      </c>
      <c r="AM9182" s="11">
        <f>IF(Verzie!$E$1="CZK",Ceny!AK9182,IF(Verzie!$E$1="SK",Ceny!AL9182,""))</f>
        <v>114.27397999999999</v>
      </c>
    </row>
    <row r="9183" spans="34:39" ht="15">
      <c r="AH9183" s="353" t="s">
        <v>1682</v>
      </c>
      <c r="AI9183" s="352" t="s">
        <v>25806</v>
      </c>
      <c r="AJ9183" s="352" t="s">
        <v>25807</v>
      </c>
      <c r="AK9183" s="354">
        <v>2568.90715</v>
      </c>
      <c r="AL9183" s="355">
        <v>103.35342</v>
      </c>
      <c r="AM9183" s="11">
        <f>IF(Verzie!$E$1="CZK",Ceny!AK9183,IF(Verzie!$E$1="SK",Ceny!AL9183,""))</f>
        <v>103.35342</v>
      </c>
    </row>
    <row r="9184" spans="34:39" ht="15">
      <c r="AH9184" s="353" t="s">
        <v>1682</v>
      </c>
      <c r="AI9184" s="352" t="s">
        <v>25808</v>
      </c>
      <c r="AJ9184" s="352" t="s">
        <v>25809</v>
      </c>
      <c r="AK9184" s="354">
        <v>2814.7281400000002</v>
      </c>
      <c r="AL9184" s="355">
        <v>113.2993</v>
      </c>
      <c r="AM9184" s="11">
        <f>IF(Verzie!$E$1="CZK",Ceny!AK9184,IF(Verzie!$E$1="SK",Ceny!AL9184,""))</f>
        <v>113.2993</v>
      </c>
    </row>
    <row r="9185" spans="34:39" ht="15">
      <c r="AH9185" s="353" t="s">
        <v>1682</v>
      </c>
      <c r="AI9185" s="352" t="s">
        <v>25810</v>
      </c>
      <c r="AJ9185" s="352" t="s">
        <v>25811</v>
      </c>
      <c r="AK9185" s="354">
        <v>2814.7281400000002</v>
      </c>
      <c r="AL9185" s="355">
        <v>113.2993</v>
      </c>
      <c r="AM9185" s="11">
        <f>IF(Verzie!$E$1="CZK",Ceny!AK9185,IF(Verzie!$E$1="SK",Ceny!AL9185,""))</f>
        <v>113.2993</v>
      </c>
    </row>
    <row r="9186" spans="34:39" ht="15">
      <c r="AH9186" s="353" t="s">
        <v>1682</v>
      </c>
      <c r="AI9186" s="352" t="s">
        <v>25812</v>
      </c>
      <c r="AJ9186" s="352" t="s">
        <v>25813</v>
      </c>
      <c r="AK9186" s="354">
        <v>2544.33889</v>
      </c>
      <c r="AL9186" s="355">
        <v>102.37873999999999</v>
      </c>
      <c r="AM9186" s="11">
        <f>IF(Verzie!$E$1="CZK",Ceny!AK9186,IF(Verzie!$E$1="SK",Ceny!AL9186,""))</f>
        <v>102.37873999999999</v>
      </c>
    </row>
    <row r="9187" spans="34:39" ht="15">
      <c r="AH9187" s="353" t="s">
        <v>1682</v>
      </c>
      <c r="AI9187" s="352" t="s">
        <v>25814</v>
      </c>
      <c r="AJ9187" s="352" t="s">
        <v>25815</v>
      </c>
      <c r="AK9187" s="354">
        <v>2814.7281400000002</v>
      </c>
      <c r="AL9187" s="355">
        <v>113.2993</v>
      </c>
      <c r="AM9187" s="11">
        <f>IF(Verzie!$E$1="CZK",Ceny!AK9187,IF(Verzie!$E$1="SK",Ceny!AL9187,""))</f>
        <v>113.2993</v>
      </c>
    </row>
    <row r="9188" spans="34:39" ht="15">
      <c r="AH9188" s="353" t="s">
        <v>1682</v>
      </c>
      <c r="AI9188" s="352" t="s">
        <v>25816</v>
      </c>
      <c r="AJ9188" s="352" t="s">
        <v>25817</v>
      </c>
      <c r="AK9188" s="354">
        <v>2814.7281400000002</v>
      </c>
      <c r="AL9188" s="355">
        <v>113.2993</v>
      </c>
      <c r="AM9188" s="11">
        <f>IF(Verzie!$E$1="CZK",Ceny!AK9188,IF(Verzie!$E$1="SK",Ceny!AL9188,""))</f>
        <v>113.2993</v>
      </c>
    </row>
    <row r="9189" spans="34:39" ht="15">
      <c r="AH9189" s="353" t="s">
        <v>1682</v>
      </c>
      <c r="AI9189" s="352" t="s">
        <v>25818</v>
      </c>
      <c r="AJ9189" s="352" t="s">
        <v>25819</v>
      </c>
      <c r="AK9189" s="354">
        <v>2544.33889</v>
      </c>
      <c r="AL9189" s="355">
        <v>102.37873999999999</v>
      </c>
      <c r="AM9189" s="11">
        <f>IF(Verzie!$E$1="CZK",Ceny!AK9189,IF(Verzie!$E$1="SK",Ceny!AL9189,""))</f>
        <v>102.37873999999999</v>
      </c>
    </row>
    <row r="9190" spans="34:39" ht="15">
      <c r="AH9190" s="353" t="s">
        <v>1682</v>
      </c>
      <c r="AI9190" s="352" t="s">
        <v>25820</v>
      </c>
      <c r="AJ9190" s="352" t="s">
        <v>25821</v>
      </c>
      <c r="AK9190" s="354">
        <v>4705.6731499999996</v>
      </c>
      <c r="AL9190" s="355">
        <v>190.05412000000001</v>
      </c>
      <c r="AM9190" s="11">
        <f>IF(Verzie!$E$1="CZK",Ceny!AK9190,IF(Verzie!$E$1="SK",Ceny!AL9190,""))</f>
        <v>190.05412000000001</v>
      </c>
    </row>
    <row r="9191" spans="34:39" ht="15">
      <c r="AH9191" s="353" t="s">
        <v>1682</v>
      </c>
      <c r="AI9191" s="352" t="s">
        <v>25822</v>
      </c>
      <c r="AJ9191" s="352" t="s">
        <v>25823</v>
      </c>
      <c r="AK9191" s="354">
        <v>4705.6731499999996</v>
      </c>
      <c r="AL9191" s="355">
        <v>190.05412000000001</v>
      </c>
      <c r="AM9191" s="11">
        <f>IF(Verzie!$E$1="CZK",Ceny!AK9191,IF(Verzie!$E$1="SK",Ceny!AL9191,""))</f>
        <v>190.05412000000001</v>
      </c>
    </row>
    <row r="9192" spans="34:39" ht="15">
      <c r="AH9192" s="353" t="s">
        <v>1682</v>
      </c>
      <c r="AI9192" s="352" t="s">
        <v>25824</v>
      </c>
      <c r="AJ9192" s="352" t="s">
        <v>25825</v>
      </c>
      <c r="AK9192" s="354">
        <v>4195.33115</v>
      </c>
      <c r="AL9192" s="355">
        <v>169.44210000000001</v>
      </c>
      <c r="AM9192" s="11">
        <f>IF(Verzie!$E$1="CZK",Ceny!AK9192,IF(Verzie!$E$1="SK",Ceny!AL9192,""))</f>
        <v>169.44210000000001</v>
      </c>
    </row>
    <row r="9193" spans="34:39" ht="15">
      <c r="AH9193" s="353" t="s">
        <v>1682</v>
      </c>
      <c r="AI9193" s="352" t="s">
        <v>25826</v>
      </c>
      <c r="AJ9193" s="352" t="s">
        <v>25827</v>
      </c>
      <c r="AK9193" s="354">
        <v>5144.8212299999996</v>
      </c>
      <c r="AL9193" s="355">
        <v>207.25672</v>
      </c>
      <c r="AM9193" s="11">
        <f>IF(Verzie!$E$1="CZK",Ceny!AK9193,IF(Verzie!$E$1="SK",Ceny!AL9193,""))</f>
        <v>207.25672</v>
      </c>
    </row>
    <row r="9194" spans="34:39" ht="15">
      <c r="AH9194" s="353" t="s">
        <v>1682</v>
      </c>
      <c r="AI9194" s="352" t="s">
        <v>25828</v>
      </c>
      <c r="AJ9194" s="352" t="s">
        <v>25829</v>
      </c>
      <c r="AK9194" s="354">
        <v>5144.8212299999996</v>
      </c>
      <c r="AL9194" s="355">
        <v>207.25672</v>
      </c>
      <c r="AM9194" s="11">
        <f>IF(Verzie!$E$1="CZK",Ceny!AK9194,IF(Verzie!$E$1="SK",Ceny!AL9194,""))</f>
        <v>207.25672</v>
      </c>
    </row>
    <row r="9195" spans="34:39" ht="15">
      <c r="AH9195" s="353" t="s">
        <v>1682</v>
      </c>
      <c r="AI9195" s="352" t="s">
        <v>25830</v>
      </c>
      <c r="AJ9195" s="352" t="s">
        <v>25831</v>
      </c>
      <c r="AK9195" s="354">
        <v>4662.6001100000003</v>
      </c>
      <c r="AL9195" s="355">
        <v>187.78052</v>
      </c>
      <c r="AM9195" s="11">
        <f>IF(Verzie!$E$1="CZK",Ceny!AK9195,IF(Verzie!$E$1="SK",Ceny!AL9195,""))</f>
        <v>187.78052</v>
      </c>
    </row>
    <row r="9196" spans="34:39" ht="15">
      <c r="AH9196" s="353" t="s">
        <v>1682</v>
      </c>
      <c r="AI9196" s="352" t="s">
        <v>25832</v>
      </c>
      <c r="AJ9196" s="352" t="s">
        <v>25833</v>
      </c>
      <c r="AK9196" s="354">
        <v>5112.0605699999996</v>
      </c>
      <c r="AL9196" s="355">
        <v>205.9571</v>
      </c>
      <c r="AM9196" s="11">
        <f>IF(Verzie!$E$1="CZK",Ceny!AK9196,IF(Verzie!$E$1="SK",Ceny!AL9196,""))</f>
        <v>205.9571</v>
      </c>
    </row>
    <row r="9197" spans="34:39" ht="15">
      <c r="AH9197" s="353" t="s">
        <v>1682</v>
      </c>
      <c r="AI9197" s="352" t="s">
        <v>25834</v>
      </c>
      <c r="AJ9197" s="352" t="s">
        <v>25835</v>
      </c>
      <c r="AK9197" s="354">
        <v>5112.0605699999996</v>
      </c>
      <c r="AL9197" s="355">
        <v>205.9571</v>
      </c>
      <c r="AM9197" s="11">
        <f>IF(Verzie!$E$1="CZK",Ceny!AK9197,IF(Verzie!$E$1="SK",Ceny!AL9197,""))</f>
        <v>205.9571</v>
      </c>
    </row>
    <row r="9198" spans="34:39" ht="15">
      <c r="AH9198" s="353" t="s">
        <v>1682</v>
      </c>
      <c r="AI9198" s="352" t="s">
        <v>25836</v>
      </c>
      <c r="AJ9198" s="352" t="s">
        <v>25837</v>
      </c>
      <c r="AK9198" s="354">
        <v>4629.8394500000004</v>
      </c>
      <c r="AL9198" s="355">
        <v>186.48089999999999</v>
      </c>
      <c r="AM9198" s="11">
        <f>IF(Verzie!$E$1="CZK",Ceny!AK9198,IF(Verzie!$E$1="SK",Ceny!AL9198,""))</f>
        <v>186.48089999999999</v>
      </c>
    </row>
    <row r="9199" spans="34:39" ht="15">
      <c r="AH9199" s="353" t="s">
        <v>1682</v>
      </c>
      <c r="AI9199" s="352" t="s">
        <v>25838</v>
      </c>
      <c r="AJ9199" s="352" t="s">
        <v>25839</v>
      </c>
      <c r="AK9199" s="354">
        <v>5548.59141</v>
      </c>
      <c r="AL9199" s="355">
        <v>224.09818000000001</v>
      </c>
      <c r="AM9199" s="11">
        <f>IF(Verzie!$E$1="CZK",Ceny!AK9199,IF(Verzie!$E$1="SK",Ceny!AL9199,""))</f>
        <v>224.09818000000001</v>
      </c>
    </row>
    <row r="9200" spans="34:39" ht="15">
      <c r="AH9200" s="353" t="s">
        <v>1682</v>
      </c>
      <c r="AI9200" s="352" t="s">
        <v>25840</v>
      </c>
      <c r="AJ9200" s="352" t="s">
        <v>25841</v>
      </c>
      <c r="AK9200" s="354">
        <v>5548.59141</v>
      </c>
      <c r="AL9200" s="355">
        <v>224.09818000000001</v>
      </c>
      <c r="AM9200" s="11">
        <f>IF(Verzie!$E$1="CZK",Ceny!AK9200,IF(Verzie!$E$1="SK",Ceny!AL9200,""))</f>
        <v>224.09818000000001</v>
      </c>
    </row>
    <row r="9201" spans="34:39" ht="15">
      <c r="AH9201" s="353" t="s">
        <v>1682</v>
      </c>
      <c r="AI9201" s="352" t="s">
        <v>25842</v>
      </c>
      <c r="AJ9201" s="352" t="s">
        <v>25843</v>
      </c>
      <c r="AK9201" s="354">
        <v>4885.6629700000003</v>
      </c>
      <c r="AL9201" s="355">
        <v>197.32343</v>
      </c>
      <c r="AM9201" s="11">
        <f>IF(Verzie!$E$1="CZK",Ceny!AK9201,IF(Verzie!$E$1="SK",Ceny!AL9201,""))</f>
        <v>197.32343</v>
      </c>
    </row>
    <row r="9202" spans="34:39" ht="15">
      <c r="AH9202" s="353" t="s">
        <v>1682</v>
      </c>
      <c r="AI9202" s="352" t="s">
        <v>25844</v>
      </c>
      <c r="AJ9202" s="352" t="s">
        <v>25845</v>
      </c>
      <c r="AK9202" s="354">
        <v>6426.8875699999999</v>
      </c>
      <c r="AL9202" s="355">
        <v>258.50337999999999</v>
      </c>
      <c r="AM9202" s="11">
        <f>IF(Verzie!$E$1="CZK",Ceny!AK9202,IF(Verzie!$E$1="SK",Ceny!AL9202,""))</f>
        <v>258.50337999999999</v>
      </c>
    </row>
    <row r="9203" spans="34:39" ht="15">
      <c r="AH9203" s="353" t="s">
        <v>1682</v>
      </c>
      <c r="AI9203" s="352" t="s">
        <v>25846</v>
      </c>
      <c r="AJ9203" s="352" t="s">
        <v>25847</v>
      </c>
      <c r="AK9203" s="354">
        <v>6426.8875699999999</v>
      </c>
      <c r="AL9203" s="355">
        <v>258.50337999999999</v>
      </c>
      <c r="AM9203" s="11">
        <f>IF(Verzie!$E$1="CZK",Ceny!AK9203,IF(Verzie!$E$1="SK",Ceny!AL9203,""))</f>
        <v>258.50337999999999</v>
      </c>
    </row>
    <row r="9204" spans="34:39" ht="15">
      <c r="AH9204" s="353" t="s">
        <v>1682</v>
      </c>
      <c r="AI9204" s="352" t="s">
        <v>25848</v>
      </c>
      <c r="AJ9204" s="352" t="s">
        <v>25849</v>
      </c>
      <c r="AK9204" s="354">
        <v>5820.2008900000001</v>
      </c>
      <c r="AL9204" s="355">
        <v>234.00027</v>
      </c>
      <c r="AM9204" s="11">
        <f>IF(Verzie!$E$1="CZK",Ceny!AK9204,IF(Verzie!$E$1="SK",Ceny!AL9204,""))</f>
        <v>234.00027</v>
      </c>
    </row>
    <row r="9205" spans="34:39" ht="15">
      <c r="AH9205" s="353" t="s">
        <v>1682</v>
      </c>
      <c r="AI9205" s="352" t="s">
        <v>25850</v>
      </c>
      <c r="AJ9205" s="352" t="s">
        <v>25851</v>
      </c>
      <c r="AK9205" s="354">
        <v>6361.36625</v>
      </c>
      <c r="AL9205" s="355">
        <v>255.90414000000001</v>
      </c>
      <c r="AM9205" s="11">
        <f>IF(Verzie!$E$1="CZK",Ceny!AK9205,IF(Verzie!$E$1="SK",Ceny!AL9205,""))</f>
        <v>255.90414000000001</v>
      </c>
    </row>
    <row r="9206" spans="34:39" ht="15">
      <c r="AH9206" s="353" t="s">
        <v>1682</v>
      </c>
      <c r="AI9206" s="352" t="s">
        <v>25852</v>
      </c>
      <c r="AJ9206" s="352" t="s">
        <v>25853</v>
      </c>
      <c r="AK9206" s="354">
        <v>6361.36625</v>
      </c>
      <c r="AL9206" s="355">
        <v>255.90414000000001</v>
      </c>
      <c r="AM9206" s="11">
        <f>IF(Verzie!$E$1="CZK",Ceny!AK9206,IF(Verzie!$E$1="SK",Ceny!AL9206,""))</f>
        <v>255.90414000000001</v>
      </c>
    </row>
    <row r="9207" spans="34:39" ht="15">
      <c r="AH9207" s="353" t="s">
        <v>1682</v>
      </c>
      <c r="AI9207" s="352" t="s">
        <v>25854</v>
      </c>
      <c r="AJ9207" s="352" t="s">
        <v>25855</v>
      </c>
      <c r="AK9207" s="354">
        <v>5754.6795700000002</v>
      </c>
      <c r="AL9207" s="355">
        <v>231.40102999999999</v>
      </c>
      <c r="AM9207" s="11">
        <f>IF(Verzie!$E$1="CZK",Ceny!AK9207,IF(Verzie!$E$1="SK",Ceny!AL9207,""))</f>
        <v>231.40102999999999</v>
      </c>
    </row>
    <row r="9208" spans="34:39" ht="15">
      <c r="AH9208" s="353" t="s">
        <v>1682</v>
      </c>
      <c r="AI9208" s="352" t="s">
        <v>25856</v>
      </c>
      <c r="AJ9208" s="352" t="s">
        <v>25857</v>
      </c>
      <c r="AK9208" s="354">
        <v>5393.8204100000003</v>
      </c>
      <c r="AL9208" s="355">
        <v>217.84703999999999</v>
      </c>
      <c r="AM9208" s="11">
        <f>IF(Verzie!$E$1="CZK",Ceny!AK9208,IF(Verzie!$E$1="SK",Ceny!AL9208,""))</f>
        <v>217.84703999999999</v>
      </c>
    </row>
    <row r="9209" spans="34:39" ht="15">
      <c r="AH9209" s="353" t="s">
        <v>1682</v>
      </c>
      <c r="AI9209" s="352" t="s">
        <v>25858</v>
      </c>
      <c r="AJ9209" s="352" t="s">
        <v>25859</v>
      </c>
      <c r="AK9209" s="354">
        <v>5393.8204100000003</v>
      </c>
      <c r="AL9209" s="355">
        <v>217.84703999999999</v>
      </c>
      <c r="AM9209" s="11">
        <f>IF(Verzie!$E$1="CZK",Ceny!AK9209,IF(Verzie!$E$1="SK",Ceny!AL9209,""))</f>
        <v>217.84703999999999</v>
      </c>
    </row>
    <row r="9210" spans="34:39" ht="15">
      <c r="AH9210" s="353" t="s">
        <v>1682</v>
      </c>
      <c r="AI9210" s="352" t="s">
        <v>25860</v>
      </c>
      <c r="AJ9210" s="352" t="s">
        <v>25861</v>
      </c>
      <c r="AK9210" s="354">
        <v>4744.9123900000004</v>
      </c>
      <c r="AL9210" s="355">
        <v>191.63869</v>
      </c>
      <c r="AM9210" s="11">
        <f>IF(Verzie!$E$1="CZK",Ceny!AK9210,IF(Verzie!$E$1="SK",Ceny!AL9210,""))</f>
        <v>191.63869</v>
      </c>
    </row>
    <row r="9211" spans="34:39" ht="15">
      <c r="AH9211" s="353" t="s">
        <v>1682</v>
      </c>
      <c r="AI9211" s="352" t="s">
        <v>25862</v>
      </c>
      <c r="AJ9211" s="352" t="s">
        <v>25863</v>
      </c>
      <c r="AK9211" s="354">
        <v>6052.4839899999997</v>
      </c>
      <c r="AL9211" s="355">
        <v>243.64882</v>
      </c>
      <c r="AM9211" s="11">
        <f>IF(Verzie!$E$1="CZK",Ceny!AK9211,IF(Verzie!$E$1="SK",Ceny!AL9211,""))</f>
        <v>243.64882</v>
      </c>
    </row>
    <row r="9212" spans="34:39" ht="15">
      <c r="AH9212" s="353" t="s">
        <v>1682</v>
      </c>
      <c r="AI9212" s="352" t="s">
        <v>25864</v>
      </c>
      <c r="AJ9212" s="352" t="s">
        <v>25865</v>
      </c>
      <c r="AK9212" s="354">
        <v>6052.4839899999997</v>
      </c>
      <c r="AL9212" s="355">
        <v>243.64882</v>
      </c>
      <c r="AM9212" s="11">
        <f>IF(Verzie!$E$1="CZK",Ceny!AK9212,IF(Verzie!$E$1="SK",Ceny!AL9212,""))</f>
        <v>243.64882</v>
      </c>
    </row>
    <row r="9213" spans="34:39" ht="15">
      <c r="AH9213" s="353" t="s">
        <v>1682</v>
      </c>
      <c r="AI9213" s="352" t="s">
        <v>25866</v>
      </c>
      <c r="AJ9213" s="352" t="s">
        <v>25867</v>
      </c>
      <c r="AK9213" s="354">
        <v>5445.7973099999999</v>
      </c>
      <c r="AL9213" s="355">
        <v>219.14571000000001</v>
      </c>
      <c r="AM9213" s="11">
        <f>IF(Verzie!$E$1="CZK",Ceny!AK9213,IF(Verzie!$E$1="SK",Ceny!AL9213,""))</f>
        <v>219.14571000000001</v>
      </c>
    </row>
    <row r="9214" spans="34:39" ht="15">
      <c r="AH9214" s="353" t="s">
        <v>1682</v>
      </c>
      <c r="AI9214" s="352" t="s">
        <v>25868</v>
      </c>
      <c r="AJ9214" s="352" t="s">
        <v>25869</v>
      </c>
      <c r="AK9214" s="354">
        <v>6003.3474699999997</v>
      </c>
      <c r="AL9214" s="355">
        <v>241.69945999999999</v>
      </c>
      <c r="AM9214" s="11">
        <f>IF(Verzie!$E$1="CZK",Ceny!AK9214,IF(Verzie!$E$1="SK",Ceny!AL9214,""))</f>
        <v>241.69945999999999</v>
      </c>
    </row>
    <row r="9215" spans="34:39" ht="15">
      <c r="AH9215" s="353" t="s">
        <v>1682</v>
      </c>
      <c r="AI9215" s="352" t="s">
        <v>25870</v>
      </c>
      <c r="AJ9215" s="352" t="s">
        <v>25871</v>
      </c>
      <c r="AK9215" s="354">
        <v>6003.3474699999997</v>
      </c>
      <c r="AL9215" s="355">
        <v>241.69945999999999</v>
      </c>
      <c r="AM9215" s="11">
        <f>IF(Verzie!$E$1="CZK",Ceny!AK9215,IF(Verzie!$E$1="SK",Ceny!AL9215,""))</f>
        <v>241.69945999999999</v>
      </c>
    </row>
    <row r="9216" spans="34:39" ht="15">
      <c r="AH9216" s="353" t="s">
        <v>1682</v>
      </c>
      <c r="AI9216" s="352" t="s">
        <v>25872</v>
      </c>
      <c r="AJ9216" s="352" t="s">
        <v>25873</v>
      </c>
      <c r="AK9216" s="354">
        <v>5396.6607899999999</v>
      </c>
      <c r="AL9216" s="355">
        <v>217.19635</v>
      </c>
      <c r="AM9216" s="11">
        <f>IF(Verzie!$E$1="CZK",Ceny!AK9216,IF(Verzie!$E$1="SK",Ceny!AL9216,""))</f>
        <v>217.19635</v>
      </c>
    </row>
    <row r="9217" spans="34:39" ht="15">
      <c r="AH9217" s="353" t="s">
        <v>1682</v>
      </c>
      <c r="AI9217" s="352" t="s">
        <v>25874</v>
      </c>
      <c r="AJ9217" s="352" t="s">
        <v>25875</v>
      </c>
      <c r="AK9217" s="354">
        <v>2642.6941299999999</v>
      </c>
      <c r="AL9217" s="355">
        <v>106.73390999999999</v>
      </c>
      <c r="AM9217" s="11">
        <f>IF(Verzie!$E$1="CZK",Ceny!AK9217,IF(Verzie!$E$1="SK",Ceny!AL9217,""))</f>
        <v>106.73390999999999</v>
      </c>
    </row>
    <row r="9218" spans="34:39" ht="15">
      <c r="AH9218" s="353" t="s">
        <v>1682</v>
      </c>
      <c r="AI9218" s="352" t="s">
        <v>25876</v>
      </c>
      <c r="AJ9218" s="352" t="s">
        <v>25877</v>
      </c>
      <c r="AK9218" s="354">
        <v>2642.6941299999999</v>
      </c>
      <c r="AL9218" s="355">
        <v>106.73390999999999</v>
      </c>
      <c r="AM9218" s="11">
        <f>IF(Verzie!$E$1="CZK",Ceny!AK9218,IF(Verzie!$E$1="SK",Ceny!AL9218,""))</f>
        <v>106.73390999999999</v>
      </c>
    </row>
    <row r="9219" spans="34:39" ht="15">
      <c r="AH9219" s="353" t="s">
        <v>1682</v>
      </c>
      <c r="AI9219" s="352" t="s">
        <v>25878</v>
      </c>
      <c r="AJ9219" s="352" t="s">
        <v>25879</v>
      </c>
      <c r="AK9219" s="354">
        <v>2319.8756899999998</v>
      </c>
      <c r="AL9219" s="355">
        <v>93.695750000000004</v>
      </c>
      <c r="AM9219" s="11">
        <f>IF(Verzie!$E$1="CZK",Ceny!AK9219,IF(Verzie!$E$1="SK",Ceny!AL9219,""))</f>
        <v>93.695750000000004</v>
      </c>
    </row>
    <row r="9220" spans="34:39" ht="15">
      <c r="AH9220" s="353" t="s">
        <v>1682</v>
      </c>
      <c r="AI9220" s="352" t="s">
        <v>25880</v>
      </c>
      <c r="AJ9220" s="352" t="s">
        <v>25881</v>
      </c>
      <c r="AK9220" s="354">
        <v>2642.6941299999999</v>
      </c>
      <c r="AL9220" s="355">
        <v>106.73390999999999</v>
      </c>
      <c r="AM9220" s="11">
        <f>IF(Verzie!$E$1="CZK",Ceny!AK9220,IF(Verzie!$E$1="SK",Ceny!AL9220,""))</f>
        <v>106.73390999999999</v>
      </c>
    </row>
    <row r="9221" spans="34:39" ht="15">
      <c r="AH9221" s="353" t="s">
        <v>1682</v>
      </c>
      <c r="AI9221" s="352" t="s">
        <v>25882</v>
      </c>
      <c r="AJ9221" s="352" t="s">
        <v>25883</v>
      </c>
      <c r="AK9221" s="354">
        <v>2642.6941299999999</v>
      </c>
      <c r="AL9221" s="355">
        <v>106.73390999999999</v>
      </c>
      <c r="AM9221" s="11">
        <f>IF(Verzie!$E$1="CZK",Ceny!AK9221,IF(Verzie!$E$1="SK",Ceny!AL9221,""))</f>
        <v>106.73390999999999</v>
      </c>
    </row>
    <row r="9222" spans="34:39" ht="15">
      <c r="AH9222" s="353" t="s">
        <v>1682</v>
      </c>
      <c r="AI9222" s="352" t="s">
        <v>25884</v>
      </c>
      <c r="AJ9222" s="352" t="s">
        <v>25885</v>
      </c>
      <c r="AK9222" s="354">
        <v>2319.8756899999998</v>
      </c>
      <c r="AL9222" s="355">
        <v>93.695750000000004</v>
      </c>
      <c r="AM9222" s="11">
        <f>IF(Verzie!$E$1="CZK",Ceny!AK9222,IF(Verzie!$E$1="SK",Ceny!AL9222,""))</f>
        <v>93.695750000000004</v>
      </c>
    </row>
    <row r="9223" spans="34:39" ht="15">
      <c r="AH9223" s="353" t="s">
        <v>1682</v>
      </c>
      <c r="AI9223" s="352" t="s">
        <v>25886</v>
      </c>
      <c r="AJ9223" s="352" t="s">
        <v>25887</v>
      </c>
      <c r="AK9223" s="354">
        <v>2862.2681699999998</v>
      </c>
      <c r="AL9223" s="355">
        <v>115.33521</v>
      </c>
      <c r="AM9223" s="11">
        <f>IF(Verzie!$E$1="CZK",Ceny!AK9223,IF(Verzie!$E$1="SK",Ceny!AL9223,""))</f>
        <v>115.33521</v>
      </c>
    </row>
    <row r="9224" spans="34:39" ht="15">
      <c r="AH9224" s="353" t="s">
        <v>1682</v>
      </c>
      <c r="AI9224" s="352" t="s">
        <v>25888</v>
      </c>
      <c r="AJ9224" s="352" t="s">
        <v>25889</v>
      </c>
      <c r="AK9224" s="354">
        <v>2862.2681699999998</v>
      </c>
      <c r="AL9224" s="355">
        <v>115.33521</v>
      </c>
      <c r="AM9224" s="11">
        <f>IF(Verzie!$E$1="CZK",Ceny!AK9224,IF(Verzie!$E$1="SK",Ceny!AL9224,""))</f>
        <v>115.33521</v>
      </c>
    </row>
    <row r="9225" spans="34:39" ht="15">
      <c r="AH9225" s="353" t="s">
        <v>1682</v>
      </c>
      <c r="AI9225" s="352" t="s">
        <v>25890</v>
      </c>
      <c r="AJ9225" s="352" t="s">
        <v>25891</v>
      </c>
      <c r="AK9225" s="354">
        <v>2553.51017</v>
      </c>
      <c r="AL9225" s="355">
        <v>102.86496</v>
      </c>
      <c r="AM9225" s="11">
        <f>IF(Verzie!$E$1="CZK",Ceny!AK9225,IF(Verzie!$E$1="SK",Ceny!AL9225,""))</f>
        <v>102.86496</v>
      </c>
    </row>
    <row r="9226" spans="34:39" ht="15">
      <c r="AH9226" s="353" t="s">
        <v>1682</v>
      </c>
      <c r="AI9226" s="352" t="s">
        <v>25892</v>
      </c>
      <c r="AJ9226" s="352" t="s">
        <v>25893</v>
      </c>
      <c r="AK9226" s="354">
        <v>2862.2681699999998</v>
      </c>
      <c r="AL9226" s="355">
        <v>115.33521</v>
      </c>
      <c r="AM9226" s="11">
        <f>IF(Verzie!$E$1="CZK",Ceny!AK9226,IF(Verzie!$E$1="SK",Ceny!AL9226,""))</f>
        <v>115.33521</v>
      </c>
    </row>
    <row r="9227" spans="34:39" ht="15">
      <c r="AH9227" s="353" t="s">
        <v>1682</v>
      </c>
      <c r="AI9227" s="352" t="s">
        <v>25894</v>
      </c>
      <c r="AJ9227" s="352" t="s">
        <v>25895</v>
      </c>
      <c r="AK9227" s="354">
        <v>2862.2681699999998</v>
      </c>
      <c r="AL9227" s="355">
        <v>115.33521</v>
      </c>
      <c r="AM9227" s="11">
        <f>IF(Verzie!$E$1="CZK",Ceny!AK9227,IF(Verzie!$E$1="SK",Ceny!AL9227,""))</f>
        <v>115.33521</v>
      </c>
    </row>
    <row r="9228" spans="34:39" ht="15">
      <c r="AH9228" s="353" t="s">
        <v>1682</v>
      </c>
      <c r="AI9228" s="352" t="s">
        <v>25896</v>
      </c>
      <c r="AJ9228" s="352" t="s">
        <v>25897</v>
      </c>
      <c r="AK9228" s="354">
        <v>2553.51017</v>
      </c>
      <c r="AL9228" s="355">
        <v>102.86496</v>
      </c>
      <c r="AM9228" s="11">
        <f>IF(Verzie!$E$1="CZK",Ceny!AK9228,IF(Verzie!$E$1="SK",Ceny!AL9228,""))</f>
        <v>102.86496</v>
      </c>
    </row>
    <row r="9229" spans="34:39" ht="15">
      <c r="AH9229" s="353" t="s">
        <v>1682</v>
      </c>
      <c r="AI9229" s="352" t="s">
        <v>25898</v>
      </c>
      <c r="AJ9229" s="352" t="s">
        <v>25899</v>
      </c>
      <c r="AK9229" s="354">
        <v>2845.8878399999999</v>
      </c>
      <c r="AL9229" s="355">
        <v>114.6854</v>
      </c>
      <c r="AM9229" s="11">
        <f>IF(Verzie!$E$1="CZK",Ceny!AK9229,IF(Verzie!$E$1="SK",Ceny!AL9229,""))</f>
        <v>114.6854</v>
      </c>
    </row>
    <row r="9230" spans="34:39" ht="15">
      <c r="AH9230" s="353" t="s">
        <v>1682</v>
      </c>
      <c r="AI9230" s="352" t="s">
        <v>25900</v>
      </c>
      <c r="AJ9230" s="352" t="s">
        <v>25901</v>
      </c>
      <c r="AK9230" s="354">
        <v>2845.8878399999999</v>
      </c>
      <c r="AL9230" s="355">
        <v>114.6854</v>
      </c>
      <c r="AM9230" s="11">
        <f>IF(Verzie!$E$1="CZK",Ceny!AK9230,IF(Verzie!$E$1="SK",Ceny!AL9230,""))</f>
        <v>114.6854</v>
      </c>
    </row>
    <row r="9231" spans="34:39" ht="15">
      <c r="AH9231" s="353" t="s">
        <v>1682</v>
      </c>
      <c r="AI9231" s="352" t="s">
        <v>25902</v>
      </c>
      <c r="AJ9231" s="352" t="s">
        <v>25903</v>
      </c>
      <c r="AK9231" s="354">
        <v>2537.1298400000001</v>
      </c>
      <c r="AL9231" s="355">
        <v>102.21514999999999</v>
      </c>
      <c r="AM9231" s="11">
        <f>IF(Verzie!$E$1="CZK",Ceny!AK9231,IF(Verzie!$E$1="SK",Ceny!AL9231,""))</f>
        <v>102.21514999999999</v>
      </c>
    </row>
    <row r="9232" spans="34:39" ht="15">
      <c r="AH9232" s="353" t="s">
        <v>1682</v>
      </c>
      <c r="AI9232" s="352" t="s">
        <v>25904</v>
      </c>
      <c r="AJ9232" s="352" t="s">
        <v>25905</v>
      </c>
      <c r="AK9232" s="354">
        <v>2845.8878399999999</v>
      </c>
      <c r="AL9232" s="355">
        <v>114.6854</v>
      </c>
      <c r="AM9232" s="11">
        <f>IF(Verzie!$E$1="CZK",Ceny!AK9232,IF(Verzie!$E$1="SK",Ceny!AL9232,""))</f>
        <v>114.6854</v>
      </c>
    </row>
    <row r="9233" spans="34:39" ht="15">
      <c r="AH9233" s="353" t="s">
        <v>1682</v>
      </c>
      <c r="AI9233" s="352" t="s">
        <v>25906</v>
      </c>
      <c r="AJ9233" s="352" t="s">
        <v>25907</v>
      </c>
      <c r="AK9233" s="354">
        <v>2845.8878399999999</v>
      </c>
      <c r="AL9233" s="355">
        <v>114.6854</v>
      </c>
      <c r="AM9233" s="11">
        <f>IF(Verzie!$E$1="CZK",Ceny!AK9233,IF(Verzie!$E$1="SK",Ceny!AL9233,""))</f>
        <v>114.6854</v>
      </c>
    </row>
    <row r="9234" spans="34:39" ht="15">
      <c r="AH9234" s="353" t="s">
        <v>1682</v>
      </c>
      <c r="AI9234" s="352" t="s">
        <v>25908</v>
      </c>
      <c r="AJ9234" s="352" t="s">
        <v>25909</v>
      </c>
      <c r="AK9234" s="354">
        <v>2537.1298400000001</v>
      </c>
      <c r="AL9234" s="355">
        <v>102.21514999999999</v>
      </c>
      <c r="AM9234" s="11">
        <f>IF(Verzie!$E$1="CZK",Ceny!AK9234,IF(Verzie!$E$1="SK",Ceny!AL9234,""))</f>
        <v>102.21514999999999</v>
      </c>
    </row>
    <row r="9235" spans="34:39" ht="15">
      <c r="AH9235" s="353" t="s">
        <v>1682</v>
      </c>
      <c r="AI9235" s="352" t="s">
        <v>25910</v>
      </c>
      <c r="AJ9235" s="352" t="s">
        <v>25911</v>
      </c>
      <c r="AK9235" s="354">
        <v>5239.00497</v>
      </c>
      <c r="AL9235" s="355">
        <v>211.59443999999999</v>
      </c>
      <c r="AM9235" s="11">
        <f>IF(Verzie!$E$1="CZK",Ceny!AK9235,IF(Verzie!$E$1="SK",Ceny!AL9235,""))</f>
        <v>211.59443999999999</v>
      </c>
    </row>
    <row r="9236" spans="34:39" ht="15">
      <c r="AH9236" s="353" t="s">
        <v>1682</v>
      </c>
      <c r="AI9236" s="352" t="s">
        <v>25912</v>
      </c>
      <c r="AJ9236" s="352" t="s">
        <v>25913</v>
      </c>
      <c r="AK9236" s="354">
        <v>5239.00497</v>
      </c>
      <c r="AL9236" s="355">
        <v>211.59443999999999</v>
      </c>
      <c r="AM9236" s="11">
        <f>IF(Verzie!$E$1="CZK",Ceny!AK9236,IF(Verzie!$E$1="SK",Ceny!AL9236,""))</f>
        <v>211.59443999999999</v>
      </c>
    </row>
    <row r="9237" spans="34:39" ht="15">
      <c r="AH9237" s="353" t="s">
        <v>1682</v>
      </c>
      <c r="AI9237" s="352" t="s">
        <v>25914</v>
      </c>
      <c r="AJ9237" s="352" t="s">
        <v>25915</v>
      </c>
      <c r="AK9237" s="354">
        <v>4604.1974099999998</v>
      </c>
      <c r="AL9237" s="355">
        <v>185.95551</v>
      </c>
      <c r="AM9237" s="11">
        <f>IF(Verzie!$E$1="CZK",Ceny!AK9237,IF(Verzie!$E$1="SK",Ceny!AL9237,""))</f>
        <v>185.95551</v>
      </c>
    </row>
    <row r="9238" spans="34:39" ht="15">
      <c r="AH9238" s="353" t="s">
        <v>1682</v>
      </c>
      <c r="AI9238" s="352" t="s">
        <v>25916</v>
      </c>
      <c r="AJ9238" s="352" t="s">
        <v>25917</v>
      </c>
      <c r="AK9238" s="354">
        <v>5678.1530499999999</v>
      </c>
      <c r="AL9238" s="355">
        <v>228.79704000000001</v>
      </c>
      <c r="AM9238" s="11">
        <f>IF(Verzie!$E$1="CZK",Ceny!AK9238,IF(Verzie!$E$1="SK",Ceny!AL9238,""))</f>
        <v>228.79704000000001</v>
      </c>
    </row>
    <row r="9239" spans="34:39" ht="15">
      <c r="AH9239" s="353" t="s">
        <v>1682</v>
      </c>
      <c r="AI9239" s="352" t="s">
        <v>25918</v>
      </c>
      <c r="AJ9239" s="352" t="s">
        <v>25919</v>
      </c>
      <c r="AK9239" s="354">
        <v>5678.1530499999999</v>
      </c>
      <c r="AL9239" s="355">
        <v>228.79704000000001</v>
      </c>
      <c r="AM9239" s="11">
        <f>IF(Verzie!$E$1="CZK",Ceny!AK9239,IF(Verzie!$E$1="SK",Ceny!AL9239,""))</f>
        <v>228.79704000000001</v>
      </c>
    </row>
    <row r="9240" spans="34:39" ht="15">
      <c r="AH9240" s="353" t="s">
        <v>1682</v>
      </c>
      <c r="AI9240" s="352" t="s">
        <v>25920</v>
      </c>
      <c r="AJ9240" s="352" t="s">
        <v>25921</v>
      </c>
      <c r="AK9240" s="354">
        <v>5071.4663700000001</v>
      </c>
      <c r="AL9240" s="355">
        <v>204.29392999999999</v>
      </c>
      <c r="AM9240" s="11">
        <f>IF(Verzie!$E$1="CZK",Ceny!AK9240,IF(Verzie!$E$1="SK",Ceny!AL9240,""))</f>
        <v>204.29392999999999</v>
      </c>
    </row>
    <row r="9241" spans="34:39" ht="15">
      <c r="AH9241" s="353" t="s">
        <v>1682</v>
      </c>
      <c r="AI9241" s="352" t="s">
        <v>25922</v>
      </c>
      <c r="AJ9241" s="352" t="s">
        <v>25923</v>
      </c>
      <c r="AK9241" s="354">
        <v>5645.39239</v>
      </c>
      <c r="AL9241" s="355">
        <v>227.49742000000001</v>
      </c>
      <c r="AM9241" s="11">
        <f>IF(Verzie!$E$1="CZK",Ceny!AK9241,IF(Verzie!$E$1="SK",Ceny!AL9241,""))</f>
        <v>227.49742000000001</v>
      </c>
    </row>
    <row r="9242" spans="34:39" ht="15">
      <c r="AH9242" s="353" t="s">
        <v>1682</v>
      </c>
      <c r="AI9242" s="352" t="s">
        <v>25924</v>
      </c>
      <c r="AJ9242" s="352" t="s">
        <v>25925</v>
      </c>
      <c r="AK9242" s="354">
        <v>5645.39239</v>
      </c>
      <c r="AL9242" s="355">
        <v>227.49742000000001</v>
      </c>
      <c r="AM9242" s="11">
        <f>IF(Verzie!$E$1="CZK",Ceny!AK9242,IF(Verzie!$E$1="SK",Ceny!AL9242,""))</f>
        <v>227.49742000000001</v>
      </c>
    </row>
    <row r="9243" spans="34:39" ht="15">
      <c r="AH9243" s="353" t="s">
        <v>1682</v>
      </c>
      <c r="AI9243" s="352" t="s">
        <v>25926</v>
      </c>
      <c r="AJ9243" s="352" t="s">
        <v>25927</v>
      </c>
      <c r="AK9243" s="354">
        <v>5038.7057100000002</v>
      </c>
      <c r="AL9243" s="355">
        <v>202.99431000000001</v>
      </c>
      <c r="AM9243" s="11">
        <f>IF(Verzie!$E$1="CZK",Ceny!AK9243,IF(Verzie!$E$1="SK",Ceny!AL9243,""))</f>
        <v>202.99431000000001</v>
      </c>
    </row>
    <row r="9244" spans="34:39" ht="15">
      <c r="AH9244" s="353" t="s">
        <v>1682</v>
      </c>
      <c r="AI9244" s="352" t="s">
        <v>25928</v>
      </c>
      <c r="AJ9244" s="352" t="s">
        <v>25929</v>
      </c>
      <c r="AK9244" s="354">
        <v>2720.10185</v>
      </c>
      <c r="AL9244" s="355">
        <v>109.86021</v>
      </c>
      <c r="AM9244" s="11">
        <f>IF(Verzie!$E$1="CZK",Ceny!AK9244,IF(Verzie!$E$1="SK",Ceny!AL9244,""))</f>
        <v>109.86021</v>
      </c>
    </row>
    <row r="9245" spans="34:39" ht="15">
      <c r="AH9245" s="353" t="s">
        <v>1682</v>
      </c>
      <c r="AI9245" s="352" t="s">
        <v>25930</v>
      </c>
      <c r="AJ9245" s="352" t="s">
        <v>25931</v>
      </c>
      <c r="AK9245" s="354">
        <v>2720.10185</v>
      </c>
      <c r="AL9245" s="355">
        <v>109.86021</v>
      </c>
      <c r="AM9245" s="11">
        <f>IF(Verzie!$E$1="CZK",Ceny!AK9245,IF(Verzie!$E$1="SK",Ceny!AL9245,""))</f>
        <v>109.86021</v>
      </c>
    </row>
    <row r="9246" spans="34:39" ht="15">
      <c r="AH9246" s="353" t="s">
        <v>1682</v>
      </c>
      <c r="AI9246" s="352" t="s">
        <v>25932</v>
      </c>
      <c r="AJ9246" s="352" t="s">
        <v>25933</v>
      </c>
      <c r="AK9246" s="354">
        <v>2390.2331800000002</v>
      </c>
      <c r="AL9246" s="355">
        <v>96.53734</v>
      </c>
      <c r="AM9246" s="11">
        <f>IF(Verzie!$E$1="CZK",Ceny!AK9246,IF(Verzie!$E$1="SK",Ceny!AL9246,""))</f>
        <v>96.53734</v>
      </c>
    </row>
    <row r="9247" spans="34:39" ht="15">
      <c r="AH9247" s="353" t="s">
        <v>1682</v>
      </c>
      <c r="AI9247" s="352" t="s">
        <v>25934</v>
      </c>
      <c r="AJ9247" s="352" t="s">
        <v>25935</v>
      </c>
      <c r="AK9247" s="354">
        <v>2720.10185</v>
      </c>
      <c r="AL9247" s="355">
        <v>109.86021</v>
      </c>
      <c r="AM9247" s="11">
        <f>IF(Verzie!$E$1="CZK",Ceny!AK9247,IF(Verzie!$E$1="SK",Ceny!AL9247,""))</f>
        <v>109.86021</v>
      </c>
    </row>
    <row r="9248" spans="34:39" ht="15">
      <c r="AH9248" s="353" t="s">
        <v>1682</v>
      </c>
      <c r="AI9248" s="352" t="s">
        <v>25936</v>
      </c>
      <c r="AJ9248" s="352" t="s">
        <v>25937</v>
      </c>
      <c r="AK9248" s="354">
        <v>2720.10185</v>
      </c>
      <c r="AL9248" s="355">
        <v>109.86021</v>
      </c>
      <c r="AM9248" s="11">
        <f>IF(Verzie!$E$1="CZK",Ceny!AK9248,IF(Verzie!$E$1="SK",Ceny!AL9248,""))</f>
        <v>109.86021</v>
      </c>
    </row>
    <row r="9249" spans="34:39" ht="15">
      <c r="AH9249" s="353" t="s">
        <v>1682</v>
      </c>
      <c r="AI9249" s="352" t="s">
        <v>25938</v>
      </c>
      <c r="AJ9249" s="352" t="s">
        <v>25939</v>
      </c>
      <c r="AK9249" s="354">
        <v>2390.2331800000002</v>
      </c>
      <c r="AL9249" s="355">
        <v>96.53734</v>
      </c>
      <c r="AM9249" s="11">
        <f>IF(Verzie!$E$1="CZK",Ceny!AK9249,IF(Verzie!$E$1="SK",Ceny!AL9249,""))</f>
        <v>96.53734</v>
      </c>
    </row>
    <row r="9250" spans="34:39" ht="15">
      <c r="AH9250" s="353" t="s">
        <v>1682</v>
      </c>
      <c r="AI9250" s="352" t="s">
        <v>25940</v>
      </c>
      <c r="AJ9250" s="352" t="s">
        <v>25941</v>
      </c>
      <c r="AK9250" s="354">
        <v>3049.4336400000002</v>
      </c>
      <c r="AL9250" s="355">
        <v>122.7611</v>
      </c>
      <c r="AM9250" s="11">
        <f>IF(Verzie!$E$1="CZK",Ceny!AK9250,IF(Verzie!$E$1="SK",Ceny!AL9250,""))</f>
        <v>122.7611</v>
      </c>
    </row>
    <row r="9251" spans="34:39" ht="15">
      <c r="AH9251" s="353" t="s">
        <v>1682</v>
      </c>
      <c r="AI9251" s="352" t="s">
        <v>25942</v>
      </c>
      <c r="AJ9251" s="352" t="s">
        <v>25943</v>
      </c>
      <c r="AK9251" s="354">
        <v>3049.4336400000002</v>
      </c>
      <c r="AL9251" s="355">
        <v>122.7611</v>
      </c>
      <c r="AM9251" s="11">
        <f>IF(Verzie!$E$1="CZK",Ceny!AK9251,IF(Verzie!$E$1="SK",Ceny!AL9251,""))</f>
        <v>122.7611</v>
      </c>
    </row>
    <row r="9252" spans="34:39" ht="15">
      <c r="AH9252" s="353" t="s">
        <v>1682</v>
      </c>
      <c r="AI9252" s="352" t="s">
        <v>25944</v>
      </c>
      <c r="AJ9252" s="352" t="s">
        <v>25943</v>
      </c>
      <c r="AK9252" s="354">
        <v>3049.4336400000002</v>
      </c>
      <c r="AL9252" s="355">
        <v>122.7611</v>
      </c>
      <c r="AM9252" s="11">
        <f>IF(Verzie!$E$1="CZK",Ceny!AK9252,IF(Verzie!$E$1="SK",Ceny!AL9252,""))</f>
        <v>122.7611</v>
      </c>
    </row>
    <row r="9253" spans="34:39" ht="15">
      <c r="AH9253" s="353" t="s">
        <v>1682</v>
      </c>
      <c r="AI9253" s="352" t="s">
        <v>25945</v>
      </c>
      <c r="AJ9253" s="352" t="s">
        <v>25946</v>
      </c>
      <c r="AK9253" s="354">
        <v>3049.4336400000002</v>
      </c>
      <c r="AL9253" s="355">
        <v>122.7611</v>
      </c>
      <c r="AM9253" s="11">
        <f>IF(Verzie!$E$1="CZK",Ceny!AK9253,IF(Verzie!$E$1="SK",Ceny!AL9253,""))</f>
        <v>122.7611</v>
      </c>
    </row>
    <row r="9254" spans="34:39" ht="15">
      <c r="AH9254" s="353" t="s">
        <v>1682</v>
      </c>
      <c r="AI9254" s="352" t="s">
        <v>25947</v>
      </c>
      <c r="AJ9254" s="352" t="s">
        <v>25948</v>
      </c>
      <c r="AK9254" s="354">
        <v>2740.6756399999999</v>
      </c>
      <c r="AL9254" s="355">
        <v>110.29085000000001</v>
      </c>
      <c r="AM9254" s="11">
        <f>IF(Verzie!$E$1="CZK",Ceny!AK9254,IF(Verzie!$E$1="SK",Ceny!AL9254,""))</f>
        <v>110.29085000000001</v>
      </c>
    </row>
    <row r="9255" spans="34:39" ht="15">
      <c r="AH9255" s="353" t="s">
        <v>1682</v>
      </c>
      <c r="AI9255" s="352" t="s">
        <v>25949</v>
      </c>
      <c r="AJ9255" s="352" t="s">
        <v>25948</v>
      </c>
      <c r="AK9255" s="354">
        <v>2740.6756399999999</v>
      </c>
      <c r="AL9255" s="355">
        <v>110.29085000000001</v>
      </c>
      <c r="AM9255" s="11">
        <f>IF(Verzie!$E$1="CZK",Ceny!AK9255,IF(Verzie!$E$1="SK",Ceny!AL9255,""))</f>
        <v>110.29085000000001</v>
      </c>
    </row>
    <row r="9256" spans="34:39" ht="15">
      <c r="AH9256" s="353" t="s">
        <v>1682</v>
      </c>
      <c r="AI9256" s="352" t="s">
        <v>25950</v>
      </c>
      <c r="AJ9256" s="352" t="s">
        <v>25951</v>
      </c>
      <c r="AK9256" s="354">
        <v>3024.8653800000002</v>
      </c>
      <c r="AL9256" s="355">
        <v>121.78642000000001</v>
      </c>
      <c r="AM9256" s="11">
        <f>IF(Verzie!$E$1="CZK",Ceny!AK9256,IF(Verzie!$E$1="SK",Ceny!AL9256,""))</f>
        <v>121.78642000000001</v>
      </c>
    </row>
    <row r="9257" spans="34:39" ht="15">
      <c r="AH9257" s="353" t="s">
        <v>1682</v>
      </c>
      <c r="AI9257" s="352" t="s">
        <v>25952</v>
      </c>
      <c r="AJ9257" s="352" t="s">
        <v>25953</v>
      </c>
      <c r="AK9257" s="354">
        <v>3024.8653800000002</v>
      </c>
      <c r="AL9257" s="355">
        <v>121.78642000000001</v>
      </c>
      <c r="AM9257" s="11">
        <f>IF(Verzie!$E$1="CZK",Ceny!AK9257,IF(Verzie!$E$1="SK",Ceny!AL9257,""))</f>
        <v>121.78642000000001</v>
      </c>
    </row>
    <row r="9258" spans="34:39" ht="15">
      <c r="AH9258" s="353" t="s">
        <v>1682</v>
      </c>
      <c r="AI9258" s="352" t="s">
        <v>25954</v>
      </c>
      <c r="AJ9258" s="352" t="s">
        <v>25955</v>
      </c>
      <c r="AK9258" s="354">
        <v>2716.1073799999999</v>
      </c>
      <c r="AL9258" s="355">
        <v>109.31617</v>
      </c>
      <c r="AM9258" s="11">
        <f>IF(Verzie!$E$1="CZK",Ceny!AK9258,IF(Verzie!$E$1="SK",Ceny!AL9258,""))</f>
        <v>109.31617</v>
      </c>
    </row>
    <row r="9259" spans="34:39" ht="15">
      <c r="AH9259" s="353" t="s">
        <v>1682</v>
      </c>
      <c r="AI9259" s="352" t="s">
        <v>25956</v>
      </c>
      <c r="AJ9259" s="352" t="s">
        <v>25957</v>
      </c>
      <c r="AK9259" s="354">
        <v>3024.8653800000002</v>
      </c>
      <c r="AL9259" s="355">
        <v>121.78642000000001</v>
      </c>
      <c r="AM9259" s="11">
        <f>IF(Verzie!$E$1="CZK",Ceny!AK9259,IF(Verzie!$E$1="SK",Ceny!AL9259,""))</f>
        <v>121.78642000000001</v>
      </c>
    </row>
    <row r="9260" spans="34:39" ht="15">
      <c r="AH9260" s="353" t="s">
        <v>1682</v>
      </c>
      <c r="AI9260" s="352" t="s">
        <v>25958</v>
      </c>
      <c r="AJ9260" s="352" t="s">
        <v>25959</v>
      </c>
      <c r="AK9260" s="354">
        <v>3024.8653800000002</v>
      </c>
      <c r="AL9260" s="355">
        <v>121.78642000000001</v>
      </c>
      <c r="AM9260" s="11">
        <f>IF(Verzie!$E$1="CZK",Ceny!AK9260,IF(Verzie!$E$1="SK",Ceny!AL9260,""))</f>
        <v>121.78642000000001</v>
      </c>
    </row>
    <row r="9261" spans="34:39" ht="15">
      <c r="AH9261" s="353" t="s">
        <v>1682</v>
      </c>
      <c r="AI9261" s="352" t="s">
        <v>25960</v>
      </c>
      <c r="AJ9261" s="352" t="s">
        <v>25961</v>
      </c>
      <c r="AK9261" s="354">
        <v>2716.1073799999999</v>
      </c>
      <c r="AL9261" s="355">
        <v>109.31617</v>
      </c>
      <c r="AM9261" s="11">
        <f>IF(Verzie!$E$1="CZK",Ceny!AK9261,IF(Verzie!$E$1="SK",Ceny!AL9261,""))</f>
        <v>109.31617</v>
      </c>
    </row>
    <row r="9262" spans="34:39" ht="15">
      <c r="AH9262" s="353" t="s">
        <v>1682</v>
      </c>
      <c r="AI9262" s="352" t="s">
        <v>25962</v>
      </c>
      <c r="AJ9262" s="352" t="s">
        <v>25963</v>
      </c>
      <c r="AK9262" s="354">
        <v>2797.4873499999999</v>
      </c>
      <c r="AL9262" s="355">
        <v>112.98578000000001</v>
      </c>
      <c r="AM9262" s="11">
        <f>IF(Verzie!$E$1="CZK",Ceny!AK9262,IF(Verzie!$E$1="SK",Ceny!AL9262,""))</f>
        <v>112.98578000000001</v>
      </c>
    </row>
    <row r="9263" spans="34:39" ht="15">
      <c r="AH9263" s="353" t="s">
        <v>1682</v>
      </c>
      <c r="AI9263" s="352" t="s">
        <v>25964</v>
      </c>
      <c r="AJ9263" s="352" t="s">
        <v>25965</v>
      </c>
      <c r="AK9263" s="354">
        <v>2797.4873499999999</v>
      </c>
      <c r="AL9263" s="355">
        <v>112.98578000000001</v>
      </c>
      <c r="AM9263" s="11">
        <f>IF(Verzie!$E$1="CZK",Ceny!AK9263,IF(Verzie!$E$1="SK",Ceny!AL9263,""))</f>
        <v>112.98578000000001</v>
      </c>
    </row>
    <row r="9264" spans="34:39" ht="15">
      <c r="AH9264" s="353" t="s">
        <v>1682</v>
      </c>
      <c r="AI9264" s="352" t="s">
        <v>25966</v>
      </c>
      <c r="AJ9264" s="352" t="s">
        <v>25967</v>
      </c>
      <c r="AK9264" s="354">
        <v>2460.6084700000001</v>
      </c>
      <c r="AL9264" s="355">
        <v>99.379710000000003</v>
      </c>
      <c r="AM9264" s="11">
        <f>IF(Verzie!$E$1="CZK",Ceny!AK9264,IF(Verzie!$E$1="SK",Ceny!AL9264,""))</f>
        <v>99.379710000000003</v>
      </c>
    </row>
    <row r="9265" spans="34:39" ht="15">
      <c r="AH9265" s="353" t="s">
        <v>1682</v>
      </c>
      <c r="AI9265" s="352" t="s">
        <v>25968</v>
      </c>
      <c r="AJ9265" s="352" t="s">
        <v>25969</v>
      </c>
      <c r="AK9265" s="354">
        <v>2797.4873499999999</v>
      </c>
      <c r="AL9265" s="355">
        <v>112.98578000000001</v>
      </c>
      <c r="AM9265" s="11">
        <f>IF(Verzie!$E$1="CZK",Ceny!AK9265,IF(Verzie!$E$1="SK",Ceny!AL9265,""))</f>
        <v>112.98578000000001</v>
      </c>
    </row>
    <row r="9266" spans="34:39" ht="15">
      <c r="AH9266" s="353" t="s">
        <v>1682</v>
      </c>
      <c r="AI9266" s="352" t="s">
        <v>25970</v>
      </c>
      <c r="AJ9266" s="352" t="s">
        <v>25971</v>
      </c>
      <c r="AK9266" s="354">
        <v>2797.4873499999999</v>
      </c>
      <c r="AL9266" s="355">
        <v>112.98578000000001</v>
      </c>
      <c r="AM9266" s="11">
        <f>IF(Verzie!$E$1="CZK",Ceny!AK9266,IF(Verzie!$E$1="SK",Ceny!AL9266,""))</f>
        <v>112.98578000000001</v>
      </c>
    </row>
    <row r="9267" spans="34:39" ht="15">
      <c r="AH9267" s="353" t="s">
        <v>1682</v>
      </c>
      <c r="AI9267" s="352" t="s">
        <v>25972</v>
      </c>
      <c r="AJ9267" s="352" t="s">
        <v>25973</v>
      </c>
      <c r="AK9267" s="354">
        <v>2460.6084700000001</v>
      </c>
      <c r="AL9267" s="355">
        <v>99.379710000000003</v>
      </c>
      <c r="AM9267" s="11">
        <f>IF(Verzie!$E$1="CZK",Ceny!AK9267,IF(Verzie!$E$1="SK",Ceny!AL9267,""))</f>
        <v>99.379710000000003</v>
      </c>
    </row>
    <row r="9268" spans="34:39" ht="15">
      <c r="AH9268" s="353" t="s">
        <v>1682</v>
      </c>
      <c r="AI9268" s="352" t="s">
        <v>25974</v>
      </c>
      <c r="AJ9268" s="352" t="s">
        <v>25975</v>
      </c>
      <c r="AK9268" s="354">
        <v>3236.6354299999998</v>
      </c>
      <c r="AL9268" s="355">
        <v>130.18838</v>
      </c>
      <c r="AM9268" s="11">
        <f>IF(Verzie!$E$1="CZK",Ceny!AK9268,IF(Verzie!$E$1="SK",Ceny!AL9268,""))</f>
        <v>130.18838</v>
      </c>
    </row>
    <row r="9269" spans="34:39" ht="15">
      <c r="AH9269" s="353" t="s">
        <v>1682</v>
      </c>
      <c r="AI9269" s="352" t="s">
        <v>25976</v>
      </c>
      <c r="AJ9269" s="352" t="s">
        <v>25977</v>
      </c>
      <c r="AK9269" s="354">
        <v>3236.6354299999998</v>
      </c>
      <c r="AL9269" s="355">
        <v>130.18838</v>
      </c>
      <c r="AM9269" s="11">
        <f>IF(Verzie!$E$1="CZK",Ceny!AK9269,IF(Verzie!$E$1="SK",Ceny!AL9269,""))</f>
        <v>130.18838</v>
      </c>
    </row>
    <row r="9270" spans="34:39" ht="15">
      <c r="AH9270" s="353" t="s">
        <v>1682</v>
      </c>
      <c r="AI9270" s="352" t="s">
        <v>25978</v>
      </c>
      <c r="AJ9270" s="352" t="s">
        <v>25979</v>
      </c>
      <c r="AK9270" s="354">
        <v>2927.87743</v>
      </c>
      <c r="AL9270" s="355">
        <v>117.71813</v>
      </c>
      <c r="AM9270" s="11">
        <f>IF(Verzie!$E$1="CZK",Ceny!AK9270,IF(Verzie!$E$1="SK",Ceny!AL9270,""))</f>
        <v>117.71813</v>
      </c>
    </row>
    <row r="9271" spans="34:39" ht="15">
      <c r="AH9271" s="353" t="s">
        <v>1682</v>
      </c>
      <c r="AI9271" s="352" t="s">
        <v>25980</v>
      </c>
      <c r="AJ9271" s="352" t="s">
        <v>25981</v>
      </c>
      <c r="AK9271" s="354">
        <v>3236.6354299999998</v>
      </c>
      <c r="AL9271" s="355">
        <v>130.18838</v>
      </c>
      <c r="AM9271" s="11">
        <f>IF(Verzie!$E$1="CZK",Ceny!AK9271,IF(Verzie!$E$1="SK",Ceny!AL9271,""))</f>
        <v>130.18838</v>
      </c>
    </row>
    <row r="9272" spans="34:39" ht="15">
      <c r="AH9272" s="353" t="s">
        <v>1682</v>
      </c>
      <c r="AI9272" s="352" t="s">
        <v>25982</v>
      </c>
      <c r="AJ9272" s="352" t="s">
        <v>25983</v>
      </c>
      <c r="AK9272" s="354">
        <v>3236.6354299999998</v>
      </c>
      <c r="AL9272" s="355">
        <v>130.18838</v>
      </c>
      <c r="AM9272" s="11">
        <f>IF(Verzie!$E$1="CZK",Ceny!AK9272,IF(Verzie!$E$1="SK",Ceny!AL9272,""))</f>
        <v>130.18838</v>
      </c>
    </row>
    <row r="9273" spans="34:39" ht="15">
      <c r="AH9273" s="353" t="s">
        <v>1682</v>
      </c>
      <c r="AI9273" s="352" t="s">
        <v>25984</v>
      </c>
      <c r="AJ9273" s="352" t="s">
        <v>25985</v>
      </c>
      <c r="AK9273" s="354">
        <v>2927.87743</v>
      </c>
      <c r="AL9273" s="355">
        <v>117.71813</v>
      </c>
      <c r="AM9273" s="11">
        <f>IF(Verzie!$E$1="CZK",Ceny!AK9273,IF(Verzie!$E$1="SK",Ceny!AL9273,""))</f>
        <v>117.71813</v>
      </c>
    </row>
    <row r="9274" spans="34:39" ht="15">
      <c r="AH9274" s="353" t="s">
        <v>1682</v>
      </c>
      <c r="AI9274" s="352" t="s">
        <v>25986</v>
      </c>
      <c r="AJ9274" s="352" t="s">
        <v>25987</v>
      </c>
      <c r="AK9274" s="354">
        <v>3203.8747699999999</v>
      </c>
      <c r="AL9274" s="355">
        <v>128.88875999999999</v>
      </c>
      <c r="AM9274" s="11">
        <f>IF(Verzie!$E$1="CZK",Ceny!AK9274,IF(Verzie!$E$1="SK",Ceny!AL9274,""))</f>
        <v>128.88875999999999</v>
      </c>
    </row>
    <row r="9275" spans="34:39" ht="15">
      <c r="AH9275" s="353" t="s">
        <v>1682</v>
      </c>
      <c r="AI9275" s="352" t="s">
        <v>25988</v>
      </c>
      <c r="AJ9275" s="352" t="s">
        <v>25989</v>
      </c>
      <c r="AK9275" s="354">
        <v>3203.8747699999999</v>
      </c>
      <c r="AL9275" s="355">
        <v>128.88875999999999</v>
      </c>
      <c r="AM9275" s="11">
        <f>IF(Verzie!$E$1="CZK",Ceny!AK9275,IF(Verzie!$E$1="SK",Ceny!AL9275,""))</f>
        <v>128.88875999999999</v>
      </c>
    </row>
    <row r="9276" spans="34:39" ht="15">
      <c r="AH9276" s="353" t="s">
        <v>1682</v>
      </c>
      <c r="AI9276" s="352" t="s">
        <v>25990</v>
      </c>
      <c r="AJ9276" s="352" t="s">
        <v>25991</v>
      </c>
      <c r="AK9276" s="354">
        <v>2895.1167700000001</v>
      </c>
      <c r="AL9276" s="355">
        <v>116.41851</v>
      </c>
      <c r="AM9276" s="11">
        <f>IF(Verzie!$E$1="CZK",Ceny!AK9276,IF(Verzie!$E$1="SK",Ceny!AL9276,""))</f>
        <v>116.41851</v>
      </c>
    </row>
    <row r="9277" spans="34:39" ht="15">
      <c r="AH9277" s="353" t="s">
        <v>1682</v>
      </c>
      <c r="AI9277" s="352" t="s">
        <v>25992</v>
      </c>
      <c r="AJ9277" s="352" t="s">
        <v>25993</v>
      </c>
      <c r="AK9277" s="354">
        <v>3203.8747699999999</v>
      </c>
      <c r="AL9277" s="355">
        <v>128.88875999999999</v>
      </c>
      <c r="AM9277" s="11">
        <f>IF(Verzie!$E$1="CZK",Ceny!AK9277,IF(Verzie!$E$1="SK",Ceny!AL9277,""))</f>
        <v>128.88875999999999</v>
      </c>
    </row>
    <row r="9278" spans="34:39" ht="15">
      <c r="AH9278" s="353" t="s">
        <v>1682</v>
      </c>
      <c r="AI9278" s="352" t="s">
        <v>25994</v>
      </c>
      <c r="AJ9278" s="352" t="s">
        <v>25995</v>
      </c>
      <c r="AK9278" s="354">
        <v>3203.8747699999999</v>
      </c>
      <c r="AL9278" s="355">
        <v>128.88875999999999</v>
      </c>
      <c r="AM9278" s="11">
        <f>IF(Verzie!$E$1="CZK",Ceny!AK9278,IF(Verzie!$E$1="SK",Ceny!AL9278,""))</f>
        <v>128.88875999999999</v>
      </c>
    </row>
    <row r="9279" spans="34:39" ht="15">
      <c r="AH9279" s="353" t="s">
        <v>1682</v>
      </c>
      <c r="AI9279" s="352" t="s">
        <v>25996</v>
      </c>
      <c r="AJ9279" s="352" t="s">
        <v>25997</v>
      </c>
      <c r="AK9279" s="354">
        <v>2895.1167700000001</v>
      </c>
      <c r="AL9279" s="355">
        <v>116.41851</v>
      </c>
      <c r="AM9279" s="11">
        <f>IF(Verzie!$E$1="CZK",Ceny!AK9279,IF(Verzie!$E$1="SK",Ceny!AL9279,""))</f>
        <v>116.41851</v>
      </c>
    </row>
    <row r="9280" spans="34:39" ht="15">
      <c r="AH9280" s="353" t="s">
        <v>1682</v>
      </c>
      <c r="AI9280" s="352" t="s">
        <v>25998</v>
      </c>
      <c r="AJ9280" s="352" t="s">
        <v>25999</v>
      </c>
      <c r="AK9280" s="354">
        <v>6093.6366900000003</v>
      </c>
      <c r="AL9280" s="355">
        <v>246.11165</v>
      </c>
      <c r="AM9280" s="11">
        <f>IF(Verzie!$E$1="CZK",Ceny!AK9280,IF(Verzie!$E$1="SK",Ceny!AL9280,""))</f>
        <v>246.11165</v>
      </c>
    </row>
    <row r="9281" spans="34:39" ht="15">
      <c r="AH9281" s="353" t="s">
        <v>1682</v>
      </c>
      <c r="AI9281" s="352" t="s">
        <v>26000</v>
      </c>
      <c r="AJ9281" s="352" t="s">
        <v>26001</v>
      </c>
      <c r="AK9281" s="354">
        <v>7191.5068899999997</v>
      </c>
      <c r="AL9281" s="355">
        <v>289.11815000000001</v>
      </c>
      <c r="AM9281" s="11">
        <f>IF(Verzie!$E$1="CZK",Ceny!AK9281,IF(Verzie!$E$1="SK",Ceny!AL9281,""))</f>
        <v>289.11815000000001</v>
      </c>
    </row>
    <row r="9282" spans="34:39" ht="15">
      <c r="AH9282" s="353" t="s">
        <v>1682</v>
      </c>
      <c r="AI9282" s="352" t="s">
        <v>26002</v>
      </c>
      <c r="AJ9282" s="352" t="s">
        <v>26003</v>
      </c>
      <c r="AK9282" s="354">
        <v>7109.6052399999999</v>
      </c>
      <c r="AL9282" s="355">
        <v>285.8691</v>
      </c>
      <c r="AM9282" s="11">
        <f>IF(Verzie!$E$1="CZK",Ceny!AK9282,IF(Verzie!$E$1="SK",Ceny!AL9282,""))</f>
        <v>285.8691</v>
      </c>
    </row>
    <row r="9283" spans="34:39" ht="15">
      <c r="AH9283" s="353" t="s">
        <v>1682</v>
      </c>
      <c r="AI9283" s="352" t="s">
        <v>26004</v>
      </c>
      <c r="AJ9283" s="352" t="s">
        <v>26005</v>
      </c>
      <c r="AK9283" s="354">
        <v>6248.4743500000004</v>
      </c>
      <c r="AL9283" s="355">
        <v>252.36498</v>
      </c>
      <c r="AM9283" s="11">
        <f>IF(Verzie!$E$1="CZK",Ceny!AK9283,IF(Verzie!$E$1="SK",Ceny!AL9283,""))</f>
        <v>252.36498</v>
      </c>
    </row>
    <row r="9284" spans="34:39" ht="15">
      <c r="AH9284" s="353" t="s">
        <v>1682</v>
      </c>
      <c r="AI9284" s="352" t="s">
        <v>26006</v>
      </c>
      <c r="AJ9284" s="352" t="s">
        <v>26007</v>
      </c>
      <c r="AK9284" s="354">
        <v>6442.7360500000004</v>
      </c>
      <c r="AL9284" s="355">
        <v>259.41041999999999</v>
      </c>
      <c r="AM9284" s="11">
        <f>IF(Verzie!$E$1="CZK",Ceny!AK9284,IF(Verzie!$E$1="SK",Ceny!AL9284,""))</f>
        <v>259.41041999999999</v>
      </c>
    </row>
    <row r="9285" spans="34:39" ht="15">
      <c r="AH9285" s="353" t="s">
        <v>1682</v>
      </c>
      <c r="AI9285" s="352" t="s">
        <v>26008</v>
      </c>
      <c r="AJ9285" s="352" t="s">
        <v>26009</v>
      </c>
      <c r="AK9285" s="354">
        <v>7467.5284700000002</v>
      </c>
      <c r="AL9285" s="355">
        <v>300.06981999999999</v>
      </c>
      <c r="AM9285" s="11">
        <f>IF(Verzie!$E$1="CZK",Ceny!AK9285,IF(Verzie!$E$1="SK",Ceny!AL9285,""))</f>
        <v>300.06981999999999</v>
      </c>
    </row>
    <row r="9286" spans="34:39" ht="15">
      <c r="AH9286" s="353" t="s">
        <v>1682</v>
      </c>
      <c r="AI9286" s="352" t="s">
        <v>26010</v>
      </c>
      <c r="AJ9286" s="352" t="s">
        <v>26011</v>
      </c>
      <c r="AK9286" s="354">
        <v>5784.0724700000001</v>
      </c>
      <c r="AL9286" s="355">
        <v>233.60864000000001</v>
      </c>
      <c r="AM9286" s="11">
        <f>IF(Verzie!$E$1="CZK",Ceny!AK9286,IF(Verzie!$E$1="SK",Ceny!AL9286,""))</f>
        <v>233.60864000000001</v>
      </c>
    </row>
    <row r="9287" spans="34:39" ht="15">
      <c r="AH9287" s="353" t="s">
        <v>1682</v>
      </c>
      <c r="AI9287" s="352" t="s">
        <v>26012</v>
      </c>
      <c r="AJ9287" s="352" t="s">
        <v>26013</v>
      </c>
      <c r="AK9287" s="354">
        <v>6442.7360500000004</v>
      </c>
      <c r="AL9287" s="355">
        <v>259.41041999999999</v>
      </c>
      <c r="AM9287" s="11">
        <f>IF(Verzie!$E$1="CZK",Ceny!AK9287,IF(Verzie!$E$1="SK",Ceny!AL9287,""))</f>
        <v>259.41041999999999</v>
      </c>
    </row>
    <row r="9288" spans="34:39" ht="15">
      <c r="AH9288" s="353" t="s">
        <v>1682</v>
      </c>
      <c r="AI9288" s="352" t="s">
        <v>26014</v>
      </c>
      <c r="AJ9288" s="352" t="s">
        <v>26015</v>
      </c>
      <c r="AK9288" s="354">
        <v>6393.5995300000004</v>
      </c>
      <c r="AL9288" s="355">
        <v>257.46105999999997</v>
      </c>
      <c r="AM9288" s="11">
        <f>IF(Verzie!$E$1="CZK",Ceny!AK9288,IF(Verzie!$E$1="SK",Ceny!AL9288,""))</f>
        <v>257.46105999999997</v>
      </c>
    </row>
    <row r="9289" spans="34:39" ht="15">
      <c r="AH9289" s="353" t="s">
        <v>1682</v>
      </c>
      <c r="AI9289" s="352" t="s">
        <v>26016</v>
      </c>
      <c r="AJ9289" s="352" t="s">
        <v>26017</v>
      </c>
      <c r="AK9289" s="354">
        <v>5938.8434699999998</v>
      </c>
      <c r="AL9289" s="355">
        <v>239.85978</v>
      </c>
      <c r="AM9289" s="11">
        <f>IF(Verzie!$E$1="CZK",Ceny!AK9289,IF(Verzie!$E$1="SK",Ceny!AL9289,""))</f>
        <v>239.85978</v>
      </c>
    </row>
    <row r="9290" spans="34:39" ht="15">
      <c r="AH9290" s="353" t="s">
        <v>1682</v>
      </c>
      <c r="AI9290" s="352" t="s">
        <v>26018</v>
      </c>
      <c r="AJ9290" s="352" t="s">
        <v>26019</v>
      </c>
      <c r="AK9290" s="354">
        <v>6817.1396299999997</v>
      </c>
      <c r="AL9290" s="355">
        <v>274.26497999999998</v>
      </c>
      <c r="AM9290" s="11">
        <f>IF(Verzie!$E$1="CZK",Ceny!AK9290,IF(Verzie!$E$1="SK",Ceny!AL9290,""))</f>
        <v>274.26497999999998</v>
      </c>
    </row>
    <row r="9291" spans="34:39" ht="15">
      <c r="AH9291" s="353" t="s">
        <v>1682</v>
      </c>
      <c r="AI9291" s="352" t="s">
        <v>26020</v>
      </c>
      <c r="AJ9291" s="352" t="s">
        <v>26021</v>
      </c>
      <c r="AK9291" s="354">
        <v>6751.6183099999998</v>
      </c>
      <c r="AL9291" s="355">
        <v>271.66574000000003</v>
      </c>
      <c r="AM9291" s="11">
        <f>IF(Verzie!$E$1="CZK",Ceny!AK9291,IF(Verzie!$E$1="SK",Ceny!AL9291,""))</f>
        <v>271.66574000000003</v>
      </c>
    </row>
    <row r="9292" spans="34:39" ht="15">
      <c r="AH9292" s="353" t="s">
        <v>1682</v>
      </c>
      <c r="AI9292" s="352" t="s">
        <v>26022</v>
      </c>
      <c r="AJ9292" s="352" t="s">
        <v>26023</v>
      </c>
      <c r="AK9292" s="354">
        <v>2915.2278799999999</v>
      </c>
      <c r="AL9292" s="355">
        <v>117.74101</v>
      </c>
      <c r="AM9292" s="11">
        <f>IF(Verzie!$E$1="CZK",Ceny!AK9292,IF(Verzie!$E$1="SK",Ceny!AL9292,""))</f>
        <v>117.74101</v>
      </c>
    </row>
    <row r="9293" spans="34:39" ht="15">
      <c r="AH9293" s="353" t="s">
        <v>1682</v>
      </c>
      <c r="AI9293" s="352" t="s">
        <v>26024</v>
      </c>
      <c r="AJ9293" s="352" t="s">
        <v>26025</v>
      </c>
      <c r="AK9293" s="354">
        <v>2915.2278799999999</v>
      </c>
      <c r="AL9293" s="355">
        <v>117.74101</v>
      </c>
      <c r="AM9293" s="11">
        <f>IF(Verzie!$E$1="CZK",Ceny!AK9293,IF(Verzie!$E$1="SK",Ceny!AL9293,""))</f>
        <v>117.74101</v>
      </c>
    </row>
    <row r="9294" spans="34:39" ht="15">
      <c r="AH9294" s="353" t="s">
        <v>1682</v>
      </c>
      <c r="AI9294" s="352" t="s">
        <v>26026</v>
      </c>
      <c r="AJ9294" s="352" t="s">
        <v>26027</v>
      </c>
      <c r="AK9294" s="354">
        <v>3244.5596700000001</v>
      </c>
      <c r="AL9294" s="355">
        <v>130.64189999999999</v>
      </c>
      <c r="AM9294" s="11">
        <f>IF(Verzie!$E$1="CZK",Ceny!AK9294,IF(Verzie!$E$1="SK",Ceny!AL9294,""))</f>
        <v>130.64189999999999</v>
      </c>
    </row>
    <row r="9295" spans="34:39" ht="15">
      <c r="AH9295" s="353" t="s">
        <v>1682</v>
      </c>
      <c r="AI9295" s="352" t="s">
        <v>26028</v>
      </c>
      <c r="AJ9295" s="352" t="s">
        <v>26029</v>
      </c>
      <c r="AK9295" s="354">
        <v>3244.5596700000001</v>
      </c>
      <c r="AL9295" s="355">
        <v>130.64189999999999</v>
      </c>
      <c r="AM9295" s="11">
        <f>IF(Verzie!$E$1="CZK",Ceny!AK9295,IF(Verzie!$E$1="SK",Ceny!AL9295,""))</f>
        <v>130.64189999999999</v>
      </c>
    </row>
    <row r="9296" spans="34:39" ht="15">
      <c r="AH9296" s="353" t="s">
        <v>1682</v>
      </c>
      <c r="AI9296" s="352" t="s">
        <v>26030</v>
      </c>
      <c r="AJ9296" s="352" t="s">
        <v>26031</v>
      </c>
      <c r="AK9296" s="354">
        <v>3219.9914100000001</v>
      </c>
      <c r="AL9296" s="355">
        <v>129.66721999999999</v>
      </c>
      <c r="AM9296" s="11">
        <f>IF(Verzie!$E$1="CZK",Ceny!AK9296,IF(Verzie!$E$1="SK",Ceny!AL9296,""))</f>
        <v>129.66721999999999</v>
      </c>
    </row>
    <row r="9297" spans="34:39" ht="15">
      <c r="AH9297" s="353" t="s">
        <v>1682</v>
      </c>
      <c r="AI9297" s="352" t="s">
        <v>26032</v>
      </c>
      <c r="AJ9297" s="352" t="s">
        <v>26033</v>
      </c>
      <c r="AK9297" s="354">
        <v>3219.9914100000001</v>
      </c>
      <c r="AL9297" s="355">
        <v>129.66721999999999</v>
      </c>
      <c r="AM9297" s="11">
        <f>IF(Verzie!$E$1="CZK",Ceny!AK9297,IF(Verzie!$E$1="SK",Ceny!AL9297,""))</f>
        <v>129.66721999999999</v>
      </c>
    </row>
    <row r="9298" spans="34:39" ht="15">
      <c r="AH9298" s="353" t="s">
        <v>1682</v>
      </c>
      <c r="AI9298" s="352" t="s">
        <v>26034</v>
      </c>
      <c r="AJ9298" s="352" t="s">
        <v>26035</v>
      </c>
      <c r="AK9298" s="354">
        <v>2992.6133799999998</v>
      </c>
      <c r="AL9298" s="355">
        <v>120.86658</v>
      </c>
      <c r="AM9298" s="11">
        <f>IF(Verzie!$E$1="CZK",Ceny!AK9298,IF(Verzie!$E$1="SK",Ceny!AL9298,""))</f>
        <v>120.86658</v>
      </c>
    </row>
    <row r="9299" spans="34:39" ht="15">
      <c r="AH9299" s="353" t="s">
        <v>1682</v>
      </c>
      <c r="AI9299" s="352" t="s">
        <v>26036</v>
      </c>
      <c r="AJ9299" s="352" t="s">
        <v>26037</v>
      </c>
      <c r="AK9299" s="354">
        <v>2992.6133799999998</v>
      </c>
      <c r="AL9299" s="355">
        <v>120.86658</v>
      </c>
      <c r="AM9299" s="11">
        <f>IF(Verzie!$E$1="CZK",Ceny!AK9299,IF(Verzie!$E$1="SK",Ceny!AL9299,""))</f>
        <v>120.86658</v>
      </c>
    </row>
    <row r="9300" spans="34:39" ht="15">
      <c r="AH9300" s="353" t="s">
        <v>1682</v>
      </c>
      <c r="AI9300" s="352" t="s">
        <v>26038</v>
      </c>
      <c r="AJ9300" s="352" t="s">
        <v>26039</v>
      </c>
      <c r="AK9300" s="354">
        <v>3431.7614600000002</v>
      </c>
      <c r="AL9300" s="355">
        <v>138.06917999999999</v>
      </c>
      <c r="AM9300" s="11">
        <f>IF(Verzie!$E$1="CZK",Ceny!AK9300,IF(Verzie!$E$1="SK",Ceny!AL9300,""))</f>
        <v>138.06917999999999</v>
      </c>
    </row>
    <row r="9301" spans="34:39" ht="15">
      <c r="AH9301" s="353" t="s">
        <v>1682</v>
      </c>
      <c r="AI9301" s="352" t="s">
        <v>26040</v>
      </c>
      <c r="AJ9301" s="352" t="s">
        <v>26041</v>
      </c>
      <c r="AK9301" s="354">
        <v>3431.7614600000002</v>
      </c>
      <c r="AL9301" s="355">
        <v>138.06917999999999</v>
      </c>
      <c r="AM9301" s="11">
        <f>IF(Verzie!$E$1="CZK",Ceny!AK9301,IF(Verzie!$E$1="SK",Ceny!AL9301,""))</f>
        <v>138.06917999999999</v>
      </c>
    </row>
    <row r="9302" spans="34:39" ht="15">
      <c r="AH9302" s="353" t="s">
        <v>1682</v>
      </c>
      <c r="AI9302" s="352" t="s">
        <v>26042</v>
      </c>
      <c r="AJ9302" s="352" t="s">
        <v>26043</v>
      </c>
      <c r="AK9302" s="354">
        <v>3399.0007999999998</v>
      </c>
      <c r="AL9302" s="355">
        <v>136.76956000000001</v>
      </c>
      <c r="AM9302" s="11">
        <f>IF(Verzie!$E$1="CZK",Ceny!AK9302,IF(Verzie!$E$1="SK",Ceny!AL9302,""))</f>
        <v>136.76956000000001</v>
      </c>
    </row>
    <row r="9303" spans="34:39" ht="15">
      <c r="AH9303" s="353" t="s">
        <v>1682</v>
      </c>
      <c r="AI9303" s="352" t="s">
        <v>26044</v>
      </c>
      <c r="AJ9303" s="352" t="s">
        <v>26045</v>
      </c>
      <c r="AK9303" s="354">
        <v>3399.0007999999998</v>
      </c>
      <c r="AL9303" s="355">
        <v>136.76956000000001</v>
      </c>
      <c r="AM9303" s="11">
        <f>IF(Verzie!$E$1="CZK",Ceny!AK9303,IF(Verzie!$E$1="SK",Ceny!AL9303,""))</f>
        <v>136.76956000000001</v>
      </c>
    </row>
    <row r="9304" spans="34:39" ht="15">
      <c r="AH9304" s="353" t="s">
        <v>1682</v>
      </c>
      <c r="AI9304" s="352" t="s">
        <v>26046</v>
      </c>
      <c r="AJ9304" s="352" t="s">
        <v>26047</v>
      </c>
      <c r="AK9304" s="354">
        <v>3070.0210999999999</v>
      </c>
      <c r="AL9304" s="355">
        <v>123.99288</v>
      </c>
      <c r="AM9304" s="11">
        <f>IF(Verzie!$E$1="CZK",Ceny!AK9304,IF(Verzie!$E$1="SK",Ceny!AL9304,""))</f>
        <v>123.99288</v>
      </c>
    </row>
    <row r="9305" spans="34:39" ht="15">
      <c r="AH9305" s="353" t="s">
        <v>1682</v>
      </c>
      <c r="AI9305" s="352" t="s">
        <v>26048</v>
      </c>
      <c r="AJ9305" s="352" t="s">
        <v>26049</v>
      </c>
      <c r="AK9305" s="354">
        <v>3070.0210999999999</v>
      </c>
      <c r="AL9305" s="355">
        <v>123.99288</v>
      </c>
      <c r="AM9305" s="11">
        <f>IF(Verzie!$E$1="CZK",Ceny!AK9305,IF(Verzie!$E$1="SK",Ceny!AL9305,""))</f>
        <v>123.99288</v>
      </c>
    </row>
    <row r="9306" spans="34:39" ht="15">
      <c r="AH9306" s="353" t="s">
        <v>1682</v>
      </c>
      <c r="AI9306" s="352" t="s">
        <v>26050</v>
      </c>
      <c r="AJ9306" s="352" t="s">
        <v>26051</v>
      </c>
      <c r="AK9306" s="354">
        <v>3618.9269300000001</v>
      </c>
      <c r="AL9306" s="355">
        <v>145.49507</v>
      </c>
      <c r="AM9306" s="11">
        <f>IF(Verzie!$E$1="CZK",Ceny!AK9306,IF(Verzie!$E$1="SK",Ceny!AL9306,""))</f>
        <v>145.49507</v>
      </c>
    </row>
    <row r="9307" spans="34:39" ht="15">
      <c r="AH9307" s="353" t="s">
        <v>1682</v>
      </c>
      <c r="AI9307" s="352" t="s">
        <v>26052</v>
      </c>
      <c r="AJ9307" s="352" t="s">
        <v>26053</v>
      </c>
      <c r="AK9307" s="354">
        <v>3618.9269300000001</v>
      </c>
      <c r="AL9307" s="355">
        <v>145.49507</v>
      </c>
      <c r="AM9307" s="11">
        <f>IF(Verzie!$E$1="CZK",Ceny!AK9307,IF(Verzie!$E$1="SK",Ceny!AL9307,""))</f>
        <v>145.49507</v>
      </c>
    </row>
    <row r="9308" spans="34:39" ht="15">
      <c r="AH9308" s="353" t="s">
        <v>1682</v>
      </c>
      <c r="AI9308" s="352" t="s">
        <v>26054</v>
      </c>
      <c r="AJ9308" s="352" t="s">
        <v>26055</v>
      </c>
      <c r="AK9308" s="354">
        <v>3577.9783400000001</v>
      </c>
      <c r="AL9308" s="355">
        <v>143.87057999999999</v>
      </c>
      <c r="AM9308" s="11">
        <f>IF(Verzie!$E$1="CZK",Ceny!AK9308,IF(Verzie!$E$1="SK",Ceny!AL9308,""))</f>
        <v>143.87057999999999</v>
      </c>
    </row>
    <row r="9309" spans="34:39" ht="15">
      <c r="AH9309" s="353" t="s">
        <v>1682</v>
      </c>
      <c r="AI9309" s="352" t="s">
        <v>26056</v>
      </c>
      <c r="AJ9309" s="352" t="s">
        <v>26057</v>
      </c>
      <c r="AK9309" s="354">
        <v>3577.9783400000001</v>
      </c>
      <c r="AL9309" s="355">
        <v>143.87057999999999</v>
      </c>
      <c r="AM9309" s="11">
        <f>IF(Verzie!$E$1="CZK",Ceny!AK9309,IF(Verzie!$E$1="SK",Ceny!AL9309,""))</f>
        <v>143.87057999999999</v>
      </c>
    </row>
    <row r="9310" spans="34:39" ht="15">
      <c r="AH9310" s="353" t="s">
        <v>1682</v>
      </c>
      <c r="AI9310" s="352" t="s">
        <v>26058</v>
      </c>
      <c r="AJ9310" s="352" t="s">
        <v>26059</v>
      </c>
      <c r="AK9310" s="354">
        <v>0</v>
      </c>
      <c r="AL9310" s="355">
        <v>0</v>
      </c>
      <c r="AM9310" s="11">
        <f>IF(Verzie!$E$1="CZK",Ceny!AK9310,IF(Verzie!$E$1="SK",Ceny!AL9310,""))</f>
        <v>0</v>
      </c>
    </row>
    <row r="9311" spans="34:39" ht="15">
      <c r="AH9311" s="353" t="s">
        <v>1682</v>
      </c>
      <c r="AI9311" s="352" t="s">
        <v>26060</v>
      </c>
      <c r="AJ9311" s="352" t="s">
        <v>26061</v>
      </c>
      <c r="AK9311" s="354">
        <v>3147.4288200000001</v>
      </c>
      <c r="AL9311" s="355">
        <v>127.11918</v>
      </c>
      <c r="AM9311" s="11">
        <f>IF(Verzie!$E$1="CZK",Ceny!AK9311,IF(Verzie!$E$1="SK",Ceny!AL9311,""))</f>
        <v>127.11918</v>
      </c>
    </row>
    <row r="9312" spans="34:39" ht="15">
      <c r="AH9312" s="353" t="s">
        <v>1682</v>
      </c>
      <c r="AI9312" s="352" t="s">
        <v>26062</v>
      </c>
      <c r="AJ9312" s="352" t="s">
        <v>26063</v>
      </c>
      <c r="AK9312" s="354">
        <v>3806.0924</v>
      </c>
      <c r="AL9312" s="355">
        <v>152.92096000000001</v>
      </c>
      <c r="AM9312" s="11">
        <f>IF(Verzie!$E$1="CZK",Ceny!AK9312,IF(Verzie!$E$1="SK",Ceny!AL9312,""))</f>
        <v>152.92096000000001</v>
      </c>
    </row>
    <row r="9313" spans="34:39" ht="15">
      <c r="AH9313" s="353" t="s">
        <v>1682</v>
      </c>
      <c r="AI9313" s="352" t="s">
        <v>26064</v>
      </c>
      <c r="AJ9313" s="352" t="s">
        <v>26065</v>
      </c>
      <c r="AK9313" s="354">
        <v>3806.0924</v>
      </c>
      <c r="AL9313" s="355">
        <v>152.92096000000001</v>
      </c>
      <c r="AM9313" s="11">
        <f>IF(Verzie!$E$1="CZK",Ceny!AK9313,IF(Verzie!$E$1="SK",Ceny!AL9313,""))</f>
        <v>152.92096000000001</v>
      </c>
    </row>
    <row r="9314" spans="34:39" ht="15">
      <c r="AH9314" s="353" t="s">
        <v>1682</v>
      </c>
      <c r="AI9314" s="352" t="s">
        <v>26066</v>
      </c>
      <c r="AJ9314" s="352" t="s">
        <v>26067</v>
      </c>
      <c r="AK9314" s="354">
        <v>3756.95588</v>
      </c>
      <c r="AL9314" s="355">
        <v>150.9716</v>
      </c>
      <c r="AM9314" s="11">
        <f>IF(Verzie!$E$1="CZK",Ceny!AK9314,IF(Verzie!$E$1="SK",Ceny!AL9314,""))</f>
        <v>150.9716</v>
      </c>
    </row>
    <row r="9315" spans="34:39" ht="15">
      <c r="AH9315" s="353" t="s">
        <v>1682</v>
      </c>
      <c r="AI9315" s="352" t="s">
        <v>26068</v>
      </c>
      <c r="AJ9315" s="352" t="s">
        <v>26069</v>
      </c>
      <c r="AK9315" s="354">
        <v>3756.95588</v>
      </c>
      <c r="AL9315" s="355">
        <v>150.9716</v>
      </c>
      <c r="AM9315" s="11">
        <f>IF(Verzie!$E$1="CZK",Ceny!AK9315,IF(Verzie!$E$1="SK",Ceny!AL9315,""))</f>
        <v>150.9716</v>
      </c>
    </row>
    <row r="9316" spans="34:39" ht="15">
      <c r="AH9316" s="353" t="s">
        <v>1682</v>
      </c>
      <c r="AI9316" s="352" t="s">
        <v>26070</v>
      </c>
      <c r="AJ9316" s="352" t="s">
        <v>26071</v>
      </c>
      <c r="AK9316" s="354">
        <v>4293.8942200000001</v>
      </c>
      <c r="AL9316" s="355">
        <v>173.42296999999999</v>
      </c>
      <c r="AM9316" s="11">
        <f>IF(Verzie!$E$1="CZK",Ceny!AK9316,IF(Verzie!$E$1="SK",Ceny!AL9316,""))</f>
        <v>173.42296999999999</v>
      </c>
    </row>
    <row r="9317" spans="34:39" ht="15">
      <c r="AH9317" s="353" t="s">
        <v>1682</v>
      </c>
      <c r="AI9317" s="352" t="s">
        <v>26072</v>
      </c>
      <c r="AJ9317" s="352" t="s">
        <v>26073</v>
      </c>
      <c r="AK9317" s="354">
        <v>4293.8942200000001</v>
      </c>
      <c r="AL9317" s="355">
        <v>173.42296999999999</v>
      </c>
      <c r="AM9317" s="11">
        <f>IF(Verzie!$E$1="CZK",Ceny!AK9317,IF(Verzie!$E$1="SK",Ceny!AL9317,""))</f>
        <v>173.42296999999999</v>
      </c>
    </row>
    <row r="9318" spans="34:39" ht="15">
      <c r="AH9318" s="353" t="s">
        <v>1682</v>
      </c>
      <c r="AI9318" s="352" t="s">
        <v>26074</v>
      </c>
      <c r="AJ9318" s="352" t="s">
        <v>26075</v>
      </c>
      <c r="AK9318" s="354">
        <v>3840.2301000000002</v>
      </c>
      <c r="AL9318" s="355">
        <v>155.10037</v>
      </c>
      <c r="AM9318" s="11">
        <f>IF(Verzie!$E$1="CZK",Ceny!AK9318,IF(Verzie!$E$1="SK",Ceny!AL9318,""))</f>
        <v>155.10037</v>
      </c>
    </row>
    <row r="9319" spans="34:39" ht="15">
      <c r="AH9319" s="353" t="s">
        <v>1682</v>
      </c>
      <c r="AI9319" s="352" t="s">
        <v>26076</v>
      </c>
      <c r="AJ9319" s="352" t="s">
        <v>26077</v>
      </c>
      <c r="AK9319" s="354">
        <v>4733.0423000000001</v>
      </c>
      <c r="AL9319" s="355">
        <v>190.62557000000001</v>
      </c>
      <c r="AM9319" s="11">
        <f>IF(Verzie!$E$1="CZK",Ceny!AK9319,IF(Verzie!$E$1="SK",Ceny!AL9319,""))</f>
        <v>190.62557000000001</v>
      </c>
    </row>
    <row r="9320" spans="34:39" ht="15">
      <c r="AH9320" s="353" t="s">
        <v>1682</v>
      </c>
      <c r="AI9320" s="352" t="s">
        <v>26078</v>
      </c>
      <c r="AJ9320" s="352" t="s">
        <v>26079</v>
      </c>
      <c r="AK9320" s="354">
        <v>4733.0423000000001</v>
      </c>
      <c r="AL9320" s="355">
        <v>190.62557000000001</v>
      </c>
      <c r="AM9320" s="11">
        <f>IF(Verzie!$E$1="CZK",Ceny!AK9320,IF(Verzie!$E$1="SK",Ceny!AL9320,""))</f>
        <v>190.62557000000001</v>
      </c>
    </row>
    <row r="9321" spans="34:39" ht="15">
      <c r="AH9321" s="353" t="s">
        <v>1682</v>
      </c>
      <c r="AI9321" s="352" t="s">
        <v>26080</v>
      </c>
      <c r="AJ9321" s="352" t="s">
        <v>26081</v>
      </c>
      <c r="AK9321" s="354">
        <v>4307.4990600000001</v>
      </c>
      <c r="AL9321" s="355">
        <v>173.43879000000001</v>
      </c>
      <c r="AM9321" s="11">
        <f>IF(Verzie!$E$1="CZK",Ceny!AK9321,IF(Verzie!$E$1="SK",Ceny!AL9321,""))</f>
        <v>173.43879000000001</v>
      </c>
    </row>
    <row r="9322" spans="34:39" ht="15">
      <c r="AH9322" s="353" t="s">
        <v>1682</v>
      </c>
      <c r="AI9322" s="352" t="s">
        <v>26082</v>
      </c>
      <c r="AJ9322" s="352" t="s">
        <v>26083</v>
      </c>
      <c r="AK9322" s="354">
        <v>4700.2816400000002</v>
      </c>
      <c r="AL9322" s="355">
        <v>189.32595000000001</v>
      </c>
      <c r="AM9322" s="11">
        <f>IF(Verzie!$E$1="CZK",Ceny!AK9322,IF(Verzie!$E$1="SK",Ceny!AL9322,""))</f>
        <v>189.32595000000001</v>
      </c>
    </row>
    <row r="9323" spans="34:39" ht="15">
      <c r="AH9323" s="353" t="s">
        <v>1682</v>
      </c>
      <c r="AI9323" s="352" t="s">
        <v>26084</v>
      </c>
      <c r="AJ9323" s="352" t="s">
        <v>26085</v>
      </c>
      <c r="AK9323" s="354">
        <v>4700.2816400000002</v>
      </c>
      <c r="AL9323" s="355">
        <v>189.32595000000001</v>
      </c>
      <c r="AM9323" s="11">
        <f>IF(Verzie!$E$1="CZK",Ceny!AK9323,IF(Verzie!$E$1="SK",Ceny!AL9323,""))</f>
        <v>189.32595000000001</v>
      </c>
    </row>
    <row r="9324" spans="34:39" ht="15">
      <c r="AH9324" s="353" t="s">
        <v>1682</v>
      </c>
      <c r="AI9324" s="352" t="s">
        <v>26086</v>
      </c>
      <c r="AJ9324" s="352" t="s">
        <v>26087</v>
      </c>
      <c r="AK9324" s="354">
        <v>4274.7384000000002</v>
      </c>
      <c r="AL9324" s="355">
        <v>172.13917000000001</v>
      </c>
      <c r="AM9324" s="11">
        <f>IF(Verzie!$E$1="CZK",Ceny!AK9324,IF(Verzie!$E$1="SK",Ceny!AL9324,""))</f>
        <v>172.13917000000001</v>
      </c>
    </row>
    <row r="9325" spans="34:39" ht="15">
      <c r="AH9325" s="353" t="s">
        <v>1682</v>
      </c>
      <c r="AI9325" s="352" t="s">
        <v>26088</v>
      </c>
      <c r="AJ9325" s="352" t="s">
        <v>26089</v>
      </c>
      <c r="AK9325" s="354">
        <v>4906.0078299999996</v>
      </c>
      <c r="AL9325" s="355">
        <v>198.14506</v>
      </c>
      <c r="AM9325" s="11">
        <f>IF(Verzie!$E$1="CZK",Ceny!AK9325,IF(Verzie!$E$1="SK",Ceny!AL9325,""))</f>
        <v>198.14506</v>
      </c>
    </row>
    <row r="9326" spans="34:39" ht="15">
      <c r="AH9326" s="353" t="s">
        <v>1682</v>
      </c>
      <c r="AI9326" s="352" t="s">
        <v>26090</v>
      </c>
      <c r="AJ9326" s="352" t="s">
        <v>26091</v>
      </c>
      <c r="AK9326" s="354">
        <v>4906.0078299999996</v>
      </c>
      <c r="AL9326" s="355">
        <v>198.14506</v>
      </c>
      <c r="AM9326" s="11">
        <f>IF(Verzie!$E$1="CZK",Ceny!AK9326,IF(Verzie!$E$1="SK",Ceny!AL9326,""))</f>
        <v>198.14506</v>
      </c>
    </row>
    <row r="9327" spans="34:39" ht="15">
      <c r="AH9327" s="353" t="s">
        <v>1682</v>
      </c>
      <c r="AI9327" s="352" t="s">
        <v>26092</v>
      </c>
      <c r="AJ9327" s="352" t="s">
        <v>26093</v>
      </c>
      <c r="AK9327" s="354">
        <v>4331.5234</v>
      </c>
      <c r="AL9327" s="355">
        <v>174.94278</v>
      </c>
      <c r="AM9327" s="11">
        <f>IF(Verzie!$E$1="CZK",Ceny!AK9327,IF(Verzie!$E$1="SK",Ceny!AL9327,""))</f>
        <v>174.94278</v>
      </c>
    </row>
    <row r="9328" spans="34:39" ht="15">
      <c r="AH9328" s="353" t="s">
        <v>1682</v>
      </c>
      <c r="AI9328" s="352" t="s">
        <v>26094</v>
      </c>
      <c r="AJ9328" s="352" t="s">
        <v>26095</v>
      </c>
      <c r="AK9328" s="354">
        <v>5564.6714099999999</v>
      </c>
      <c r="AL9328" s="355">
        <v>223.94684000000001</v>
      </c>
      <c r="AM9328" s="11">
        <f>IF(Verzie!$E$1="CZK",Ceny!AK9328,IF(Verzie!$E$1="SK",Ceny!AL9328,""))</f>
        <v>223.94684000000001</v>
      </c>
    </row>
    <row r="9329" spans="34:39" ht="15">
      <c r="AH9329" s="353" t="s">
        <v>1682</v>
      </c>
      <c r="AI9329" s="352" t="s">
        <v>26096</v>
      </c>
      <c r="AJ9329" s="352" t="s">
        <v>26097</v>
      </c>
      <c r="AK9329" s="354">
        <v>5564.6714099999999</v>
      </c>
      <c r="AL9329" s="355">
        <v>223.94684000000001</v>
      </c>
      <c r="AM9329" s="11">
        <f>IF(Verzie!$E$1="CZK",Ceny!AK9329,IF(Verzie!$E$1="SK",Ceny!AL9329,""))</f>
        <v>223.94684000000001</v>
      </c>
    </row>
    <row r="9330" spans="34:39" ht="15">
      <c r="AH9330" s="353" t="s">
        <v>1682</v>
      </c>
      <c r="AI9330" s="352" t="s">
        <v>26098</v>
      </c>
      <c r="AJ9330" s="352" t="s">
        <v>26099</v>
      </c>
      <c r="AK9330" s="354">
        <v>5032.4083199999995</v>
      </c>
      <c r="AL9330" s="355">
        <v>202.44980000000001</v>
      </c>
      <c r="AM9330" s="11">
        <f>IF(Verzie!$E$1="CZK",Ceny!AK9330,IF(Verzie!$E$1="SK",Ceny!AL9330,""))</f>
        <v>202.44980000000001</v>
      </c>
    </row>
    <row r="9331" spans="34:39" ht="15">
      <c r="AH9331" s="353" t="s">
        <v>1682</v>
      </c>
      <c r="AI9331" s="352" t="s">
        <v>26100</v>
      </c>
      <c r="AJ9331" s="352" t="s">
        <v>26101</v>
      </c>
      <c r="AK9331" s="354">
        <v>5515.5348899999999</v>
      </c>
      <c r="AL9331" s="355">
        <v>221.99748</v>
      </c>
      <c r="AM9331" s="11">
        <f>IF(Verzie!$E$1="CZK",Ceny!AK9331,IF(Verzie!$E$1="SK",Ceny!AL9331,""))</f>
        <v>221.99748</v>
      </c>
    </row>
    <row r="9332" spans="34:39" ht="15">
      <c r="AH9332" s="353" t="s">
        <v>1682</v>
      </c>
      <c r="AI9332" s="352" t="s">
        <v>26102</v>
      </c>
      <c r="AJ9332" s="352" t="s">
        <v>26103</v>
      </c>
      <c r="AK9332" s="354">
        <v>5515.5348899999999</v>
      </c>
      <c r="AL9332" s="355">
        <v>221.99748</v>
      </c>
      <c r="AM9332" s="11">
        <f>IF(Verzie!$E$1="CZK",Ceny!AK9332,IF(Verzie!$E$1="SK",Ceny!AL9332,""))</f>
        <v>221.99748</v>
      </c>
    </row>
    <row r="9333" spans="34:39" ht="15">
      <c r="AH9333" s="353" t="s">
        <v>1682</v>
      </c>
      <c r="AI9333" s="352" t="s">
        <v>26104</v>
      </c>
      <c r="AJ9333" s="352" t="s">
        <v>26105</v>
      </c>
      <c r="AK9333" s="354">
        <v>4983.2718000000004</v>
      </c>
      <c r="AL9333" s="355">
        <v>200.50044</v>
      </c>
      <c r="AM9333" s="11">
        <f>IF(Verzie!$E$1="CZK",Ceny!AK9333,IF(Verzie!$E$1="SK",Ceny!AL9333,""))</f>
        <v>200.50044</v>
      </c>
    </row>
    <row r="9334" spans="34:39" ht="15">
      <c r="AH9334" s="353" t="s">
        <v>1682</v>
      </c>
      <c r="AI9334" s="352" t="s">
        <v>26106</v>
      </c>
      <c r="AJ9334" s="352" t="s">
        <v>26107</v>
      </c>
      <c r="AK9334" s="354">
        <v>2369.1538700000001</v>
      </c>
      <c r="AL9334" s="355">
        <v>95.686009999999996</v>
      </c>
      <c r="AM9334" s="11">
        <f>IF(Verzie!$E$1="CZK",Ceny!AK9334,IF(Verzie!$E$1="SK",Ceny!AL9334,""))</f>
        <v>95.686009999999996</v>
      </c>
    </row>
    <row r="9335" spans="34:39" ht="15">
      <c r="AH9335" s="353" t="s">
        <v>1682</v>
      </c>
      <c r="AI9335" s="352" t="s">
        <v>26108</v>
      </c>
      <c r="AJ9335" s="352" t="s">
        <v>26109</v>
      </c>
      <c r="AK9335" s="354">
        <v>2369.1538700000001</v>
      </c>
      <c r="AL9335" s="355">
        <v>95.686009999999996</v>
      </c>
      <c r="AM9335" s="11">
        <f>IF(Verzie!$E$1="CZK",Ceny!AK9335,IF(Verzie!$E$1="SK",Ceny!AL9335,""))</f>
        <v>95.686009999999996</v>
      </c>
    </row>
    <row r="9336" spans="34:39" ht="15">
      <c r="AH9336" s="353" t="s">
        <v>1682</v>
      </c>
      <c r="AI9336" s="352" t="s">
        <v>26110</v>
      </c>
      <c r="AJ9336" s="352" t="s">
        <v>26111</v>
      </c>
      <c r="AK9336" s="354">
        <v>2090.4628299999999</v>
      </c>
      <c r="AL9336" s="355">
        <v>84.430229999999995</v>
      </c>
      <c r="AM9336" s="11">
        <f>IF(Verzie!$E$1="CZK",Ceny!AK9336,IF(Verzie!$E$1="SK",Ceny!AL9336,""))</f>
        <v>84.430229999999995</v>
      </c>
    </row>
    <row r="9337" spans="34:39" ht="15">
      <c r="AH9337" s="353" t="s">
        <v>1682</v>
      </c>
      <c r="AI9337" s="352" t="s">
        <v>26112</v>
      </c>
      <c r="AJ9337" s="352" t="s">
        <v>26113</v>
      </c>
      <c r="AK9337" s="354">
        <v>2369.1538700000001</v>
      </c>
      <c r="AL9337" s="355">
        <v>95.686009999999996</v>
      </c>
      <c r="AM9337" s="11">
        <f>IF(Verzie!$E$1="CZK",Ceny!AK9337,IF(Verzie!$E$1="SK",Ceny!AL9337,""))</f>
        <v>95.686009999999996</v>
      </c>
    </row>
    <row r="9338" spans="34:39" ht="15">
      <c r="AH9338" s="353" t="s">
        <v>1682</v>
      </c>
      <c r="AI9338" s="352" t="s">
        <v>26114</v>
      </c>
      <c r="AJ9338" s="352" t="s">
        <v>26115</v>
      </c>
      <c r="AK9338" s="354">
        <v>2369.1538700000001</v>
      </c>
      <c r="AL9338" s="355">
        <v>95.686009999999996</v>
      </c>
      <c r="AM9338" s="11">
        <f>IF(Verzie!$E$1="CZK",Ceny!AK9338,IF(Verzie!$E$1="SK",Ceny!AL9338,""))</f>
        <v>95.686009999999996</v>
      </c>
    </row>
    <row r="9339" spans="34:39" ht="15">
      <c r="AH9339" s="353" t="s">
        <v>1682</v>
      </c>
      <c r="AI9339" s="352" t="s">
        <v>26116</v>
      </c>
      <c r="AJ9339" s="352" t="s">
        <v>26117</v>
      </c>
      <c r="AK9339" s="354">
        <v>2090.4628299999999</v>
      </c>
      <c r="AL9339" s="355">
        <v>84.430229999999995</v>
      </c>
      <c r="AM9339" s="11">
        <f>IF(Verzie!$E$1="CZK",Ceny!AK9339,IF(Verzie!$E$1="SK",Ceny!AL9339,""))</f>
        <v>84.430229999999995</v>
      </c>
    </row>
    <row r="9340" spans="34:39" ht="15">
      <c r="AH9340" s="353" t="s">
        <v>1682</v>
      </c>
      <c r="AI9340" s="352" t="s">
        <v>26118</v>
      </c>
      <c r="AJ9340" s="352" t="s">
        <v>26119</v>
      </c>
      <c r="AK9340" s="354">
        <v>2588.7279100000001</v>
      </c>
      <c r="AL9340" s="355">
        <v>104.28731000000001</v>
      </c>
      <c r="AM9340" s="11">
        <f>IF(Verzie!$E$1="CZK",Ceny!AK9340,IF(Verzie!$E$1="SK",Ceny!AL9340,""))</f>
        <v>104.28731000000001</v>
      </c>
    </row>
    <row r="9341" spans="34:39" ht="15">
      <c r="AH9341" s="353" t="s">
        <v>1682</v>
      </c>
      <c r="AI9341" s="352" t="s">
        <v>26120</v>
      </c>
      <c r="AJ9341" s="352" t="s">
        <v>26121</v>
      </c>
      <c r="AK9341" s="354">
        <v>2588.7279100000001</v>
      </c>
      <c r="AL9341" s="355">
        <v>104.28731000000001</v>
      </c>
      <c r="AM9341" s="11">
        <f>IF(Verzie!$E$1="CZK",Ceny!AK9341,IF(Verzie!$E$1="SK",Ceny!AL9341,""))</f>
        <v>104.28731000000001</v>
      </c>
    </row>
    <row r="9342" spans="34:39" ht="15">
      <c r="AH9342" s="353" t="s">
        <v>1682</v>
      </c>
      <c r="AI9342" s="352" t="s">
        <v>26122</v>
      </c>
      <c r="AJ9342" s="352" t="s">
        <v>26123</v>
      </c>
      <c r="AK9342" s="354">
        <v>2324.0973100000001</v>
      </c>
      <c r="AL9342" s="355">
        <v>93.599440000000001</v>
      </c>
      <c r="AM9342" s="11">
        <f>IF(Verzie!$E$1="CZK",Ceny!AK9342,IF(Verzie!$E$1="SK",Ceny!AL9342,""))</f>
        <v>93.599440000000001</v>
      </c>
    </row>
    <row r="9343" spans="34:39" ht="15">
      <c r="AH9343" s="353" t="s">
        <v>1682</v>
      </c>
      <c r="AI9343" s="352" t="s">
        <v>26124</v>
      </c>
      <c r="AJ9343" s="352" t="s">
        <v>26125</v>
      </c>
      <c r="AK9343" s="354">
        <v>2588.7279100000001</v>
      </c>
      <c r="AL9343" s="355">
        <v>104.28731000000001</v>
      </c>
      <c r="AM9343" s="11">
        <f>IF(Verzie!$E$1="CZK",Ceny!AK9343,IF(Verzie!$E$1="SK",Ceny!AL9343,""))</f>
        <v>104.28731000000001</v>
      </c>
    </row>
    <row r="9344" spans="34:39" ht="15">
      <c r="AH9344" s="353" t="s">
        <v>1682</v>
      </c>
      <c r="AI9344" s="352" t="s">
        <v>26126</v>
      </c>
      <c r="AJ9344" s="352" t="s">
        <v>26127</v>
      </c>
      <c r="AK9344" s="354">
        <v>2588.7279100000001</v>
      </c>
      <c r="AL9344" s="355">
        <v>104.28731000000001</v>
      </c>
      <c r="AM9344" s="11">
        <f>IF(Verzie!$E$1="CZK",Ceny!AK9344,IF(Verzie!$E$1="SK",Ceny!AL9344,""))</f>
        <v>104.28731000000001</v>
      </c>
    </row>
    <row r="9345" spans="34:39" ht="15">
      <c r="AH9345" s="353" t="s">
        <v>1682</v>
      </c>
      <c r="AI9345" s="352" t="s">
        <v>26128</v>
      </c>
      <c r="AJ9345" s="352" t="s">
        <v>26129</v>
      </c>
      <c r="AK9345" s="354">
        <v>2324.0973100000001</v>
      </c>
      <c r="AL9345" s="355">
        <v>93.599440000000001</v>
      </c>
      <c r="AM9345" s="11">
        <f>IF(Verzie!$E$1="CZK",Ceny!AK9345,IF(Verzie!$E$1="SK",Ceny!AL9345,""))</f>
        <v>93.599440000000001</v>
      </c>
    </row>
    <row r="9346" spans="34:39" ht="15">
      <c r="AH9346" s="353" t="s">
        <v>1682</v>
      </c>
      <c r="AI9346" s="352" t="s">
        <v>26130</v>
      </c>
      <c r="AJ9346" s="352" t="s">
        <v>26131</v>
      </c>
      <c r="AK9346" s="354">
        <v>2572.3475800000001</v>
      </c>
      <c r="AL9346" s="355">
        <v>103.6375</v>
      </c>
      <c r="AM9346" s="11">
        <f>IF(Verzie!$E$1="CZK",Ceny!AK9346,IF(Verzie!$E$1="SK",Ceny!AL9346,""))</f>
        <v>103.6375</v>
      </c>
    </row>
    <row r="9347" spans="34:39" ht="15">
      <c r="AH9347" s="353" t="s">
        <v>1682</v>
      </c>
      <c r="AI9347" s="352" t="s">
        <v>26132</v>
      </c>
      <c r="AJ9347" s="352" t="s">
        <v>26133</v>
      </c>
      <c r="AK9347" s="354">
        <v>2572.3475800000001</v>
      </c>
      <c r="AL9347" s="355">
        <v>103.6375</v>
      </c>
      <c r="AM9347" s="11">
        <f>IF(Verzie!$E$1="CZK",Ceny!AK9347,IF(Verzie!$E$1="SK",Ceny!AL9347,""))</f>
        <v>103.6375</v>
      </c>
    </row>
    <row r="9348" spans="34:39" ht="15">
      <c r="AH9348" s="353" t="s">
        <v>1682</v>
      </c>
      <c r="AI9348" s="352" t="s">
        <v>26134</v>
      </c>
      <c r="AJ9348" s="352" t="s">
        <v>26135</v>
      </c>
      <c r="AK9348" s="354">
        <v>2307.7169800000001</v>
      </c>
      <c r="AL9348" s="355">
        <v>92.949629999999999</v>
      </c>
      <c r="AM9348" s="11">
        <f>IF(Verzie!$E$1="CZK",Ceny!AK9348,IF(Verzie!$E$1="SK",Ceny!AL9348,""))</f>
        <v>92.949629999999999</v>
      </c>
    </row>
    <row r="9349" spans="34:39" ht="15">
      <c r="AH9349" s="353" t="s">
        <v>1682</v>
      </c>
      <c r="AI9349" s="352" t="s">
        <v>26136</v>
      </c>
      <c r="AJ9349" s="352" t="s">
        <v>26137</v>
      </c>
      <c r="AK9349" s="354">
        <v>2572.3475800000001</v>
      </c>
      <c r="AL9349" s="355">
        <v>103.6375</v>
      </c>
      <c r="AM9349" s="11">
        <f>IF(Verzie!$E$1="CZK",Ceny!AK9349,IF(Verzie!$E$1="SK",Ceny!AL9349,""))</f>
        <v>103.6375</v>
      </c>
    </row>
    <row r="9350" spans="34:39" ht="15">
      <c r="AH9350" s="353" t="s">
        <v>1682</v>
      </c>
      <c r="AI9350" s="352" t="s">
        <v>26138</v>
      </c>
      <c r="AJ9350" s="352" t="s">
        <v>26139</v>
      </c>
      <c r="AK9350" s="354">
        <v>2572.3475800000001</v>
      </c>
      <c r="AL9350" s="355">
        <v>103.6375</v>
      </c>
      <c r="AM9350" s="11">
        <f>IF(Verzie!$E$1="CZK",Ceny!AK9350,IF(Verzie!$E$1="SK",Ceny!AL9350,""))</f>
        <v>103.6375</v>
      </c>
    </row>
    <row r="9351" spans="34:39" ht="15">
      <c r="AH9351" s="353" t="s">
        <v>1682</v>
      </c>
      <c r="AI9351" s="352" t="s">
        <v>26140</v>
      </c>
      <c r="AJ9351" s="352" t="s">
        <v>26141</v>
      </c>
      <c r="AK9351" s="354">
        <v>2307.7169800000001</v>
      </c>
      <c r="AL9351" s="355">
        <v>92.949629999999999</v>
      </c>
      <c r="AM9351" s="11">
        <f>IF(Verzie!$E$1="CZK",Ceny!AK9351,IF(Verzie!$E$1="SK",Ceny!AL9351,""))</f>
        <v>92.949629999999999</v>
      </c>
    </row>
    <row r="9352" spans="34:39" ht="15">
      <c r="AH9352" s="353" t="s">
        <v>1682</v>
      </c>
      <c r="AI9352" s="352" t="s">
        <v>26142</v>
      </c>
      <c r="AJ9352" s="352" t="s">
        <v>26143</v>
      </c>
      <c r="AK9352" s="354">
        <v>4751.1923900000002</v>
      </c>
      <c r="AL9352" s="355">
        <v>191.89246</v>
      </c>
      <c r="AM9352" s="11">
        <f>IF(Verzie!$E$1="CZK",Ceny!AK9352,IF(Verzie!$E$1="SK",Ceny!AL9352,""))</f>
        <v>191.89246</v>
      </c>
    </row>
    <row r="9353" spans="34:39" ht="15">
      <c r="AH9353" s="353" t="s">
        <v>1682</v>
      </c>
      <c r="AI9353" s="352" t="s">
        <v>26144</v>
      </c>
      <c r="AJ9353" s="352" t="s">
        <v>26145</v>
      </c>
      <c r="AK9353" s="354">
        <v>4751.1923900000002</v>
      </c>
      <c r="AL9353" s="355">
        <v>191.89246</v>
      </c>
      <c r="AM9353" s="11">
        <f>IF(Verzie!$E$1="CZK",Ceny!AK9353,IF(Verzie!$E$1="SK",Ceny!AL9353,""))</f>
        <v>191.89246</v>
      </c>
    </row>
    <row r="9354" spans="34:39" ht="15">
      <c r="AH9354" s="353" t="s">
        <v>1682</v>
      </c>
      <c r="AI9354" s="352" t="s">
        <v>26146</v>
      </c>
      <c r="AJ9354" s="352" t="s">
        <v>26147</v>
      </c>
      <c r="AK9354" s="354">
        <v>4190.8084200000003</v>
      </c>
      <c r="AL9354" s="355">
        <v>169.25960000000001</v>
      </c>
      <c r="AM9354" s="11">
        <f>IF(Verzie!$E$1="CZK",Ceny!AK9354,IF(Verzie!$E$1="SK",Ceny!AL9354,""))</f>
        <v>169.25960000000001</v>
      </c>
    </row>
    <row r="9355" spans="34:39" ht="15">
      <c r="AH9355" s="353" t="s">
        <v>1682</v>
      </c>
      <c r="AI9355" s="352" t="s">
        <v>26148</v>
      </c>
      <c r="AJ9355" s="352" t="s">
        <v>26149</v>
      </c>
      <c r="AK9355" s="354">
        <v>5190.3404700000001</v>
      </c>
      <c r="AL9355" s="355">
        <v>209.09505999999999</v>
      </c>
      <c r="AM9355" s="11">
        <f>IF(Verzie!$E$1="CZK",Ceny!AK9355,IF(Verzie!$E$1="SK",Ceny!AL9355,""))</f>
        <v>209.09505999999999</v>
      </c>
    </row>
    <row r="9356" spans="34:39" ht="15">
      <c r="AH9356" s="353" t="s">
        <v>1682</v>
      </c>
      <c r="AI9356" s="352" t="s">
        <v>26150</v>
      </c>
      <c r="AJ9356" s="352" t="s">
        <v>26151</v>
      </c>
      <c r="AK9356" s="354">
        <v>5190.3404700000001</v>
      </c>
      <c r="AL9356" s="355">
        <v>209.09505999999999</v>
      </c>
      <c r="AM9356" s="11">
        <f>IF(Verzie!$E$1="CZK",Ceny!AK9356,IF(Verzie!$E$1="SK",Ceny!AL9356,""))</f>
        <v>209.09505999999999</v>
      </c>
    </row>
    <row r="9357" spans="34:39" ht="15">
      <c r="AH9357" s="353" t="s">
        <v>1682</v>
      </c>
      <c r="AI9357" s="352" t="s">
        <v>26152</v>
      </c>
      <c r="AJ9357" s="352" t="s">
        <v>26153</v>
      </c>
      <c r="AK9357" s="354">
        <v>4658.0773799999997</v>
      </c>
      <c r="AL9357" s="355">
        <v>187.59801999999999</v>
      </c>
      <c r="AM9357" s="11">
        <f>IF(Verzie!$E$1="CZK",Ceny!AK9357,IF(Verzie!$E$1="SK",Ceny!AL9357,""))</f>
        <v>187.59801999999999</v>
      </c>
    </row>
    <row r="9358" spans="34:39" ht="15">
      <c r="AH9358" s="353" t="s">
        <v>1682</v>
      </c>
      <c r="AI9358" s="352" t="s">
        <v>26154</v>
      </c>
      <c r="AJ9358" s="352" t="s">
        <v>26155</v>
      </c>
      <c r="AK9358" s="354">
        <v>5157.5798100000002</v>
      </c>
      <c r="AL9358" s="355">
        <v>207.79544000000001</v>
      </c>
      <c r="AM9358" s="11">
        <f>IF(Verzie!$E$1="CZK",Ceny!AK9358,IF(Verzie!$E$1="SK",Ceny!AL9358,""))</f>
        <v>207.79544000000001</v>
      </c>
    </row>
    <row r="9359" spans="34:39" ht="15">
      <c r="AH9359" s="353" t="s">
        <v>1682</v>
      </c>
      <c r="AI9359" s="352" t="s">
        <v>26156</v>
      </c>
      <c r="AJ9359" s="352" t="s">
        <v>26157</v>
      </c>
      <c r="AK9359" s="354">
        <v>5157.5798100000002</v>
      </c>
      <c r="AL9359" s="355">
        <v>207.79544000000001</v>
      </c>
      <c r="AM9359" s="11">
        <f>IF(Verzie!$E$1="CZK",Ceny!AK9359,IF(Verzie!$E$1="SK",Ceny!AL9359,""))</f>
        <v>207.79544000000001</v>
      </c>
    </row>
    <row r="9360" spans="34:39" ht="15">
      <c r="AH9360" s="353" t="s">
        <v>1682</v>
      </c>
      <c r="AI9360" s="352" t="s">
        <v>26158</v>
      </c>
      <c r="AJ9360" s="352" t="s">
        <v>26159</v>
      </c>
      <c r="AK9360" s="354">
        <v>4625.3167199999998</v>
      </c>
      <c r="AL9360" s="355">
        <v>186.29839999999999</v>
      </c>
      <c r="AM9360" s="11">
        <f>IF(Verzie!$E$1="CZK",Ceny!AK9360,IF(Verzie!$E$1="SK",Ceny!AL9360,""))</f>
        <v>186.29839999999999</v>
      </c>
    </row>
    <row r="9361" spans="34:39" ht="15">
      <c r="AH9361" s="353" t="s">
        <v>1682</v>
      </c>
      <c r="AI9361" s="352" t="s">
        <v>26160</v>
      </c>
      <c r="AJ9361" s="352" t="s">
        <v>26161</v>
      </c>
      <c r="AK9361" s="354">
        <v>2446.5615899999998</v>
      </c>
      <c r="AL9361" s="355">
        <v>98.812309999999997</v>
      </c>
      <c r="AM9361" s="11">
        <f>IF(Verzie!$E$1="CZK",Ceny!AK9361,IF(Verzie!$E$1="SK",Ceny!AL9361,""))</f>
        <v>98.812309999999997</v>
      </c>
    </row>
    <row r="9362" spans="34:39" ht="15">
      <c r="AH9362" s="353" t="s">
        <v>1682</v>
      </c>
      <c r="AI9362" s="352" t="s">
        <v>26162</v>
      </c>
      <c r="AJ9362" s="352" t="s">
        <v>26163</v>
      </c>
      <c r="AK9362" s="354">
        <v>2446.5615899999998</v>
      </c>
      <c r="AL9362" s="355">
        <v>98.812309999999997</v>
      </c>
      <c r="AM9362" s="11">
        <f>IF(Verzie!$E$1="CZK",Ceny!AK9362,IF(Verzie!$E$1="SK",Ceny!AL9362,""))</f>
        <v>98.812309999999997</v>
      </c>
    </row>
    <row r="9363" spans="34:39" ht="15">
      <c r="AH9363" s="353" t="s">
        <v>1682</v>
      </c>
      <c r="AI9363" s="352" t="s">
        <v>26164</v>
      </c>
      <c r="AJ9363" s="352" t="s">
        <v>26165</v>
      </c>
      <c r="AK9363" s="354">
        <v>2160.8203199999998</v>
      </c>
      <c r="AL9363" s="355">
        <v>87.271820000000005</v>
      </c>
      <c r="AM9363" s="11">
        <f>IF(Verzie!$E$1="CZK",Ceny!AK9363,IF(Verzie!$E$1="SK",Ceny!AL9363,""))</f>
        <v>87.271820000000005</v>
      </c>
    </row>
    <row r="9364" spans="34:39" ht="15">
      <c r="AH9364" s="353" t="s">
        <v>1682</v>
      </c>
      <c r="AI9364" s="352" t="s">
        <v>26166</v>
      </c>
      <c r="AJ9364" s="352" t="s">
        <v>26167</v>
      </c>
      <c r="AK9364" s="354">
        <v>2446.5615899999998</v>
      </c>
      <c r="AL9364" s="355">
        <v>98.812309999999997</v>
      </c>
      <c r="AM9364" s="11">
        <f>IF(Verzie!$E$1="CZK",Ceny!AK9364,IF(Verzie!$E$1="SK",Ceny!AL9364,""))</f>
        <v>98.812309999999997</v>
      </c>
    </row>
    <row r="9365" spans="34:39" ht="15">
      <c r="AH9365" s="353" t="s">
        <v>1682</v>
      </c>
      <c r="AI9365" s="352" t="s">
        <v>26168</v>
      </c>
      <c r="AJ9365" s="352" t="s">
        <v>26169</v>
      </c>
      <c r="AK9365" s="354">
        <v>2446.5615899999998</v>
      </c>
      <c r="AL9365" s="355">
        <v>98.812309999999997</v>
      </c>
      <c r="AM9365" s="11">
        <f>IF(Verzie!$E$1="CZK",Ceny!AK9365,IF(Verzie!$E$1="SK",Ceny!AL9365,""))</f>
        <v>98.812309999999997</v>
      </c>
    </row>
    <row r="9366" spans="34:39" ht="15">
      <c r="AH9366" s="353" t="s">
        <v>1682</v>
      </c>
      <c r="AI9366" s="352" t="s">
        <v>26170</v>
      </c>
      <c r="AJ9366" s="352" t="s">
        <v>26171</v>
      </c>
      <c r="AK9366" s="354">
        <v>2160.8203199999998</v>
      </c>
      <c r="AL9366" s="355">
        <v>87.271820000000005</v>
      </c>
      <c r="AM9366" s="11">
        <f>IF(Verzie!$E$1="CZK",Ceny!AK9366,IF(Verzie!$E$1="SK",Ceny!AL9366,""))</f>
        <v>87.271820000000005</v>
      </c>
    </row>
    <row r="9367" spans="34:39" ht="15">
      <c r="AH9367" s="353" t="s">
        <v>1682</v>
      </c>
      <c r="AI9367" s="352" t="s">
        <v>26172</v>
      </c>
      <c r="AJ9367" s="352" t="s">
        <v>26173</v>
      </c>
      <c r="AK9367" s="354">
        <v>2775.89338</v>
      </c>
      <c r="AL9367" s="355">
        <v>111.7132</v>
      </c>
      <c r="AM9367" s="11">
        <f>IF(Verzie!$E$1="CZK",Ceny!AK9367,IF(Verzie!$E$1="SK",Ceny!AL9367,""))</f>
        <v>111.7132</v>
      </c>
    </row>
    <row r="9368" spans="34:39" ht="15">
      <c r="AH9368" s="353" t="s">
        <v>1682</v>
      </c>
      <c r="AI9368" s="352" t="s">
        <v>26174</v>
      </c>
      <c r="AJ9368" s="352" t="s">
        <v>26175</v>
      </c>
      <c r="AK9368" s="354">
        <v>2775.89338</v>
      </c>
      <c r="AL9368" s="355">
        <v>111.7132</v>
      </c>
      <c r="AM9368" s="11">
        <f>IF(Verzie!$E$1="CZK",Ceny!AK9368,IF(Verzie!$E$1="SK",Ceny!AL9368,""))</f>
        <v>111.7132</v>
      </c>
    </row>
    <row r="9369" spans="34:39" ht="15">
      <c r="AH9369" s="353" t="s">
        <v>1682</v>
      </c>
      <c r="AI9369" s="352" t="s">
        <v>26176</v>
      </c>
      <c r="AJ9369" s="352" t="s">
        <v>26177</v>
      </c>
      <c r="AK9369" s="354">
        <v>2511.26278</v>
      </c>
      <c r="AL9369" s="355">
        <v>101.02533</v>
      </c>
      <c r="AM9369" s="11">
        <f>IF(Verzie!$E$1="CZK",Ceny!AK9369,IF(Verzie!$E$1="SK",Ceny!AL9369,""))</f>
        <v>101.02533</v>
      </c>
    </row>
    <row r="9370" spans="34:39" ht="15">
      <c r="AH9370" s="353" t="s">
        <v>1682</v>
      </c>
      <c r="AI9370" s="352" t="s">
        <v>26178</v>
      </c>
      <c r="AJ9370" s="352" t="s">
        <v>26179</v>
      </c>
      <c r="AK9370" s="354">
        <v>2775.89338</v>
      </c>
      <c r="AL9370" s="355">
        <v>111.7132</v>
      </c>
      <c r="AM9370" s="11">
        <f>IF(Verzie!$E$1="CZK",Ceny!AK9370,IF(Verzie!$E$1="SK",Ceny!AL9370,""))</f>
        <v>111.7132</v>
      </c>
    </row>
    <row r="9371" spans="34:39" ht="15">
      <c r="AH9371" s="353" t="s">
        <v>1682</v>
      </c>
      <c r="AI9371" s="352" t="s">
        <v>26180</v>
      </c>
      <c r="AJ9371" s="352" t="s">
        <v>26181</v>
      </c>
      <c r="AK9371" s="354">
        <v>2775.89338</v>
      </c>
      <c r="AL9371" s="355">
        <v>111.7132</v>
      </c>
      <c r="AM9371" s="11">
        <f>IF(Verzie!$E$1="CZK",Ceny!AK9371,IF(Verzie!$E$1="SK",Ceny!AL9371,""))</f>
        <v>111.7132</v>
      </c>
    </row>
    <row r="9372" spans="34:39" ht="15">
      <c r="AH9372" s="353" t="s">
        <v>1682</v>
      </c>
      <c r="AI9372" s="352" t="s">
        <v>26182</v>
      </c>
      <c r="AJ9372" s="352" t="s">
        <v>26183</v>
      </c>
      <c r="AK9372" s="354">
        <v>2511.26278</v>
      </c>
      <c r="AL9372" s="355">
        <v>101.02533</v>
      </c>
      <c r="AM9372" s="11">
        <f>IF(Verzie!$E$1="CZK",Ceny!AK9372,IF(Verzie!$E$1="SK",Ceny!AL9372,""))</f>
        <v>101.02533</v>
      </c>
    </row>
    <row r="9373" spans="34:39" ht="15">
      <c r="AH9373" s="353" t="s">
        <v>1682</v>
      </c>
      <c r="AI9373" s="352" t="s">
        <v>26184</v>
      </c>
      <c r="AJ9373" s="352" t="s">
        <v>26185</v>
      </c>
      <c r="AK9373" s="354">
        <v>2751.32512</v>
      </c>
      <c r="AL9373" s="355">
        <v>110.73851999999999</v>
      </c>
      <c r="AM9373" s="11">
        <f>IF(Verzie!$E$1="CZK",Ceny!AK9373,IF(Verzie!$E$1="SK",Ceny!AL9373,""))</f>
        <v>110.73851999999999</v>
      </c>
    </row>
    <row r="9374" spans="34:39" ht="15">
      <c r="AH9374" s="353" t="s">
        <v>1682</v>
      </c>
      <c r="AI9374" s="352" t="s">
        <v>26186</v>
      </c>
      <c r="AJ9374" s="352" t="s">
        <v>26187</v>
      </c>
      <c r="AK9374" s="354">
        <v>2751.32512</v>
      </c>
      <c r="AL9374" s="355">
        <v>110.73851999999999</v>
      </c>
      <c r="AM9374" s="11">
        <f>IF(Verzie!$E$1="CZK",Ceny!AK9374,IF(Verzie!$E$1="SK",Ceny!AL9374,""))</f>
        <v>110.73851999999999</v>
      </c>
    </row>
    <row r="9375" spans="34:39" ht="15">
      <c r="AH9375" s="353" t="s">
        <v>1682</v>
      </c>
      <c r="AI9375" s="352" t="s">
        <v>26188</v>
      </c>
      <c r="AJ9375" s="352" t="s">
        <v>26189</v>
      </c>
      <c r="AK9375" s="354">
        <v>2486.69452</v>
      </c>
      <c r="AL9375" s="355">
        <v>100.05065</v>
      </c>
      <c r="AM9375" s="11">
        <f>IF(Verzie!$E$1="CZK",Ceny!AK9375,IF(Verzie!$E$1="SK",Ceny!AL9375,""))</f>
        <v>100.05065</v>
      </c>
    </row>
    <row r="9376" spans="34:39" ht="15">
      <c r="AH9376" s="353" t="s">
        <v>1682</v>
      </c>
      <c r="AI9376" s="352" t="s">
        <v>26190</v>
      </c>
      <c r="AJ9376" s="352" t="s">
        <v>26191</v>
      </c>
      <c r="AK9376" s="354">
        <v>2751.32512</v>
      </c>
      <c r="AL9376" s="355">
        <v>110.73851999999999</v>
      </c>
      <c r="AM9376" s="11">
        <f>IF(Verzie!$E$1="CZK",Ceny!AK9376,IF(Verzie!$E$1="SK",Ceny!AL9376,""))</f>
        <v>110.73851999999999</v>
      </c>
    </row>
    <row r="9377" spans="34:39" ht="15">
      <c r="AH9377" s="353" t="s">
        <v>1682</v>
      </c>
      <c r="AI9377" s="352" t="s">
        <v>26192</v>
      </c>
      <c r="AJ9377" s="352" t="s">
        <v>26193</v>
      </c>
      <c r="AK9377" s="354">
        <v>2751.32512</v>
      </c>
      <c r="AL9377" s="355">
        <v>110.73851999999999</v>
      </c>
      <c r="AM9377" s="11">
        <f>IF(Verzie!$E$1="CZK",Ceny!AK9377,IF(Verzie!$E$1="SK",Ceny!AL9377,""))</f>
        <v>110.73851999999999</v>
      </c>
    </row>
    <row r="9378" spans="34:39" ht="15">
      <c r="AH9378" s="353" t="s">
        <v>1682</v>
      </c>
      <c r="AI9378" s="352" t="s">
        <v>26194</v>
      </c>
      <c r="AJ9378" s="352" t="s">
        <v>26195</v>
      </c>
      <c r="AK9378" s="354">
        <v>2486.69452</v>
      </c>
      <c r="AL9378" s="355">
        <v>100.05065</v>
      </c>
      <c r="AM9378" s="11">
        <f>IF(Verzie!$E$1="CZK",Ceny!AK9378,IF(Verzie!$E$1="SK",Ceny!AL9378,""))</f>
        <v>100.05065</v>
      </c>
    </row>
    <row r="9379" spans="34:39" ht="15">
      <c r="AH9379" s="353" t="s">
        <v>1682</v>
      </c>
      <c r="AI9379" s="352" t="s">
        <v>26196</v>
      </c>
      <c r="AJ9379" s="352" t="s">
        <v>26197</v>
      </c>
      <c r="AK9379" s="354">
        <v>4578.8671100000001</v>
      </c>
      <c r="AL9379" s="355">
        <v>184.93256</v>
      </c>
      <c r="AM9379" s="11">
        <f>IF(Verzie!$E$1="CZK",Ceny!AK9379,IF(Verzie!$E$1="SK",Ceny!AL9379,""))</f>
        <v>184.93256</v>
      </c>
    </row>
    <row r="9380" spans="34:39" ht="15">
      <c r="AH9380" s="353" t="s">
        <v>1682</v>
      </c>
      <c r="AI9380" s="352" t="s">
        <v>26198</v>
      </c>
      <c r="AJ9380" s="352" t="s">
        <v>26199</v>
      </c>
      <c r="AK9380" s="354">
        <v>4578.8671100000001</v>
      </c>
      <c r="AL9380" s="355">
        <v>184.93256</v>
      </c>
      <c r="AM9380" s="11">
        <f>IF(Verzie!$E$1="CZK",Ceny!AK9380,IF(Verzie!$E$1="SK",Ceny!AL9380,""))</f>
        <v>184.93256</v>
      </c>
    </row>
    <row r="9381" spans="34:39" ht="15">
      <c r="AH9381" s="353" t="s">
        <v>1682</v>
      </c>
      <c r="AI9381" s="352" t="s">
        <v>26200</v>
      </c>
      <c r="AJ9381" s="352" t="s">
        <v>26201</v>
      </c>
      <c r="AK9381" s="354">
        <v>4080.04241</v>
      </c>
      <c r="AL9381" s="355">
        <v>164.78592</v>
      </c>
      <c r="AM9381" s="11">
        <f>IF(Verzie!$E$1="CZK",Ceny!AK9381,IF(Verzie!$E$1="SK",Ceny!AL9381,""))</f>
        <v>164.78592</v>
      </c>
    </row>
    <row r="9382" spans="34:39" ht="15">
      <c r="AH9382" s="353" t="s">
        <v>1682</v>
      </c>
      <c r="AI9382" s="352" t="s">
        <v>26202</v>
      </c>
      <c r="AJ9382" s="352" t="s">
        <v>26203</v>
      </c>
      <c r="AK9382" s="354">
        <v>5018.0151900000001</v>
      </c>
      <c r="AL9382" s="355">
        <v>202.13516000000001</v>
      </c>
      <c r="AM9382" s="11">
        <f>IF(Verzie!$E$1="CZK",Ceny!AK9382,IF(Verzie!$E$1="SK",Ceny!AL9382,""))</f>
        <v>202.13516000000001</v>
      </c>
    </row>
    <row r="9383" spans="34:39" ht="15">
      <c r="AH9383" s="353" t="s">
        <v>1682</v>
      </c>
      <c r="AI9383" s="352" t="s">
        <v>26204</v>
      </c>
      <c r="AJ9383" s="352" t="s">
        <v>26205</v>
      </c>
      <c r="AK9383" s="354">
        <v>5018.0151900000001</v>
      </c>
      <c r="AL9383" s="355">
        <v>202.13516000000001</v>
      </c>
      <c r="AM9383" s="11">
        <f>IF(Verzie!$E$1="CZK",Ceny!AK9383,IF(Verzie!$E$1="SK",Ceny!AL9383,""))</f>
        <v>202.13516000000001</v>
      </c>
    </row>
    <row r="9384" spans="34:39" ht="15">
      <c r="AH9384" s="353" t="s">
        <v>1682</v>
      </c>
      <c r="AI9384" s="352" t="s">
        <v>26206</v>
      </c>
      <c r="AJ9384" s="352" t="s">
        <v>26207</v>
      </c>
      <c r="AK9384" s="354">
        <v>4547.3113700000004</v>
      </c>
      <c r="AL9384" s="355">
        <v>183.12433999999999</v>
      </c>
      <c r="AM9384" s="11">
        <f>IF(Verzie!$E$1="CZK",Ceny!AK9384,IF(Verzie!$E$1="SK",Ceny!AL9384,""))</f>
        <v>183.12433999999999</v>
      </c>
    </row>
    <row r="9385" spans="34:39" ht="15">
      <c r="AH9385" s="353" t="s">
        <v>1682</v>
      </c>
      <c r="AI9385" s="352" t="s">
        <v>26208</v>
      </c>
      <c r="AJ9385" s="352" t="s">
        <v>26209</v>
      </c>
      <c r="AK9385" s="354">
        <v>4985.2545300000002</v>
      </c>
      <c r="AL9385" s="355">
        <v>200.83554000000001</v>
      </c>
      <c r="AM9385" s="11">
        <f>IF(Verzie!$E$1="CZK",Ceny!AK9385,IF(Verzie!$E$1="SK",Ceny!AL9385,""))</f>
        <v>200.83554000000001</v>
      </c>
    </row>
    <row r="9386" spans="34:39" ht="15">
      <c r="AH9386" s="353" t="s">
        <v>1682</v>
      </c>
      <c r="AI9386" s="352" t="s">
        <v>26210</v>
      </c>
      <c r="AJ9386" s="352" t="s">
        <v>26211</v>
      </c>
      <c r="AK9386" s="354">
        <v>4985.2545300000002</v>
      </c>
      <c r="AL9386" s="355">
        <v>200.83554000000001</v>
      </c>
      <c r="AM9386" s="11">
        <f>IF(Verzie!$E$1="CZK",Ceny!AK9386,IF(Verzie!$E$1="SK",Ceny!AL9386,""))</f>
        <v>200.83554000000001</v>
      </c>
    </row>
    <row r="9387" spans="34:39" ht="15">
      <c r="AH9387" s="353" t="s">
        <v>1682</v>
      </c>
      <c r="AI9387" s="352" t="s">
        <v>26212</v>
      </c>
      <c r="AJ9387" s="352" t="s">
        <v>26213</v>
      </c>
      <c r="AK9387" s="354">
        <v>4514.5507100000004</v>
      </c>
      <c r="AL9387" s="355">
        <v>181.82472000000001</v>
      </c>
      <c r="AM9387" s="11">
        <f>IF(Verzie!$E$1="CZK",Ceny!AK9387,IF(Verzie!$E$1="SK",Ceny!AL9387,""))</f>
        <v>181.82472000000001</v>
      </c>
    </row>
    <row r="9388" spans="34:39" ht="15">
      <c r="AH9388" s="353" t="s">
        <v>1682</v>
      </c>
      <c r="AI9388" s="352" t="s">
        <v>26214</v>
      </c>
      <c r="AJ9388" s="352" t="s">
        <v>26215</v>
      </c>
      <c r="AK9388" s="354">
        <v>5421.7853699999996</v>
      </c>
      <c r="AL9388" s="355">
        <v>218.97662</v>
      </c>
      <c r="AM9388" s="11">
        <f>IF(Verzie!$E$1="CZK",Ceny!AK9388,IF(Verzie!$E$1="SK",Ceny!AL9388,""))</f>
        <v>218.97662</v>
      </c>
    </row>
    <row r="9389" spans="34:39" ht="15">
      <c r="AH9389" s="353" t="s">
        <v>1682</v>
      </c>
      <c r="AI9389" s="352" t="s">
        <v>26216</v>
      </c>
      <c r="AJ9389" s="352" t="s">
        <v>26217</v>
      </c>
      <c r="AK9389" s="354">
        <v>5421.7853699999996</v>
      </c>
      <c r="AL9389" s="355">
        <v>218.97662</v>
      </c>
      <c r="AM9389" s="11">
        <f>IF(Verzie!$E$1="CZK",Ceny!AK9389,IF(Verzie!$E$1="SK",Ceny!AL9389,""))</f>
        <v>218.97662</v>
      </c>
    </row>
    <row r="9390" spans="34:39" ht="15">
      <c r="AH9390" s="353" t="s">
        <v>1682</v>
      </c>
      <c r="AI9390" s="352" t="s">
        <v>26218</v>
      </c>
      <c r="AJ9390" s="352" t="s">
        <v>26219</v>
      </c>
      <c r="AK9390" s="354">
        <v>4770.3742300000004</v>
      </c>
      <c r="AL9390" s="355">
        <v>192.66725</v>
      </c>
      <c r="AM9390" s="11">
        <f>IF(Verzie!$E$1="CZK",Ceny!AK9390,IF(Verzie!$E$1="SK",Ceny!AL9390,""))</f>
        <v>192.66725</v>
      </c>
    </row>
    <row r="9391" spans="34:39" ht="15">
      <c r="AH9391" s="353" t="s">
        <v>1682</v>
      </c>
      <c r="AI9391" s="352" t="s">
        <v>26220</v>
      </c>
      <c r="AJ9391" s="352" t="s">
        <v>26221</v>
      </c>
      <c r="AK9391" s="354">
        <v>6300.0815300000004</v>
      </c>
      <c r="AL9391" s="355">
        <v>253.38182</v>
      </c>
      <c r="AM9391" s="11">
        <f>IF(Verzie!$E$1="CZK",Ceny!AK9391,IF(Verzie!$E$1="SK",Ceny!AL9391,""))</f>
        <v>253.38182</v>
      </c>
    </row>
    <row r="9392" spans="34:39" ht="15">
      <c r="AH9392" s="353" t="s">
        <v>1682</v>
      </c>
      <c r="AI9392" s="352" t="s">
        <v>26222</v>
      </c>
      <c r="AJ9392" s="352" t="s">
        <v>26223</v>
      </c>
      <c r="AK9392" s="354">
        <v>6300.0815300000004</v>
      </c>
      <c r="AL9392" s="355">
        <v>253.38182</v>
      </c>
      <c r="AM9392" s="11">
        <f>IF(Verzie!$E$1="CZK",Ceny!AK9392,IF(Verzie!$E$1="SK",Ceny!AL9392,""))</f>
        <v>253.38182</v>
      </c>
    </row>
    <row r="9393" spans="34:39" ht="15">
      <c r="AH9393" s="353" t="s">
        <v>1682</v>
      </c>
      <c r="AI9393" s="352" t="s">
        <v>26224</v>
      </c>
      <c r="AJ9393" s="352" t="s">
        <v>26225</v>
      </c>
      <c r="AK9393" s="354">
        <v>5704.9121500000001</v>
      </c>
      <c r="AL9393" s="355">
        <v>229.34408999999999</v>
      </c>
      <c r="AM9393" s="11">
        <f>IF(Verzie!$E$1="CZK",Ceny!AK9393,IF(Verzie!$E$1="SK",Ceny!AL9393,""))</f>
        <v>229.34408999999999</v>
      </c>
    </row>
    <row r="9394" spans="34:39" ht="15">
      <c r="AH9394" s="353" t="s">
        <v>1682</v>
      </c>
      <c r="AI9394" s="352" t="s">
        <v>26226</v>
      </c>
      <c r="AJ9394" s="352" t="s">
        <v>26227</v>
      </c>
      <c r="AK9394" s="354">
        <v>6234.5602099999996</v>
      </c>
      <c r="AL9394" s="355">
        <v>250.78258</v>
      </c>
      <c r="AM9394" s="11">
        <f>IF(Verzie!$E$1="CZK",Ceny!AK9394,IF(Verzie!$E$1="SK",Ceny!AL9394,""))</f>
        <v>250.78258</v>
      </c>
    </row>
    <row r="9395" spans="34:39" ht="15">
      <c r="AH9395" s="353" t="s">
        <v>1682</v>
      </c>
      <c r="AI9395" s="352" t="s">
        <v>26228</v>
      </c>
      <c r="AJ9395" s="352" t="s">
        <v>26229</v>
      </c>
      <c r="AK9395" s="354">
        <v>6234.5602099999996</v>
      </c>
      <c r="AL9395" s="355">
        <v>250.78258</v>
      </c>
      <c r="AM9395" s="11">
        <f>IF(Verzie!$E$1="CZK",Ceny!AK9395,IF(Verzie!$E$1="SK",Ceny!AL9395,""))</f>
        <v>250.78258</v>
      </c>
    </row>
    <row r="9396" spans="34:39" ht="15">
      <c r="AH9396" s="353" t="s">
        <v>1682</v>
      </c>
      <c r="AI9396" s="352" t="s">
        <v>26230</v>
      </c>
      <c r="AJ9396" s="352" t="s">
        <v>26231</v>
      </c>
      <c r="AK9396" s="354">
        <v>5639.3908300000003</v>
      </c>
      <c r="AL9396" s="355">
        <v>226.74485000000001</v>
      </c>
      <c r="AM9396" s="11">
        <f>IF(Verzie!$E$1="CZK",Ceny!AK9396,IF(Verzie!$E$1="SK",Ceny!AL9396,""))</f>
        <v>226.74485000000001</v>
      </c>
    </row>
    <row r="9397" spans="34:39" ht="15">
      <c r="AH9397" s="353" t="s">
        <v>1682</v>
      </c>
      <c r="AI9397" s="352" t="s">
        <v>26232</v>
      </c>
      <c r="AJ9397" s="352" t="s">
        <v>26233</v>
      </c>
      <c r="AK9397" s="354">
        <v>5267.0143699999999</v>
      </c>
      <c r="AL9397" s="355">
        <v>212.72548</v>
      </c>
      <c r="AM9397" s="11">
        <f>IF(Verzie!$E$1="CZK",Ceny!AK9397,IF(Verzie!$E$1="SK",Ceny!AL9397,""))</f>
        <v>212.72548</v>
      </c>
    </row>
    <row r="9398" spans="34:39" ht="15">
      <c r="AH9398" s="353" t="s">
        <v>1682</v>
      </c>
      <c r="AI9398" s="352" t="s">
        <v>26234</v>
      </c>
      <c r="AJ9398" s="352" t="s">
        <v>26235</v>
      </c>
      <c r="AK9398" s="354">
        <v>5267.0143699999999</v>
      </c>
      <c r="AL9398" s="355">
        <v>212.72548</v>
      </c>
      <c r="AM9398" s="11">
        <f>IF(Verzie!$E$1="CZK",Ceny!AK9398,IF(Verzie!$E$1="SK",Ceny!AL9398,""))</f>
        <v>212.72548</v>
      </c>
    </row>
    <row r="9399" spans="34:39" ht="15">
      <c r="AH9399" s="353" t="s">
        <v>1682</v>
      </c>
      <c r="AI9399" s="352" t="s">
        <v>26236</v>
      </c>
      <c r="AJ9399" s="352" t="s">
        <v>26237</v>
      </c>
      <c r="AK9399" s="354">
        <v>4629.6236500000005</v>
      </c>
      <c r="AL9399" s="355">
        <v>186.98250999999999</v>
      </c>
      <c r="AM9399" s="11">
        <f>IF(Verzie!$E$1="CZK",Ceny!AK9399,IF(Verzie!$E$1="SK",Ceny!AL9399,""))</f>
        <v>186.98250999999999</v>
      </c>
    </row>
    <row r="9400" spans="34:39" ht="15">
      <c r="AH9400" s="353" t="s">
        <v>1682</v>
      </c>
      <c r="AI9400" s="352" t="s">
        <v>26238</v>
      </c>
      <c r="AJ9400" s="352" t="s">
        <v>26239</v>
      </c>
      <c r="AK9400" s="354">
        <v>5925.6779500000002</v>
      </c>
      <c r="AL9400" s="355">
        <v>238.52726000000001</v>
      </c>
      <c r="AM9400" s="11">
        <f>IF(Verzie!$E$1="CZK",Ceny!AK9400,IF(Verzie!$E$1="SK",Ceny!AL9400,""))</f>
        <v>238.52726000000001</v>
      </c>
    </row>
    <row r="9401" spans="34:39" ht="15">
      <c r="AH9401" s="353" t="s">
        <v>1682</v>
      </c>
      <c r="AI9401" s="352" t="s">
        <v>26240</v>
      </c>
      <c r="AJ9401" s="352" t="s">
        <v>26241</v>
      </c>
      <c r="AK9401" s="354">
        <v>5925.6779500000002</v>
      </c>
      <c r="AL9401" s="355">
        <v>238.52726000000001</v>
      </c>
      <c r="AM9401" s="11">
        <f>IF(Verzie!$E$1="CZK",Ceny!AK9401,IF(Verzie!$E$1="SK",Ceny!AL9401,""))</f>
        <v>238.52726000000001</v>
      </c>
    </row>
    <row r="9402" spans="34:39" ht="15">
      <c r="AH9402" s="353" t="s">
        <v>1682</v>
      </c>
      <c r="AI9402" s="352" t="s">
        <v>26242</v>
      </c>
      <c r="AJ9402" s="352" t="s">
        <v>26243</v>
      </c>
      <c r="AK9402" s="354">
        <v>5330.50857</v>
      </c>
      <c r="AL9402" s="355">
        <v>214.48953</v>
      </c>
      <c r="AM9402" s="11">
        <f>IF(Verzie!$E$1="CZK",Ceny!AK9402,IF(Verzie!$E$1="SK",Ceny!AL9402,""))</f>
        <v>214.48953</v>
      </c>
    </row>
    <row r="9403" spans="34:39" ht="15">
      <c r="AH9403" s="353" t="s">
        <v>1682</v>
      </c>
      <c r="AI9403" s="352" t="s">
        <v>26244</v>
      </c>
      <c r="AJ9403" s="352" t="s">
        <v>26245</v>
      </c>
      <c r="AK9403" s="354">
        <v>5876.5414300000002</v>
      </c>
      <c r="AL9403" s="355">
        <v>236.5779</v>
      </c>
      <c r="AM9403" s="11">
        <f>IF(Verzie!$E$1="CZK",Ceny!AK9403,IF(Verzie!$E$1="SK",Ceny!AL9403,""))</f>
        <v>236.5779</v>
      </c>
    </row>
    <row r="9404" spans="34:39" ht="15">
      <c r="AH9404" s="353" t="s">
        <v>1682</v>
      </c>
      <c r="AI9404" s="352" t="s">
        <v>26246</v>
      </c>
      <c r="AJ9404" s="352" t="s">
        <v>26247</v>
      </c>
      <c r="AK9404" s="354">
        <v>5876.5414300000002</v>
      </c>
      <c r="AL9404" s="355">
        <v>236.5779</v>
      </c>
      <c r="AM9404" s="11">
        <f>IF(Verzie!$E$1="CZK",Ceny!AK9404,IF(Verzie!$E$1="SK",Ceny!AL9404,""))</f>
        <v>236.5779</v>
      </c>
    </row>
    <row r="9405" spans="34:39" ht="15">
      <c r="AH9405" s="353" t="s">
        <v>1682</v>
      </c>
      <c r="AI9405" s="352" t="s">
        <v>26248</v>
      </c>
      <c r="AJ9405" s="352" t="s">
        <v>26249</v>
      </c>
      <c r="AK9405" s="354">
        <v>5281.3720499999999</v>
      </c>
      <c r="AL9405" s="355">
        <v>212.54016999999999</v>
      </c>
      <c r="AM9405" s="11">
        <f>IF(Verzie!$E$1="CZK",Ceny!AK9405,IF(Verzie!$E$1="SK",Ceny!AL9405,""))</f>
        <v>212.54016999999999</v>
      </c>
    </row>
    <row r="9406" spans="34:39" ht="15">
      <c r="AH9406" s="353" t="s">
        <v>1682</v>
      </c>
      <c r="AI9406" s="352" t="s">
        <v>26250</v>
      </c>
      <c r="AJ9406" s="352" t="s">
        <v>26251</v>
      </c>
      <c r="AK9406" s="354">
        <v>2579.2911100000001</v>
      </c>
      <c r="AL9406" s="355">
        <v>104.17313</v>
      </c>
      <c r="AM9406" s="11">
        <f>IF(Verzie!$E$1="CZK",Ceny!AK9406,IF(Verzie!$E$1="SK",Ceny!AL9406,""))</f>
        <v>104.17313</v>
      </c>
    </row>
    <row r="9407" spans="34:39" ht="15">
      <c r="AH9407" s="353" t="s">
        <v>1682</v>
      </c>
      <c r="AI9407" s="352" t="s">
        <v>26252</v>
      </c>
      <c r="AJ9407" s="352" t="s">
        <v>26253</v>
      </c>
      <c r="AK9407" s="354">
        <v>2579.2911100000001</v>
      </c>
      <c r="AL9407" s="355">
        <v>104.17313</v>
      </c>
      <c r="AM9407" s="11">
        <f>IF(Verzie!$E$1="CZK",Ceny!AK9407,IF(Verzie!$E$1="SK",Ceny!AL9407,""))</f>
        <v>104.17313</v>
      </c>
    </row>
    <row r="9408" spans="34:39" ht="15">
      <c r="AH9408" s="353" t="s">
        <v>1682</v>
      </c>
      <c r="AI9408" s="352" t="s">
        <v>26254</v>
      </c>
      <c r="AJ9408" s="352" t="s">
        <v>26255</v>
      </c>
      <c r="AK9408" s="354">
        <v>2262.2313199999999</v>
      </c>
      <c r="AL9408" s="355">
        <v>91.367660000000001</v>
      </c>
      <c r="AM9408" s="11">
        <f>IF(Verzie!$E$1="CZK",Ceny!AK9408,IF(Verzie!$E$1="SK",Ceny!AL9408,""))</f>
        <v>91.367660000000001</v>
      </c>
    </row>
    <row r="9409" spans="34:39" ht="15">
      <c r="AH9409" s="353" t="s">
        <v>1682</v>
      </c>
      <c r="AI9409" s="352" t="s">
        <v>26256</v>
      </c>
      <c r="AJ9409" s="352" t="s">
        <v>26257</v>
      </c>
      <c r="AK9409" s="354">
        <v>2579.2911100000001</v>
      </c>
      <c r="AL9409" s="355">
        <v>104.17313</v>
      </c>
      <c r="AM9409" s="11">
        <f>IF(Verzie!$E$1="CZK",Ceny!AK9409,IF(Verzie!$E$1="SK",Ceny!AL9409,""))</f>
        <v>104.17313</v>
      </c>
    </row>
    <row r="9410" spans="34:39" ht="15">
      <c r="AH9410" s="353" t="s">
        <v>1682</v>
      </c>
      <c r="AI9410" s="352" t="s">
        <v>26258</v>
      </c>
      <c r="AJ9410" s="352" t="s">
        <v>26259</v>
      </c>
      <c r="AK9410" s="354">
        <v>2579.2911100000001</v>
      </c>
      <c r="AL9410" s="355">
        <v>104.17313</v>
      </c>
      <c r="AM9410" s="11">
        <f>IF(Verzie!$E$1="CZK",Ceny!AK9410,IF(Verzie!$E$1="SK",Ceny!AL9410,""))</f>
        <v>104.17313</v>
      </c>
    </row>
    <row r="9411" spans="34:39" ht="15">
      <c r="AH9411" s="353" t="s">
        <v>1682</v>
      </c>
      <c r="AI9411" s="352" t="s">
        <v>26260</v>
      </c>
      <c r="AJ9411" s="352" t="s">
        <v>26261</v>
      </c>
      <c r="AK9411" s="354">
        <v>2262.2313199999999</v>
      </c>
      <c r="AL9411" s="355">
        <v>91.367660000000001</v>
      </c>
      <c r="AM9411" s="11">
        <f>IF(Verzie!$E$1="CZK",Ceny!AK9411,IF(Verzie!$E$1="SK",Ceny!AL9411,""))</f>
        <v>91.367660000000001</v>
      </c>
    </row>
    <row r="9412" spans="34:39" ht="15">
      <c r="AH9412" s="353" t="s">
        <v>1682</v>
      </c>
      <c r="AI9412" s="352" t="s">
        <v>26262</v>
      </c>
      <c r="AJ9412" s="352" t="s">
        <v>26263</v>
      </c>
      <c r="AK9412" s="354">
        <v>2798.8651500000001</v>
      </c>
      <c r="AL9412" s="355">
        <v>112.77443</v>
      </c>
      <c r="AM9412" s="11">
        <f>IF(Verzie!$E$1="CZK",Ceny!AK9412,IF(Verzie!$E$1="SK",Ceny!AL9412,""))</f>
        <v>112.77443</v>
      </c>
    </row>
    <row r="9413" spans="34:39" ht="15">
      <c r="AH9413" s="353" t="s">
        <v>1682</v>
      </c>
      <c r="AI9413" s="352" t="s">
        <v>26264</v>
      </c>
      <c r="AJ9413" s="352" t="s">
        <v>26265</v>
      </c>
      <c r="AK9413" s="354">
        <v>2798.8651500000001</v>
      </c>
      <c r="AL9413" s="355">
        <v>112.77443</v>
      </c>
      <c r="AM9413" s="11">
        <f>IF(Verzie!$E$1="CZK",Ceny!AK9413,IF(Verzie!$E$1="SK",Ceny!AL9413,""))</f>
        <v>112.77443</v>
      </c>
    </row>
    <row r="9414" spans="34:39" ht="15">
      <c r="AH9414" s="353" t="s">
        <v>1682</v>
      </c>
      <c r="AI9414" s="352" t="s">
        <v>26266</v>
      </c>
      <c r="AJ9414" s="352" t="s">
        <v>26267</v>
      </c>
      <c r="AK9414" s="354">
        <v>2495.8658</v>
      </c>
      <c r="AL9414" s="355">
        <v>100.53686999999999</v>
      </c>
      <c r="AM9414" s="11">
        <f>IF(Verzie!$E$1="CZK",Ceny!AK9414,IF(Verzie!$E$1="SK",Ceny!AL9414,""))</f>
        <v>100.53686999999999</v>
      </c>
    </row>
    <row r="9415" spans="34:39" ht="15">
      <c r="AH9415" s="353" t="s">
        <v>1682</v>
      </c>
      <c r="AI9415" s="352" t="s">
        <v>26268</v>
      </c>
      <c r="AJ9415" s="352" t="s">
        <v>26269</v>
      </c>
      <c r="AK9415" s="354">
        <v>2798.8651500000001</v>
      </c>
      <c r="AL9415" s="355">
        <v>112.77443</v>
      </c>
      <c r="AM9415" s="11">
        <f>IF(Verzie!$E$1="CZK",Ceny!AK9415,IF(Verzie!$E$1="SK",Ceny!AL9415,""))</f>
        <v>112.77443</v>
      </c>
    </row>
    <row r="9416" spans="34:39" ht="15">
      <c r="AH9416" s="353" t="s">
        <v>1682</v>
      </c>
      <c r="AI9416" s="352" t="s">
        <v>26270</v>
      </c>
      <c r="AJ9416" s="352" t="s">
        <v>26271</v>
      </c>
      <c r="AK9416" s="354">
        <v>2798.8651500000001</v>
      </c>
      <c r="AL9416" s="355">
        <v>112.77443</v>
      </c>
      <c r="AM9416" s="11">
        <f>IF(Verzie!$E$1="CZK",Ceny!AK9416,IF(Verzie!$E$1="SK",Ceny!AL9416,""))</f>
        <v>112.77443</v>
      </c>
    </row>
    <row r="9417" spans="34:39" ht="15">
      <c r="AH9417" s="353" t="s">
        <v>1682</v>
      </c>
      <c r="AI9417" s="352" t="s">
        <v>26272</v>
      </c>
      <c r="AJ9417" s="352" t="s">
        <v>26273</v>
      </c>
      <c r="AK9417" s="354">
        <v>2495.8658</v>
      </c>
      <c r="AL9417" s="355">
        <v>100.53686999999999</v>
      </c>
      <c r="AM9417" s="11">
        <f>IF(Verzie!$E$1="CZK",Ceny!AK9417,IF(Verzie!$E$1="SK",Ceny!AL9417,""))</f>
        <v>100.53686999999999</v>
      </c>
    </row>
    <row r="9418" spans="34:39" ht="15">
      <c r="AH9418" s="353" t="s">
        <v>1682</v>
      </c>
      <c r="AI9418" s="352" t="s">
        <v>26274</v>
      </c>
      <c r="AJ9418" s="352" t="s">
        <v>26275</v>
      </c>
      <c r="AK9418" s="354">
        <v>2782.4848200000001</v>
      </c>
      <c r="AL9418" s="355">
        <v>112.12461999999999</v>
      </c>
      <c r="AM9418" s="11">
        <f>IF(Verzie!$E$1="CZK",Ceny!AK9418,IF(Verzie!$E$1="SK",Ceny!AL9418,""))</f>
        <v>112.12461999999999</v>
      </c>
    </row>
    <row r="9419" spans="34:39" ht="15">
      <c r="AH9419" s="353" t="s">
        <v>1682</v>
      </c>
      <c r="AI9419" s="352" t="s">
        <v>26276</v>
      </c>
      <c r="AJ9419" s="352" t="s">
        <v>26277</v>
      </c>
      <c r="AK9419" s="354">
        <v>2782.4848200000001</v>
      </c>
      <c r="AL9419" s="355">
        <v>112.12461999999999</v>
      </c>
      <c r="AM9419" s="11">
        <f>IF(Verzie!$E$1="CZK",Ceny!AK9419,IF(Verzie!$E$1="SK",Ceny!AL9419,""))</f>
        <v>112.12461999999999</v>
      </c>
    </row>
    <row r="9420" spans="34:39" ht="15">
      <c r="AH9420" s="353" t="s">
        <v>1682</v>
      </c>
      <c r="AI9420" s="352" t="s">
        <v>26278</v>
      </c>
      <c r="AJ9420" s="352" t="s">
        <v>26279</v>
      </c>
      <c r="AK9420" s="354">
        <v>2479.4854700000001</v>
      </c>
      <c r="AL9420" s="355">
        <v>99.887060000000005</v>
      </c>
      <c r="AM9420" s="11">
        <f>IF(Verzie!$E$1="CZK",Ceny!AK9420,IF(Verzie!$E$1="SK",Ceny!AL9420,""))</f>
        <v>99.887060000000005</v>
      </c>
    </row>
    <row r="9421" spans="34:39" ht="15">
      <c r="AH9421" s="353" t="s">
        <v>1682</v>
      </c>
      <c r="AI9421" s="352" t="s">
        <v>26280</v>
      </c>
      <c r="AJ9421" s="352" t="s">
        <v>26281</v>
      </c>
      <c r="AK9421" s="354">
        <v>2782.4848200000001</v>
      </c>
      <c r="AL9421" s="355">
        <v>112.12461999999999</v>
      </c>
      <c r="AM9421" s="11">
        <f>IF(Verzie!$E$1="CZK",Ceny!AK9421,IF(Verzie!$E$1="SK",Ceny!AL9421,""))</f>
        <v>112.12461999999999</v>
      </c>
    </row>
    <row r="9422" spans="34:39" ht="15">
      <c r="AH9422" s="353" t="s">
        <v>1682</v>
      </c>
      <c r="AI9422" s="352" t="s">
        <v>26282</v>
      </c>
      <c r="AJ9422" s="352" t="s">
        <v>26283</v>
      </c>
      <c r="AK9422" s="354">
        <v>2782.4848200000001</v>
      </c>
      <c r="AL9422" s="355">
        <v>112.12461999999999</v>
      </c>
      <c r="AM9422" s="11">
        <f>IF(Verzie!$E$1="CZK",Ceny!AK9422,IF(Verzie!$E$1="SK",Ceny!AL9422,""))</f>
        <v>112.12461999999999</v>
      </c>
    </row>
    <row r="9423" spans="34:39" ht="15">
      <c r="AH9423" s="353" t="s">
        <v>1682</v>
      </c>
      <c r="AI9423" s="352" t="s">
        <v>26284</v>
      </c>
      <c r="AJ9423" s="352" t="s">
        <v>26285</v>
      </c>
      <c r="AK9423" s="354">
        <v>2479.4854700000001</v>
      </c>
      <c r="AL9423" s="355">
        <v>99.887060000000005</v>
      </c>
      <c r="AM9423" s="11">
        <f>IF(Verzie!$E$1="CZK",Ceny!AK9423,IF(Verzie!$E$1="SK",Ceny!AL9423,""))</f>
        <v>99.887060000000005</v>
      </c>
    </row>
    <row r="9424" spans="34:39" ht="15">
      <c r="AH9424" s="353" t="s">
        <v>1682</v>
      </c>
      <c r="AI9424" s="352" t="s">
        <v>26286</v>
      </c>
      <c r="AJ9424" s="352" t="s">
        <v>26287</v>
      </c>
      <c r="AK9424" s="354">
        <v>5112.1989299999996</v>
      </c>
      <c r="AL9424" s="355">
        <v>206.47288</v>
      </c>
      <c r="AM9424" s="11">
        <f>IF(Verzie!$E$1="CZK",Ceny!AK9424,IF(Verzie!$E$1="SK",Ceny!AL9424,""))</f>
        <v>206.47288</v>
      </c>
    </row>
    <row r="9425" spans="34:39" ht="15">
      <c r="AH9425" s="353" t="s">
        <v>1682</v>
      </c>
      <c r="AI9425" s="352" t="s">
        <v>26288</v>
      </c>
      <c r="AJ9425" s="352" t="s">
        <v>26289</v>
      </c>
      <c r="AK9425" s="354">
        <v>5112.1989299999996</v>
      </c>
      <c r="AL9425" s="355">
        <v>206.47288</v>
      </c>
      <c r="AM9425" s="11">
        <f>IF(Verzie!$E$1="CZK",Ceny!AK9425,IF(Verzie!$E$1="SK",Ceny!AL9425,""))</f>
        <v>206.47288</v>
      </c>
    </row>
    <row r="9426" spans="34:39" ht="15">
      <c r="AH9426" s="353" t="s">
        <v>1682</v>
      </c>
      <c r="AI9426" s="352" t="s">
        <v>26290</v>
      </c>
      <c r="AJ9426" s="352" t="s">
        <v>26291</v>
      </c>
      <c r="AK9426" s="354">
        <v>4488.9086699999998</v>
      </c>
      <c r="AL9426" s="355">
        <v>181.29933</v>
      </c>
      <c r="AM9426" s="11">
        <f>IF(Verzie!$E$1="CZK",Ceny!AK9426,IF(Verzie!$E$1="SK",Ceny!AL9426,""))</f>
        <v>181.29933</v>
      </c>
    </row>
    <row r="9427" spans="34:39" ht="15">
      <c r="AH9427" s="353" t="s">
        <v>1682</v>
      </c>
      <c r="AI9427" s="352" t="s">
        <v>26292</v>
      </c>
      <c r="AJ9427" s="352" t="s">
        <v>26293</v>
      </c>
      <c r="AK9427" s="354">
        <v>5551.3470100000004</v>
      </c>
      <c r="AL9427" s="355">
        <v>223.67547999999999</v>
      </c>
      <c r="AM9427" s="11">
        <f>IF(Verzie!$E$1="CZK",Ceny!AK9427,IF(Verzie!$E$1="SK",Ceny!AL9427,""))</f>
        <v>223.67547999999999</v>
      </c>
    </row>
    <row r="9428" spans="34:39" ht="15">
      <c r="AH9428" s="353" t="s">
        <v>1682</v>
      </c>
      <c r="AI9428" s="352" t="s">
        <v>26294</v>
      </c>
      <c r="AJ9428" s="352" t="s">
        <v>26295</v>
      </c>
      <c r="AK9428" s="354">
        <v>5551.3470100000004</v>
      </c>
      <c r="AL9428" s="355">
        <v>223.67547999999999</v>
      </c>
      <c r="AM9428" s="11">
        <f>IF(Verzie!$E$1="CZK",Ceny!AK9428,IF(Verzie!$E$1="SK",Ceny!AL9428,""))</f>
        <v>223.67547999999999</v>
      </c>
    </row>
    <row r="9429" spans="34:39" ht="15">
      <c r="AH9429" s="353" t="s">
        <v>1682</v>
      </c>
      <c r="AI9429" s="352" t="s">
        <v>26296</v>
      </c>
      <c r="AJ9429" s="352" t="s">
        <v>26297</v>
      </c>
      <c r="AK9429" s="354">
        <v>4956.1776300000001</v>
      </c>
      <c r="AL9429" s="355">
        <v>199.63775000000001</v>
      </c>
      <c r="AM9429" s="11">
        <f>IF(Verzie!$E$1="CZK",Ceny!AK9429,IF(Verzie!$E$1="SK",Ceny!AL9429,""))</f>
        <v>199.63775000000001</v>
      </c>
    </row>
    <row r="9430" spans="34:39" ht="15">
      <c r="AH9430" s="353" t="s">
        <v>1682</v>
      </c>
      <c r="AI9430" s="352" t="s">
        <v>26298</v>
      </c>
      <c r="AJ9430" s="352" t="s">
        <v>26299</v>
      </c>
      <c r="AK9430" s="354">
        <v>5518.5863499999996</v>
      </c>
      <c r="AL9430" s="355">
        <v>222.37585999999999</v>
      </c>
      <c r="AM9430" s="11">
        <f>IF(Verzie!$E$1="CZK",Ceny!AK9430,IF(Verzie!$E$1="SK",Ceny!AL9430,""))</f>
        <v>222.37585999999999</v>
      </c>
    </row>
    <row r="9431" spans="34:39" ht="15">
      <c r="AH9431" s="353" t="s">
        <v>1682</v>
      </c>
      <c r="AI9431" s="352" t="s">
        <v>26300</v>
      </c>
      <c r="AJ9431" s="352" t="s">
        <v>26301</v>
      </c>
      <c r="AK9431" s="354">
        <v>5518.5863499999996</v>
      </c>
      <c r="AL9431" s="355">
        <v>222.37585999999999</v>
      </c>
      <c r="AM9431" s="11">
        <f>IF(Verzie!$E$1="CZK",Ceny!AK9431,IF(Verzie!$E$1="SK",Ceny!AL9431,""))</f>
        <v>222.37585999999999</v>
      </c>
    </row>
    <row r="9432" spans="34:39" ht="15">
      <c r="AH9432" s="353" t="s">
        <v>1682</v>
      </c>
      <c r="AI9432" s="352" t="s">
        <v>26302</v>
      </c>
      <c r="AJ9432" s="352" t="s">
        <v>26303</v>
      </c>
      <c r="AK9432" s="354">
        <v>4923.4169700000002</v>
      </c>
      <c r="AL9432" s="355">
        <v>198.33813000000001</v>
      </c>
      <c r="AM9432" s="11">
        <f>IF(Verzie!$E$1="CZK",Ceny!AK9432,IF(Verzie!$E$1="SK",Ceny!AL9432,""))</f>
        <v>198.33813000000001</v>
      </c>
    </row>
    <row r="9433" spans="34:39" ht="15">
      <c r="AH9433" s="353" t="s">
        <v>1682</v>
      </c>
      <c r="AI9433" s="352" t="s">
        <v>26304</v>
      </c>
      <c r="AJ9433" s="352" t="s">
        <v>26305</v>
      </c>
      <c r="AK9433" s="354">
        <v>2656.6988299999998</v>
      </c>
      <c r="AL9433" s="355">
        <v>107.29943</v>
      </c>
      <c r="AM9433" s="11">
        <f>IF(Verzie!$E$1="CZK",Ceny!AK9433,IF(Verzie!$E$1="SK",Ceny!AL9433,""))</f>
        <v>107.29943</v>
      </c>
    </row>
    <row r="9434" spans="34:39" ht="15">
      <c r="AH9434" s="353" t="s">
        <v>1682</v>
      </c>
      <c r="AI9434" s="352" t="s">
        <v>26306</v>
      </c>
      <c r="AJ9434" s="352" t="s">
        <v>26307</v>
      </c>
      <c r="AK9434" s="354">
        <v>2656.6988299999998</v>
      </c>
      <c r="AL9434" s="355">
        <v>107.29943</v>
      </c>
      <c r="AM9434" s="11">
        <f>IF(Verzie!$E$1="CZK",Ceny!AK9434,IF(Verzie!$E$1="SK",Ceny!AL9434,""))</f>
        <v>107.29943</v>
      </c>
    </row>
    <row r="9435" spans="34:39" ht="15">
      <c r="AH9435" s="353" t="s">
        <v>1682</v>
      </c>
      <c r="AI9435" s="352" t="s">
        <v>26308</v>
      </c>
      <c r="AJ9435" s="352" t="s">
        <v>26309</v>
      </c>
      <c r="AK9435" s="354">
        <v>2332.5888100000002</v>
      </c>
      <c r="AL9435" s="355">
        <v>94.209249999999997</v>
      </c>
      <c r="AM9435" s="11">
        <f>IF(Verzie!$E$1="CZK",Ceny!AK9435,IF(Verzie!$E$1="SK",Ceny!AL9435,""))</f>
        <v>94.209249999999997</v>
      </c>
    </row>
    <row r="9436" spans="34:39" ht="15">
      <c r="AH9436" s="353" t="s">
        <v>1682</v>
      </c>
      <c r="AI9436" s="352" t="s">
        <v>26310</v>
      </c>
      <c r="AJ9436" s="352" t="s">
        <v>26311</v>
      </c>
      <c r="AK9436" s="354">
        <v>2656.6988299999998</v>
      </c>
      <c r="AL9436" s="355">
        <v>107.29943</v>
      </c>
      <c r="AM9436" s="11">
        <f>IF(Verzie!$E$1="CZK",Ceny!AK9436,IF(Verzie!$E$1="SK",Ceny!AL9436,""))</f>
        <v>107.29943</v>
      </c>
    </row>
    <row r="9437" spans="34:39" ht="15">
      <c r="AH9437" s="353" t="s">
        <v>1682</v>
      </c>
      <c r="AI9437" s="352" t="s">
        <v>26312</v>
      </c>
      <c r="AJ9437" s="352" t="s">
        <v>26313</v>
      </c>
      <c r="AK9437" s="354">
        <v>2656.6988299999998</v>
      </c>
      <c r="AL9437" s="355">
        <v>107.29943</v>
      </c>
      <c r="AM9437" s="11">
        <f>IF(Verzie!$E$1="CZK",Ceny!AK9437,IF(Verzie!$E$1="SK",Ceny!AL9437,""))</f>
        <v>107.29943</v>
      </c>
    </row>
    <row r="9438" spans="34:39" ht="15">
      <c r="AH9438" s="353" t="s">
        <v>1682</v>
      </c>
      <c r="AI9438" s="352" t="s">
        <v>26314</v>
      </c>
      <c r="AJ9438" s="352" t="s">
        <v>26315</v>
      </c>
      <c r="AK9438" s="354">
        <v>2332.5888100000002</v>
      </c>
      <c r="AL9438" s="355">
        <v>94.209249999999997</v>
      </c>
      <c r="AM9438" s="11">
        <f>IF(Verzie!$E$1="CZK",Ceny!AK9438,IF(Verzie!$E$1="SK",Ceny!AL9438,""))</f>
        <v>94.209249999999997</v>
      </c>
    </row>
    <row r="9439" spans="34:39" ht="15">
      <c r="AH9439" s="353" t="s">
        <v>1682</v>
      </c>
      <c r="AI9439" s="352" t="s">
        <v>26316</v>
      </c>
      <c r="AJ9439" s="352" t="s">
        <v>26317</v>
      </c>
      <c r="AK9439" s="354">
        <v>2986.03062</v>
      </c>
      <c r="AL9439" s="355">
        <v>120.20032</v>
      </c>
      <c r="AM9439" s="11">
        <f>IF(Verzie!$E$1="CZK",Ceny!AK9439,IF(Verzie!$E$1="SK",Ceny!AL9439,""))</f>
        <v>120.20032</v>
      </c>
    </row>
    <row r="9440" spans="34:39" ht="15">
      <c r="AH9440" s="353" t="s">
        <v>1682</v>
      </c>
      <c r="AI9440" s="352" t="s">
        <v>26318</v>
      </c>
      <c r="AJ9440" s="352" t="s">
        <v>26319</v>
      </c>
      <c r="AK9440" s="354">
        <v>2683.0312699999999</v>
      </c>
      <c r="AL9440" s="355">
        <v>107.96276</v>
      </c>
      <c r="AM9440" s="11">
        <f>IF(Verzie!$E$1="CZK",Ceny!AK9440,IF(Verzie!$E$1="SK",Ceny!AL9440,""))</f>
        <v>107.96276</v>
      </c>
    </row>
    <row r="9441" spans="34:39" ht="15">
      <c r="AH9441" s="353" t="s">
        <v>1682</v>
      </c>
      <c r="AI9441" s="352" t="s">
        <v>26320</v>
      </c>
      <c r="AJ9441" s="352" t="s">
        <v>26321</v>
      </c>
      <c r="AK9441" s="354">
        <v>2986.03062</v>
      </c>
      <c r="AL9441" s="355">
        <v>120.20032</v>
      </c>
      <c r="AM9441" s="11">
        <f>IF(Verzie!$E$1="CZK",Ceny!AK9441,IF(Verzie!$E$1="SK",Ceny!AL9441,""))</f>
        <v>120.20032</v>
      </c>
    </row>
    <row r="9442" spans="34:39" ht="15">
      <c r="AH9442" s="353" t="s">
        <v>1682</v>
      </c>
      <c r="AI9442" s="352" t="s">
        <v>26322</v>
      </c>
      <c r="AJ9442" s="352" t="s">
        <v>26323</v>
      </c>
      <c r="AK9442" s="354">
        <v>0</v>
      </c>
      <c r="AL9442" s="355">
        <v>0</v>
      </c>
      <c r="AM9442" s="11">
        <f>IF(Verzie!$E$1="CZK",Ceny!AK9442,IF(Verzie!$E$1="SK",Ceny!AL9442,""))</f>
        <v>0</v>
      </c>
    </row>
    <row r="9443" spans="34:39" ht="15">
      <c r="AH9443" s="353" t="s">
        <v>1682</v>
      </c>
      <c r="AI9443" s="352" t="s">
        <v>26324</v>
      </c>
      <c r="AJ9443" s="352" t="s">
        <v>26323</v>
      </c>
      <c r="AK9443" s="354">
        <v>2986.03062</v>
      </c>
      <c r="AL9443" s="355">
        <v>120.20032</v>
      </c>
      <c r="AM9443" s="11">
        <f>IF(Verzie!$E$1="CZK",Ceny!AK9443,IF(Verzie!$E$1="SK",Ceny!AL9443,""))</f>
        <v>120.20032</v>
      </c>
    </row>
    <row r="9444" spans="34:39" ht="15">
      <c r="AH9444" s="353" t="s">
        <v>1682</v>
      </c>
      <c r="AI9444" s="352" t="s">
        <v>26325</v>
      </c>
      <c r="AJ9444" s="352" t="s">
        <v>26326</v>
      </c>
      <c r="AK9444" s="354">
        <v>2683.0312699999999</v>
      </c>
      <c r="AL9444" s="355">
        <v>107.96276</v>
      </c>
      <c r="AM9444" s="11">
        <f>IF(Verzie!$E$1="CZK",Ceny!AK9444,IF(Verzie!$E$1="SK",Ceny!AL9444,""))</f>
        <v>107.96276</v>
      </c>
    </row>
    <row r="9445" spans="34:39" ht="15">
      <c r="AH9445" s="353" t="s">
        <v>1682</v>
      </c>
      <c r="AI9445" s="352" t="s">
        <v>26327</v>
      </c>
      <c r="AJ9445" s="352" t="s">
        <v>26328</v>
      </c>
      <c r="AK9445" s="354">
        <v>2961.46236</v>
      </c>
      <c r="AL9445" s="355">
        <v>119.22564</v>
      </c>
      <c r="AM9445" s="11">
        <f>IF(Verzie!$E$1="CZK",Ceny!AK9445,IF(Verzie!$E$1="SK",Ceny!AL9445,""))</f>
        <v>119.22564</v>
      </c>
    </row>
    <row r="9446" spans="34:39" ht="15">
      <c r="AH9446" s="353" t="s">
        <v>1682</v>
      </c>
      <c r="AI9446" s="352" t="s">
        <v>26329</v>
      </c>
      <c r="AJ9446" s="352" t="s">
        <v>26330</v>
      </c>
      <c r="AK9446" s="354">
        <v>2961.46236</v>
      </c>
      <c r="AL9446" s="355">
        <v>119.22564</v>
      </c>
      <c r="AM9446" s="11">
        <f>IF(Verzie!$E$1="CZK",Ceny!AK9446,IF(Verzie!$E$1="SK",Ceny!AL9446,""))</f>
        <v>119.22564</v>
      </c>
    </row>
    <row r="9447" spans="34:39" ht="15">
      <c r="AH9447" s="353" t="s">
        <v>1682</v>
      </c>
      <c r="AI9447" s="352" t="s">
        <v>26331</v>
      </c>
      <c r="AJ9447" s="352" t="s">
        <v>26332</v>
      </c>
      <c r="AK9447" s="354">
        <v>2658.4630099999999</v>
      </c>
      <c r="AL9447" s="355">
        <v>106.98808</v>
      </c>
      <c r="AM9447" s="11">
        <f>IF(Verzie!$E$1="CZK",Ceny!AK9447,IF(Verzie!$E$1="SK",Ceny!AL9447,""))</f>
        <v>106.98808</v>
      </c>
    </row>
    <row r="9448" spans="34:39" ht="15">
      <c r="AH9448" s="353" t="s">
        <v>1682</v>
      </c>
      <c r="AI9448" s="352" t="s">
        <v>26333</v>
      </c>
      <c r="AJ9448" s="352" t="s">
        <v>26334</v>
      </c>
      <c r="AK9448" s="354">
        <v>2961.46236</v>
      </c>
      <c r="AL9448" s="355">
        <v>119.22564</v>
      </c>
      <c r="AM9448" s="11">
        <f>IF(Verzie!$E$1="CZK",Ceny!AK9448,IF(Verzie!$E$1="SK",Ceny!AL9448,""))</f>
        <v>119.22564</v>
      </c>
    </row>
    <row r="9449" spans="34:39" ht="15">
      <c r="AH9449" s="353" t="s">
        <v>1682</v>
      </c>
      <c r="AI9449" s="352" t="s">
        <v>26335</v>
      </c>
      <c r="AJ9449" s="352" t="s">
        <v>26336</v>
      </c>
      <c r="AK9449" s="354">
        <v>2961.46236</v>
      </c>
      <c r="AL9449" s="355">
        <v>119.22564</v>
      </c>
      <c r="AM9449" s="11">
        <f>IF(Verzie!$E$1="CZK",Ceny!AK9449,IF(Verzie!$E$1="SK",Ceny!AL9449,""))</f>
        <v>119.22564</v>
      </c>
    </row>
    <row r="9450" spans="34:39" ht="15">
      <c r="AH9450" s="353" t="s">
        <v>1682</v>
      </c>
      <c r="AI9450" s="352" t="s">
        <v>26337</v>
      </c>
      <c r="AJ9450" s="352" t="s">
        <v>26338</v>
      </c>
      <c r="AK9450" s="354">
        <v>2658.4630099999999</v>
      </c>
      <c r="AL9450" s="355">
        <v>106.98808</v>
      </c>
      <c r="AM9450" s="11">
        <f>IF(Verzie!$E$1="CZK",Ceny!AK9450,IF(Verzie!$E$1="SK",Ceny!AL9450,""))</f>
        <v>106.98808</v>
      </c>
    </row>
    <row r="9451" spans="34:39" ht="15">
      <c r="AH9451" s="353" t="s">
        <v>1682</v>
      </c>
      <c r="AI9451" s="352" t="s">
        <v>26339</v>
      </c>
      <c r="AJ9451" s="352" t="s">
        <v>26340</v>
      </c>
      <c r="AK9451" s="354">
        <v>2734.0843300000001</v>
      </c>
      <c r="AL9451" s="355">
        <v>110.425</v>
      </c>
      <c r="AM9451" s="11">
        <f>IF(Verzie!$E$1="CZK",Ceny!AK9451,IF(Verzie!$E$1="SK",Ceny!AL9451,""))</f>
        <v>110.425</v>
      </c>
    </row>
    <row r="9452" spans="34:39" ht="15">
      <c r="AH9452" s="353" t="s">
        <v>1682</v>
      </c>
      <c r="AI9452" s="352" t="s">
        <v>26341</v>
      </c>
      <c r="AJ9452" s="352" t="s">
        <v>26342</v>
      </c>
      <c r="AK9452" s="354">
        <v>2734.0843300000001</v>
      </c>
      <c r="AL9452" s="355">
        <v>110.425</v>
      </c>
      <c r="AM9452" s="11">
        <f>IF(Verzie!$E$1="CZK",Ceny!AK9452,IF(Verzie!$E$1="SK",Ceny!AL9452,""))</f>
        <v>110.425</v>
      </c>
    </row>
    <row r="9453" spans="34:39" ht="15">
      <c r="AH9453" s="353" t="s">
        <v>1682</v>
      </c>
      <c r="AI9453" s="352" t="s">
        <v>26343</v>
      </c>
      <c r="AJ9453" s="352" t="s">
        <v>26344</v>
      </c>
      <c r="AK9453" s="354">
        <v>2402.9641000000001</v>
      </c>
      <c r="AL9453" s="355">
        <v>97.05162</v>
      </c>
      <c r="AM9453" s="11">
        <f>IF(Verzie!$E$1="CZK",Ceny!AK9453,IF(Verzie!$E$1="SK",Ceny!AL9453,""))</f>
        <v>97.05162</v>
      </c>
    </row>
    <row r="9454" spans="34:39" ht="15">
      <c r="AH9454" s="353" t="s">
        <v>1682</v>
      </c>
      <c r="AI9454" s="352" t="s">
        <v>26345</v>
      </c>
      <c r="AJ9454" s="352" t="s">
        <v>26346</v>
      </c>
      <c r="AK9454" s="354">
        <v>2734.0843300000001</v>
      </c>
      <c r="AL9454" s="355">
        <v>110.425</v>
      </c>
      <c r="AM9454" s="11">
        <f>IF(Verzie!$E$1="CZK",Ceny!AK9454,IF(Verzie!$E$1="SK",Ceny!AL9454,""))</f>
        <v>110.425</v>
      </c>
    </row>
    <row r="9455" spans="34:39" ht="15">
      <c r="AH9455" s="353" t="s">
        <v>1682</v>
      </c>
      <c r="AI9455" s="352" t="s">
        <v>26347</v>
      </c>
      <c r="AJ9455" s="352" t="s">
        <v>26348</v>
      </c>
      <c r="AK9455" s="354">
        <v>2734.0843300000001</v>
      </c>
      <c r="AL9455" s="355">
        <v>110.425</v>
      </c>
      <c r="AM9455" s="11">
        <f>IF(Verzie!$E$1="CZK",Ceny!AK9455,IF(Verzie!$E$1="SK",Ceny!AL9455,""))</f>
        <v>110.425</v>
      </c>
    </row>
    <row r="9456" spans="34:39" ht="15">
      <c r="AH9456" s="353" t="s">
        <v>1682</v>
      </c>
      <c r="AI9456" s="352" t="s">
        <v>26349</v>
      </c>
      <c r="AJ9456" s="352" t="s">
        <v>26350</v>
      </c>
      <c r="AK9456" s="354">
        <v>2402.9641000000001</v>
      </c>
      <c r="AL9456" s="355">
        <v>97.05162</v>
      </c>
      <c r="AM9456" s="11">
        <f>IF(Verzie!$E$1="CZK",Ceny!AK9456,IF(Verzie!$E$1="SK",Ceny!AL9456,""))</f>
        <v>97.05162</v>
      </c>
    </row>
    <row r="9457" spans="34:39" ht="15">
      <c r="AH9457" s="353" t="s">
        <v>1682</v>
      </c>
      <c r="AI9457" s="352" t="s">
        <v>26351</v>
      </c>
      <c r="AJ9457" s="352" t="s">
        <v>26352</v>
      </c>
      <c r="AK9457" s="354">
        <v>3173.2324100000001</v>
      </c>
      <c r="AL9457" s="355">
        <v>127.6276</v>
      </c>
      <c r="AM9457" s="11">
        <f>IF(Verzie!$E$1="CZK",Ceny!AK9457,IF(Verzie!$E$1="SK",Ceny!AL9457,""))</f>
        <v>127.6276</v>
      </c>
    </row>
    <row r="9458" spans="34:39" ht="15">
      <c r="AH9458" s="353" t="s">
        <v>1682</v>
      </c>
      <c r="AI9458" s="352" t="s">
        <v>26353</v>
      </c>
      <c r="AJ9458" s="352" t="s">
        <v>26354</v>
      </c>
      <c r="AK9458" s="354">
        <v>3173.2324100000001</v>
      </c>
      <c r="AL9458" s="355">
        <v>127.6276</v>
      </c>
      <c r="AM9458" s="11">
        <f>IF(Verzie!$E$1="CZK",Ceny!AK9458,IF(Verzie!$E$1="SK",Ceny!AL9458,""))</f>
        <v>127.6276</v>
      </c>
    </row>
    <row r="9459" spans="34:39" ht="15">
      <c r="AH9459" s="353" t="s">
        <v>1682</v>
      </c>
      <c r="AI9459" s="352" t="s">
        <v>26355</v>
      </c>
      <c r="AJ9459" s="352" t="s">
        <v>26356</v>
      </c>
      <c r="AK9459" s="354">
        <v>2870.23306</v>
      </c>
      <c r="AL9459" s="355">
        <v>115.39004</v>
      </c>
      <c r="AM9459" s="11">
        <f>IF(Verzie!$E$1="CZK",Ceny!AK9459,IF(Verzie!$E$1="SK",Ceny!AL9459,""))</f>
        <v>115.39004</v>
      </c>
    </row>
    <row r="9460" spans="34:39" ht="15">
      <c r="AH9460" s="353" t="s">
        <v>1682</v>
      </c>
      <c r="AI9460" s="352" t="s">
        <v>26357</v>
      </c>
      <c r="AJ9460" s="352" t="s">
        <v>26358</v>
      </c>
      <c r="AK9460" s="354">
        <v>3173.2324100000001</v>
      </c>
      <c r="AL9460" s="355">
        <v>127.6276</v>
      </c>
      <c r="AM9460" s="11">
        <f>IF(Verzie!$E$1="CZK",Ceny!AK9460,IF(Verzie!$E$1="SK",Ceny!AL9460,""))</f>
        <v>127.6276</v>
      </c>
    </row>
    <row r="9461" spans="34:39" ht="15">
      <c r="AH9461" s="353" t="s">
        <v>1682</v>
      </c>
      <c r="AI9461" s="352" t="s">
        <v>26359</v>
      </c>
      <c r="AJ9461" s="352" t="s">
        <v>26360</v>
      </c>
      <c r="AK9461" s="354">
        <v>3173.2324100000001</v>
      </c>
      <c r="AL9461" s="355">
        <v>127.6276</v>
      </c>
      <c r="AM9461" s="11">
        <f>IF(Verzie!$E$1="CZK",Ceny!AK9461,IF(Verzie!$E$1="SK",Ceny!AL9461,""))</f>
        <v>127.6276</v>
      </c>
    </row>
    <row r="9462" spans="34:39" ht="15">
      <c r="AH9462" s="353" t="s">
        <v>1682</v>
      </c>
      <c r="AI9462" s="352" t="s">
        <v>26361</v>
      </c>
      <c r="AJ9462" s="352" t="s">
        <v>26362</v>
      </c>
      <c r="AK9462" s="354">
        <v>2870.23306</v>
      </c>
      <c r="AL9462" s="355">
        <v>115.39004</v>
      </c>
      <c r="AM9462" s="11">
        <f>IF(Verzie!$E$1="CZK",Ceny!AK9462,IF(Verzie!$E$1="SK",Ceny!AL9462,""))</f>
        <v>115.39004</v>
      </c>
    </row>
    <row r="9463" spans="34:39" ht="15">
      <c r="AH9463" s="353" t="s">
        <v>1682</v>
      </c>
      <c r="AI9463" s="352" t="s">
        <v>26363</v>
      </c>
      <c r="AJ9463" s="352" t="s">
        <v>26364</v>
      </c>
      <c r="AK9463" s="354">
        <v>3140.4717500000002</v>
      </c>
      <c r="AL9463" s="355">
        <v>126.32798</v>
      </c>
      <c r="AM9463" s="11">
        <f>IF(Verzie!$E$1="CZK",Ceny!AK9463,IF(Verzie!$E$1="SK",Ceny!AL9463,""))</f>
        <v>126.32798</v>
      </c>
    </row>
    <row r="9464" spans="34:39" ht="15">
      <c r="AH9464" s="353" t="s">
        <v>1682</v>
      </c>
      <c r="AI9464" s="352" t="s">
        <v>26365</v>
      </c>
      <c r="AJ9464" s="352" t="s">
        <v>26366</v>
      </c>
      <c r="AK9464" s="354">
        <v>3140.4717500000002</v>
      </c>
      <c r="AL9464" s="355">
        <v>126.32798</v>
      </c>
      <c r="AM9464" s="11">
        <f>IF(Verzie!$E$1="CZK",Ceny!AK9464,IF(Verzie!$E$1="SK",Ceny!AL9464,""))</f>
        <v>126.32798</v>
      </c>
    </row>
    <row r="9465" spans="34:39" ht="15">
      <c r="AH9465" s="353" t="s">
        <v>1682</v>
      </c>
      <c r="AI9465" s="352" t="s">
        <v>26367</v>
      </c>
      <c r="AJ9465" s="352" t="s">
        <v>26368</v>
      </c>
      <c r="AK9465" s="354">
        <v>2837.4724000000001</v>
      </c>
      <c r="AL9465" s="355">
        <v>114.09041999999999</v>
      </c>
      <c r="AM9465" s="11">
        <f>IF(Verzie!$E$1="CZK",Ceny!AK9465,IF(Verzie!$E$1="SK",Ceny!AL9465,""))</f>
        <v>114.09041999999999</v>
      </c>
    </row>
    <row r="9466" spans="34:39" ht="15">
      <c r="AH9466" s="353" t="s">
        <v>1682</v>
      </c>
      <c r="AI9466" s="352" t="s">
        <v>26369</v>
      </c>
      <c r="AJ9466" s="352" t="s">
        <v>26370</v>
      </c>
      <c r="AK9466" s="354">
        <v>3140.4717500000002</v>
      </c>
      <c r="AL9466" s="355">
        <v>126.32798</v>
      </c>
      <c r="AM9466" s="11">
        <f>IF(Verzie!$E$1="CZK",Ceny!AK9466,IF(Verzie!$E$1="SK",Ceny!AL9466,""))</f>
        <v>126.32798</v>
      </c>
    </row>
    <row r="9467" spans="34:39" ht="15">
      <c r="AH9467" s="353" t="s">
        <v>1682</v>
      </c>
      <c r="AI9467" s="352" t="s">
        <v>26371</v>
      </c>
      <c r="AJ9467" s="352" t="s">
        <v>26372</v>
      </c>
      <c r="AK9467" s="354">
        <v>3140.4717500000002</v>
      </c>
      <c r="AL9467" s="355">
        <v>126.32798</v>
      </c>
      <c r="AM9467" s="11">
        <f>IF(Verzie!$E$1="CZK",Ceny!AK9467,IF(Verzie!$E$1="SK",Ceny!AL9467,""))</f>
        <v>126.32798</v>
      </c>
    </row>
    <row r="9468" spans="34:39" ht="15">
      <c r="AH9468" s="353" t="s">
        <v>1682</v>
      </c>
      <c r="AI9468" s="352" t="s">
        <v>26373</v>
      </c>
      <c r="AJ9468" s="352" t="s">
        <v>26374</v>
      </c>
      <c r="AK9468" s="354">
        <v>2837.4724000000001</v>
      </c>
      <c r="AL9468" s="355">
        <v>114.09041999999999</v>
      </c>
      <c r="AM9468" s="11">
        <f>IF(Verzie!$E$1="CZK",Ceny!AK9468,IF(Verzie!$E$1="SK",Ceny!AL9468,""))</f>
        <v>114.09041999999999</v>
      </c>
    </row>
    <row r="9469" spans="34:39" ht="15">
      <c r="AH9469" s="353" t="s">
        <v>1682</v>
      </c>
      <c r="AI9469" s="352" t="s">
        <v>26375</v>
      </c>
      <c r="AJ9469" s="352" t="s">
        <v>26376</v>
      </c>
      <c r="AK9469" s="354">
        <v>6093.6366900000003</v>
      </c>
      <c r="AL9469" s="355">
        <v>246.11165</v>
      </c>
      <c r="AM9469" s="11">
        <f>IF(Verzie!$E$1="CZK",Ceny!AK9469,IF(Verzie!$E$1="SK",Ceny!AL9469,""))</f>
        <v>246.11165</v>
      </c>
    </row>
    <row r="9470" spans="34:39" ht="15">
      <c r="AH9470" s="353" t="s">
        <v>1682</v>
      </c>
      <c r="AI9470" s="352" t="s">
        <v>26377</v>
      </c>
      <c r="AJ9470" s="352" t="s">
        <v>26378</v>
      </c>
      <c r="AK9470" s="354">
        <v>5381.1605099999997</v>
      </c>
      <c r="AL9470" s="355">
        <v>217.33597</v>
      </c>
      <c r="AM9470" s="11">
        <f>IF(Verzie!$E$1="CZK",Ceny!AK9470,IF(Verzie!$E$1="SK",Ceny!AL9470,""))</f>
        <v>217.33597</v>
      </c>
    </row>
    <row r="9471" spans="34:39" ht="15">
      <c r="AH9471" s="353" t="s">
        <v>1682</v>
      </c>
      <c r="AI9471" s="352" t="s">
        <v>26379</v>
      </c>
      <c r="AJ9471" s="352" t="s">
        <v>26380</v>
      </c>
      <c r="AK9471" s="354">
        <v>7191.5068899999997</v>
      </c>
      <c r="AL9471" s="355">
        <v>289.11815000000001</v>
      </c>
      <c r="AM9471" s="11">
        <f>IF(Verzie!$E$1="CZK",Ceny!AK9471,IF(Verzie!$E$1="SK",Ceny!AL9471,""))</f>
        <v>289.11815000000001</v>
      </c>
    </row>
    <row r="9472" spans="34:39" ht="15">
      <c r="AH9472" s="353" t="s">
        <v>1682</v>
      </c>
      <c r="AI9472" s="352" t="s">
        <v>26381</v>
      </c>
      <c r="AJ9472" s="352" t="s">
        <v>26382</v>
      </c>
      <c r="AK9472" s="354">
        <v>6549.3329100000001</v>
      </c>
      <c r="AL9472" s="355">
        <v>263.18202000000002</v>
      </c>
      <c r="AM9472" s="11">
        <f>IF(Verzie!$E$1="CZK",Ceny!AK9472,IF(Verzie!$E$1="SK",Ceny!AL9472,""))</f>
        <v>263.18202000000002</v>
      </c>
    </row>
    <row r="9473" spans="34:39" ht="15">
      <c r="AH9473" s="353" t="s">
        <v>1682</v>
      </c>
      <c r="AI9473" s="352" t="s">
        <v>26383</v>
      </c>
      <c r="AJ9473" s="352" t="s">
        <v>26384</v>
      </c>
      <c r="AK9473" s="354">
        <v>7109.6052399999999</v>
      </c>
      <c r="AL9473" s="355">
        <v>285.8691</v>
      </c>
      <c r="AM9473" s="11">
        <f>IF(Verzie!$E$1="CZK",Ceny!AK9473,IF(Verzie!$E$1="SK",Ceny!AL9473,""))</f>
        <v>285.8691</v>
      </c>
    </row>
    <row r="9474" spans="34:39" ht="15">
      <c r="AH9474" s="353" t="s">
        <v>1682</v>
      </c>
      <c r="AI9474" s="352" t="s">
        <v>26385</v>
      </c>
      <c r="AJ9474" s="352" t="s">
        <v>26386</v>
      </c>
      <c r="AK9474" s="354">
        <v>6467.4312600000003</v>
      </c>
      <c r="AL9474" s="355">
        <v>259.93297000000001</v>
      </c>
      <c r="AM9474" s="11">
        <f>IF(Verzie!$E$1="CZK",Ceny!AK9474,IF(Verzie!$E$1="SK",Ceny!AL9474,""))</f>
        <v>259.93297000000001</v>
      </c>
    </row>
    <row r="9475" spans="34:39" ht="15">
      <c r="AH9475" s="353" t="s">
        <v>1682</v>
      </c>
      <c r="AI9475" s="352" t="s">
        <v>26387</v>
      </c>
      <c r="AJ9475" s="352" t="s">
        <v>26388</v>
      </c>
      <c r="AK9475" s="354">
        <v>6248.4743500000004</v>
      </c>
      <c r="AL9475" s="355">
        <v>252.36498</v>
      </c>
      <c r="AM9475" s="11">
        <f>IF(Verzie!$E$1="CZK",Ceny!AK9475,IF(Verzie!$E$1="SK",Ceny!AL9475,""))</f>
        <v>252.36498</v>
      </c>
    </row>
    <row r="9476" spans="34:39" ht="15">
      <c r="AH9476" s="353" t="s">
        <v>1682</v>
      </c>
      <c r="AI9476" s="352" t="s">
        <v>26389</v>
      </c>
      <c r="AJ9476" s="352" t="s">
        <v>26390</v>
      </c>
      <c r="AK9476" s="354">
        <v>5521.8576899999998</v>
      </c>
      <c r="AL9476" s="355">
        <v>223.01837</v>
      </c>
      <c r="AM9476" s="11">
        <f>IF(Verzie!$E$1="CZK",Ceny!AK9476,IF(Verzie!$E$1="SK",Ceny!AL9476,""))</f>
        <v>223.01837</v>
      </c>
    </row>
    <row r="9477" spans="34:39" ht="15">
      <c r="AH9477" s="353" t="s">
        <v>1682</v>
      </c>
      <c r="AI9477" s="352" t="s">
        <v>26391</v>
      </c>
      <c r="AJ9477" s="352" t="s">
        <v>26392</v>
      </c>
      <c r="AK9477" s="354">
        <v>6442.7360500000004</v>
      </c>
      <c r="AL9477" s="355">
        <v>259.41041999999999</v>
      </c>
      <c r="AM9477" s="11">
        <f>IF(Verzie!$E$1="CZK",Ceny!AK9477,IF(Verzie!$E$1="SK",Ceny!AL9477,""))</f>
        <v>259.41041999999999</v>
      </c>
    </row>
    <row r="9478" spans="34:39" ht="15">
      <c r="AH9478" s="353" t="s">
        <v>1682</v>
      </c>
      <c r="AI9478" s="352" t="s">
        <v>26393</v>
      </c>
      <c r="AJ9478" s="352" t="s">
        <v>26394</v>
      </c>
      <c r="AK9478" s="354">
        <v>5800.5620699999999</v>
      </c>
      <c r="AL9478" s="355">
        <v>233.47429</v>
      </c>
      <c r="AM9478" s="11">
        <f>IF(Verzie!$E$1="CZK",Ceny!AK9478,IF(Verzie!$E$1="SK",Ceny!AL9478,""))</f>
        <v>233.47429</v>
      </c>
    </row>
    <row r="9479" spans="34:39" ht="15">
      <c r="AH9479" s="353" t="s">
        <v>1682</v>
      </c>
      <c r="AI9479" s="352" t="s">
        <v>26395</v>
      </c>
      <c r="AJ9479" s="352" t="s">
        <v>26396</v>
      </c>
      <c r="AK9479" s="354">
        <v>7467.5284700000002</v>
      </c>
      <c r="AL9479" s="355">
        <v>300.06981999999999</v>
      </c>
      <c r="AM9479" s="11">
        <f>IF(Verzie!$E$1="CZK",Ceny!AK9479,IF(Verzie!$E$1="SK",Ceny!AL9479,""))</f>
        <v>300.06981999999999</v>
      </c>
    </row>
    <row r="9480" spans="34:39" ht="15">
      <c r="AH9480" s="353" t="s">
        <v>1682</v>
      </c>
      <c r="AI9480" s="352" t="s">
        <v>26397</v>
      </c>
      <c r="AJ9480" s="352" t="s">
        <v>26398</v>
      </c>
      <c r="AK9480" s="354">
        <v>6825.3544899999997</v>
      </c>
      <c r="AL9480" s="355">
        <v>274.13369</v>
      </c>
      <c r="AM9480" s="11">
        <f>IF(Verzie!$E$1="CZK",Ceny!AK9480,IF(Verzie!$E$1="SK",Ceny!AL9480,""))</f>
        <v>274.13369</v>
      </c>
    </row>
    <row r="9481" spans="34:39" ht="15">
      <c r="AH9481" s="353" t="s">
        <v>1682</v>
      </c>
      <c r="AI9481" s="352" t="s">
        <v>26399</v>
      </c>
      <c r="AJ9481" s="352" t="s">
        <v>26400</v>
      </c>
      <c r="AK9481" s="354">
        <v>5784.0724700000001</v>
      </c>
      <c r="AL9481" s="355">
        <v>233.60864000000001</v>
      </c>
      <c r="AM9481" s="11">
        <f>IF(Verzie!$E$1="CZK",Ceny!AK9481,IF(Verzie!$E$1="SK",Ceny!AL9481,""))</f>
        <v>233.60864000000001</v>
      </c>
    </row>
    <row r="9482" spans="34:39" ht="15">
      <c r="AH9482" s="353" t="s">
        <v>1682</v>
      </c>
      <c r="AI9482" s="352" t="s">
        <v>26401</v>
      </c>
      <c r="AJ9482" s="352" t="s">
        <v>26402</v>
      </c>
      <c r="AK9482" s="354">
        <v>5099.6771500000004</v>
      </c>
      <c r="AL9482" s="355">
        <v>205.96727000000001</v>
      </c>
      <c r="AM9482" s="11">
        <f>IF(Verzie!$E$1="CZK",Ceny!AK9482,IF(Verzie!$E$1="SK",Ceny!AL9482,""))</f>
        <v>205.96727000000001</v>
      </c>
    </row>
    <row r="9483" spans="34:39" ht="15">
      <c r="AH9483" s="353" t="s">
        <v>1682</v>
      </c>
      <c r="AI9483" s="352" t="s">
        <v>26403</v>
      </c>
      <c r="AJ9483" s="352" t="s">
        <v>26404</v>
      </c>
      <c r="AK9483" s="354">
        <v>6442.7360500000004</v>
      </c>
      <c r="AL9483" s="355">
        <v>259.41041999999999</v>
      </c>
      <c r="AM9483" s="11">
        <f>IF(Verzie!$E$1="CZK",Ceny!AK9483,IF(Verzie!$E$1="SK",Ceny!AL9483,""))</f>
        <v>259.41041999999999</v>
      </c>
    </row>
    <row r="9484" spans="34:39" ht="15">
      <c r="AH9484" s="353" t="s">
        <v>1682</v>
      </c>
      <c r="AI9484" s="352" t="s">
        <v>26405</v>
      </c>
      <c r="AJ9484" s="352" t="s">
        <v>26406</v>
      </c>
      <c r="AK9484" s="354">
        <v>5800.5620699999999</v>
      </c>
      <c r="AL9484" s="355">
        <v>233.47429</v>
      </c>
      <c r="AM9484" s="11">
        <f>IF(Verzie!$E$1="CZK",Ceny!AK9484,IF(Verzie!$E$1="SK",Ceny!AL9484,""))</f>
        <v>233.47429</v>
      </c>
    </row>
    <row r="9485" spans="34:39" ht="15">
      <c r="AH9485" s="353" t="s">
        <v>1682</v>
      </c>
      <c r="AI9485" s="352" t="s">
        <v>26407</v>
      </c>
      <c r="AJ9485" s="352" t="s">
        <v>26408</v>
      </c>
      <c r="AK9485" s="354">
        <v>6393.5995300000004</v>
      </c>
      <c r="AL9485" s="355">
        <v>257.46105999999997</v>
      </c>
      <c r="AM9485" s="11">
        <f>IF(Verzie!$E$1="CZK",Ceny!AK9485,IF(Verzie!$E$1="SK",Ceny!AL9485,""))</f>
        <v>257.46105999999997</v>
      </c>
    </row>
    <row r="9486" spans="34:39" ht="15">
      <c r="AH9486" s="353" t="s">
        <v>1682</v>
      </c>
      <c r="AI9486" s="352" t="s">
        <v>26409</v>
      </c>
      <c r="AJ9486" s="352" t="s">
        <v>26410</v>
      </c>
      <c r="AK9486" s="354">
        <v>5751.4255499999999</v>
      </c>
      <c r="AL9486" s="355">
        <v>231.52493000000001</v>
      </c>
      <c r="AM9486" s="11">
        <f>IF(Verzie!$E$1="CZK",Ceny!AK9486,IF(Verzie!$E$1="SK",Ceny!AL9486,""))</f>
        <v>231.52493000000001</v>
      </c>
    </row>
    <row r="9487" spans="34:39" ht="15">
      <c r="AH9487" s="353" t="s">
        <v>1682</v>
      </c>
      <c r="AI9487" s="352" t="s">
        <v>26411</v>
      </c>
      <c r="AJ9487" s="352" t="s">
        <v>26412</v>
      </c>
      <c r="AK9487" s="354">
        <v>5938.8434699999998</v>
      </c>
      <c r="AL9487" s="355">
        <v>239.85978</v>
      </c>
      <c r="AM9487" s="11">
        <f>IF(Verzie!$E$1="CZK",Ceny!AK9487,IF(Verzie!$E$1="SK",Ceny!AL9487,""))</f>
        <v>239.85978</v>
      </c>
    </row>
    <row r="9488" spans="34:39" ht="15">
      <c r="AH9488" s="353" t="s">
        <v>1682</v>
      </c>
      <c r="AI9488" s="352" t="s">
        <v>26413</v>
      </c>
      <c r="AJ9488" s="352" t="s">
        <v>26414</v>
      </c>
      <c r="AK9488" s="354">
        <v>5240.4277300000003</v>
      </c>
      <c r="AL9488" s="355">
        <v>211.65200999999999</v>
      </c>
      <c r="AM9488" s="11">
        <f>IF(Verzie!$E$1="CZK",Ceny!AK9488,IF(Verzie!$E$1="SK",Ceny!AL9488,""))</f>
        <v>211.65200999999999</v>
      </c>
    </row>
    <row r="9489" spans="34:39" ht="15">
      <c r="AH9489" s="353" t="s">
        <v>1682</v>
      </c>
      <c r="AI9489" s="352" t="s">
        <v>26415</v>
      </c>
      <c r="AJ9489" s="352" t="s">
        <v>26416</v>
      </c>
      <c r="AK9489" s="354">
        <v>6817.1396299999997</v>
      </c>
      <c r="AL9489" s="355">
        <v>274.26497999999998</v>
      </c>
      <c r="AM9489" s="11">
        <f>IF(Verzie!$E$1="CZK",Ceny!AK9489,IF(Verzie!$E$1="SK",Ceny!AL9489,""))</f>
        <v>274.26497999999998</v>
      </c>
    </row>
    <row r="9490" spans="34:39" ht="15">
      <c r="AH9490" s="353" t="s">
        <v>1682</v>
      </c>
      <c r="AI9490" s="352" t="s">
        <v>26417</v>
      </c>
      <c r="AJ9490" s="352" t="s">
        <v>26418</v>
      </c>
      <c r="AK9490" s="354">
        <v>6174.9656500000001</v>
      </c>
      <c r="AL9490" s="355">
        <v>248.32884999999999</v>
      </c>
      <c r="AM9490" s="11">
        <f>IF(Verzie!$E$1="CZK",Ceny!AK9490,IF(Verzie!$E$1="SK",Ceny!AL9490,""))</f>
        <v>248.32884999999999</v>
      </c>
    </row>
    <row r="9491" spans="34:39" ht="15">
      <c r="AH9491" s="353" t="s">
        <v>1682</v>
      </c>
      <c r="AI9491" s="352" t="s">
        <v>26419</v>
      </c>
      <c r="AJ9491" s="352" t="s">
        <v>26420</v>
      </c>
      <c r="AK9491" s="354">
        <v>6751.6183099999998</v>
      </c>
      <c r="AL9491" s="355">
        <v>271.66574000000003</v>
      </c>
      <c r="AM9491" s="11">
        <f>IF(Verzie!$E$1="CZK",Ceny!AK9491,IF(Verzie!$E$1="SK",Ceny!AL9491,""))</f>
        <v>271.66574000000003</v>
      </c>
    </row>
    <row r="9492" spans="34:39" ht="15">
      <c r="AH9492" s="353" t="s">
        <v>1682</v>
      </c>
      <c r="AI9492" s="352" t="s">
        <v>26421</v>
      </c>
      <c r="AJ9492" s="352" t="s">
        <v>26422</v>
      </c>
      <c r="AK9492" s="354">
        <v>6109.4443300000003</v>
      </c>
      <c r="AL9492" s="355">
        <v>245.72961000000001</v>
      </c>
      <c r="AM9492" s="11">
        <f>IF(Verzie!$E$1="CZK",Ceny!AK9492,IF(Verzie!$E$1="SK",Ceny!AL9492,""))</f>
        <v>245.72961000000001</v>
      </c>
    </row>
    <row r="9493" spans="34:39" ht="15">
      <c r="AH9493" s="353" t="s">
        <v>1682</v>
      </c>
      <c r="AI9493" s="352" t="s">
        <v>26423</v>
      </c>
      <c r="AJ9493" s="352" t="s">
        <v>26424</v>
      </c>
      <c r="AK9493" s="354">
        <v>2915.2278799999999</v>
      </c>
      <c r="AL9493" s="355">
        <v>117.74101</v>
      </c>
      <c r="AM9493" s="11">
        <f>IF(Verzie!$E$1="CZK",Ceny!AK9493,IF(Verzie!$E$1="SK",Ceny!AL9493,""))</f>
        <v>117.74101</v>
      </c>
    </row>
    <row r="9494" spans="34:39" ht="15">
      <c r="AH9494" s="353" t="s">
        <v>1682</v>
      </c>
      <c r="AI9494" s="352" t="s">
        <v>26425</v>
      </c>
      <c r="AJ9494" s="352" t="s">
        <v>26426</v>
      </c>
      <c r="AK9494" s="354">
        <v>2567.6155600000002</v>
      </c>
      <c r="AL9494" s="355">
        <v>103.70162999999999</v>
      </c>
      <c r="AM9494" s="11">
        <f>IF(Verzie!$E$1="CZK",Ceny!AK9494,IF(Verzie!$E$1="SK",Ceny!AL9494,""))</f>
        <v>103.70162999999999</v>
      </c>
    </row>
    <row r="9495" spans="34:39" ht="15">
      <c r="AH9495" s="353" t="s">
        <v>1682</v>
      </c>
      <c r="AI9495" s="352" t="s">
        <v>26427</v>
      </c>
      <c r="AJ9495" s="352" t="s">
        <v>26428</v>
      </c>
      <c r="AK9495" s="354">
        <v>2915.2278799999999</v>
      </c>
      <c r="AL9495" s="355">
        <v>117.74101</v>
      </c>
      <c r="AM9495" s="11">
        <f>IF(Verzie!$E$1="CZK",Ceny!AK9495,IF(Verzie!$E$1="SK",Ceny!AL9495,""))</f>
        <v>117.74101</v>
      </c>
    </row>
    <row r="9496" spans="34:39" ht="15">
      <c r="AH9496" s="353" t="s">
        <v>1682</v>
      </c>
      <c r="AI9496" s="352" t="s">
        <v>26429</v>
      </c>
      <c r="AJ9496" s="352" t="s">
        <v>26430</v>
      </c>
      <c r="AK9496" s="354">
        <v>2567.6155600000002</v>
      </c>
      <c r="AL9496" s="355">
        <v>103.70162999999999</v>
      </c>
      <c r="AM9496" s="11">
        <f>IF(Verzie!$E$1="CZK",Ceny!AK9496,IF(Verzie!$E$1="SK",Ceny!AL9496,""))</f>
        <v>103.70162999999999</v>
      </c>
    </row>
    <row r="9497" spans="34:39" ht="15">
      <c r="AH9497" s="353" t="s">
        <v>1682</v>
      </c>
      <c r="AI9497" s="352" t="s">
        <v>26431</v>
      </c>
      <c r="AJ9497" s="352" t="s">
        <v>26432</v>
      </c>
      <c r="AK9497" s="354">
        <v>3244.5596700000001</v>
      </c>
      <c r="AL9497" s="355">
        <v>130.64189999999999</v>
      </c>
      <c r="AM9497" s="11">
        <f>IF(Verzie!$E$1="CZK",Ceny!AK9497,IF(Verzie!$E$1="SK",Ceny!AL9497,""))</f>
        <v>130.64189999999999</v>
      </c>
    </row>
    <row r="9498" spans="34:39" ht="15">
      <c r="AH9498" s="353" t="s">
        <v>1682</v>
      </c>
      <c r="AI9498" s="352" t="s">
        <v>26433</v>
      </c>
      <c r="AJ9498" s="352" t="s">
        <v>26434</v>
      </c>
      <c r="AK9498" s="354">
        <v>2918.0580199999999</v>
      </c>
      <c r="AL9498" s="355">
        <v>117.45514</v>
      </c>
      <c r="AM9498" s="11">
        <f>IF(Verzie!$E$1="CZK",Ceny!AK9498,IF(Verzie!$E$1="SK",Ceny!AL9498,""))</f>
        <v>117.45514</v>
      </c>
    </row>
    <row r="9499" spans="34:39" ht="15">
      <c r="AH9499" s="353" t="s">
        <v>1682</v>
      </c>
      <c r="AI9499" s="352" t="s">
        <v>26435</v>
      </c>
      <c r="AJ9499" s="352" t="s">
        <v>26436</v>
      </c>
      <c r="AK9499" s="354">
        <v>3244.5596700000001</v>
      </c>
      <c r="AL9499" s="355">
        <v>130.64189999999999</v>
      </c>
      <c r="AM9499" s="11">
        <f>IF(Verzie!$E$1="CZK",Ceny!AK9499,IF(Verzie!$E$1="SK",Ceny!AL9499,""))</f>
        <v>130.64189999999999</v>
      </c>
    </row>
    <row r="9500" spans="34:39" ht="15">
      <c r="AH9500" s="353" t="s">
        <v>1682</v>
      </c>
      <c r="AI9500" s="352" t="s">
        <v>26437</v>
      </c>
      <c r="AJ9500" s="352" t="s">
        <v>26438</v>
      </c>
      <c r="AK9500" s="354">
        <v>2918.0580199999999</v>
      </c>
      <c r="AL9500" s="355">
        <v>117.45514</v>
      </c>
      <c r="AM9500" s="11">
        <f>IF(Verzie!$E$1="CZK",Ceny!AK9500,IF(Verzie!$E$1="SK",Ceny!AL9500,""))</f>
        <v>117.45514</v>
      </c>
    </row>
    <row r="9501" spans="34:39" ht="15">
      <c r="AH9501" s="353" t="s">
        <v>1682</v>
      </c>
      <c r="AI9501" s="352" t="s">
        <v>26439</v>
      </c>
      <c r="AJ9501" s="352" t="s">
        <v>26440</v>
      </c>
      <c r="AK9501" s="354">
        <v>3219.9914100000001</v>
      </c>
      <c r="AL9501" s="355">
        <v>129.66721999999999</v>
      </c>
      <c r="AM9501" s="11">
        <f>IF(Verzie!$E$1="CZK",Ceny!AK9501,IF(Verzie!$E$1="SK",Ceny!AL9501,""))</f>
        <v>129.66721999999999</v>
      </c>
    </row>
    <row r="9502" spans="34:39" ht="15">
      <c r="AH9502" s="353" t="s">
        <v>1682</v>
      </c>
      <c r="AI9502" s="352" t="s">
        <v>26441</v>
      </c>
      <c r="AJ9502" s="352" t="s">
        <v>26442</v>
      </c>
      <c r="AK9502" s="354">
        <v>2893.4897599999999</v>
      </c>
      <c r="AL9502" s="355">
        <v>116.48045999999999</v>
      </c>
      <c r="AM9502" s="11">
        <f>IF(Verzie!$E$1="CZK",Ceny!AK9502,IF(Verzie!$E$1="SK",Ceny!AL9502,""))</f>
        <v>116.48045999999999</v>
      </c>
    </row>
    <row r="9503" spans="34:39" ht="15">
      <c r="AH9503" s="353" t="s">
        <v>1682</v>
      </c>
      <c r="AI9503" s="352" t="s">
        <v>26443</v>
      </c>
      <c r="AJ9503" s="352" t="s">
        <v>26444</v>
      </c>
      <c r="AK9503" s="354">
        <v>3219.9914100000001</v>
      </c>
      <c r="AL9503" s="355">
        <v>129.66721999999999</v>
      </c>
      <c r="AM9503" s="11">
        <f>IF(Verzie!$E$1="CZK",Ceny!AK9503,IF(Verzie!$E$1="SK",Ceny!AL9503,""))</f>
        <v>129.66721999999999</v>
      </c>
    </row>
    <row r="9504" spans="34:39" ht="15">
      <c r="AH9504" s="353" t="s">
        <v>1682</v>
      </c>
      <c r="AI9504" s="352" t="s">
        <v>26445</v>
      </c>
      <c r="AJ9504" s="352" t="s">
        <v>26446</v>
      </c>
      <c r="AK9504" s="354">
        <v>2893.4897599999999</v>
      </c>
      <c r="AL9504" s="355">
        <v>116.48045999999999</v>
      </c>
      <c r="AM9504" s="11">
        <f>IF(Verzie!$E$1="CZK",Ceny!AK9504,IF(Verzie!$E$1="SK",Ceny!AL9504,""))</f>
        <v>116.48045999999999</v>
      </c>
    </row>
    <row r="9505" spans="34:39" ht="15">
      <c r="AH9505" s="353" t="s">
        <v>1682</v>
      </c>
      <c r="AI9505" s="352" t="s">
        <v>26447</v>
      </c>
      <c r="AJ9505" s="352" t="s">
        <v>26448</v>
      </c>
      <c r="AK9505" s="354">
        <v>2992.6133799999998</v>
      </c>
      <c r="AL9505" s="355">
        <v>120.86658</v>
      </c>
      <c r="AM9505" s="11">
        <f>IF(Verzie!$E$1="CZK",Ceny!AK9505,IF(Verzie!$E$1="SK",Ceny!AL9505,""))</f>
        <v>120.86658</v>
      </c>
    </row>
    <row r="9506" spans="34:39" ht="15">
      <c r="AH9506" s="353" t="s">
        <v>1682</v>
      </c>
      <c r="AI9506" s="352" t="s">
        <v>26449</v>
      </c>
      <c r="AJ9506" s="352" t="s">
        <v>26450</v>
      </c>
      <c r="AK9506" s="354">
        <v>2637.9908500000001</v>
      </c>
      <c r="AL9506" s="355">
        <v>106.544</v>
      </c>
      <c r="AM9506" s="11">
        <f>IF(Verzie!$E$1="CZK",Ceny!AK9506,IF(Verzie!$E$1="SK",Ceny!AL9506,""))</f>
        <v>106.544</v>
      </c>
    </row>
    <row r="9507" spans="34:39" ht="15">
      <c r="AH9507" s="353" t="s">
        <v>1682</v>
      </c>
      <c r="AI9507" s="352" t="s">
        <v>26451</v>
      </c>
      <c r="AJ9507" s="352" t="s">
        <v>26452</v>
      </c>
      <c r="AK9507" s="354">
        <v>2992.6133799999998</v>
      </c>
      <c r="AL9507" s="355">
        <v>120.86658</v>
      </c>
      <c r="AM9507" s="11">
        <f>IF(Verzie!$E$1="CZK",Ceny!AK9507,IF(Verzie!$E$1="SK",Ceny!AL9507,""))</f>
        <v>120.86658</v>
      </c>
    </row>
    <row r="9508" spans="34:39" ht="15">
      <c r="AH9508" s="353" t="s">
        <v>1682</v>
      </c>
      <c r="AI9508" s="352" t="s">
        <v>26453</v>
      </c>
      <c r="AJ9508" s="352" t="s">
        <v>26454</v>
      </c>
      <c r="AK9508" s="354">
        <v>2637.9908500000001</v>
      </c>
      <c r="AL9508" s="355">
        <v>106.544</v>
      </c>
      <c r="AM9508" s="11">
        <f>IF(Verzie!$E$1="CZK",Ceny!AK9508,IF(Verzie!$E$1="SK",Ceny!AL9508,""))</f>
        <v>106.544</v>
      </c>
    </row>
    <row r="9509" spans="34:39" ht="15">
      <c r="AH9509" s="353" t="s">
        <v>1682</v>
      </c>
      <c r="AI9509" s="352" t="s">
        <v>26455</v>
      </c>
      <c r="AJ9509" s="352" t="s">
        <v>26456</v>
      </c>
      <c r="AK9509" s="354">
        <v>3431.7614600000002</v>
      </c>
      <c r="AL9509" s="355">
        <v>138.06917999999999</v>
      </c>
      <c r="AM9509" s="11">
        <f>IF(Verzie!$E$1="CZK",Ceny!AK9509,IF(Verzie!$E$1="SK",Ceny!AL9509,""))</f>
        <v>138.06917999999999</v>
      </c>
    </row>
    <row r="9510" spans="34:39" ht="15">
      <c r="AH9510" s="353" t="s">
        <v>1682</v>
      </c>
      <c r="AI9510" s="352" t="s">
        <v>26457</v>
      </c>
      <c r="AJ9510" s="352" t="s">
        <v>26458</v>
      </c>
      <c r="AK9510" s="354">
        <v>3105.25981</v>
      </c>
      <c r="AL9510" s="355">
        <v>124.88242</v>
      </c>
      <c r="AM9510" s="11">
        <f>IF(Verzie!$E$1="CZK",Ceny!AK9510,IF(Verzie!$E$1="SK",Ceny!AL9510,""))</f>
        <v>124.88242</v>
      </c>
    </row>
    <row r="9511" spans="34:39" ht="15">
      <c r="AH9511" s="353" t="s">
        <v>1682</v>
      </c>
      <c r="AI9511" s="352" t="s">
        <v>26459</v>
      </c>
      <c r="AJ9511" s="352" t="s">
        <v>26460</v>
      </c>
      <c r="AK9511" s="354">
        <v>3431.7614600000002</v>
      </c>
      <c r="AL9511" s="355">
        <v>138.06917999999999</v>
      </c>
      <c r="AM9511" s="11">
        <f>IF(Verzie!$E$1="CZK",Ceny!AK9511,IF(Verzie!$E$1="SK",Ceny!AL9511,""))</f>
        <v>138.06917999999999</v>
      </c>
    </row>
    <row r="9512" spans="34:39" ht="15">
      <c r="AH9512" s="353" t="s">
        <v>1682</v>
      </c>
      <c r="AI9512" s="352" t="s">
        <v>26461</v>
      </c>
      <c r="AJ9512" s="352" t="s">
        <v>26462</v>
      </c>
      <c r="AK9512" s="354">
        <v>3105.25981</v>
      </c>
      <c r="AL9512" s="355">
        <v>124.88242</v>
      </c>
      <c r="AM9512" s="11">
        <f>IF(Verzie!$E$1="CZK",Ceny!AK9512,IF(Verzie!$E$1="SK",Ceny!AL9512,""))</f>
        <v>124.88242</v>
      </c>
    </row>
    <row r="9513" spans="34:39" ht="15">
      <c r="AH9513" s="353" t="s">
        <v>1682</v>
      </c>
      <c r="AI9513" s="352" t="s">
        <v>26463</v>
      </c>
      <c r="AJ9513" s="352" t="s">
        <v>26464</v>
      </c>
      <c r="AK9513" s="354">
        <v>3399.0007999999998</v>
      </c>
      <c r="AL9513" s="355">
        <v>136.76956000000001</v>
      </c>
      <c r="AM9513" s="11">
        <f>IF(Verzie!$E$1="CZK",Ceny!AK9513,IF(Verzie!$E$1="SK",Ceny!AL9513,""))</f>
        <v>136.76956000000001</v>
      </c>
    </row>
    <row r="9514" spans="34:39" ht="15">
      <c r="AH9514" s="353" t="s">
        <v>1682</v>
      </c>
      <c r="AI9514" s="352" t="s">
        <v>26465</v>
      </c>
      <c r="AJ9514" s="352" t="s">
        <v>26466</v>
      </c>
      <c r="AK9514" s="354">
        <v>3072.4991500000001</v>
      </c>
      <c r="AL9514" s="355">
        <v>123.58280000000001</v>
      </c>
      <c r="AM9514" s="11">
        <f>IF(Verzie!$E$1="CZK",Ceny!AK9514,IF(Verzie!$E$1="SK",Ceny!AL9514,""))</f>
        <v>123.58280000000001</v>
      </c>
    </row>
    <row r="9515" spans="34:39" ht="15">
      <c r="AH9515" s="353" t="s">
        <v>1682</v>
      </c>
      <c r="AI9515" s="352" t="s">
        <v>26467</v>
      </c>
      <c r="AJ9515" s="352" t="s">
        <v>26468</v>
      </c>
      <c r="AK9515" s="354">
        <v>3399.0007999999998</v>
      </c>
      <c r="AL9515" s="355">
        <v>136.76956000000001</v>
      </c>
      <c r="AM9515" s="11">
        <f>IF(Verzie!$E$1="CZK",Ceny!AK9515,IF(Verzie!$E$1="SK",Ceny!AL9515,""))</f>
        <v>136.76956000000001</v>
      </c>
    </row>
    <row r="9516" spans="34:39" ht="15">
      <c r="AH9516" s="353" t="s">
        <v>1682</v>
      </c>
      <c r="AI9516" s="352" t="s">
        <v>26469</v>
      </c>
      <c r="AJ9516" s="352" t="s">
        <v>26470</v>
      </c>
      <c r="AK9516" s="354">
        <v>3072.4991500000001</v>
      </c>
      <c r="AL9516" s="355">
        <v>123.58280000000001</v>
      </c>
      <c r="AM9516" s="11">
        <f>IF(Verzie!$E$1="CZK",Ceny!AK9516,IF(Verzie!$E$1="SK",Ceny!AL9516,""))</f>
        <v>123.58280000000001</v>
      </c>
    </row>
    <row r="9517" spans="34:39" ht="15">
      <c r="AH9517" s="353" t="s">
        <v>1682</v>
      </c>
      <c r="AI9517" s="352" t="s">
        <v>26471</v>
      </c>
      <c r="AJ9517" s="352" t="s">
        <v>26472</v>
      </c>
      <c r="AK9517" s="354">
        <v>3070.0210999999999</v>
      </c>
      <c r="AL9517" s="355">
        <v>123.99288</v>
      </c>
      <c r="AM9517" s="11">
        <f>IF(Verzie!$E$1="CZK",Ceny!AK9517,IF(Verzie!$E$1="SK",Ceny!AL9517,""))</f>
        <v>123.99288</v>
      </c>
    </row>
    <row r="9518" spans="34:39" ht="15">
      <c r="AH9518" s="353" t="s">
        <v>1682</v>
      </c>
      <c r="AI9518" s="352" t="s">
        <v>26473</v>
      </c>
      <c r="AJ9518" s="352" t="s">
        <v>26474</v>
      </c>
      <c r="AK9518" s="354">
        <v>2708.34834</v>
      </c>
      <c r="AL9518" s="355">
        <v>109.38558999999999</v>
      </c>
      <c r="AM9518" s="11">
        <f>IF(Verzie!$E$1="CZK",Ceny!AK9518,IF(Verzie!$E$1="SK",Ceny!AL9518,""))</f>
        <v>109.38558999999999</v>
      </c>
    </row>
    <row r="9519" spans="34:39" ht="15">
      <c r="AH9519" s="353" t="s">
        <v>1682</v>
      </c>
      <c r="AI9519" s="352" t="s">
        <v>26475</v>
      </c>
      <c r="AJ9519" s="352" t="s">
        <v>26476</v>
      </c>
      <c r="AK9519" s="354">
        <v>3070.0210999999999</v>
      </c>
      <c r="AL9519" s="355">
        <v>123.99288</v>
      </c>
      <c r="AM9519" s="11">
        <f>IF(Verzie!$E$1="CZK",Ceny!AK9519,IF(Verzie!$E$1="SK",Ceny!AL9519,""))</f>
        <v>123.99288</v>
      </c>
    </row>
    <row r="9520" spans="34:39" ht="15">
      <c r="AH9520" s="353" t="s">
        <v>1682</v>
      </c>
      <c r="AI9520" s="352" t="s">
        <v>26477</v>
      </c>
      <c r="AJ9520" s="352" t="s">
        <v>26478</v>
      </c>
      <c r="AK9520" s="354">
        <v>2708.34834</v>
      </c>
      <c r="AL9520" s="355">
        <v>109.38558999999999</v>
      </c>
      <c r="AM9520" s="11">
        <f>IF(Verzie!$E$1="CZK",Ceny!AK9520,IF(Verzie!$E$1="SK",Ceny!AL9520,""))</f>
        <v>109.38558999999999</v>
      </c>
    </row>
    <row r="9521" spans="34:39" ht="15">
      <c r="AH9521" s="353" t="s">
        <v>1682</v>
      </c>
      <c r="AI9521" s="352" t="s">
        <v>26479</v>
      </c>
      <c r="AJ9521" s="352" t="s">
        <v>26480</v>
      </c>
      <c r="AK9521" s="354">
        <v>3618.9269300000001</v>
      </c>
      <c r="AL9521" s="355">
        <v>145.49507</v>
      </c>
      <c r="AM9521" s="11">
        <f>IF(Verzie!$E$1="CZK",Ceny!AK9521,IF(Verzie!$E$1="SK",Ceny!AL9521,""))</f>
        <v>145.49507</v>
      </c>
    </row>
    <row r="9522" spans="34:39" ht="15">
      <c r="AH9522" s="353" t="s">
        <v>1682</v>
      </c>
      <c r="AI9522" s="352" t="s">
        <v>26481</v>
      </c>
      <c r="AJ9522" s="352" t="s">
        <v>26482</v>
      </c>
      <c r="AK9522" s="354">
        <v>3292.4252799999999</v>
      </c>
      <c r="AL9522" s="355">
        <v>132.30831000000001</v>
      </c>
      <c r="AM9522" s="11">
        <f>IF(Verzie!$E$1="CZK",Ceny!AK9522,IF(Verzie!$E$1="SK",Ceny!AL9522,""))</f>
        <v>132.30831000000001</v>
      </c>
    </row>
    <row r="9523" spans="34:39" ht="15">
      <c r="AH9523" s="353" t="s">
        <v>1682</v>
      </c>
      <c r="AI9523" s="352" t="s">
        <v>26483</v>
      </c>
      <c r="AJ9523" s="352" t="s">
        <v>26484</v>
      </c>
      <c r="AK9523" s="354">
        <v>3618.9269300000001</v>
      </c>
      <c r="AL9523" s="355">
        <v>145.49507</v>
      </c>
      <c r="AM9523" s="11">
        <f>IF(Verzie!$E$1="CZK",Ceny!AK9523,IF(Verzie!$E$1="SK",Ceny!AL9523,""))</f>
        <v>145.49507</v>
      </c>
    </row>
    <row r="9524" spans="34:39" ht="15">
      <c r="AH9524" s="353" t="s">
        <v>1682</v>
      </c>
      <c r="AI9524" s="352" t="s">
        <v>26485</v>
      </c>
      <c r="AJ9524" s="352" t="s">
        <v>26486</v>
      </c>
      <c r="AK9524" s="354">
        <v>3292.4252799999999</v>
      </c>
      <c r="AL9524" s="355">
        <v>132.30831000000001</v>
      </c>
      <c r="AM9524" s="11">
        <f>IF(Verzie!$E$1="CZK",Ceny!AK9524,IF(Verzie!$E$1="SK",Ceny!AL9524,""))</f>
        <v>132.30831000000001</v>
      </c>
    </row>
    <row r="9525" spans="34:39" ht="15">
      <c r="AH9525" s="353" t="s">
        <v>1682</v>
      </c>
      <c r="AI9525" s="352" t="s">
        <v>26487</v>
      </c>
      <c r="AJ9525" s="352" t="s">
        <v>26488</v>
      </c>
      <c r="AK9525" s="354">
        <v>3577.9783400000001</v>
      </c>
      <c r="AL9525" s="355">
        <v>143.87057999999999</v>
      </c>
      <c r="AM9525" s="11">
        <f>IF(Verzie!$E$1="CZK",Ceny!AK9525,IF(Verzie!$E$1="SK",Ceny!AL9525,""))</f>
        <v>143.87057999999999</v>
      </c>
    </row>
    <row r="9526" spans="34:39" ht="15">
      <c r="AH9526" s="353" t="s">
        <v>1682</v>
      </c>
      <c r="AI9526" s="352" t="s">
        <v>26489</v>
      </c>
      <c r="AJ9526" s="352" t="s">
        <v>26490</v>
      </c>
      <c r="AK9526" s="354">
        <v>3251.47669</v>
      </c>
      <c r="AL9526" s="355">
        <v>130.68382</v>
      </c>
      <c r="AM9526" s="11">
        <f>IF(Verzie!$E$1="CZK",Ceny!AK9526,IF(Verzie!$E$1="SK",Ceny!AL9526,""))</f>
        <v>130.68382</v>
      </c>
    </row>
    <row r="9527" spans="34:39" ht="15">
      <c r="AH9527" s="353" t="s">
        <v>1682</v>
      </c>
      <c r="AI9527" s="352" t="s">
        <v>26491</v>
      </c>
      <c r="AJ9527" s="352" t="s">
        <v>26492</v>
      </c>
      <c r="AK9527" s="354">
        <v>3577.9783400000001</v>
      </c>
      <c r="AL9527" s="355">
        <v>143.87057999999999</v>
      </c>
      <c r="AM9527" s="11">
        <f>IF(Verzie!$E$1="CZK",Ceny!AK9527,IF(Verzie!$E$1="SK",Ceny!AL9527,""))</f>
        <v>143.87057999999999</v>
      </c>
    </row>
    <row r="9528" spans="34:39" ht="15">
      <c r="AH9528" s="353" t="s">
        <v>1682</v>
      </c>
      <c r="AI9528" s="352" t="s">
        <v>26493</v>
      </c>
      <c r="AJ9528" s="352" t="s">
        <v>26494</v>
      </c>
      <c r="AK9528" s="354">
        <v>3251.47669</v>
      </c>
      <c r="AL9528" s="355">
        <v>130.68382</v>
      </c>
      <c r="AM9528" s="11">
        <f>IF(Verzie!$E$1="CZK",Ceny!AK9528,IF(Verzie!$E$1="SK",Ceny!AL9528,""))</f>
        <v>130.68382</v>
      </c>
    </row>
    <row r="9529" spans="34:39" ht="15">
      <c r="AH9529" s="353" t="s">
        <v>1682</v>
      </c>
      <c r="AI9529" s="352" t="s">
        <v>26495</v>
      </c>
      <c r="AJ9529" s="352" t="s">
        <v>26496</v>
      </c>
      <c r="AK9529" s="354">
        <v>3147.4288200000001</v>
      </c>
      <c r="AL9529" s="355">
        <v>127.11918</v>
      </c>
      <c r="AM9529" s="11">
        <f>IF(Verzie!$E$1="CZK",Ceny!AK9529,IF(Verzie!$E$1="SK",Ceny!AL9529,""))</f>
        <v>127.11918</v>
      </c>
    </row>
    <row r="9530" spans="34:39" ht="15">
      <c r="AH9530" s="353" t="s">
        <v>1682</v>
      </c>
      <c r="AI9530" s="352" t="s">
        <v>26497</v>
      </c>
      <c r="AJ9530" s="352" t="s">
        <v>26498</v>
      </c>
      <c r="AK9530" s="354">
        <v>2778.7058299999999</v>
      </c>
      <c r="AL9530" s="355">
        <v>112.22718</v>
      </c>
      <c r="AM9530" s="11">
        <f>IF(Verzie!$E$1="CZK",Ceny!AK9530,IF(Verzie!$E$1="SK",Ceny!AL9530,""))</f>
        <v>112.22718</v>
      </c>
    </row>
    <row r="9531" spans="34:39" ht="15">
      <c r="AH9531" s="353" t="s">
        <v>1682</v>
      </c>
      <c r="AI9531" s="352" t="s">
        <v>26499</v>
      </c>
      <c r="AJ9531" s="352" t="s">
        <v>26500</v>
      </c>
      <c r="AK9531" s="354">
        <v>3147.4288200000001</v>
      </c>
      <c r="AL9531" s="355">
        <v>127.11918</v>
      </c>
      <c r="AM9531" s="11">
        <f>IF(Verzie!$E$1="CZK",Ceny!AK9531,IF(Verzie!$E$1="SK",Ceny!AL9531,""))</f>
        <v>127.11918</v>
      </c>
    </row>
    <row r="9532" spans="34:39" ht="15">
      <c r="AH9532" s="353" t="s">
        <v>1682</v>
      </c>
      <c r="AI9532" s="352" t="s">
        <v>26501</v>
      </c>
      <c r="AJ9532" s="352" t="s">
        <v>26502</v>
      </c>
      <c r="AK9532" s="354">
        <v>2778.7058299999999</v>
      </c>
      <c r="AL9532" s="355">
        <v>112.22718</v>
      </c>
      <c r="AM9532" s="11">
        <f>IF(Verzie!$E$1="CZK",Ceny!AK9532,IF(Verzie!$E$1="SK",Ceny!AL9532,""))</f>
        <v>112.22718</v>
      </c>
    </row>
    <row r="9533" spans="34:39" ht="15">
      <c r="AH9533" s="353" t="s">
        <v>1682</v>
      </c>
      <c r="AI9533" s="352" t="s">
        <v>26503</v>
      </c>
      <c r="AJ9533" s="352" t="s">
        <v>26504</v>
      </c>
      <c r="AK9533" s="354">
        <v>3806.0924</v>
      </c>
      <c r="AL9533" s="355">
        <v>152.92096000000001</v>
      </c>
      <c r="AM9533" s="11">
        <f>IF(Verzie!$E$1="CZK",Ceny!AK9533,IF(Verzie!$E$1="SK",Ceny!AL9533,""))</f>
        <v>152.92096000000001</v>
      </c>
    </row>
    <row r="9534" spans="34:39" ht="15">
      <c r="AH9534" s="353" t="s">
        <v>1682</v>
      </c>
      <c r="AI9534" s="352" t="s">
        <v>26505</v>
      </c>
      <c r="AJ9534" s="352" t="s">
        <v>26506</v>
      </c>
      <c r="AK9534" s="354">
        <v>3479.5907499999998</v>
      </c>
      <c r="AL9534" s="355">
        <v>139.73419999999999</v>
      </c>
      <c r="AM9534" s="11">
        <f>IF(Verzie!$E$1="CZK",Ceny!AK9534,IF(Verzie!$E$1="SK",Ceny!AL9534,""))</f>
        <v>139.73419999999999</v>
      </c>
    </row>
    <row r="9535" spans="34:39" ht="15">
      <c r="AH9535" s="353" t="s">
        <v>1682</v>
      </c>
      <c r="AI9535" s="352" t="s">
        <v>26507</v>
      </c>
      <c r="AJ9535" s="352" t="s">
        <v>26508</v>
      </c>
      <c r="AK9535" s="354">
        <v>3806.0924</v>
      </c>
      <c r="AL9535" s="355">
        <v>152.92096000000001</v>
      </c>
      <c r="AM9535" s="11">
        <f>IF(Verzie!$E$1="CZK",Ceny!AK9535,IF(Verzie!$E$1="SK",Ceny!AL9535,""))</f>
        <v>152.92096000000001</v>
      </c>
    </row>
    <row r="9536" spans="34:39" ht="15">
      <c r="AH9536" s="353" t="s">
        <v>1682</v>
      </c>
      <c r="AI9536" s="352" t="s">
        <v>26509</v>
      </c>
      <c r="AJ9536" s="352" t="s">
        <v>26510</v>
      </c>
      <c r="AK9536" s="354">
        <v>3479.5907499999998</v>
      </c>
      <c r="AL9536" s="355">
        <v>139.73419999999999</v>
      </c>
      <c r="AM9536" s="11">
        <f>IF(Verzie!$E$1="CZK",Ceny!AK9536,IF(Verzie!$E$1="SK",Ceny!AL9536,""))</f>
        <v>139.73419999999999</v>
      </c>
    </row>
    <row r="9537" spans="34:39" ht="15">
      <c r="AH9537" s="353" t="s">
        <v>1682</v>
      </c>
      <c r="AI9537" s="352" t="s">
        <v>26511</v>
      </c>
      <c r="AJ9537" s="352" t="s">
        <v>26512</v>
      </c>
      <c r="AK9537" s="354">
        <v>3756.95588</v>
      </c>
      <c r="AL9537" s="355">
        <v>150.9716</v>
      </c>
      <c r="AM9537" s="11">
        <f>IF(Verzie!$E$1="CZK",Ceny!AK9537,IF(Verzie!$E$1="SK",Ceny!AL9537,""))</f>
        <v>150.9716</v>
      </c>
    </row>
    <row r="9538" spans="34:39" ht="15">
      <c r="AH9538" s="353" t="s">
        <v>1682</v>
      </c>
      <c r="AI9538" s="352" t="s">
        <v>26513</v>
      </c>
      <c r="AJ9538" s="352" t="s">
        <v>26514</v>
      </c>
      <c r="AK9538" s="354">
        <v>3430.4542299999998</v>
      </c>
      <c r="AL9538" s="355">
        <v>137.78484</v>
      </c>
      <c r="AM9538" s="11">
        <f>IF(Verzie!$E$1="CZK",Ceny!AK9538,IF(Verzie!$E$1="SK",Ceny!AL9538,""))</f>
        <v>137.78484</v>
      </c>
    </row>
    <row r="9539" spans="34:39" ht="15">
      <c r="AH9539" s="353" t="s">
        <v>1682</v>
      </c>
      <c r="AI9539" s="352" t="s">
        <v>26515</v>
      </c>
      <c r="AJ9539" s="352" t="s">
        <v>26516</v>
      </c>
      <c r="AK9539" s="354">
        <v>3756.95588</v>
      </c>
      <c r="AL9539" s="355">
        <v>150.9716</v>
      </c>
      <c r="AM9539" s="11">
        <f>IF(Verzie!$E$1="CZK",Ceny!AK9539,IF(Verzie!$E$1="SK",Ceny!AL9539,""))</f>
        <v>150.9716</v>
      </c>
    </row>
    <row r="9540" spans="34:39" ht="15">
      <c r="AH9540" s="353" t="s">
        <v>1682</v>
      </c>
      <c r="AI9540" s="352" t="s">
        <v>26517</v>
      </c>
      <c r="AJ9540" s="352" t="s">
        <v>26518</v>
      </c>
      <c r="AK9540" s="354">
        <v>3430.4542299999998</v>
      </c>
      <c r="AL9540" s="355">
        <v>137.78484</v>
      </c>
      <c r="AM9540" s="11">
        <f>IF(Verzie!$E$1="CZK",Ceny!AK9540,IF(Verzie!$E$1="SK",Ceny!AL9540,""))</f>
        <v>137.78484</v>
      </c>
    </row>
    <row r="9541" spans="34:39" ht="15">
      <c r="AH9541" s="353" t="s">
        <v>1682</v>
      </c>
      <c r="AI9541" s="352" t="s">
        <v>26519</v>
      </c>
      <c r="AJ9541" s="352" t="s">
        <v>26520</v>
      </c>
      <c r="AK9541" s="354">
        <v>6220.4472699999997</v>
      </c>
      <c r="AL9541" s="355">
        <v>251.23317</v>
      </c>
      <c r="AM9541" s="11">
        <f>IF(Verzie!$E$1="CZK",Ceny!AK9541,IF(Verzie!$E$1="SK",Ceny!AL9541,""))</f>
        <v>251.23317</v>
      </c>
    </row>
    <row r="9542" spans="34:39" ht="15">
      <c r="AH9542" s="353" t="s">
        <v>1682</v>
      </c>
      <c r="AI9542" s="352" t="s">
        <v>26521</v>
      </c>
      <c r="AJ9542" s="352" t="s">
        <v>26522</v>
      </c>
      <c r="AK9542" s="354">
        <v>6220.4472699999997</v>
      </c>
      <c r="AL9542" s="355">
        <v>251.23317</v>
      </c>
      <c r="AM9542" s="11">
        <f>IF(Verzie!$E$1="CZK",Ceny!AK9542,IF(Verzie!$E$1="SK",Ceny!AL9542,""))</f>
        <v>251.23317</v>
      </c>
    </row>
    <row r="9543" spans="34:39" ht="15">
      <c r="AH9543" s="353" t="s">
        <v>1682</v>
      </c>
      <c r="AI9543" s="352" t="s">
        <v>26523</v>
      </c>
      <c r="AJ9543" s="352" t="s">
        <v>26524</v>
      </c>
      <c r="AK9543" s="354">
        <v>5496.4403499999999</v>
      </c>
      <c r="AL9543" s="355">
        <v>221.99189000000001</v>
      </c>
      <c r="AM9543" s="11">
        <f>IF(Verzie!$E$1="CZK",Ceny!AK9543,IF(Verzie!$E$1="SK",Ceny!AL9543,""))</f>
        <v>221.99189000000001</v>
      </c>
    </row>
    <row r="9544" spans="34:39" ht="15">
      <c r="AH9544" s="353" t="s">
        <v>1682</v>
      </c>
      <c r="AI9544" s="352" t="s">
        <v>26525</v>
      </c>
      <c r="AJ9544" s="352" t="s">
        <v>26526</v>
      </c>
      <c r="AK9544" s="354">
        <v>7318.31747</v>
      </c>
      <c r="AL9544" s="355">
        <v>294.23966999999999</v>
      </c>
      <c r="AM9544" s="11">
        <f>IF(Verzie!$E$1="CZK",Ceny!AK9544,IF(Verzie!$E$1="SK",Ceny!AL9544,""))</f>
        <v>294.23966999999999</v>
      </c>
    </row>
    <row r="9545" spans="34:39" ht="15">
      <c r="AH9545" s="353" t="s">
        <v>1682</v>
      </c>
      <c r="AI9545" s="352" t="s">
        <v>26527</v>
      </c>
      <c r="AJ9545" s="352" t="s">
        <v>26528</v>
      </c>
      <c r="AK9545" s="354">
        <v>7318.31747</v>
      </c>
      <c r="AL9545" s="355">
        <v>294.23966999999999</v>
      </c>
      <c r="AM9545" s="11">
        <f>IF(Verzie!$E$1="CZK",Ceny!AK9545,IF(Verzie!$E$1="SK",Ceny!AL9545,""))</f>
        <v>294.23966999999999</v>
      </c>
    </row>
    <row r="9546" spans="34:39" ht="15">
      <c r="AH9546" s="353" t="s">
        <v>1682</v>
      </c>
      <c r="AI9546" s="352" t="s">
        <v>26529</v>
      </c>
      <c r="AJ9546" s="352" t="s">
        <v>26530</v>
      </c>
      <c r="AK9546" s="354">
        <v>6664.6127500000002</v>
      </c>
      <c r="AL9546" s="355">
        <v>267.83794</v>
      </c>
      <c r="AM9546" s="11">
        <f>IF(Verzie!$E$1="CZK",Ceny!AK9546,IF(Verzie!$E$1="SK",Ceny!AL9546,""))</f>
        <v>267.83794</v>
      </c>
    </row>
    <row r="9547" spans="34:39" ht="15">
      <c r="AH9547" s="353" t="s">
        <v>1682</v>
      </c>
      <c r="AI9547" s="352" t="s">
        <v>26531</v>
      </c>
      <c r="AJ9547" s="352" t="s">
        <v>26532</v>
      </c>
      <c r="AK9547" s="354">
        <v>7236.4158200000002</v>
      </c>
      <c r="AL9547" s="355">
        <v>290.99061999999998</v>
      </c>
      <c r="AM9547" s="11">
        <f>IF(Verzie!$E$1="CZK",Ceny!AK9547,IF(Verzie!$E$1="SK",Ceny!AL9547,""))</f>
        <v>290.99061999999998</v>
      </c>
    </row>
    <row r="9548" spans="34:39" ht="15">
      <c r="AH9548" s="353" t="s">
        <v>1682</v>
      </c>
      <c r="AI9548" s="352" t="s">
        <v>26533</v>
      </c>
      <c r="AJ9548" s="352" t="s">
        <v>26534</v>
      </c>
      <c r="AK9548" s="354">
        <v>7236.4158200000002</v>
      </c>
      <c r="AL9548" s="355">
        <v>290.99061999999998</v>
      </c>
      <c r="AM9548" s="11">
        <f>IF(Verzie!$E$1="CZK",Ceny!AK9548,IF(Verzie!$E$1="SK",Ceny!AL9548,""))</f>
        <v>290.99061999999998</v>
      </c>
    </row>
    <row r="9549" spans="34:39" ht="15">
      <c r="AH9549" s="353" t="s">
        <v>1682</v>
      </c>
      <c r="AI9549" s="352" t="s">
        <v>26535</v>
      </c>
      <c r="AJ9549" s="352" t="s">
        <v>26536</v>
      </c>
      <c r="AK9549" s="354">
        <v>6582.7111000000004</v>
      </c>
      <c r="AL9549" s="355">
        <v>264.58888999999999</v>
      </c>
      <c r="AM9549" s="11">
        <f>IF(Verzie!$E$1="CZK",Ceny!AK9549,IF(Verzie!$E$1="SK",Ceny!AL9549,""))</f>
        <v>264.58888999999999</v>
      </c>
    </row>
    <row r="9550" spans="34:39" ht="15">
      <c r="AH9550" s="353" t="s">
        <v>1682</v>
      </c>
      <c r="AI9550" s="352" t="s">
        <v>26537</v>
      </c>
      <c r="AJ9550" s="352" t="s">
        <v>26538</v>
      </c>
      <c r="AK9550" s="354">
        <v>5637.13753</v>
      </c>
      <c r="AL9550" s="355">
        <v>227.67429000000001</v>
      </c>
      <c r="AM9550" s="11">
        <f>IF(Verzie!$E$1="CZK",Ceny!AK9550,IF(Verzie!$E$1="SK",Ceny!AL9550,""))</f>
        <v>227.67429000000001</v>
      </c>
    </row>
    <row r="9551" spans="34:39" ht="15">
      <c r="AH9551" s="353" t="s">
        <v>1682</v>
      </c>
      <c r="AI9551" s="352" t="s">
        <v>26539</v>
      </c>
      <c r="AJ9551" s="352" t="s">
        <v>26540</v>
      </c>
      <c r="AK9551" s="354">
        <v>6375.2849299999998</v>
      </c>
      <c r="AL9551" s="355">
        <v>257.48649999999998</v>
      </c>
      <c r="AM9551" s="11">
        <f>IF(Verzie!$E$1="CZK",Ceny!AK9551,IF(Verzie!$E$1="SK",Ceny!AL9551,""))</f>
        <v>257.48649999999998</v>
      </c>
    </row>
    <row r="9552" spans="34:39" ht="15">
      <c r="AH9552" s="353" t="s">
        <v>1682</v>
      </c>
      <c r="AI9552" s="352" t="s">
        <v>26541</v>
      </c>
      <c r="AJ9552" s="352" t="s">
        <v>26540</v>
      </c>
      <c r="AK9552" s="354">
        <v>6569.5466299999998</v>
      </c>
      <c r="AL9552" s="355">
        <v>264.53194000000002</v>
      </c>
      <c r="AM9552" s="11">
        <f>IF(Verzie!$E$1="CZK",Ceny!AK9552,IF(Verzie!$E$1="SK",Ceny!AL9552,""))</f>
        <v>264.53194000000002</v>
      </c>
    </row>
    <row r="9553" spans="34:39" ht="15">
      <c r="AH9553" s="353" t="s">
        <v>1682</v>
      </c>
      <c r="AI9553" s="352" t="s">
        <v>26542</v>
      </c>
      <c r="AJ9553" s="352" t="s">
        <v>26543</v>
      </c>
      <c r="AK9553" s="354">
        <v>6375.2849299999998</v>
      </c>
      <c r="AL9553" s="355">
        <v>257.48649999999998</v>
      </c>
      <c r="AM9553" s="11">
        <f>IF(Verzie!$E$1="CZK",Ceny!AK9553,IF(Verzie!$E$1="SK",Ceny!AL9553,""))</f>
        <v>257.48649999999998</v>
      </c>
    </row>
    <row r="9554" spans="34:39" ht="15">
      <c r="AH9554" s="353" t="s">
        <v>1682</v>
      </c>
      <c r="AI9554" s="352" t="s">
        <v>26544</v>
      </c>
      <c r="AJ9554" s="352" t="s">
        <v>26543</v>
      </c>
      <c r="AK9554" s="354">
        <v>6569.5466299999998</v>
      </c>
      <c r="AL9554" s="355">
        <v>264.53194000000002</v>
      </c>
      <c r="AM9554" s="11">
        <f>IF(Verzie!$E$1="CZK",Ceny!AK9554,IF(Verzie!$E$1="SK",Ceny!AL9554,""))</f>
        <v>264.53194000000002</v>
      </c>
    </row>
    <row r="9555" spans="34:39" ht="15">
      <c r="AH9555" s="353" t="s">
        <v>1682</v>
      </c>
      <c r="AI9555" s="352" t="s">
        <v>26545</v>
      </c>
      <c r="AJ9555" s="352" t="s">
        <v>26546</v>
      </c>
      <c r="AK9555" s="354">
        <v>7038.9073699999999</v>
      </c>
      <c r="AL9555" s="355">
        <v>282.68833000000001</v>
      </c>
      <c r="AM9555" s="11">
        <f>IF(Verzie!$E$1="CZK",Ceny!AK9555,IF(Verzie!$E$1="SK",Ceny!AL9555,""))</f>
        <v>282.68833000000001</v>
      </c>
    </row>
    <row r="9556" spans="34:39" ht="15">
      <c r="AH9556" s="353" t="s">
        <v>1682</v>
      </c>
      <c r="AI9556" s="352" t="s">
        <v>26547</v>
      </c>
      <c r="AJ9556" s="352" t="s">
        <v>26548</v>
      </c>
      <c r="AK9556" s="354">
        <v>7594.3390499999996</v>
      </c>
      <c r="AL9556" s="355">
        <v>305.19134000000003</v>
      </c>
      <c r="AM9556" s="11">
        <f>IF(Verzie!$E$1="CZK",Ceny!AK9556,IF(Verzie!$E$1="SK",Ceny!AL9556,""))</f>
        <v>305.19134000000003</v>
      </c>
    </row>
    <row r="9557" spans="34:39" ht="15">
      <c r="AH9557" s="353" t="s">
        <v>1682</v>
      </c>
      <c r="AI9557" s="352" t="s">
        <v>26549</v>
      </c>
      <c r="AJ9557" s="352" t="s">
        <v>26550</v>
      </c>
      <c r="AK9557" s="354">
        <v>7594.3390499999996</v>
      </c>
      <c r="AL9557" s="355">
        <v>305.19134000000003</v>
      </c>
      <c r="AM9557" s="11">
        <f>IF(Verzie!$E$1="CZK",Ceny!AK9557,IF(Verzie!$E$1="SK",Ceny!AL9557,""))</f>
        <v>305.19134000000003</v>
      </c>
    </row>
    <row r="9558" spans="34:39" ht="15">
      <c r="AH9558" s="353" t="s">
        <v>1682</v>
      </c>
      <c r="AI9558" s="352" t="s">
        <v>26551</v>
      </c>
      <c r="AJ9558" s="352" t="s">
        <v>26552</v>
      </c>
      <c r="AK9558" s="354">
        <v>6940.6343299999999</v>
      </c>
      <c r="AL9558" s="355">
        <v>278.78960999999998</v>
      </c>
      <c r="AM9558" s="11">
        <f>IF(Verzie!$E$1="CZK",Ceny!AK9558,IF(Verzie!$E$1="SK",Ceny!AL9558,""))</f>
        <v>278.78960999999998</v>
      </c>
    </row>
    <row r="9559" spans="34:39" ht="15">
      <c r="AH9559" s="353" t="s">
        <v>1682</v>
      </c>
      <c r="AI9559" s="352" t="s">
        <v>26553</v>
      </c>
      <c r="AJ9559" s="352" t="s">
        <v>26554</v>
      </c>
      <c r="AK9559" s="354">
        <v>5910.8830500000004</v>
      </c>
      <c r="AL9559" s="355">
        <v>238.73016000000001</v>
      </c>
      <c r="AM9559" s="11">
        <f>IF(Verzie!$E$1="CZK",Ceny!AK9559,IF(Verzie!$E$1="SK",Ceny!AL9559,""))</f>
        <v>238.73016000000001</v>
      </c>
    </row>
    <row r="9560" spans="34:39" ht="15">
      <c r="AH9560" s="353" t="s">
        <v>1682</v>
      </c>
      <c r="AI9560" s="352" t="s">
        <v>26555</v>
      </c>
      <c r="AJ9560" s="352" t="s">
        <v>26556</v>
      </c>
      <c r="AK9560" s="354">
        <v>5910.8830500000004</v>
      </c>
      <c r="AL9560" s="355">
        <v>238.73016000000001</v>
      </c>
      <c r="AM9560" s="11">
        <f>IF(Verzie!$E$1="CZK",Ceny!AK9560,IF(Verzie!$E$1="SK",Ceny!AL9560,""))</f>
        <v>238.73016000000001</v>
      </c>
    </row>
    <row r="9561" spans="34:39" ht="15">
      <c r="AH9561" s="353" t="s">
        <v>1682</v>
      </c>
      <c r="AI9561" s="352" t="s">
        <v>26557</v>
      </c>
      <c r="AJ9561" s="352" t="s">
        <v>26558</v>
      </c>
      <c r="AK9561" s="354">
        <v>5214.9569899999997</v>
      </c>
      <c r="AL9561" s="355">
        <v>210.62318999999999</v>
      </c>
      <c r="AM9561" s="11">
        <f>IF(Verzie!$E$1="CZK",Ceny!AK9561,IF(Verzie!$E$1="SK",Ceny!AL9561,""))</f>
        <v>210.62318999999999</v>
      </c>
    </row>
    <row r="9562" spans="34:39" ht="15">
      <c r="AH9562" s="353" t="s">
        <v>1682</v>
      </c>
      <c r="AI9562" s="352" t="s">
        <v>26559</v>
      </c>
      <c r="AJ9562" s="352" t="s">
        <v>26560</v>
      </c>
      <c r="AK9562" s="354">
        <v>6569.5466299999998</v>
      </c>
      <c r="AL9562" s="355">
        <v>264.53194000000002</v>
      </c>
      <c r="AM9562" s="11">
        <f>IF(Verzie!$E$1="CZK",Ceny!AK9562,IF(Verzie!$E$1="SK",Ceny!AL9562,""))</f>
        <v>264.53194000000002</v>
      </c>
    </row>
    <row r="9563" spans="34:39" ht="15">
      <c r="AH9563" s="353" t="s">
        <v>1682</v>
      </c>
      <c r="AI9563" s="352" t="s">
        <v>26561</v>
      </c>
      <c r="AJ9563" s="352" t="s">
        <v>26562</v>
      </c>
      <c r="AK9563" s="354">
        <v>6569.5466299999998</v>
      </c>
      <c r="AL9563" s="355">
        <v>264.53194000000002</v>
      </c>
      <c r="AM9563" s="11">
        <f>IF(Verzie!$E$1="CZK",Ceny!AK9563,IF(Verzie!$E$1="SK",Ceny!AL9563,""))</f>
        <v>264.53194000000002</v>
      </c>
    </row>
    <row r="9564" spans="34:39" ht="15">
      <c r="AH9564" s="353" t="s">
        <v>1682</v>
      </c>
      <c r="AI9564" s="352" t="s">
        <v>26563</v>
      </c>
      <c r="AJ9564" s="352" t="s">
        <v>26564</v>
      </c>
      <c r="AK9564" s="354">
        <v>5915.8419100000001</v>
      </c>
      <c r="AL9564" s="355">
        <v>238.13021000000001</v>
      </c>
      <c r="AM9564" s="11">
        <f>IF(Verzie!$E$1="CZK",Ceny!AK9564,IF(Verzie!$E$1="SK",Ceny!AL9564,""))</f>
        <v>238.13021000000001</v>
      </c>
    </row>
    <row r="9565" spans="34:39" ht="15">
      <c r="AH9565" s="353" t="s">
        <v>1682</v>
      </c>
      <c r="AI9565" s="352" t="s">
        <v>26565</v>
      </c>
      <c r="AJ9565" s="352" t="s">
        <v>26566</v>
      </c>
      <c r="AK9565" s="354">
        <v>6520.4101099999998</v>
      </c>
      <c r="AL9565" s="355">
        <v>262.58258000000001</v>
      </c>
      <c r="AM9565" s="11">
        <f>IF(Verzie!$E$1="CZK",Ceny!AK9565,IF(Verzie!$E$1="SK",Ceny!AL9565,""))</f>
        <v>262.58258000000001</v>
      </c>
    </row>
    <row r="9566" spans="34:39" ht="15">
      <c r="AH9566" s="353" t="s">
        <v>1682</v>
      </c>
      <c r="AI9566" s="352" t="s">
        <v>26567</v>
      </c>
      <c r="AJ9566" s="352" t="s">
        <v>26568</v>
      </c>
      <c r="AK9566" s="354">
        <v>6520.4101099999998</v>
      </c>
      <c r="AL9566" s="355">
        <v>262.58258000000001</v>
      </c>
      <c r="AM9566" s="11">
        <f>IF(Verzie!$E$1="CZK",Ceny!AK9566,IF(Verzie!$E$1="SK",Ceny!AL9566,""))</f>
        <v>262.58258000000001</v>
      </c>
    </row>
    <row r="9567" spans="34:39" ht="15">
      <c r="AH9567" s="353" t="s">
        <v>1682</v>
      </c>
      <c r="AI9567" s="352" t="s">
        <v>26569</v>
      </c>
      <c r="AJ9567" s="352" t="s">
        <v>26570</v>
      </c>
      <c r="AK9567" s="354">
        <v>5866.7053900000001</v>
      </c>
      <c r="AL9567" s="355">
        <v>236.18084999999999</v>
      </c>
      <c r="AM9567" s="11">
        <f>IF(Verzie!$E$1="CZK",Ceny!AK9567,IF(Verzie!$E$1="SK",Ceny!AL9567,""))</f>
        <v>236.18084999999999</v>
      </c>
    </row>
    <row r="9568" spans="34:39" ht="15">
      <c r="AH9568" s="353" t="s">
        <v>1682</v>
      </c>
      <c r="AI9568" s="352" t="s">
        <v>26571</v>
      </c>
      <c r="AJ9568" s="352" t="s">
        <v>26572</v>
      </c>
      <c r="AK9568" s="354">
        <v>6065.6540500000001</v>
      </c>
      <c r="AL9568" s="355">
        <v>244.9813</v>
      </c>
      <c r="AM9568" s="11">
        <f>IF(Verzie!$E$1="CZK",Ceny!AK9568,IF(Verzie!$E$1="SK",Ceny!AL9568,""))</f>
        <v>244.9813</v>
      </c>
    </row>
    <row r="9569" spans="34:39" ht="15">
      <c r="AH9569" s="353" t="s">
        <v>1682</v>
      </c>
      <c r="AI9569" s="352" t="s">
        <v>26573</v>
      </c>
      <c r="AJ9569" s="352" t="s">
        <v>26574</v>
      </c>
      <c r="AK9569" s="354">
        <v>6065.6540500000001</v>
      </c>
      <c r="AL9569" s="355">
        <v>244.9813</v>
      </c>
      <c r="AM9569" s="11">
        <f>IF(Verzie!$E$1="CZK",Ceny!AK9569,IF(Verzie!$E$1="SK",Ceny!AL9569,""))</f>
        <v>244.9813</v>
      </c>
    </row>
    <row r="9570" spans="34:39" ht="15">
      <c r="AH9570" s="353" t="s">
        <v>1682</v>
      </c>
      <c r="AI9570" s="352" t="s">
        <v>26575</v>
      </c>
      <c r="AJ9570" s="352" t="s">
        <v>26576</v>
      </c>
      <c r="AK9570" s="354">
        <v>5355.7075699999996</v>
      </c>
      <c r="AL9570" s="355">
        <v>216.30793</v>
      </c>
      <c r="AM9570" s="11">
        <f>IF(Verzie!$E$1="CZK",Ceny!AK9570,IF(Verzie!$E$1="SK",Ceny!AL9570,""))</f>
        <v>216.30793</v>
      </c>
    </row>
    <row r="9571" spans="34:39" ht="15">
      <c r="AH9571" s="353" t="s">
        <v>1682</v>
      </c>
      <c r="AI9571" s="352" t="s">
        <v>26577</v>
      </c>
      <c r="AJ9571" s="352" t="s">
        <v>26578</v>
      </c>
      <c r="AK9571" s="354">
        <v>6943.95021</v>
      </c>
      <c r="AL9571" s="355">
        <v>279.38650000000001</v>
      </c>
      <c r="AM9571" s="11">
        <f>IF(Verzie!$E$1="CZK",Ceny!AK9571,IF(Verzie!$E$1="SK",Ceny!AL9571,""))</f>
        <v>279.38650000000001</v>
      </c>
    </row>
    <row r="9572" spans="34:39" ht="15">
      <c r="AH9572" s="353" t="s">
        <v>1682</v>
      </c>
      <c r="AI9572" s="352" t="s">
        <v>26579</v>
      </c>
      <c r="AJ9572" s="352" t="s">
        <v>26580</v>
      </c>
      <c r="AK9572" s="354">
        <v>6943.95021</v>
      </c>
      <c r="AL9572" s="355">
        <v>279.38650000000001</v>
      </c>
      <c r="AM9572" s="11">
        <f>IF(Verzie!$E$1="CZK",Ceny!AK9572,IF(Verzie!$E$1="SK",Ceny!AL9572,""))</f>
        <v>279.38650000000001</v>
      </c>
    </row>
    <row r="9573" spans="34:39" ht="15">
      <c r="AH9573" s="353" t="s">
        <v>1682</v>
      </c>
      <c r="AI9573" s="352" t="s">
        <v>26581</v>
      </c>
      <c r="AJ9573" s="352" t="s">
        <v>26582</v>
      </c>
      <c r="AK9573" s="354">
        <v>6290.2454900000002</v>
      </c>
      <c r="AL9573" s="355">
        <v>252.98477</v>
      </c>
      <c r="AM9573" s="11">
        <f>IF(Verzie!$E$1="CZK",Ceny!AK9573,IF(Verzie!$E$1="SK",Ceny!AL9573,""))</f>
        <v>252.98477</v>
      </c>
    </row>
    <row r="9574" spans="34:39" ht="15">
      <c r="AH9574" s="353" t="s">
        <v>1682</v>
      </c>
      <c r="AI9574" s="352" t="s">
        <v>26583</v>
      </c>
      <c r="AJ9574" s="352" t="s">
        <v>26584</v>
      </c>
      <c r="AK9574" s="354">
        <v>6878.4288900000001</v>
      </c>
      <c r="AL9574" s="355">
        <v>276.78726</v>
      </c>
      <c r="AM9574" s="11">
        <f>IF(Verzie!$E$1="CZK",Ceny!AK9574,IF(Verzie!$E$1="SK",Ceny!AL9574,""))</f>
        <v>276.78726</v>
      </c>
    </row>
    <row r="9575" spans="34:39" ht="15">
      <c r="AH9575" s="353" t="s">
        <v>1682</v>
      </c>
      <c r="AI9575" s="352" t="s">
        <v>26585</v>
      </c>
      <c r="AJ9575" s="352" t="s">
        <v>26586</v>
      </c>
      <c r="AK9575" s="354">
        <v>6878.4288900000001</v>
      </c>
      <c r="AL9575" s="355">
        <v>276.78726</v>
      </c>
      <c r="AM9575" s="11">
        <f>IF(Verzie!$E$1="CZK",Ceny!AK9575,IF(Verzie!$E$1="SK",Ceny!AL9575,""))</f>
        <v>276.78726</v>
      </c>
    </row>
    <row r="9576" spans="34:39" ht="15">
      <c r="AH9576" s="353" t="s">
        <v>1682</v>
      </c>
      <c r="AI9576" s="352" t="s">
        <v>26587</v>
      </c>
      <c r="AJ9576" s="352" t="s">
        <v>26588</v>
      </c>
      <c r="AK9576" s="354">
        <v>6224.7241700000004</v>
      </c>
      <c r="AL9576" s="355">
        <v>250.38552999999999</v>
      </c>
      <c r="AM9576" s="11">
        <f>IF(Verzie!$E$1="CZK",Ceny!AK9576,IF(Verzie!$E$1="SK",Ceny!AL9576,""))</f>
        <v>250.38552999999999</v>
      </c>
    </row>
    <row r="9577" spans="34:39" ht="15">
      <c r="AH9577" s="353" t="s">
        <v>1682</v>
      </c>
      <c r="AI9577" s="352" t="s">
        <v>26589</v>
      </c>
      <c r="AJ9577" s="352" t="s">
        <v>26590</v>
      </c>
      <c r="AK9577" s="354">
        <v>2978.6331700000001</v>
      </c>
      <c r="AL9577" s="355">
        <v>120.30177</v>
      </c>
      <c r="AM9577" s="11">
        <f>IF(Verzie!$E$1="CZK",Ceny!AK9577,IF(Verzie!$E$1="SK",Ceny!AL9577,""))</f>
        <v>120.30177</v>
      </c>
    </row>
    <row r="9578" spans="34:39" ht="15">
      <c r="AH9578" s="353" t="s">
        <v>1682</v>
      </c>
      <c r="AI9578" s="352" t="s">
        <v>26591</v>
      </c>
      <c r="AJ9578" s="352" t="s">
        <v>26592</v>
      </c>
      <c r="AK9578" s="354">
        <v>2978.6331700000001</v>
      </c>
      <c r="AL9578" s="355">
        <v>120.30177</v>
      </c>
      <c r="AM9578" s="11">
        <f>IF(Verzie!$E$1="CZK",Ceny!AK9578,IF(Verzie!$E$1="SK",Ceny!AL9578,""))</f>
        <v>120.30177</v>
      </c>
    </row>
    <row r="9579" spans="34:39" ht="15">
      <c r="AH9579" s="353" t="s">
        <v>1682</v>
      </c>
      <c r="AI9579" s="352" t="s">
        <v>26593</v>
      </c>
      <c r="AJ9579" s="352" t="s">
        <v>26594</v>
      </c>
      <c r="AK9579" s="354">
        <v>2625.2554799999998</v>
      </c>
      <c r="AL9579" s="355">
        <v>106.02959</v>
      </c>
      <c r="AM9579" s="11">
        <f>IF(Verzie!$E$1="CZK",Ceny!AK9579,IF(Verzie!$E$1="SK",Ceny!AL9579,""))</f>
        <v>106.02959</v>
      </c>
    </row>
    <row r="9580" spans="34:39" ht="15">
      <c r="AH9580" s="353" t="s">
        <v>1682</v>
      </c>
      <c r="AI9580" s="352" t="s">
        <v>26595</v>
      </c>
      <c r="AJ9580" s="352" t="s">
        <v>26596</v>
      </c>
      <c r="AK9580" s="354">
        <v>2978.6331700000001</v>
      </c>
      <c r="AL9580" s="355">
        <v>120.30177</v>
      </c>
      <c r="AM9580" s="11">
        <f>IF(Verzie!$E$1="CZK",Ceny!AK9580,IF(Verzie!$E$1="SK",Ceny!AL9580,""))</f>
        <v>120.30177</v>
      </c>
    </row>
    <row r="9581" spans="34:39" ht="15">
      <c r="AH9581" s="353" t="s">
        <v>1682</v>
      </c>
      <c r="AI9581" s="352" t="s">
        <v>26597</v>
      </c>
      <c r="AJ9581" s="352" t="s">
        <v>26598</v>
      </c>
      <c r="AK9581" s="354">
        <v>2978.6331700000001</v>
      </c>
      <c r="AL9581" s="355">
        <v>120.30177</v>
      </c>
      <c r="AM9581" s="11">
        <f>IF(Verzie!$E$1="CZK",Ceny!AK9581,IF(Verzie!$E$1="SK",Ceny!AL9581,""))</f>
        <v>120.30177</v>
      </c>
    </row>
    <row r="9582" spans="34:39" ht="15">
      <c r="AH9582" s="353" t="s">
        <v>1682</v>
      </c>
      <c r="AI9582" s="352" t="s">
        <v>26599</v>
      </c>
      <c r="AJ9582" s="352" t="s">
        <v>26600</v>
      </c>
      <c r="AK9582" s="354">
        <v>2625.2554799999998</v>
      </c>
      <c r="AL9582" s="355">
        <v>106.02959</v>
      </c>
      <c r="AM9582" s="11">
        <f>IF(Verzie!$E$1="CZK",Ceny!AK9582,IF(Verzie!$E$1="SK",Ceny!AL9582,""))</f>
        <v>106.02959</v>
      </c>
    </row>
    <row r="9583" spans="34:39" ht="15">
      <c r="AH9583" s="353" t="s">
        <v>1682</v>
      </c>
      <c r="AI9583" s="352" t="s">
        <v>26601</v>
      </c>
      <c r="AJ9583" s="352" t="s">
        <v>26602</v>
      </c>
      <c r="AK9583" s="354">
        <v>3307.9649599999998</v>
      </c>
      <c r="AL9583" s="355">
        <v>133.20266000000001</v>
      </c>
      <c r="AM9583" s="11">
        <f>IF(Verzie!$E$1="CZK",Ceny!AK9583,IF(Verzie!$E$1="SK",Ceny!AL9583,""))</f>
        <v>133.20266000000001</v>
      </c>
    </row>
    <row r="9584" spans="34:39" ht="15">
      <c r="AH9584" s="353" t="s">
        <v>1682</v>
      </c>
      <c r="AI9584" s="352" t="s">
        <v>26603</v>
      </c>
      <c r="AJ9584" s="352" t="s">
        <v>26604</v>
      </c>
      <c r="AK9584" s="354">
        <v>3307.9649599999998</v>
      </c>
      <c r="AL9584" s="355">
        <v>133.20266000000001</v>
      </c>
      <c r="AM9584" s="11">
        <f>IF(Verzie!$E$1="CZK",Ceny!AK9584,IF(Verzie!$E$1="SK",Ceny!AL9584,""))</f>
        <v>133.20266000000001</v>
      </c>
    </row>
    <row r="9585" spans="34:39" ht="15">
      <c r="AH9585" s="353" t="s">
        <v>1682</v>
      </c>
      <c r="AI9585" s="352" t="s">
        <v>26605</v>
      </c>
      <c r="AJ9585" s="352" t="s">
        <v>26606</v>
      </c>
      <c r="AK9585" s="354">
        <v>2975.69794</v>
      </c>
      <c r="AL9585" s="355">
        <v>119.7831</v>
      </c>
      <c r="AM9585" s="11">
        <f>IF(Verzie!$E$1="CZK",Ceny!AK9585,IF(Verzie!$E$1="SK",Ceny!AL9585,""))</f>
        <v>119.7831</v>
      </c>
    </row>
    <row r="9586" spans="34:39" ht="15">
      <c r="AH9586" s="353" t="s">
        <v>1682</v>
      </c>
      <c r="AI9586" s="352" t="s">
        <v>26607</v>
      </c>
      <c r="AJ9586" s="352" t="s">
        <v>26608</v>
      </c>
      <c r="AK9586" s="354">
        <v>3307.9649599999998</v>
      </c>
      <c r="AL9586" s="355">
        <v>133.20266000000001</v>
      </c>
      <c r="AM9586" s="11">
        <f>IF(Verzie!$E$1="CZK",Ceny!AK9586,IF(Verzie!$E$1="SK",Ceny!AL9586,""))</f>
        <v>133.20266000000001</v>
      </c>
    </row>
    <row r="9587" spans="34:39" ht="15">
      <c r="AH9587" s="353" t="s">
        <v>1682</v>
      </c>
      <c r="AI9587" s="352" t="s">
        <v>26609</v>
      </c>
      <c r="AJ9587" s="352" t="s">
        <v>26610</v>
      </c>
      <c r="AK9587" s="354">
        <v>3307.9649599999998</v>
      </c>
      <c r="AL9587" s="355">
        <v>133.20266000000001</v>
      </c>
      <c r="AM9587" s="11">
        <f>IF(Verzie!$E$1="CZK",Ceny!AK9587,IF(Verzie!$E$1="SK",Ceny!AL9587,""))</f>
        <v>133.20266000000001</v>
      </c>
    </row>
    <row r="9588" spans="34:39" ht="15">
      <c r="AH9588" s="353" t="s">
        <v>1682</v>
      </c>
      <c r="AI9588" s="352" t="s">
        <v>26611</v>
      </c>
      <c r="AJ9588" s="352" t="s">
        <v>26612</v>
      </c>
      <c r="AK9588" s="354">
        <v>2975.69794</v>
      </c>
      <c r="AL9588" s="355">
        <v>119.7831</v>
      </c>
      <c r="AM9588" s="11">
        <f>IF(Verzie!$E$1="CZK",Ceny!AK9588,IF(Verzie!$E$1="SK",Ceny!AL9588,""))</f>
        <v>119.7831</v>
      </c>
    </row>
    <row r="9589" spans="34:39" ht="15">
      <c r="AH9589" s="353" t="s">
        <v>1682</v>
      </c>
      <c r="AI9589" s="352" t="s">
        <v>26613</v>
      </c>
      <c r="AJ9589" s="352" t="s">
        <v>26614</v>
      </c>
      <c r="AK9589" s="354">
        <v>3283.3966999999998</v>
      </c>
      <c r="AL9589" s="355">
        <v>132.22798</v>
      </c>
      <c r="AM9589" s="11">
        <f>IF(Verzie!$E$1="CZK",Ceny!AK9589,IF(Verzie!$E$1="SK",Ceny!AL9589,""))</f>
        <v>132.22798</v>
      </c>
    </row>
    <row r="9590" spans="34:39" ht="15">
      <c r="AH9590" s="353" t="s">
        <v>1682</v>
      </c>
      <c r="AI9590" s="352" t="s">
        <v>26615</v>
      </c>
      <c r="AJ9590" s="352" t="s">
        <v>26616</v>
      </c>
      <c r="AK9590" s="354">
        <v>3283.3966999999998</v>
      </c>
      <c r="AL9590" s="355">
        <v>132.22798</v>
      </c>
      <c r="AM9590" s="11">
        <f>IF(Verzie!$E$1="CZK",Ceny!AK9590,IF(Verzie!$E$1="SK",Ceny!AL9590,""))</f>
        <v>132.22798</v>
      </c>
    </row>
    <row r="9591" spans="34:39" ht="15">
      <c r="AH9591" s="353" t="s">
        <v>1682</v>
      </c>
      <c r="AI9591" s="352" t="s">
        <v>26617</v>
      </c>
      <c r="AJ9591" s="352" t="s">
        <v>26618</v>
      </c>
      <c r="AK9591" s="354">
        <v>2951.12968</v>
      </c>
      <c r="AL9591" s="355">
        <v>118.80842</v>
      </c>
      <c r="AM9591" s="11">
        <f>IF(Verzie!$E$1="CZK",Ceny!AK9591,IF(Verzie!$E$1="SK",Ceny!AL9591,""))</f>
        <v>118.80842</v>
      </c>
    </row>
    <row r="9592" spans="34:39" ht="15">
      <c r="AH9592" s="353" t="s">
        <v>1682</v>
      </c>
      <c r="AI9592" s="352" t="s">
        <v>26619</v>
      </c>
      <c r="AJ9592" s="352" t="s">
        <v>26620</v>
      </c>
      <c r="AK9592" s="354">
        <v>3283.3966999999998</v>
      </c>
      <c r="AL9592" s="355">
        <v>132.22798</v>
      </c>
      <c r="AM9592" s="11">
        <f>IF(Verzie!$E$1="CZK",Ceny!AK9592,IF(Verzie!$E$1="SK",Ceny!AL9592,""))</f>
        <v>132.22798</v>
      </c>
    </row>
    <row r="9593" spans="34:39" ht="15">
      <c r="AH9593" s="353" t="s">
        <v>1682</v>
      </c>
      <c r="AI9593" s="352" t="s">
        <v>26621</v>
      </c>
      <c r="AJ9593" s="352" t="s">
        <v>26622</v>
      </c>
      <c r="AK9593" s="354">
        <v>3283.3966999999998</v>
      </c>
      <c r="AL9593" s="355">
        <v>132.22798</v>
      </c>
      <c r="AM9593" s="11">
        <f>IF(Verzie!$E$1="CZK",Ceny!AK9593,IF(Verzie!$E$1="SK",Ceny!AL9593,""))</f>
        <v>132.22798</v>
      </c>
    </row>
    <row r="9594" spans="34:39" ht="15">
      <c r="AH9594" s="353" t="s">
        <v>1682</v>
      </c>
      <c r="AI9594" s="352" t="s">
        <v>26623</v>
      </c>
      <c r="AJ9594" s="352" t="s">
        <v>26624</v>
      </c>
      <c r="AK9594" s="354">
        <v>2951.12968</v>
      </c>
      <c r="AL9594" s="355">
        <v>118.80842</v>
      </c>
      <c r="AM9594" s="11">
        <f>IF(Verzie!$E$1="CZK",Ceny!AK9594,IF(Verzie!$E$1="SK",Ceny!AL9594,""))</f>
        <v>118.80842</v>
      </c>
    </row>
    <row r="9595" spans="34:39" ht="15">
      <c r="AH9595" s="353" t="s">
        <v>1682</v>
      </c>
      <c r="AI9595" s="352" t="s">
        <v>26625</v>
      </c>
      <c r="AJ9595" s="352" t="s">
        <v>26626</v>
      </c>
      <c r="AK9595" s="354">
        <v>3056.0186699999999</v>
      </c>
      <c r="AL9595" s="355">
        <v>123.42734</v>
      </c>
      <c r="AM9595" s="11">
        <f>IF(Verzie!$E$1="CZK",Ceny!AK9595,IF(Verzie!$E$1="SK",Ceny!AL9595,""))</f>
        <v>123.42734</v>
      </c>
    </row>
    <row r="9596" spans="34:39" ht="15">
      <c r="AH9596" s="353" t="s">
        <v>1682</v>
      </c>
      <c r="AI9596" s="352" t="s">
        <v>26627</v>
      </c>
      <c r="AJ9596" s="352" t="s">
        <v>26628</v>
      </c>
      <c r="AK9596" s="354">
        <v>3056.0186699999999</v>
      </c>
      <c r="AL9596" s="355">
        <v>123.42734</v>
      </c>
      <c r="AM9596" s="11">
        <f>IF(Verzie!$E$1="CZK",Ceny!AK9596,IF(Verzie!$E$1="SK",Ceny!AL9596,""))</f>
        <v>123.42734</v>
      </c>
    </row>
    <row r="9597" spans="34:39" ht="15">
      <c r="AH9597" s="353" t="s">
        <v>1682</v>
      </c>
      <c r="AI9597" s="352" t="s">
        <v>26629</v>
      </c>
      <c r="AJ9597" s="352" t="s">
        <v>26630</v>
      </c>
      <c r="AK9597" s="354">
        <v>2695.6307700000002</v>
      </c>
      <c r="AL9597" s="355">
        <v>108.87196</v>
      </c>
      <c r="AM9597" s="11">
        <f>IF(Verzie!$E$1="CZK",Ceny!AK9597,IF(Verzie!$E$1="SK",Ceny!AL9597,""))</f>
        <v>108.87196</v>
      </c>
    </row>
    <row r="9598" spans="34:39" ht="15">
      <c r="AH9598" s="353" t="s">
        <v>1682</v>
      </c>
      <c r="AI9598" s="352" t="s">
        <v>26631</v>
      </c>
      <c r="AJ9598" s="352" t="s">
        <v>26632</v>
      </c>
      <c r="AK9598" s="354">
        <v>3056.0186699999999</v>
      </c>
      <c r="AL9598" s="355">
        <v>123.42734</v>
      </c>
      <c r="AM9598" s="11">
        <f>IF(Verzie!$E$1="CZK",Ceny!AK9598,IF(Verzie!$E$1="SK",Ceny!AL9598,""))</f>
        <v>123.42734</v>
      </c>
    </row>
    <row r="9599" spans="34:39" ht="15">
      <c r="AH9599" s="353" t="s">
        <v>1682</v>
      </c>
      <c r="AI9599" s="352" t="s">
        <v>26633</v>
      </c>
      <c r="AJ9599" s="352" t="s">
        <v>26634</v>
      </c>
      <c r="AK9599" s="354">
        <v>3056.0186699999999</v>
      </c>
      <c r="AL9599" s="355">
        <v>123.42734</v>
      </c>
      <c r="AM9599" s="11">
        <f>IF(Verzie!$E$1="CZK",Ceny!AK9599,IF(Verzie!$E$1="SK",Ceny!AL9599,""))</f>
        <v>123.42734</v>
      </c>
    </row>
    <row r="9600" spans="34:39" ht="15">
      <c r="AH9600" s="353" t="s">
        <v>1682</v>
      </c>
      <c r="AI9600" s="352" t="s">
        <v>26635</v>
      </c>
      <c r="AJ9600" s="352" t="s">
        <v>26636</v>
      </c>
      <c r="AK9600" s="354">
        <v>2695.6307700000002</v>
      </c>
      <c r="AL9600" s="355">
        <v>108.87196</v>
      </c>
      <c r="AM9600" s="11">
        <f>IF(Verzie!$E$1="CZK",Ceny!AK9600,IF(Verzie!$E$1="SK",Ceny!AL9600,""))</f>
        <v>108.87196</v>
      </c>
    </row>
    <row r="9601" spans="34:39" ht="15">
      <c r="AH9601" s="353" t="s">
        <v>1682</v>
      </c>
      <c r="AI9601" s="352" t="s">
        <v>26637</v>
      </c>
      <c r="AJ9601" s="352" t="s">
        <v>26638</v>
      </c>
      <c r="AK9601" s="354">
        <v>3495.1667499999999</v>
      </c>
      <c r="AL9601" s="355">
        <v>140.62994</v>
      </c>
      <c r="AM9601" s="11">
        <f>IF(Verzie!$E$1="CZK",Ceny!AK9601,IF(Verzie!$E$1="SK",Ceny!AL9601,""))</f>
        <v>140.62994</v>
      </c>
    </row>
    <row r="9602" spans="34:39" ht="15">
      <c r="AH9602" s="353" t="s">
        <v>1682</v>
      </c>
      <c r="AI9602" s="352" t="s">
        <v>26639</v>
      </c>
      <c r="AJ9602" s="352" t="s">
        <v>26640</v>
      </c>
      <c r="AK9602" s="354">
        <v>3495.1667499999999</v>
      </c>
      <c r="AL9602" s="355">
        <v>140.62994</v>
      </c>
      <c r="AM9602" s="11">
        <f>IF(Verzie!$E$1="CZK",Ceny!AK9602,IF(Verzie!$E$1="SK",Ceny!AL9602,""))</f>
        <v>140.62994</v>
      </c>
    </row>
    <row r="9603" spans="34:39" ht="15">
      <c r="AH9603" s="353" t="s">
        <v>1682</v>
      </c>
      <c r="AI9603" s="352" t="s">
        <v>26641</v>
      </c>
      <c r="AJ9603" s="352" t="s">
        <v>26642</v>
      </c>
      <c r="AK9603" s="354">
        <v>3162.8997300000001</v>
      </c>
      <c r="AL9603" s="355">
        <v>127.21038</v>
      </c>
      <c r="AM9603" s="11">
        <f>IF(Verzie!$E$1="CZK",Ceny!AK9603,IF(Verzie!$E$1="SK",Ceny!AL9603,""))</f>
        <v>127.21038</v>
      </c>
    </row>
    <row r="9604" spans="34:39" ht="15">
      <c r="AH9604" s="353" t="s">
        <v>1682</v>
      </c>
      <c r="AI9604" s="352" t="s">
        <v>26643</v>
      </c>
      <c r="AJ9604" s="352" t="s">
        <v>26644</v>
      </c>
      <c r="AK9604" s="354">
        <v>3495.1667499999999</v>
      </c>
      <c r="AL9604" s="355">
        <v>140.62994</v>
      </c>
      <c r="AM9604" s="11">
        <f>IF(Verzie!$E$1="CZK",Ceny!AK9604,IF(Verzie!$E$1="SK",Ceny!AL9604,""))</f>
        <v>140.62994</v>
      </c>
    </row>
    <row r="9605" spans="34:39" ht="15">
      <c r="AH9605" s="353" t="s">
        <v>1682</v>
      </c>
      <c r="AI9605" s="352" t="s">
        <v>26645</v>
      </c>
      <c r="AJ9605" s="352" t="s">
        <v>26646</v>
      </c>
      <c r="AK9605" s="354">
        <v>3495.1667499999999</v>
      </c>
      <c r="AL9605" s="355">
        <v>140.62994</v>
      </c>
      <c r="AM9605" s="11">
        <f>IF(Verzie!$E$1="CZK",Ceny!AK9605,IF(Verzie!$E$1="SK",Ceny!AL9605,""))</f>
        <v>140.62994</v>
      </c>
    </row>
    <row r="9606" spans="34:39" ht="15">
      <c r="AH9606" s="353" t="s">
        <v>1682</v>
      </c>
      <c r="AI9606" s="352" t="s">
        <v>26647</v>
      </c>
      <c r="AJ9606" s="352" t="s">
        <v>26648</v>
      </c>
      <c r="AK9606" s="354">
        <v>3162.8997300000001</v>
      </c>
      <c r="AL9606" s="355">
        <v>127.21038</v>
      </c>
      <c r="AM9606" s="11">
        <f>IF(Verzie!$E$1="CZK",Ceny!AK9606,IF(Verzie!$E$1="SK",Ceny!AL9606,""))</f>
        <v>127.21038</v>
      </c>
    </row>
    <row r="9607" spans="34:39" ht="15">
      <c r="AH9607" s="353" t="s">
        <v>1682</v>
      </c>
      <c r="AI9607" s="352" t="s">
        <v>26649</v>
      </c>
      <c r="AJ9607" s="352" t="s">
        <v>26650</v>
      </c>
      <c r="AK9607" s="354">
        <v>3462.4060899999999</v>
      </c>
      <c r="AL9607" s="355">
        <v>139.33032</v>
      </c>
      <c r="AM9607" s="11">
        <f>IF(Verzie!$E$1="CZK",Ceny!AK9607,IF(Verzie!$E$1="SK",Ceny!AL9607,""))</f>
        <v>139.33032</v>
      </c>
    </row>
    <row r="9608" spans="34:39" ht="15">
      <c r="AH9608" s="353" t="s">
        <v>1682</v>
      </c>
      <c r="AI9608" s="352" t="s">
        <v>26651</v>
      </c>
      <c r="AJ9608" s="352" t="s">
        <v>26652</v>
      </c>
      <c r="AK9608" s="354">
        <v>3462.4060899999999</v>
      </c>
      <c r="AL9608" s="355">
        <v>139.33032</v>
      </c>
      <c r="AM9608" s="11">
        <f>IF(Verzie!$E$1="CZK",Ceny!AK9608,IF(Verzie!$E$1="SK",Ceny!AL9608,""))</f>
        <v>139.33032</v>
      </c>
    </row>
    <row r="9609" spans="34:39" ht="15">
      <c r="AH9609" s="353" t="s">
        <v>1682</v>
      </c>
      <c r="AI9609" s="352" t="s">
        <v>26653</v>
      </c>
      <c r="AJ9609" s="352" t="s">
        <v>26654</v>
      </c>
      <c r="AK9609" s="354">
        <v>3130.1390700000002</v>
      </c>
      <c r="AL9609" s="355">
        <v>125.91076</v>
      </c>
      <c r="AM9609" s="11">
        <f>IF(Verzie!$E$1="CZK",Ceny!AK9609,IF(Verzie!$E$1="SK",Ceny!AL9609,""))</f>
        <v>125.91076</v>
      </c>
    </row>
    <row r="9610" spans="34:39" ht="15">
      <c r="AH9610" s="353" t="s">
        <v>1682</v>
      </c>
      <c r="AI9610" s="352" t="s">
        <v>26655</v>
      </c>
      <c r="AJ9610" s="352" t="s">
        <v>26656</v>
      </c>
      <c r="AK9610" s="354">
        <v>3462.4060899999999</v>
      </c>
      <c r="AL9610" s="355">
        <v>139.33032</v>
      </c>
      <c r="AM9610" s="11">
        <f>IF(Verzie!$E$1="CZK",Ceny!AK9610,IF(Verzie!$E$1="SK",Ceny!AL9610,""))</f>
        <v>139.33032</v>
      </c>
    </row>
    <row r="9611" spans="34:39" ht="15">
      <c r="AH9611" s="353" t="s">
        <v>1682</v>
      </c>
      <c r="AI9611" s="352" t="s">
        <v>26657</v>
      </c>
      <c r="AJ9611" s="352" t="s">
        <v>26658</v>
      </c>
      <c r="AK9611" s="354">
        <v>3462.4060899999999</v>
      </c>
      <c r="AL9611" s="355">
        <v>139.33032</v>
      </c>
      <c r="AM9611" s="11">
        <f>IF(Verzie!$E$1="CZK",Ceny!AK9611,IF(Verzie!$E$1="SK",Ceny!AL9611,""))</f>
        <v>139.33032</v>
      </c>
    </row>
    <row r="9612" spans="34:39" ht="15">
      <c r="AH9612" s="353" t="s">
        <v>1682</v>
      </c>
      <c r="AI9612" s="352" t="s">
        <v>26659</v>
      </c>
      <c r="AJ9612" s="352" t="s">
        <v>26660</v>
      </c>
      <c r="AK9612" s="354">
        <v>3130.1390700000002</v>
      </c>
      <c r="AL9612" s="355">
        <v>125.91076</v>
      </c>
      <c r="AM9612" s="11">
        <f>IF(Verzie!$E$1="CZK",Ceny!AK9612,IF(Verzie!$E$1="SK",Ceny!AL9612,""))</f>
        <v>125.91076</v>
      </c>
    </row>
    <row r="9613" spans="34:39" ht="15">
      <c r="AH9613" s="353" t="s">
        <v>1682</v>
      </c>
      <c r="AI9613" s="352" t="s">
        <v>26661</v>
      </c>
      <c r="AJ9613" s="352" t="s">
        <v>26662</v>
      </c>
      <c r="AK9613" s="354">
        <v>3133.4263900000001</v>
      </c>
      <c r="AL9613" s="355">
        <v>126.55364</v>
      </c>
      <c r="AM9613" s="11">
        <f>IF(Verzie!$E$1="CZK",Ceny!AK9613,IF(Verzie!$E$1="SK",Ceny!AL9613,""))</f>
        <v>126.55364</v>
      </c>
    </row>
    <row r="9614" spans="34:39" ht="15">
      <c r="AH9614" s="353" t="s">
        <v>1682</v>
      </c>
      <c r="AI9614" s="352" t="s">
        <v>26663</v>
      </c>
      <c r="AJ9614" s="352" t="s">
        <v>26664</v>
      </c>
      <c r="AK9614" s="354">
        <v>3133.4263900000001</v>
      </c>
      <c r="AL9614" s="355">
        <v>126.55364</v>
      </c>
      <c r="AM9614" s="11">
        <f>IF(Verzie!$E$1="CZK",Ceny!AK9614,IF(Verzie!$E$1="SK",Ceny!AL9614,""))</f>
        <v>126.55364</v>
      </c>
    </row>
    <row r="9615" spans="34:39" ht="15">
      <c r="AH9615" s="353" t="s">
        <v>1682</v>
      </c>
      <c r="AI9615" s="352" t="s">
        <v>26665</v>
      </c>
      <c r="AJ9615" s="352" t="s">
        <v>26666</v>
      </c>
      <c r="AK9615" s="354">
        <v>2765.9882600000001</v>
      </c>
      <c r="AL9615" s="355">
        <v>111.71355</v>
      </c>
      <c r="AM9615" s="11">
        <f>IF(Verzie!$E$1="CZK",Ceny!AK9615,IF(Verzie!$E$1="SK",Ceny!AL9615,""))</f>
        <v>111.71355</v>
      </c>
    </row>
    <row r="9616" spans="34:39" ht="15">
      <c r="AH9616" s="353" t="s">
        <v>1682</v>
      </c>
      <c r="AI9616" s="352" t="s">
        <v>26667</v>
      </c>
      <c r="AJ9616" s="352" t="s">
        <v>26668</v>
      </c>
      <c r="AK9616" s="354">
        <v>3133.4263900000001</v>
      </c>
      <c r="AL9616" s="355">
        <v>126.55364</v>
      </c>
      <c r="AM9616" s="11">
        <f>IF(Verzie!$E$1="CZK",Ceny!AK9616,IF(Verzie!$E$1="SK",Ceny!AL9616,""))</f>
        <v>126.55364</v>
      </c>
    </row>
    <row r="9617" spans="34:39" ht="15">
      <c r="AH9617" s="353" t="s">
        <v>1682</v>
      </c>
      <c r="AI9617" s="352" t="s">
        <v>26669</v>
      </c>
      <c r="AJ9617" s="352" t="s">
        <v>26670</v>
      </c>
      <c r="AK9617" s="354">
        <v>3133.4263900000001</v>
      </c>
      <c r="AL9617" s="355">
        <v>126.55364</v>
      </c>
      <c r="AM9617" s="11">
        <f>IF(Verzie!$E$1="CZK",Ceny!AK9617,IF(Verzie!$E$1="SK",Ceny!AL9617,""))</f>
        <v>126.55364</v>
      </c>
    </row>
    <row r="9618" spans="34:39" ht="15">
      <c r="AH9618" s="353" t="s">
        <v>1682</v>
      </c>
      <c r="AI9618" s="352" t="s">
        <v>26671</v>
      </c>
      <c r="AJ9618" s="352" t="s">
        <v>26672</v>
      </c>
      <c r="AK9618" s="354">
        <v>2765.9882600000001</v>
      </c>
      <c r="AL9618" s="355">
        <v>111.71355</v>
      </c>
      <c r="AM9618" s="11">
        <f>IF(Verzie!$E$1="CZK",Ceny!AK9618,IF(Verzie!$E$1="SK",Ceny!AL9618,""))</f>
        <v>111.71355</v>
      </c>
    </row>
    <row r="9619" spans="34:39" ht="15">
      <c r="AH9619" s="353" t="s">
        <v>1682</v>
      </c>
      <c r="AI9619" s="352" t="s">
        <v>26673</v>
      </c>
      <c r="AJ9619" s="352" t="s">
        <v>26674</v>
      </c>
      <c r="AK9619" s="354">
        <v>3682.3322199999998</v>
      </c>
      <c r="AL9619" s="355">
        <v>148.05582999999999</v>
      </c>
      <c r="AM9619" s="11">
        <f>IF(Verzie!$E$1="CZK",Ceny!AK9619,IF(Verzie!$E$1="SK",Ceny!AL9619,""))</f>
        <v>148.05582999999999</v>
      </c>
    </row>
    <row r="9620" spans="34:39" ht="15">
      <c r="AH9620" s="353" t="s">
        <v>1682</v>
      </c>
      <c r="AI9620" s="352" t="s">
        <v>26675</v>
      </c>
      <c r="AJ9620" s="352" t="s">
        <v>26676</v>
      </c>
      <c r="AK9620" s="354">
        <v>3682.3322199999998</v>
      </c>
      <c r="AL9620" s="355">
        <v>148.05582999999999</v>
      </c>
      <c r="AM9620" s="11">
        <f>IF(Verzie!$E$1="CZK",Ceny!AK9620,IF(Verzie!$E$1="SK",Ceny!AL9620,""))</f>
        <v>148.05582999999999</v>
      </c>
    </row>
    <row r="9621" spans="34:39" ht="15">
      <c r="AH9621" s="353" t="s">
        <v>1682</v>
      </c>
      <c r="AI9621" s="352" t="s">
        <v>26677</v>
      </c>
      <c r="AJ9621" s="352" t="s">
        <v>26678</v>
      </c>
      <c r="AK9621" s="354">
        <v>3350.0652</v>
      </c>
      <c r="AL9621" s="355">
        <v>134.63627</v>
      </c>
      <c r="AM9621" s="11">
        <f>IF(Verzie!$E$1="CZK",Ceny!AK9621,IF(Verzie!$E$1="SK",Ceny!AL9621,""))</f>
        <v>134.63627</v>
      </c>
    </row>
    <row r="9622" spans="34:39" ht="15">
      <c r="AH9622" s="353" t="s">
        <v>1682</v>
      </c>
      <c r="AI9622" s="352" t="s">
        <v>26679</v>
      </c>
      <c r="AJ9622" s="352" t="s">
        <v>26680</v>
      </c>
      <c r="AK9622" s="354">
        <v>3682.3322199999998</v>
      </c>
      <c r="AL9622" s="355">
        <v>148.05582999999999</v>
      </c>
      <c r="AM9622" s="11">
        <f>IF(Verzie!$E$1="CZK",Ceny!AK9622,IF(Verzie!$E$1="SK",Ceny!AL9622,""))</f>
        <v>148.05582999999999</v>
      </c>
    </row>
    <row r="9623" spans="34:39" ht="15">
      <c r="AH9623" s="353" t="s">
        <v>1682</v>
      </c>
      <c r="AI9623" s="352" t="s">
        <v>26681</v>
      </c>
      <c r="AJ9623" s="352" t="s">
        <v>26682</v>
      </c>
      <c r="AK9623" s="354">
        <v>3682.3322199999998</v>
      </c>
      <c r="AL9623" s="355">
        <v>148.05582999999999</v>
      </c>
      <c r="AM9623" s="11">
        <f>IF(Verzie!$E$1="CZK",Ceny!AK9623,IF(Verzie!$E$1="SK",Ceny!AL9623,""))</f>
        <v>148.05582999999999</v>
      </c>
    </row>
    <row r="9624" spans="34:39" ht="15">
      <c r="AH9624" s="353" t="s">
        <v>1682</v>
      </c>
      <c r="AI9624" s="352" t="s">
        <v>26683</v>
      </c>
      <c r="AJ9624" s="352" t="s">
        <v>26684</v>
      </c>
      <c r="AK9624" s="354">
        <v>3350.0652</v>
      </c>
      <c r="AL9624" s="355">
        <v>134.63627</v>
      </c>
      <c r="AM9624" s="11">
        <f>IF(Verzie!$E$1="CZK",Ceny!AK9624,IF(Verzie!$E$1="SK",Ceny!AL9624,""))</f>
        <v>134.63627</v>
      </c>
    </row>
    <row r="9625" spans="34:39" ht="15">
      <c r="AH9625" s="353" t="s">
        <v>1682</v>
      </c>
      <c r="AI9625" s="352" t="s">
        <v>26685</v>
      </c>
      <c r="AJ9625" s="352" t="s">
        <v>26686</v>
      </c>
      <c r="AK9625" s="354">
        <v>3641.3836299999998</v>
      </c>
      <c r="AL9625" s="355">
        <v>146.43134000000001</v>
      </c>
      <c r="AM9625" s="11">
        <f>IF(Verzie!$E$1="CZK",Ceny!AK9625,IF(Verzie!$E$1="SK",Ceny!AL9625,""))</f>
        <v>146.43134000000001</v>
      </c>
    </row>
    <row r="9626" spans="34:39" ht="15">
      <c r="AH9626" s="353" t="s">
        <v>1682</v>
      </c>
      <c r="AI9626" s="352" t="s">
        <v>26687</v>
      </c>
      <c r="AJ9626" s="352" t="s">
        <v>26688</v>
      </c>
      <c r="AK9626" s="354">
        <v>3641.3836299999998</v>
      </c>
      <c r="AL9626" s="355">
        <v>146.43134000000001</v>
      </c>
      <c r="AM9626" s="11">
        <f>IF(Verzie!$E$1="CZK",Ceny!AK9626,IF(Verzie!$E$1="SK",Ceny!AL9626,""))</f>
        <v>146.43134000000001</v>
      </c>
    </row>
    <row r="9627" spans="34:39" ht="15">
      <c r="AH9627" s="353" t="s">
        <v>1682</v>
      </c>
      <c r="AI9627" s="352" t="s">
        <v>26689</v>
      </c>
      <c r="AJ9627" s="352" t="s">
        <v>26690</v>
      </c>
      <c r="AK9627" s="354">
        <v>3309.11661</v>
      </c>
      <c r="AL9627" s="355">
        <v>133.01177999999999</v>
      </c>
      <c r="AM9627" s="11">
        <f>IF(Verzie!$E$1="CZK",Ceny!AK9627,IF(Verzie!$E$1="SK",Ceny!AL9627,""))</f>
        <v>133.01177999999999</v>
      </c>
    </row>
    <row r="9628" spans="34:39" ht="15">
      <c r="AH9628" s="353" t="s">
        <v>1682</v>
      </c>
      <c r="AI9628" s="352" t="s">
        <v>26691</v>
      </c>
      <c r="AJ9628" s="352" t="s">
        <v>26692</v>
      </c>
      <c r="AK9628" s="354">
        <v>3641.3836299999998</v>
      </c>
      <c r="AL9628" s="355">
        <v>146.43134000000001</v>
      </c>
      <c r="AM9628" s="11">
        <f>IF(Verzie!$E$1="CZK",Ceny!AK9628,IF(Verzie!$E$1="SK",Ceny!AL9628,""))</f>
        <v>146.43134000000001</v>
      </c>
    </row>
    <row r="9629" spans="34:39" ht="15">
      <c r="AH9629" s="353" t="s">
        <v>1682</v>
      </c>
      <c r="AI9629" s="352" t="s">
        <v>26693</v>
      </c>
      <c r="AJ9629" s="352" t="s">
        <v>26694</v>
      </c>
      <c r="AK9629" s="354">
        <v>3641.3836299999998</v>
      </c>
      <c r="AL9629" s="355">
        <v>146.43134000000001</v>
      </c>
      <c r="AM9629" s="11">
        <f>IF(Verzie!$E$1="CZK",Ceny!AK9629,IF(Verzie!$E$1="SK",Ceny!AL9629,""))</f>
        <v>146.43134000000001</v>
      </c>
    </row>
    <row r="9630" spans="34:39" ht="15">
      <c r="AH9630" s="353" t="s">
        <v>1682</v>
      </c>
      <c r="AI9630" s="352" t="s">
        <v>26695</v>
      </c>
      <c r="AJ9630" s="352" t="s">
        <v>26696</v>
      </c>
      <c r="AK9630" s="354">
        <v>3309.11661</v>
      </c>
      <c r="AL9630" s="355">
        <v>133.01177999999999</v>
      </c>
      <c r="AM9630" s="11">
        <f>IF(Verzie!$E$1="CZK",Ceny!AK9630,IF(Verzie!$E$1="SK",Ceny!AL9630,""))</f>
        <v>133.01177999999999</v>
      </c>
    </row>
    <row r="9631" spans="34:39" ht="15">
      <c r="AH9631" s="353" t="s">
        <v>1682</v>
      </c>
      <c r="AI9631" s="352" t="s">
        <v>26697</v>
      </c>
      <c r="AJ9631" s="352" t="s">
        <v>26698</v>
      </c>
      <c r="AK9631" s="354">
        <v>3210.8341099999998</v>
      </c>
      <c r="AL9631" s="355">
        <v>129.67993999999999</v>
      </c>
      <c r="AM9631" s="11">
        <f>IF(Verzie!$E$1="CZK",Ceny!AK9631,IF(Verzie!$E$1="SK",Ceny!AL9631,""))</f>
        <v>129.67993999999999</v>
      </c>
    </row>
    <row r="9632" spans="34:39" ht="15">
      <c r="AH9632" s="353" t="s">
        <v>1682</v>
      </c>
      <c r="AI9632" s="352" t="s">
        <v>26699</v>
      </c>
      <c r="AJ9632" s="352" t="s">
        <v>26700</v>
      </c>
      <c r="AK9632" s="354">
        <v>3210.8341099999998</v>
      </c>
      <c r="AL9632" s="355">
        <v>129.67993999999999</v>
      </c>
      <c r="AM9632" s="11">
        <f>IF(Verzie!$E$1="CZK",Ceny!AK9632,IF(Verzie!$E$1="SK",Ceny!AL9632,""))</f>
        <v>129.67993999999999</v>
      </c>
    </row>
    <row r="9633" spans="34:39" ht="15">
      <c r="AH9633" s="353" t="s">
        <v>1682</v>
      </c>
      <c r="AI9633" s="352" t="s">
        <v>26701</v>
      </c>
      <c r="AJ9633" s="352" t="s">
        <v>26702</v>
      </c>
      <c r="AK9633" s="354">
        <v>2836.34575</v>
      </c>
      <c r="AL9633" s="355">
        <v>114.55513999999999</v>
      </c>
      <c r="AM9633" s="11">
        <f>IF(Verzie!$E$1="CZK",Ceny!AK9633,IF(Verzie!$E$1="SK",Ceny!AL9633,""))</f>
        <v>114.55513999999999</v>
      </c>
    </row>
    <row r="9634" spans="34:39" ht="15">
      <c r="AH9634" s="353" t="s">
        <v>1682</v>
      </c>
      <c r="AI9634" s="352" t="s">
        <v>26703</v>
      </c>
      <c r="AJ9634" s="352" t="s">
        <v>26704</v>
      </c>
      <c r="AK9634" s="354">
        <v>3210.8341099999998</v>
      </c>
      <c r="AL9634" s="355">
        <v>129.67993999999999</v>
      </c>
      <c r="AM9634" s="11">
        <f>IF(Verzie!$E$1="CZK",Ceny!AK9634,IF(Verzie!$E$1="SK",Ceny!AL9634,""))</f>
        <v>129.67993999999999</v>
      </c>
    </row>
    <row r="9635" spans="34:39" ht="15">
      <c r="AH9635" s="353" t="s">
        <v>1682</v>
      </c>
      <c r="AI9635" s="352" t="s">
        <v>26705</v>
      </c>
      <c r="AJ9635" s="352" t="s">
        <v>26706</v>
      </c>
      <c r="AK9635" s="354">
        <v>3210.8341099999998</v>
      </c>
      <c r="AL9635" s="355">
        <v>129.67993999999999</v>
      </c>
      <c r="AM9635" s="11">
        <f>IF(Verzie!$E$1="CZK",Ceny!AK9635,IF(Verzie!$E$1="SK",Ceny!AL9635,""))</f>
        <v>129.67993999999999</v>
      </c>
    </row>
    <row r="9636" spans="34:39" ht="15">
      <c r="AH9636" s="353" t="s">
        <v>1682</v>
      </c>
      <c r="AI9636" s="352" t="s">
        <v>26707</v>
      </c>
      <c r="AJ9636" s="352" t="s">
        <v>26708</v>
      </c>
      <c r="AK9636" s="354">
        <v>2836.34575</v>
      </c>
      <c r="AL9636" s="355">
        <v>114.55513999999999</v>
      </c>
      <c r="AM9636" s="11">
        <f>IF(Verzie!$E$1="CZK",Ceny!AK9636,IF(Verzie!$E$1="SK",Ceny!AL9636,""))</f>
        <v>114.55513999999999</v>
      </c>
    </row>
    <row r="9637" spans="34:39" ht="15">
      <c r="AH9637" s="353" t="s">
        <v>1682</v>
      </c>
      <c r="AI9637" s="352" t="s">
        <v>26709</v>
      </c>
      <c r="AJ9637" s="352" t="s">
        <v>26710</v>
      </c>
      <c r="AK9637" s="354">
        <v>3869.4976900000001</v>
      </c>
      <c r="AL9637" s="355">
        <v>155.48172</v>
      </c>
      <c r="AM9637" s="11">
        <f>IF(Verzie!$E$1="CZK",Ceny!AK9637,IF(Verzie!$E$1="SK",Ceny!AL9637,""))</f>
        <v>155.48172</v>
      </c>
    </row>
    <row r="9638" spans="34:39" ht="15">
      <c r="AH9638" s="353" t="s">
        <v>1682</v>
      </c>
      <c r="AI9638" s="352" t="s">
        <v>26711</v>
      </c>
      <c r="AJ9638" s="352" t="s">
        <v>26712</v>
      </c>
      <c r="AK9638" s="354">
        <v>3869.4976900000001</v>
      </c>
      <c r="AL9638" s="355">
        <v>155.48172</v>
      </c>
      <c r="AM9638" s="11">
        <f>IF(Verzie!$E$1="CZK",Ceny!AK9638,IF(Verzie!$E$1="SK",Ceny!AL9638,""))</f>
        <v>155.48172</v>
      </c>
    </row>
    <row r="9639" spans="34:39" ht="15">
      <c r="AH9639" s="353" t="s">
        <v>1682</v>
      </c>
      <c r="AI9639" s="352" t="s">
        <v>26713</v>
      </c>
      <c r="AJ9639" s="352" t="s">
        <v>26714</v>
      </c>
      <c r="AK9639" s="354">
        <v>3537.2306699999999</v>
      </c>
      <c r="AL9639" s="355">
        <v>142.06216000000001</v>
      </c>
      <c r="AM9639" s="11">
        <f>IF(Verzie!$E$1="CZK",Ceny!AK9639,IF(Verzie!$E$1="SK",Ceny!AL9639,""))</f>
        <v>142.06216000000001</v>
      </c>
    </row>
    <row r="9640" spans="34:39" ht="15">
      <c r="AH9640" s="353" t="s">
        <v>1682</v>
      </c>
      <c r="AI9640" s="352" t="s">
        <v>26715</v>
      </c>
      <c r="AJ9640" s="352" t="s">
        <v>26716</v>
      </c>
      <c r="AK9640" s="354">
        <v>3869.4976900000001</v>
      </c>
      <c r="AL9640" s="355">
        <v>155.48172</v>
      </c>
      <c r="AM9640" s="11">
        <f>IF(Verzie!$E$1="CZK",Ceny!AK9640,IF(Verzie!$E$1="SK",Ceny!AL9640,""))</f>
        <v>155.48172</v>
      </c>
    </row>
    <row r="9641" spans="34:39" ht="15">
      <c r="AH9641" s="353" t="s">
        <v>1682</v>
      </c>
      <c r="AI9641" s="352" t="s">
        <v>26717</v>
      </c>
      <c r="AJ9641" s="352" t="s">
        <v>26718</v>
      </c>
      <c r="AK9641" s="354">
        <v>3869.4976900000001</v>
      </c>
      <c r="AL9641" s="355">
        <v>155.48172</v>
      </c>
      <c r="AM9641" s="11">
        <f>IF(Verzie!$E$1="CZK",Ceny!AK9641,IF(Verzie!$E$1="SK",Ceny!AL9641,""))</f>
        <v>155.48172</v>
      </c>
    </row>
    <row r="9642" spans="34:39" ht="15">
      <c r="AH9642" s="353" t="s">
        <v>1682</v>
      </c>
      <c r="AI9642" s="352" t="s">
        <v>26719</v>
      </c>
      <c r="AJ9642" s="352" t="s">
        <v>26720</v>
      </c>
      <c r="AK9642" s="354">
        <v>3537.2306699999999</v>
      </c>
      <c r="AL9642" s="355">
        <v>142.06216000000001</v>
      </c>
      <c r="AM9642" s="11">
        <f>IF(Verzie!$E$1="CZK",Ceny!AK9642,IF(Verzie!$E$1="SK",Ceny!AL9642,""))</f>
        <v>142.06216000000001</v>
      </c>
    </row>
    <row r="9643" spans="34:39" ht="15">
      <c r="AH9643" s="353" t="s">
        <v>1682</v>
      </c>
      <c r="AI9643" s="352" t="s">
        <v>26721</v>
      </c>
      <c r="AJ9643" s="352" t="s">
        <v>26722</v>
      </c>
      <c r="AK9643" s="354">
        <v>3820.3611700000001</v>
      </c>
      <c r="AL9643" s="355">
        <v>153.53236000000001</v>
      </c>
      <c r="AM9643" s="11">
        <f>IF(Verzie!$E$1="CZK",Ceny!AK9643,IF(Verzie!$E$1="SK",Ceny!AL9643,""))</f>
        <v>153.53236000000001</v>
      </c>
    </row>
    <row r="9644" spans="34:39" ht="15">
      <c r="AH9644" s="353" t="s">
        <v>1682</v>
      </c>
      <c r="AI9644" s="352" t="s">
        <v>26723</v>
      </c>
      <c r="AJ9644" s="352" t="s">
        <v>26724</v>
      </c>
      <c r="AK9644" s="354">
        <v>3820.3611700000001</v>
      </c>
      <c r="AL9644" s="355">
        <v>153.53236000000001</v>
      </c>
      <c r="AM9644" s="11">
        <f>IF(Verzie!$E$1="CZK",Ceny!AK9644,IF(Verzie!$E$1="SK",Ceny!AL9644,""))</f>
        <v>153.53236000000001</v>
      </c>
    </row>
    <row r="9645" spans="34:39" ht="15">
      <c r="AH9645" s="353" t="s">
        <v>1682</v>
      </c>
      <c r="AI9645" s="352" t="s">
        <v>26725</v>
      </c>
      <c r="AJ9645" s="352" t="s">
        <v>26726</v>
      </c>
      <c r="AK9645" s="354">
        <v>3488.0941499999999</v>
      </c>
      <c r="AL9645" s="355">
        <v>140.11279999999999</v>
      </c>
      <c r="AM9645" s="11">
        <f>IF(Verzie!$E$1="CZK",Ceny!AK9645,IF(Verzie!$E$1="SK",Ceny!AL9645,""))</f>
        <v>140.11279999999999</v>
      </c>
    </row>
    <row r="9646" spans="34:39" ht="15">
      <c r="AH9646" s="353" t="s">
        <v>1682</v>
      </c>
      <c r="AI9646" s="352" t="s">
        <v>26727</v>
      </c>
      <c r="AJ9646" s="352" t="s">
        <v>26728</v>
      </c>
      <c r="AK9646" s="354">
        <v>3820.3611700000001</v>
      </c>
      <c r="AL9646" s="355">
        <v>153.53236000000001</v>
      </c>
      <c r="AM9646" s="11">
        <f>IF(Verzie!$E$1="CZK",Ceny!AK9646,IF(Verzie!$E$1="SK",Ceny!AL9646,""))</f>
        <v>153.53236000000001</v>
      </c>
    </row>
    <row r="9647" spans="34:39" ht="15">
      <c r="AH9647" s="353" t="s">
        <v>1682</v>
      </c>
      <c r="AI9647" s="352" t="s">
        <v>26729</v>
      </c>
      <c r="AJ9647" s="352" t="s">
        <v>26730</v>
      </c>
      <c r="AK9647" s="354">
        <v>3820.3611700000001</v>
      </c>
      <c r="AL9647" s="355">
        <v>153.53236000000001</v>
      </c>
      <c r="AM9647" s="11">
        <f>IF(Verzie!$E$1="CZK",Ceny!AK9647,IF(Verzie!$E$1="SK",Ceny!AL9647,""))</f>
        <v>153.53236000000001</v>
      </c>
    </row>
    <row r="9648" spans="34:39" ht="15">
      <c r="AH9648" s="353" t="s">
        <v>1682</v>
      </c>
      <c r="AI9648" s="352" t="s">
        <v>26731</v>
      </c>
      <c r="AJ9648" s="352" t="s">
        <v>26732</v>
      </c>
      <c r="AK9648" s="354">
        <v>3488.0941499999999</v>
      </c>
      <c r="AL9648" s="355">
        <v>140.11279999999999</v>
      </c>
      <c r="AM9648" s="11">
        <f>IF(Verzie!$E$1="CZK",Ceny!AK9648,IF(Verzie!$E$1="SK",Ceny!AL9648,""))</f>
        <v>140.11279999999999</v>
      </c>
    </row>
    <row r="9649" spans="34:39" ht="15">
      <c r="AH9649" s="353" t="s">
        <v>1682</v>
      </c>
      <c r="AI9649" s="352" t="s">
        <v>26733</v>
      </c>
      <c r="AJ9649" s="352" t="s">
        <v>26734</v>
      </c>
      <c r="AK9649" s="354">
        <v>0</v>
      </c>
      <c r="AL9649" s="355">
        <v>0</v>
      </c>
      <c r="AM9649" s="11">
        <f>IF(Verzie!$E$1="CZK",Ceny!AK9649,IF(Verzie!$E$1="SK",Ceny!AL9649,""))</f>
        <v>0</v>
      </c>
    </row>
    <row r="9650" spans="34:39" ht="15">
      <c r="AH9650" s="353" t="s">
        <v>1682</v>
      </c>
      <c r="AI9650" s="352" t="s">
        <v>26735</v>
      </c>
      <c r="AJ9650" s="352" t="s">
        <v>26736</v>
      </c>
      <c r="AK9650" s="354">
        <v>4238.3239800000001</v>
      </c>
      <c r="AL9650" s="355">
        <v>170.64493999999999</v>
      </c>
      <c r="AM9650" s="11">
        <f>IF(Verzie!$E$1="CZK",Ceny!AK9650,IF(Verzie!$E$1="SK",Ceny!AL9650,""))</f>
        <v>170.64493999999999</v>
      </c>
    </row>
    <row r="9651" spans="34:39" ht="15">
      <c r="AH9651" s="353" t="s">
        <v>1682</v>
      </c>
      <c r="AI9651" s="352" t="s">
        <v>26737</v>
      </c>
      <c r="AJ9651" s="352" t="s">
        <v>26738</v>
      </c>
      <c r="AK9651" s="354">
        <v>3872.7946299999999</v>
      </c>
      <c r="AL9651" s="355">
        <v>155.88184000000001</v>
      </c>
      <c r="AM9651" s="11">
        <f>IF(Verzie!$E$1="CZK",Ceny!AK9651,IF(Verzie!$E$1="SK",Ceny!AL9651,""))</f>
        <v>155.88184000000001</v>
      </c>
    </row>
    <row r="9652" spans="34:39" ht="15">
      <c r="AH9652" s="353" t="s">
        <v>1682</v>
      </c>
      <c r="AI9652" s="352" t="s">
        <v>26739</v>
      </c>
      <c r="AJ9652" s="352" t="s">
        <v>26740</v>
      </c>
      <c r="AK9652" s="354">
        <v>0</v>
      </c>
      <c r="AL9652" s="355">
        <v>0</v>
      </c>
      <c r="AM9652" s="11">
        <f>IF(Verzie!$E$1="CZK",Ceny!AK9652,IF(Verzie!$E$1="SK",Ceny!AL9652,""))</f>
        <v>0</v>
      </c>
    </row>
    <row r="9653" spans="34:39" ht="15">
      <c r="AH9653" s="353" t="s">
        <v>1682</v>
      </c>
      <c r="AI9653" s="352" t="s">
        <v>26741</v>
      </c>
      <c r="AJ9653" s="352" t="s">
        <v>26742</v>
      </c>
      <c r="AK9653" s="354">
        <v>4205.5633200000002</v>
      </c>
      <c r="AL9653" s="355">
        <v>169.34531999999999</v>
      </c>
      <c r="AM9653" s="11">
        <f>IF(Verzie!$E$1="CZK",Ceny!AK9653,IF(Verzie!$E$1="SK",Ceny!AL9653,""))</f>
        <v>169.34531999999999</v>
      </c>
    </row>
    <row r="9654" spans="34:39" ht="15">
      <c r="AH9654" s="353" t="s">
        <v>1682</v>
      </c>
      <c r="AI9654" s="352" t="s">
        <v>26743</v>
      </c>
      <c r="AJ9654" s="352" t="s">
        <v>26744</v>
      </c>
      <c r="AK9654" s="354">
        <v>3840.03397</v>
      </c>
      <c r="AL9654" s="355">
        <v>154.58222000000001</v>
      </c>
      <c r="AM9654" s="11">
        <f>IF(Verzie!$E$1="CZK",Ceny!AK9654,IF(Verzie!$E$1="SK",Ceny!AL9654,""))</f>
        <v>154.58222000000001</v>
      </c>
    </row>
    <row r="9655" spans="34:39" ht="15">
      <c r="AH9655" s="353" t="s">
        <v>1682</v>
      </c>
      <c r="AI9655" s="352" t="s">
        <v>26745</v>
      </c>
      <c r="AJ9655" s="352" t="s">
        <v>26746</v>
      </c>
      <c r="AK9655" s="354">
        <v>0</v>
      </c>
      <c r="AL9655" s="355">
        <v>0</v>
      </c>
      <c r="AM9655" s="11">
        <f>IF(Verzie!$E$1="CZK",Ceny!AK9655,IF(Verzie!$E$1="SK",Ceny!AL9655,""))</f>
        <v>0</v>
      </c>
    </row>
    <row r="9656" spans="34:39" ht="15">
      <c r="AH9656" s="353" t="s">
        <v>1682</v>
      </c>
      <c r="AI9656" s="352" t="s">
        <v>26747</v>
      </c>
      <c r="AJ9656" s="352" t="s">
        <v>26748</v>
      </c>
      <c r="AK9656" s="354">
        <v>4612.6549199999999</v>
      </c>
      <c r="AL9656" s="355">
        <v>185.49672000000001</v>
      </c>
      <c r="AM9656" s="11">
        <f>IF(Verzie!$E$1="CZK",Ceny!AK9656,IF(Verzie!$E$1="SK",Ceny!AL9656,""))</f>
        <v>185.49672000000001</v>
      </c>
    </row>
    <row r="9657" spans="34:39" ht="15">
      <c r="AH9657" s="353" t="s">
        <v>1682</v>
      </c>
      <c r="AI9657" s="352" t="s">
        <v>26749</v>
      </c>
      <c r="AJ9657" s="352" t="s">
        <v>26750</v>
      </c>
      <c r="AK9657" s="354">
        <v>4247.1255700000002</v>
      </c>
      <c r="AL9657" s="355">
        <v>170.73362</v>
      </c>
      <c r="AM9657" s="11">
        <f>IF(Verzie!$E$1="CZK",Ceny!AK9657,IF(Verzie!$E$1="SK",Ceny!AL9657,""))</f>
        <v>170.73362</v>
      </c>
    </row>
    <row r="9658" spans="34:39" ht="15">
      <c r="AH9658" s="353" t="s">
        <v>1682</v>
      </c>
      <c r="AI9658" s="352" t="s">
        <v>26751</v>
      </c>
      <c r="AJ9658" s="352" t="s">
        <v>26752</v>
      </c>
      <c r="AK9658" s="354">
        <v>0</v>
      </c>
      <c r="AL9658" s="355">
        <v>0</v>
      </c>
      <c r="AM9658" s="11">
        <f>IF(Verzie!$E$1="CZK",Ceny!AK9658,IF(Verzie!$E$1="SK",Ceny!AL9658,""))</f>
        <v>0</v>
      </c>
    </row>
    <row r="9659" spans="34:39" ht="15">
      <c r="AH9659" s="353" t="s">
        <v>1682</v>
      </c>
      <c r="AI9659" s="352" t="s">
        <v>26753</v>
      </c>
      <c r="AJ9659" s="352" t="s">
        <v>26754</v>
      </c>
      <c r="AK9659" s="354">
        <v>4563.5183999999999</v>
      </c>
      <c r="AL9659" s="355">
        <v>183.54736</v>
      </c>
      <c r="AM9659" s="11">
        <f>IF(Verzie!$E$1="CZK",Ceny!AK9659,IF(Verzie!$E$1="SK",Ceny!AL9659,""))</f>
        <v>183.54736</v>
      </c>
    </row>
    <row r="9660" spans="34:39" ht="15">
      <c r="AH9660" s="353" t="s">
        <v>1682</v>
      </c>
      <c r="AI9660" s="352" t="s">
        <v>26755</v>
      </c>
      <c r="AJ9660" s="352" t="s">
        <v>26756</v>
      </c>
      <c r="AK9660" s="354">
        <v>4197.9890500000001</v>
      </c>
      <c r="AL9660" s="355">
        <v>168.78425999999999</v>
      </c>
      <c r="AM9660" s="11">
        <f>IF(Verzie!$E$1="CZK",Ceny!AK9660,IF(Verzie!$E$1="SK",Ceny!AL9660,""))</f>
        <v>168.78425999999999</v>
      </c>
    </row>
    <row r="9661" spans="34:39" ht="15">
      <c r="AH9661" s="353" t="s">
        <v>1682</v>
      </c>
      <c r="AI9661" s="352" t="s">
        <v>26757</v>
      </c>
      <c r="AJ9661" s="352" t="s">
        <v>26758</v>
      </c>
      <c r="AK9661" s="354">
        <v>0</v>
      </c>
      <c r="AL9661" s="355">
        <v>0</v>
      </c>
      <c r="AM9661" s="11">
        <f>IF(Verzie!$E$1="CZK",Ceny!AK9661,IF(Verzie!$E$1="SK",Ceny!AL9661,""))</f>
        <v>0</v>
      </c>
    </row>
    <row r="9662" spans="34:39" ht="15">
      <c r="AH9662" s="353" t="s">
        <v>1682</v>
      </c>
      <c r="AI9662" s="352" t="s">
        <v>26759</v>
      </c>
      <c r="AJ9662" s="352" t="s">
        <v>26760</v>
      </c>
      <c r="AK9662" s="354">
        <v>4800.9300899999998</v>
      </c>
      <c r="AL9662" s="355">
        <v>193.36760000000001</v>
      </c>
      <c r="AM9662" s="11">
        <f>IF(Verzie!$E$1="CZK",Ceny!AK9662,IF(Verzie!$E$1="SK",Ceny!AL9662,""))</f>
        <v>193.36760000000001</v>
      </c>
    </row>
    <row r="9663" spans="34:39" ht="15">
      <c r="AH9663" s="353" t="s">
        <v>1682</v>
      </c>
      <c r="AI9663" s="352" t="s">
        <v>26761</v>
      </c>
      <c r="AJ9663" s="352" t="s">
        <v>26762</v>
      </c>
      <c r="AK9663" s="354">
        <v>4093.1775600000001</v>
      </c>
      <c r="AL9663" s="355">
        <v>164.78265999999999</v>
      </c>
      <c r="AM9663" s="11">
        <f>IF(Verzie!$E$1="CZK",Ceny!AK9663,IF(Verzie!$E$1="SK",Ceny!AL9663,""))</f>
        <v>164.78265999999999</v>
      </c>
    </row>
    <row r="9664" spans="34:39" ht="15">
      <c r="AH9664" s="353" t="s">
        <v>1682</v>
      </c>
      <c r="AI9664" s="352" t="s">
        <v>26763</v>
      </c>
      <c r="AJ9664" s="352" t="s">
        <v>26764</v>
      </c>
      <c r="AK9664" s="354">
        <v>0</v>
      </c>
      <c r="AL9664" s="355">
        <v>0</v>
      </c>
      <c r="AM9664" s="11">
        <f>IF(Verzie!$E$1="CZK",Ceny!AK9664,IF(Verzie!$E$1="SK",Ceny!AL9664,""))</f>
        <v>0</v>
      </c>
    </row>
    <row r="9665" spans="34:39" ht="15">
      <c r="AH9665" s="353" t="s">
        <v>1682</v>
      </c>
      <c r="AI9665" s="352" t="s">
        <v>26765</v>
      </c>
      <c r="AJ9665" s="352" t="s">
        <v>26766</v>
      </c>
      <c r="AK9665" s="354">
        <v>4768.1694299999999</v>
      </c>
      <c r="AL9665" s="355">
        <v>192.06798000000001</v>
      </c>
      <c r="AM9665" s="11">
        <f>IF(Verzie!$E$1="CZK",Ceny!AK9665,IF(Verzie!$E$1="SK",Ceny!AL9665,""))</f>
        <v>192.06798000000001</v>
      </c>
    </row>
    <row r="9666" spans="34:39" ht="15">
      <c r="AH9666" s="353" t="s">
        <v>1682</v>
      </c>
      <c r="AI9666" s="352" t="s">
        <v>26767</v>
      </c>
      <c r="AJ9666" s="352" t="s">
        <v>26768</v>
      </c>
      <c r="AK9666" s="354">
        <v>4060.4169000000002</v>
      </c>
      <c r="AL9666" s="355">
        <v>163.48303999999999</v>
      </c>
      <c r="AM9666" s="11">
        <f>IF(Verzie!$E$1="CZK",Ceny!AK9666,IF(Verzie!$E$1="SK",Ceny!AL9666,""))</f>
        <v>163.48303999999999</v>
      </c>
    </row>
    <row r="9667" spans="34:39" ht="15">
      <c r="AH9667" s="353" t="s">
        <v>1682</v>
      </c>
      <c r="AI9667" s="352" t="s">
        <v>26769</v>
      </c>
      <c r="AJ9667" s="352" t="s">
        <v>26770</v>
      </c>
      <c r="AK9667" s="354">
        <v>0</v>
      </c>
      <c r="AL9667" s="355">
        <v>0</v>
      </c>
      <c r="AM9667" s="11">
        <f>IF(Verzie!$E$1="CZK",Ceny!AK9667,IF(Verzie!$E$1="SK",Ceny!AL9667,""))</f>
        <v>0</v>
      </c>
    </row>
    <row r="9668" spans="34:39" ht="15">
      <c r="AH9668" s="353" t="s">
        <v>1682</v>
      </c>
      <c r="AI9668" s="352" t="s">
        <v>26771</v>
      </c>
      <c r="AJ9668" s="352" t="s">
        <v>26772</v>
      </c>
      <c r="AK9668" s="354">
        <v>5175.2610299999997</v>
      </c>
      <c r="AL9668" s="355">
        <v>208.21938</v>
      </c>
      <c r="AM9668" s="11">
        <f>IF(Verzie!$E$1="CZK",Ceny!AK9668,IF(Verzie!$E$1="SK",Ceny!AL9668,""))</f>
        <v>208.21938</v>
      </c>
    </row>
    <row r="9669" spans="34:39" ht="15">
      <c r="AH9669" s="353" t="s">
        <v>1682</v>
      </c>
      <c r="AI9669" s="352" t="s">
        <v>26773</v>
      </c>
      <c r="AJ9669" s="352" t="s">
        <v>26774</v>
      </c>
      <c r="AK9669" s="354">
        <v>4467.5084999999999</v>
      </c>
      <c r="AL9669" s="355">
        <v>179.63444000000001</v>
      </c>
      <c r="AM9669" s="11">
        <f>IF(Verzie!$E$1="CZK",Ceny!AK9669,IF(Verzie!$E$1="SK",Ceny!AL9669,""))</f>
        <v>179.63444000000001</v>
      </c>
    </row>
    <row r="9670" spans="34:39" ht="15">
      <c r="AH9670" s="353" t="s">
        <v>1682</v>
      </c>
      <c r="AI9670" s="352" t="s">
        <v>26775</v>
      </c>
      <c r="AJ9670" s="352" t="s">
        <v>26776</v>
      </c>
      <c r="AK9670" s="354">
        <v>0</v>
      </c>
      <c r="AL9670" s="355">
        <v>0</v>
      </c>
      <c r="AM9670" s="11">
        <f>IF(Verzie!$E$1="CZK",Ceny!AK9670,IF(Verzie!$E$1="SK",Ceny!AL9670,""))</f>
        <v>0</v>
      </c>
    </row>
    <row r="9671" spans="34:39" ht="15">
      <c r="AH9671" s="353" t="s">
        <v>1682</v>
      </c>
      <c r="AI9671" s="352" t="s">
        <v>26777</v>
      </c>
      <c r="AJ9671" s="352" t="s">
        <v>26778</v>
      </c>
      <c r="AK9671" s="354">
        <v>5126.1245099999996</v>
      </c>
      <c r="AL9671" s="355">
        <v>206.27001999999999</v>
      </c>
      <c r="AM9671" s="11">
        <f>IF(Verzie!$E$1="CZK",Ceny!AK9671,IF(Verzie!$E$1="SK",Ceny!AL9671,""))</f>
        <v>206.27001999999999</v>
      </c>
    </row>
    <row r="9672" spans="34:39" ht="15">
      <c r="AH9672" s="353" t="s">
        <v>1682</v>
      </c>
      <c r="AI9672" s="352" t="s">
        <v>26779</v>
      </c>
      <c r="AJ9672" s="352" t="s">
        <v>26780</v>
      </c>
      <c r="AK9672" s="354">
        <v>6776.51404</v>
      </c>
      <c r="AL9672" s="355">
        <v>272.92642000000001</v>
      </c>
      <c r="AM9672" s="11">
        <f>IF(Verzie!$E$1="CZK",Ceny!AK9672,IF(Verzie!$E$1="SK",Ceny!AL9672,""))</f>
        <v>272.92642000000001</v>
      </c>
    </row>
    <row r="9673" spans="34:39" ht="15">
      <c r="AH9673" s="353" t="s">
        <v>1682</v>
      </c>
      <c r="AI9673" s="352" t="s">
        <v>26781</v>
      </c>
      <c r="AJ9673" s="352" t="s">
        <v>26782</v>
      </c>
      <c r="AK9673" s="354">
        <v>0</v>
      </c>
      <c r="AL9673" s="355">
        <v>0</v>
      </c>
      <c r="AM9673" s="11">
        <f>IF(Verzie!$E$1="CZK",Ceny!AK9673,IF(Verzie!$E$1="SK",Ceny!AL9673,""))</f>
        <v>0</v>
      </c>
    </row>
    <row r="9674" spans="34:39" ht="15">
      <c r="AH9674" s="353" t="s">
        <v>1682</v>
      </c>
      <c r="AI9674" s="352" t="s">
        <v>26783</v>
      </c>
      <c r="AJ9674" s="352" t="s">
        <v>26784</v>
      </c>
      <c r="AK9674" s="354">
        <v>2288.7147799999998</v>
      </c>
      <c r="AL9674" s="355">
        <v>92.170410000000004</v>
      </c>
      <c r="AM9674" s="11">
        <f>IF(Verzie!$E$1="CZK",Ceny!AK9674,IF(Verzie!$E$1="SK",Ceny!AL9674,""))</f>
        <v>92.170410000000004</v>
      </c>
    </row>
    <row r="9675" spans="34:39" ht="15">
      <c r="AH9675" s="353" t="s">
        <v>1682</v>
      </c>
      <c r="AI9675" s="352" t="s">
        <v>26785</v>
      </c>
      <c r="AJ9675" s="352" t="s">
        <v>26786</v>
      </c>
      <c r="AK9675" s="354">
        <v>2066.3766500000002</v>
      </c>
      <c r="AL9675" s="355">
        <v>83.190579999999997</v>
      </c>
      <c r="AM9675" s="11">
        <f>IF(Verzie!$E$1="CZK",Ceny!AK9675,IF(Verzie!$E$1="SK",Ceny!AL9675,""))</f>
        <v>83.190579999999997</v>
      </c>
    </row>
    <row r="9676" spans="34:39" ht="15">
      <c r="AH9676" s="353" t="s">
        <v>1682</v>
      </c>
      <c r="AI9676" s="352" t="s">
        <v>26787</v>
      </c>
      <c r="AJ9676" s="352" t="s">
        <v>26788</v>
      </c>
      <c r="AK9676" s="354">
        <v>0</v>
      </c>
      <c r="AL9676" s="355">
        <v>0</v>
      </c>
      <c r="AM9676" s="11">
        <f>IF(Verzie!$E$1="CZK",Ceny!AK9676,IF(Verzie!$E$1="SK",Ceny!AL9676,""))</f>
        <v>0</v>
      </c>
    </row>
    <row r="9677" spans="34:39" ht="15">
      <c r="AH9677" s="353" t="s">
        <v>1682</v>
      </c>
      <c r="AI9677" s="352" t="s">
        <v>26789</v>
      </c>
      <c r="AJ9677" s="352" t="s">
        <v>26790</v>
      </c>
      <c r="AK9677" s="354">
        <v>2288.7147799999998</v>
      </c>
      <c r="AL9677" s="355">
        <v>92.170410000000004</v>
      </c>
      <c r="AM9677" s="11">
        <f>IF(Verzie!$E$1="CZK",Ceny!AK9677,IF(Verzie!$E$1="SK",Ceny!AL9677,""))</f>
        <v>92.170410000000004</v>
      </c>
    </row>
    <row r="9678" spans="34:39" ht="15">
      <c r="AH9678" s="353" t="s">
        <v>1682</v>
      </c>
      <c r="AI9678" s="352" t="s">
        <v>26791</v>
      </c>
      <c r="AJ9678" s="352" t="s">
        <v>26792</v>
      </c>
      <c r="AK9678" s="354">
        <v>2066.3766500000002</v>
      </c>
      <c r="AL9678" s="355">
        <v>83.190579999999997</v>
      </c>
      <c r="AM9678" s="11">
        <f>IF(Verzie!$E$1="CZK",Ceny!AK9678,IF(Verzie!$E$1="SK",Ceny!AL9678,""))</f>
        <v>83.190579999999997</v>
      </c>
    </row>
    <row r="9679" spans="34:39" ht="15">
      <c r="AH9679" s="353" t="s">
        <v>1682</v>
      </c>
      <c r="AI9679" s="352" t="s">
        <v>26793</v>
      </c>
      <c r="AJ9679" s="352" t="s">
        <v>26794</v>
      </c>
      <c r="AK9679" s="354">
        <v>0</v>
      </c>
      <c r="AL9679" s="355">
        <v>0</v>
      </c>
      <c r="AM9679" s="11">
        <f>IF(Verzie!$E$1="CZK",Ceny!AK9679,IF(Verzie!$E$1="SK",Ceny!AL9679,""))</f>
        <v>0</v>
      </c>
    </row>
    <row r="9680" spans="34:39" ht="15">
      <c r="AH9680" s="353" t="s">
        <v>1682</v>
      </c>
      <c r="AI9680" s="352" t="s">
        <v>26795</v>
      </c>
      <c r="AJ9680" s="352" t="s">
        <v>26796</v>
      </c>
      <c r="AK9680" s="354">
        <v>2272.3344499999998</v>
      </c>
      <c r="AL9680" s="355">
        <v>91.520600000000002</v>
      </c>
      <c r="AM9680" s="11">
        <f>IF(Verzie!$E$1="CZK",Ceny!AK9680,IF(Verzie!$E$1="SK",Ceny!AL9680,""))</f>
        <v>91.520600000000002</v>
      </c>
    </row>
    <row r="9681" spans="34:39" ht="15">
      <c r="AH9681" s="353" t="s">
        <v>1682</v>
      </c>
      <c r="AI9681" s="352" t="s">
        <v>26797</v>
      </c>
      <c r="AJ9681" s="352" t="s">
        <v>26798</v>
      </c>
      <c r="AK9681" s="354">
        <v>2049.9963200000002</v>
      </c>
      <c r="AL9681" s="355">
        <v>82.540769999999995</v>
      </c>
      <c r="AM9681" s="11">
        <f>IF(Verzie!$E$1="CZK",Ceny!AK9681,IF(Verzie!$E$1="SK",Ceny!AL9681,""))</f>
        <v>82.540769999999995</v>
      </c>
    </row>
    <row r="9682" spans="34:39" ht="15">
      <c r="AH9682" s="353" t="s">
        <v>1682</v>
      </c>
      <c r="AI9682" s="352" t="s">
        <v>26799</v>
      </c>
      <c r="AJ9682" s="352" t="s">
        <v>26800</v>
      </c>
      <c r="AK9682" s="354">
        <v>0</v>
      </c>
      <c r="AL9682" s="355">
        <v>0</v>
      </c>
      <c r="AM9682" s="11">
        <f>IF(Verzie!$E$1="CZK",Ceny!AK9682,IF(Verzie!$E$1="SK",Ceny!AL9682,""))</f>
        <v>0</v>
      </c>
    </row>
    <row r="9683" spans="34:39" ht="15">
      <c r="AH9683" s="353" t="s">
        <v>1682</v>
      </c>
      <c r="AI9683" s="352" t="s">
        <v>26801</v>
      </c>
      <c r="AJ9683" s="352" t="s">
        <v>26802</v>
      </c>
      <c r="AK9683" s="354">
        <v>2272.3344499999998</v>
      </c>
      <c r="AL9683" s="355">
        <v>91.520600000000002</v>
      </c>
      <c r="AM9683" s="11">
        <f>IF(Verzie!$E$1="CZK",Ceny!AK9683,IF(Verzie!$E$1="SK",Ceny!AL9683,""))</f>
        <v>91.520600000000002</v>
      </c>
    </row>
    <row r="9684" spans="34:39" ht="15">
      <c r="AH9684" s="353" t="s">
        <v>1682</v>
      </c>
      <c r="AI9684" s="352" t="s">
        <v>26803</v>
      </c>
      <c r="AJ9684" s="352" t="s">
        <v>26804</v>
      </c>
      <c r="AK9684" s="354">
        <v>2049.9963200000002</v>
      </c>
      <c r="AL9684" s="355">
        <v>82.540769999999995</v>
      </c>
      <c r="AM9684" s="11">
        <f>IF(Verzie!$E$1="CZK",Ceny!AK9684,IF(Verzie!$E$1="SK",Ceny!AL9684,""))</f>
        <v>82.540769999999995</v>
      </c>
    </row>
    <row r="9685" spans="34:39" ht="15">
      <c r="AH9685" s="353" t="s">
        <v>1682</v>
      </c>
      <c r="AI9685" s="352" t="s">
        <v>26805</v>
      </c>
      <c r="AJ9685" s="352" t="s">
        <v>26806</v>
      </c>
      <c r="AK9685" s="354">
        <v>0</v>
      </c>
      <c r="AL9685" s="355">
        <v>0</v>
      </c>
      <c r="AM9685" s="11">
        <f>IF(Verzie!$E$1="CZK",Ceny!AK9685,IF(Verzie!$E$1="SK",Ceny!AL9685,""))</f>
        <v>0</v>
      </c>
    </row>
    <row r="9686" spans="34:39" ht="15">
      <c r="AH9686" s="353" t="s">
        <v>1682</v>
      </c>
      <c r="AI9686" s="352" t="s">
        <v>26807</v>
      </c>
      <c r="AJ9686" s="352" t="s">
        <v>26808</v>
      </c>
      <c r="AK9686" s="354">
        <v>2475.8802500000002</v>
      </c>
      <c r="AL9686" s="355">
        <v>99.596299999999999</v>
      </c>
      <c r="AM9686" s="11">
        <f>IF(Verzie!$E$1="CZK",Ceny!AK9686,IF(Verzie!$E$1="SK",Ceny!AL9686,""))</f>
        <v>99.596299999999999</v>
      </c>
    </row>
    <row r="9687" spans="34:39" ht="15">
      <c r="AH9687" s="353" t="s">
        <v>1682</v>
      </c>
      <c r="AI9687" s="352" t="s">
        <v>26809</v>
      </c>
      <c r="AJ9687" s="352" t="s">
        <v>26810</v>
      </c>
      <c r="AK9687" s="354">
        <v>2253.5421200000001</v>
      </c>
      <c r="AL9687" s="355">
        <v>90.616470000000007</v>
      </c>
      <c r="AM9687" s="11">
        <f>IF(Verzie!$E$1="CZK",Ceny!AK9687,IF(Verzie!$E$1="SK",Ceny!AL9687,""))</f>
        <v>90.616470000000007</v>
      </c>
    </row>
    <row r="9688" spans="34:39" ht="15">
      <c r="AH9688" s="353" t="s">
        <v>1682</v>
      </c>
      <c r="AI9688" s="352" t="s">
        <v>26811</v>
      </c>
      <c r="AJ9688" s="352" t="s">
        <v>26812</v>
      </c>
      <c r="AK9688" s="354">
        <v>0</v>
      </c>
      <c r="AL9688" s="355">
        <v>0</v>
      </c>
      <c r="AM9688" s="11">
        <f>IF(Verzie!$E$1="CZK",Ceny!AK9688,IF(Verzie!$E$1="SK",Ceny!AL9688,""))</f>
        <v>0</v>
      </c>
    </row>
    <row r="9689" spans="34:39" ht="15">
      <c r="AH9689" s="353" t="s">
        <v>1682</v>
      </c>
      <c r="AI9689" s="352" t="s">
        <v>26813</v>
      </c>
      <c r="AJ9689" s="352" t="s">
        <v>26814</v>
      </c>
      <c r="AK9689" s="354">
        <v>2475.8802500000002</v>
      </c>
      <c r="AL9689" s="355">
        <v>99.596299999999999</v>
      </c>
      <c r="AM9689" s="11">
        <f>IF(Verzie!$E$1="CZK",Ceny!AK9689,IF(Verzie!$E$1="SK",Ceny!AL9689,""))</f>
        <v>99.596299999999999</v>
      </c>
    </row>
    <row r="9690" spans="34:39" ht="15">
      <c r="AH9690" s="353" t="s">
        <v>1682</v>
      </c>
      <c r="AI9690" s="352" t="s">
        <v>26815</v>
      </c>
      <c r="AJ9690" s="352" t="s">
        <v>26816</v>
      </c>
      <c r="AK9690" s="354">
        <v>2253.5421200000001</v>
      </c>
      <c r="AL9690" s="355">
        <v>90.616470000000007</v>
      </c>
      <c r="AM9690" s="11">
        <f>IF(Verzie!$E$1="CZK",Ceny!AK9690,IF(Verzie!$E$1="SK",Ceny!AL9690,""))</f>
        <v>90.616470000000007</v>
      </c>
    </row>
    <row r="9691" spans="34:39" ht="15">
      <c r="AH9691" s="353" t="s">
        <v>1682</v>
      </c>
      <c r="AI9691" s="352" t="s">
        <v>26817</v>
      </c>
      <c r="AJ9691" s="352" t="s">
        <v>26818</v>
      </c>
      <c r="AK9691" s="354">
        <v>0</v>
      </c>
      <c r="AL9691" s="355">
        <v>0</v>
      </c>
      <c r="AM9691" s="11">
        <f>IF(Verzie!$E$1="CZK",Ceny!AK9691,IF(Verzie!$E$1="SK",Ceny!AL9691,""))</f>
        <v>0</v>
      </c>
    </row>
    <row r="9692" spans="34:39" ht="15">
      <c r="AH9692" s="353" t="s">
        <v>1682</v>
      </c>
      <c r="AI9692" s="352" t="s">
        <v>26819</v>
      </c>
      <c r="AJ9692" s="352" t="s">
        <v>26820</v>
      </c>
      <c r="AK9692" s="354">
        <v>2451.3119900000002</v>
      </c>
      <c r="AL9692" s="355">
        <v>98.621619999999993</v>
      </c>
      <c r="AM9692" s="11">
        <f>IF(Verzie!$E$1="CZK",Ceny!AK9692,IF(Verzie!$E$1="SK",Ceny!AL9692,""))</f>
        <v>98.621619999999993</v>
      </c>
    </row>
    <row r="9693" spans="34:39" ht="15">
      <c r="AH9693" s="353" t="s">
        <v>1682</v>
      </c>
      <c r="AI9693" s="352" t="s">
        <v>26821</v>
      </c>
      <c r="AJ9693" s="352" t="s">
        <v>26822</v>
      </c>
      <c r="AK9693" s="354">
        <v>2228.9738600000001</v>
      </c>
      <c r="AL9693" s="355">
        <v>89.64179</v>
      </c>
      <c r="AM9693" s="11">
        <f>IF(Verzie!$E$1="CZK",Ceny!AK9693,IF(Verzie!$E$1="SK",Ceny!AL9693,""))</f>
        <v>89.64179</v>
      </c>
    </row>
    <row r="9694" spans="34:39" ht="15">
      <c r="AH9694" s="353" t="s">
        <v>1682</v>
      </c>
      <c r="AI9694" s="352" t="s">
        <v>26823</v>
      </c>
      <c r="AJ9694" s="352" t="s">
        <v>26824</v>
      </c>
      <c r="AK9694" s="354">
        <v>0</v>
      </c>
      <c r="AL9694" s="355">
        <v>0</v>
      </c>
      <c r="AM9694" s="11">
        <f>IF(Verzie!$E$1="CZK",Ceny!AK9694,IF(Verzie!$E$1="SK",Ceny!AL9694,""))</f>
        <v>0</v>
      </c>
    </row>
    <row r="9695" spans="34:39" ht="15">
      <c r="AH9695" s="353" t="s">
        <v>1682</v>
      </c>
      <c r="AI9695" s="352" t="s">
        <v>26825</v>
      </c>
      <c r="AJ9695" s="352" t="s">
        <v>26826</v>
      </c>
      <c r="AK9695" s="354">
        <v>2451.3119900000002</v>
      </c>
      <c r="AL9695" s="355">
        <v>98.621619999999993</v>
      </c>
      <c r="AM9695" s="11">
        <f>IF(Verzie!$E$1="CZK",Ceny!AK9695,IF(Verzie!$E$1="SK",Ceny!AL9695,""))</f>
        <v>98.621619999999993</v>
      </c>
    </row>
    <row r="9696" spans="34:39" ht="15">
      <c r="AH9696" s="353" t="s">
        <v>1682</v>
      </c>
      <c r="AI9696" s="352" t="s">
        <v>26827</v>
      </c>
      <c r="AJ9696" s="352" t="s">
        <v>26828</v>
      </c>
      <c r="AK9696" s="354">
        <v>2228.9738600000001</v>
      </c>
      <c r="AL9696" s="355">
        <v>89.64179</v>
      </c>
      <c r="AM9696" s="11">
        <f>IF(Verzie!$E$1="CZK",Ceny!AK9696,IF(Verzie!$E$1="SK",Ceny!AL9696,""))</f>
        <v>89.64179</v>
      </c>
    </row>
    <row r="9697" spans="34:39" ht="15">
      <c r="AH9697" s="353" t="s">
        <v>1682</v>
      </c>
      <c r="AI9697" s="352" t="s">
        <v>26829</v>
      </c>
      <c r="AJ9697" s="352" t="s">
        <v>26830</v>
      </c>
      <c r="AK9697" s="354">
        <v>0</v>
      </c>
      <c r="AL9697" s="355">
        <v>0</v>
      </c>
      <c r="AM9697" s="11">
        <f>IF(Verzie!$E$1="CZK",Ceny!AK9697,IF(Verzie!$E$1="SK",Ceny!AL9697,""))</f>
        <v>0</v>
      </c>
    </row>
    <row r="9698" spans="34:39" ht="15">
      <c r="AH9698" s="353" t="s">
        <v>1682</v>
      </c>
      <c r="AI9698" s="352" t="s">
        <v>26831</v>
      </c>
      <c r="AJ9698" s="352" t="s">
        <v>26832</v>
      </c>
      <c r="AK9698" s="354">
        <v>4111.5179399999997</v>
      </c>
      <c r="AL9698" s="355">
        <v>165.52338</v>
      </c>
      <c r="AM9698" s="11">
        <f>IF(Verzie!$E$1="CZK",Ceny!AK9698,IF(Verzie!$E$1="SK",Ceny!AL9698,""))</f>
        <v>165.52338</v>
      </c>
    </row>
    <row r="9699" spans="34:39" ht="15">
      <c r="AH9699" s="353" t="s">
        <v>1682</v>
      </c>
      <c r="AI9699" s="352" t="s">
        <v>26833</v>
      </c>
      <c r="AJ9699" s="352" t="s">
        <v>26834</v>
      </c>
      <c r="AK9699" s="354">
        <v>3757.5058899999999</v>
      </c>
      <c r="AL9699" s="355">
        <v>151.22566</v>
      </c>
      <c r="AM9699" s="11">
        <f>IF(Verzie!$E$1="CZK",Ceny!AK9699,IF(Verzie!$E$1="SK",Ceny!AL9699,""))</f>
        <v>151.22566</v>
      </c>
    </row>
    <row r="9700" spans="34:39" ht="15">
      <c r="AH9700" s="353" t="s">
        <v>1682</v>
      </c>
      <c r="AI9700" s="352" t="s">
        <v>26835</v>
      </c>
      <c r="AJ9700" s="352" t="s">
        <v>26836</v>
      </c>
      <c r="AK9700" s="354">
        <v>0</v>
      </c>
      <c r="AL9700" s="355">
        <v>0</v>
      </c>
      <c r="AM9700" s="11">
        <f>IF(Verzie!$E$1="CZK",Ceny!AK9700,IF(Verzie!$E$1="SK",Ceny!AL9700,""))</f>
        <v>0</v>
      </c>
    </row>
    <row r="9701" spans="34:39" ht="15">
      <c r="AH9701" s="353" t="s">
        <v>1682</v>
      </c>
      <c r="AI9701" s="352" t="s">
        <v>26837</v>
      </c>
      <c r="AJ9701" s="352" t="s">
        <v>26838</v>
      </c>
      <c r="AK9701" s="354">
        <v>4078.7572799999998</v>
      </c>
      <c r="AL9701" s="355">
        <v>164.22376</v>
      </c>
      <c r="AM9701" s="11">
        <f>IF(Verzie!$E$1="CZK",Ceny!AK9701,IF(Verzie!$E$1="SK",Ceny!AL9701,""))</f>
        <v>164.22376</v>
      </c>
    </row>
    <row r="9702" spans="34:39" ht="15">
      <c r="AH9702" s="353" t="s">
        <v>1682</v>
      </c>
      <c r="AI9702" s="352" t="s">
        <v>26839</v>
      </c>
      <c r="AJ9702" s="352" t="s">
        <v>26840</v>
      </c>
      <c r="AK9702" s="354">
        <v>3724.74523</v>
      </c>
      <c r="AL9702" s="355">
        <v>149.92604</v>
      </c>
      <c r="AM9702" s="11">
        <f>IF(Verzie!$E$1="CZK",Ceny!AK9702,IF(Verzie!$E$1="SK",Ceny!AL9702,""))</f>
        <v>149.92604</v>
      </c>
    </row>
    <row r="9703" spans="34:39" ht="15">
      <c r="AH9703" s="353" t="s">
        <v>1682</v>
      </c>
      <c r="AI9703" s="352" t="s">
        <v>26841</v>
      </c>
      <c r="AJ9703" s="352" t="s">
        <v>26842</v>
      </c>
      <c r="AK9703" s="354">
        <v>0</v>
      </c>
      <c r="AL9703" s="355">
        <v>0</v>
      </c>
      <c r="AM9703" s="11">
        <f>IF(Verzie!$E$1="CZK",Ceny!AK9703,IF(Verzie!$E$1="SK",Ceny!AL9703,""))</f>
        <v>0</v>
      </c>
    </row>
    <row r="9704" spans="34:39" ht="15">
      <c r="AH9704" s="353" t="s">
        <v>1682</v>
      </c>
      <c r="AI9704" s="352" t="s">
        <v>26843</v>
      </c>
      <c r="AJ9704" s="352" t="s">
        <v>26844</v>
      </c>
      <c r="AK9704" s="354">
        <v>4485.8488799999996</v>
      </c>
      <c r="AL9704" s="355">
        <v>180.37515999999999</v>
      </c>
      <c r="AM9704" s="11">
        <f>IF(Verzie!$E$1="CZK",Ceny!AK9704,IF(Verzie!$E$1="SK",Ceny!AL9704,""))</f>
        <v>180.37515999999999</v>
      </c>
    </row>
    <row r="9705" spans="34:39" ht="15">
      <c r="AH9705" s="353" t="s">
        <v>1682</v>
      </c>
      <c r="AI9705" s="352" t="s">
        <v>26845</v>
      </c>
      <c r="AJ9705" s="352" t="s">
        <v>26846</v>
      </c>
      <c r="AK9705" s="354">
        <v>4131.8368300000002</v>
      </c>
      <c r="AL9705" s="355">
        <v>166.07744</v>
      </c>
      <c r="AM9705" s="11">
        <f>IF(Verzie!$E$1="CZK",Ceny!AK9705,IF(Verzie!$E$1="SK",Ceny!AL9705,""))</f>
        <v>166.07744</v>
      </c>
    </row>
    <row r="9706" spans="34:39" ht="15">
      <c r="AH9706" s="353" t="s">
        <v>1682</v>
      </c>
      <c r="AI9706" s="352" t="s">
        <v>26847</v>
      </c>
      <c r="AJ9706" s="352" t="s">
        <v>26848</v>
      </c>
      <c r="AK9706" s="354">
        <v>0</v>
      </c>
      <c r="AL9706" s="355">
        <v>0</v>
      </c>
      <c r="AM9706" s="11">
        <f>IF(Verzie!$E$1="CZK",Ceny!AK9706,IF(Verzie!$E$1="SK",Ceny!AL9706,""))</f>
        <v>0</v>
      </c>
    </row>
    <row r="9707" spans="34:39" ht="15">
      <c r="AH9707" s="353" t="s">
        <v>1682</v>
      </c>
      <c r="AI9707" s="352" t="s">
        <v>26849</v>
      </c>
      <c r="AJ9707" s="352" t="s">
        <v>26850</v>
      </c>
      <c r="AK9707" s="354">
        <v>4436.7123600000004</v>
      </c>
      <c r="AL9707" s="355">
        <v>178.42580000000001</v>
      </c>
      <c r="AM9707" s="11">
        <f>IF(Verzie!$E$1="CZK",Ceny!AK9707,IF(Verzie!$E$1="SK",Ceny!AL9707,""))</f>
        <v>178.42580000000001</v>
      </c>
    </row>
    <row r="9708" spans="34:39" ht="15">
      <c r="AH9708" s="353" t="s">
        <v>1682</v>
      </c>
      <c r="AI9708" s="352" t="s">
        <v>26851</v>
      </c>
      <c r="AJ9708" s="352" t="s">
        <v>26852</v>
      </c>
      <c r="AK9708" s="354">
        <v>4082.7003100000002</v>
      </c>
      <c r="AL9708" s="355">
        <v>164.12808000000001</v>
      </c>
      <c r="AM9708" s="11">
        <f>IF(Verzie!$E$1="CZK",Ceny!AK9708,IF(Verzie!$E$1="SK",Ceny!AL9708,""))</f>
        <v>164.12808000000001</v>
      </c>
    </row>
    <row r="9709" spans="34:39" ht="15">
      <c r="AH9709" s="353" t="s">
        <v>1682</v>
      </c>
      <c r="AI9709" s="352" t="s">
        <v>26853</v>
      </c>
      <c r="AJ9709" s="352" t="s">
        <v>26854</v>
      </c>
      <c r="AK9709" s="354">
        <v>0</v>
      </c>
      <c r="AL9709" s="355">
        <v>0</v>
      </c>
      <c r="AM9709" s="11">
        <f>IF(Verzie!$E$1="CZK",Ceny!AK9709,IF(Verzie!$E$1="SK",Ceny!AL9709,""))</f>
        <v>0</v>
      </c>
    </row>
    <row r="9710" spans="34:39" ht="15">
      <c r="AH9710" s="353" t="s">
        <v>1682</v>
      </c>
      <c r="AI9710" s="352" t="s">
        <v>26855</v>
      </c>
      <c r="AJ9710" s="352" t="s">
        <v>26856</v>
      </c>
      <c r="AK9710" s="354">
        <v>4674.1240500000004</v>
      </c>
      <c r="AL9710" s="355">
        <v>188.24603999999999</v>
      </c>
      <c r="AM9710" s="11">
        <f>IF(Verzie!$E$1="CZK",Ceny!AK9710,IF(Verzie!$E$1="SK",Ceny!AL9710,""))</f>
        <v>188.24603999999999</v>
      </c>
    </row>
    <row r="9711" spans="34:39" ht="15">
      <c r="AH9711" s="353" t="s">
        <v>1682</v>
      </c>
      <c r="AI9711" s="352" t="s">
        <v>26857</v>
      </c>
      <c r="AJ9711" s="352" t="s">
        <v>26858</v>
      </c>
      <c r="AK9711" s="354">
        <v>3977.8888200000001</v>
      </c>
      <c r="AL9711" s="355">
        <v>160.12647999999999</v>
      </c>
      <c r="AM9711" s="11">
        <f>IF(Verzie!$E$1="CZK",Ceny!AK9711,IF(Verzie!$E$1="SK",Ceny!AL9711,""))</f>
        <v>160.12647999999999</v>
      </c>
    </row>
    <row r="9712" spans="34:39" ht="15">
      <c r="AH9712" s="353" t="s">
        <v>1682</v>
      </c>
      <c r="AI9712" s="352" t="s">
        <v>26859</v>
      </c>
      <c r="AJ9712" s="352" t="s">
        <v>26860</v>
      </c>
      <c r="AK9712" s="354">
        <v>0</v>
      </c>
      <c r="AL9712" s="355">
        <v>0</v>
      </c>
      <c r="AM9712" s="11">
        <f>IF(Verzie!$E$1="CZK",Ceny!AK9712,IF(Verzie!$E$1="SK",Ceny!AL9712,""))</f>
        <v>0</v>
      </c>
    </row>
    <row r="9713" spans="34:39" ht="15">
      <c r="AH9713" s="353" t="s">
        <v>1682</v>
      </c>
      <c r="AI9713" s="352" t="s">
        <v>26861</v>
      </c>
      <c r="AJ9713" s="352" t="s">
        <v>26862</v>
      </c>
      <c r="AK9713" s="354">
        <v>4641.3633900000004</v>
      </c>
      <c r="AL9713" s="355">
        <v>186.94641999999999</v>
      </c>
      <c r="AM9713" s="11">
        <f>IF(Verzie!$E$1="CZK",Ceny!AK9713,IF(Verzie!$E$1="SK",Ceny!AL9713,""))</f>
        <v>186.94641999999999</v>
      </c>
    </row>
    <row r="9714" spans="34:39" ht="15">
      <c r="AH9714" s="353" t="s">
        <v>1682</v>
      </c>
      <c r="AI9714" s="352" t="s">
        <v>26863</v>
      </c>
      <c r="AJ9714" s="352" t="s">
        <v>26864</v>
      </c>
      <c r="AK9714" s="354">
        <v>3945.1281600000002</v>
      </c>
      <c r="AL9714" s="355">
        <v>158.82686000000001</v>
      </c>
      <c r="AM9714" s="11">
        <f>IF(Verzie!$E$1="CZK",Ceny!AK9714,IF(Verzie!$E$1="SK",Ceny!AL9714,""))</f>
        <v>158.82686000000001</v>
      </c>
    </row>
    <row r="9715" spans="34:39" ht="15">
      <c r="AH9715" s="353" t="s">
        <v>1682</v>
      </c>
      <c r="AI9715" s="352" t="s">
        <v>26865</v>
      </c>
      <c r="AJ9715" s="352" t="s">
        <v>26866</v>
      </c>
      <c r="AK9715" s="354">
        <v>0</v>
      </c>
      <c r="AL9715" s="355">
        <v>0</v>
      </c>
      <c r="AM9715" s="11">
        <f>IF(Verzie!$E$1="CZK",Ceny!AK9715,IF(Verzie!$E$1="SK",Ceny!AL9715,""))</f>
        <v>0</v>
      </c>
    </row>
    <row r="9716" spans="34:39" ht="15">
      <c r="AH9716" s="353" t="s">
        <v>1682</v>
      </c>
      <c r="AI9716" s="352" t="s">
        <v>26867</v>
      </c>
      <c r="AJ9716" s="352" t="s">
        <v>26868</v>
      </c>
      <c r="AK9716" s="354">
        <v>5048.4549900000002</v>
      </c>
      <c r="AL9716" s="355">
        <v>203.09782000000001</v>
      </c>
      <c r="AM9716" s="11">
        <f>IF(Verzie!$E$1="CZK",Ceny!AK9716,IF(Verzie!$E$1="SK",Ceny!AL9716,""))</f>
        <v>203.09782000000001</v>
      </c>
    </row>
    <row r="9717" spans="34:39" ht="15">
      <c r="AH9717" s="353" t="s">
        <v>1682</v>
      </c>
      <c r="AI9717" s="352" t="s">
        <v>26869</v>
      </c>
      <c r="AJ9717" s="352" t="s">
        <v>26870</v>
      </c>
      <c r="AK9717" s="354">
        <v>4352.21976</v>
      </c>
      <c r="AL9717" s="355">
        <v>174.97826000000001</v>
      </c>
      <c r="AM9717" s="11">
        <f>IF(Verzie!$E$1="CZK",Ceny!AK9717,IF(Verzie!$E$1="SK",Ceny!AL9717,""))</f>
        <v>174.97826000000001</v>
      </c>
    </row>
    <row r="9718" spans="34:39" ht="15">
      <c r="AH9718" s="353" t="s">
        <v>1682</v>
      </c>
      <c r="AI9718" s="352" t="s">
        <v>26871</v>
      </c>
      <c r="AJ9718" s="352" t="s">
        <v>26872</v>
      </c>
      <c r="AK9718" s="354">
        <v>0</v>
      </c>
      <c r="AL9718" s="355">
        <v>0</v>
      </c>
      <c r="AM9718" s="11">
        <f>IF(Verzie!$E$1="CZK",Ceny!AK9718,IF(Verzie!$E$1="SK",Ceny!AL9718,""))</f>
        <v>0</v>
      </c>
    </row>
    <row r="9719" spans="34:39" ht="15">
      <c r="AH9719" s="353" t="s">
        <v>1682</v>
      </c>
      <c r="AI9719" s="352" t="s">
        <v>26873</v>
      </c>
      <c r="AJ9719" s="352" t="s">
        <v>26874</v>
      </c>
      <c r="AK9719" s="354">
        <v>0</v>
      </c>
      <c r="AL9719" s="355">
        <v>0</v>
      </c>
      <c r="AM9719" s="11">
        <f>IF(Verzie!$E$1="CZK",Ceny!AK9719,IF(Verzie!$E$1="SK",Ceny!AL9719,""))</f>
        <v>0</v>
      </c>
    </row>
    <row r="9720" spans="34:39" ht="15">
      <c r="AH9720" s="353" t="s">
        <v>1682</v>
      </c>
      <c r="AI9720" s="352" t="s">
        <v>26875</v>
      </c>
      <c r="AJ9720" s="352" t="s">
        <v>26876</v>
      </c>
      <c r="AK9720" s="354">
        <v>4352.21976</v>
      </c>
      <c r="AL9720" s="355">
        <v>174.97826000000001</v>
      </c>
      <c r="AM9720" s="11">
        <f>IF(Verzie!$E$1="CZK",Ceny!AK9720,IF(Verzie!$E$1="SK",Ceny!AL9720,""))</f>
        <v>174.97826000000001</v>
      </c>
    </row>
    <row r="9721" spans="34:39" ht="15">
      <c r="AH9721" s="353" t="s">
        <v>1682</v>
      </c>
      <c r="AI9721" s="352" t="s">
        <v>26877</v>
      </c>
      <c r="AJ9721" s="352" t="s">
        <v>26878</v>
      </c>
      <c r="AK9721" s="354">
        <v>0</v>
      </c>
      <c r="AL9721" s="355">
        <v>0</v>
      </c>
      <c r="AM9721" s="11">
        <f>IF(Verzie!$E$1="CZK",Ceny!AK9721,IF(Verzie!$E$1="SK",Ceny!AL9721,""))</f>
        <v>0</v>
      </c>
    </row>
    <row r="9722" spans="34:39" ht="15">
      <c r="AH9722" s="353" t="s">
        <v>1682</v>
      </c>
      <c r="AI9722" s="352" t="s">
        <v>26879</v>
      </c>
      <c r="AJ9722" s="352" t="s">
        <v>26880</v>
      </c>
      <c r="AK9722" s="354">
        <v>2225.31176</v>
      </c>
      <c r="AL9722" s="355">
        <v>89.609629999999996</v>
      </c>
      <c r="AM9722" s="11">
        <f>IF(Verzie!$E$1="CZK",Ceny!AK9722,IF(Verzie!$E$1="SK",Ceny!AL9722,""))</f>
        <v>89.609629999999996</v>
      </c>
    </row>
    <row r="9723" spans="34:39" ht="15">
      <c r="AH9723" s="353" t="s">
        <v>1682</v>
      </c>
      <c r="AI9723" s="352" t="s">
        <v>26881</v>
      </c>
      <c r="AJ9723" s="352" t="s">
        <v>26882</v>
      </c>
      <c r="AK9723" s="354">
        <v>2008.7322799999999</v>
      </c>
      <c r="AL9723" s="355">
        <v>80.862489999999994</v>
      </c>
      <c r="AM9723" s="11">
        <f>IF(Verzie!$E$1="CZK",Ceny!AK9723,IF(Verzie!$E$1="SK",Ceny!AL9723,""))</f>
        <v>80.862489999999994</v>
      </c>
    </row>
    <row r="9724" spans="34:39" ht="15">
      <c r="AH9724" s="353" t="s">
        <v>1682</v>
      </c>
      <c r="AI9724" s="352" t="s">
        <v>26883</v>
      </c>
      <c r="AJ9724" s="352" t="s">
        <v>26884</v>
      </c>
      <c r="AK9724" s="354">
        <v>0</v>
      </c>
      <c r="AL9724" s="355">
        <v>0</v>
      </c>
      <c r="AM9724" s="11">
        <f>IF(Verzie!$E$1="CZK",Ceny!AK9724,IF(Verzie!$E$1="SK",Ceny!AL9724,""))</f>
        <v>0</v>
      </c>
    </row>
    <row r="9725" spans="34:39" ht="15">
      <c r="AH9725" s="353" t="s">
        <v>1682</v>
      </c>
      <c r="AI9725" s="352" t="s">
        <v>26885</v>
      </c>
      <c r="AJ9725" s="352" t="s">
        <v>26886</v>
      </c>
      <c r="AK9725" s="354">
        <v>2225.31176</v>
      </c>
      <c r="AL9725" s="355">
        <v>89.609629999999996</v>
      </c>
      <c r="AM9725" s="11">
        <f>IF(Verzie!$E$1="CZK",Ceny!AK9725,IF(Verzie!$E$1="SK",Ceny!AL9725,""))</f>
        <v>89.609629999999996</v>
      </c>
    </row>
    <row r="9726" spans="34:39" ht="15">
      <c r="AH9726" s="353" t="s">
        <v>1682</v>
      </c>
      <c r="AI9726" s="352" t="s">
        <v>26887</v>
      </c>
      <c r="AJ9726" s="352" t="s">
        <v>26888</v>
      </c>
      <c r="AK9726" s="354">
        <v>2008.7322799999999</v>
      </c>
      <c r="AL9726" s="355">
        <v>80.862489999999994</v>
      </c>
      <c r="AM9726" s="11">
        <f>IF(Verzie!$E$1="CZK",Ceny!AK9726,IF(Verzie!$E$1="SK",Ceny!AL9726,""))</f>
        <v>80.862489999999994</v>
      </c>
    </row>
    <row r="9727" spans="34:39" ht="15">
      <c r="AH9727" s="353" t="s">
        <v>1682</v>
      </c>
      <c r="AI9727" s="352" t="s">
        <v>26889</v>
      </c>
      <c r="AJ9727" s="352" t="s">
        <v>26890</v>
      </c>
      <c r="AK9727" s="354">
        <v>0</v>
      </c>
      <c r="AL9727" s="355">
        <v>0</v>
      </c>
      <c r="AM9727" s="11">
        <f>IF(Verzie!$E$1="CZK",Ceny!AK9727,IF(Verzie!$E$1="SK",Ceny!AL9727,""))</f>
        <v>0</v>
      </c>
    </row>
    <row r="9728" spans="34:39" ht="15">
      <c r="AH9728" s="353" t="s">
        <v>1682</v>
      </c>
      <c r="AI9728" s="352" t="s">
        <v>26891</v>
      </c>
      <c r="AJ9728" s="352" t="s">
        <v>26892</v>
      </c>
      <c r="AK9728" s="354">
        <v>2208.9314300000001</v>
      </c>
      <c r="AL9728" s="355">
        <v>88.959819999999993</v>
      </c>
      <c r="AM9728" s="11">
        <f>IF(Verzie!$E$1="CZK",Ceny!AK9728,IF(Verzie!$E$1="SK",Ceny!AL9728,""))</f>
        <v>88.959819999999993</v>
      </c>
    </row>
    <row r="9729" spans="34:39" ht="15">
      <c r="AH9729" s="353" t="s">
        <v>1682</v>
      </c>
      <c r="AI9729" s="352" t="s">
        <v>26893</v>
      </c>
      <c r="AJ9729" s="352" t="s">
        <v>26894</v>
      </c>
      <c r="AK9729" s="354">
        <v>1992.35195</v>
      </c>
      <c r="AL9729" s="355">
        <v>80.212680000000006</v>
      </c>
      <c r="AM9729" s="11">
        <f>IF(Verzie!$E$1="CZK",Ceny!AK9729,IF(Verzie!$E$1="SK",Ceny!AL9729,""))</f>
        <v>80.212680000000006</v>
      </c>
    </row>
    <row r="9730" spans="34:39" ht="15">
      <c r="AH9730" s="353" t="s">
        <v>1682</v>
      </c>
      <c r="AI9730" s="352" t="s">
        <v>26895</v>
      </c>
      <c r="AJ9730" s="352" t="s">
        <v>26896</v>
      </c>
      <c r="AK9730" s="354">
        <v>0</v>
      </c>
      <c r="AL9730" s="355">
        <v>0</v>
      </c>
      <c r="AM9730" s="11">
        <f>IF(Verzie!$E$1="CZK",Ceny!AK9730,IF(Verzie!$E$1="SK",Ceny!AL9730,""))</f>
        <v>0</v>
      </c>
    </row>
    <row r="9731" spans="34:39" ht="15">
      <c r="AH9731" s="353" t="s">
        <v>1682</v>
      </c>
      <c r="AI9731" s="352" t="s">
        <v>26897</v>
      </c>
      <c r="AJ9731" s="352" t="s">
        <v>26898</v>
      </c>
      <c r="AK9731" s="354">
        <v>2208.9314300000001</v>
      </c>
      <c r="AL9731" s="355">
        <v>88.959819999999993</v>
      </c>
      <c r="AM9731" s="11">
        <f>IF(Verzie!$E$1="CZK",Ceny!AK9731,IF(Verzie!$E$1="SK",Ceny!AL9731,""))</f>
        <v>88.959819999999993</v>
      </c>
    </row>
    <row r="9732" spans="34:39" ht="15">
      <c r="AH9732" s="353" t="s">
        <v>1682</v>
      </c>
      <c r="AI9732" s="352" t="s">
        <v>26899</v>
      </c>
      <c r="AJ9732" s="352" t="s">
        <v>26900</v>
      </c>
      <c r="AK9732" s="354">
        <v>1992.35195</v>
      </c>
      <c r="AL9732" s="355">
        <v>80.212680000000006</v>
      </c>
      <c r="AM9732" s="11">
        <f>IF(Verzie!$E$1="CZK",Ceny!AK9732,IF(Verzie!$E$1="SK",Ceny!AL9732,""))</f>
        <v>80.212680000000006</v>
      </c>
    </row>
    <row r="9733" spans="34:39" ht="15">
      <c r="AH9733" s="353" t="s">
        <v>1682</v>
      </c>
      <c r="AI9733" s="352" t="s">
        <v>26901</v>
      </c>
      <c r="AJ9733" s="352" t="s">
        <v>26902</v>
      </c>
      <c r="AK9733" s="354">
        <v>0</v>
      </c>
      <c r="AL9733" s="355">
        <v>0</v>
      </c>
      <c r="AM9733" s="11">
        <f>IF(Verzie!$E$1="CZK",Ceny!AK9733,IF(Verzie!$E$1="SK",Ceny!AL9733,""))</f>
        <v>0</v>
      </c>
    </row>
    <row r="9734" spans="34:39" ht="15">
      <c r="AH9734" s="353" t="s">
        <v>1682</v>
      </c>
      <c r="AI9734" s="352" t="s">
        <v>26903</v>
      </c>
      <c r="AJ9734" s="352" t="s">
        <v>26904</v>
      </c>
      <c r="AK9734" s="354">
        <v>2412.47723</v>
      </c>
      <c r="AL9734" s="355">
        <v>97.035520000000005</v>
      </c>
      <c r="AM9734" s="11">
        <f>IF(Verzie!$E$1="CZK",Ceny!AK9734,IF(Verzie!$E$1="SK",Ceny!AL9734,""))</f>
        <v>97.035520000000005</v>
      </c>
    </row>
    <row r="9735" spans="34:39" ht="15">
      <c r="AH9735" s="353" t="s">
        <v>1682</v>
      </c>
      <c r="AI9735" s="352" t="s">
        <v>26905</v>
      </c>
      <c r="AJ9735" s="352" t="s">
        <v>26906</v>
      </c>
      <c r="AK9735" s="354">
        <v>2195.8977500000001</v>
      </c>
      <c r="AL9735" s="355">
        <v>88.288380000000004</v>
      </c>
      <c r="AM9735" s="11">
        <f>IF(Verzie!$E$1="CZK",Ceny!AK9735,IF(Verzie!$E$1="SK",Ceny!AL9735,""))</f>
        <v>88.288380000000004</v>
      </c>
    </row>
    <row r="9736" spans="34:39" ht="15">
      <c r="AH9736" s="353" t="s">
        <v>1682</v>
      </c>
      <c r="AI9736" s="352" t="s">
        <v>26907</v>
      </c>
      <c r="AJ9736" s="352" t="s">
        <v>26908</v>
      </c>
      <c r="AK9736" s="354">
        <v>0</v>
      </c>
      <c r="AL9736" s="355">
        <v>0</v>
      </c>
      <c r="AM9736" s="11">
        <f>IF(Verzie!$E$1="CZK",Ceny!AK9736,IF(Verzie!$E$1="SK",Ceny!AL9736,""))</f>
        <v>0</v>
      </c>
    </row>
    <row r="9737" spans="34:39" ht="15">
      <c r="AH9737" s="353" t="s">
        <v>1682</v>
      </c>
      <c r="AI9737" s="352" t="s">
        <v>26909</v>
      </c>
      <c r="AJ9737" s="352" t="s">
        <v>26910</v>
      </c>
      <c r="AK9737" s="354">
        <v>2412.47723</v>
      </c>
      <c r="AL9737" s="355">
        <v>97.035520000000005</v>
      </c>
      <c r="AM9737" s="11">
        <f>IF(Verzie!$E$1="CZK",Ceny!AK9737,IF(Verzie!$E$1="SK",Ceny!AL9737,""))</f>
        <v>97.035520000000005</v>
      </c>
    </row>
    <row r="9738" spans="34:39" ht="15">
      <c r="AH9738" s="353" t="s">
        <v>1682</v>
      </c>
      <c r="AI9738" s="352" t="s">
        <v>26911</v>
      </c>
      <c r="AJ9738" s="352" t="s">
        <v>26912</v>
      </c>
      <c r="AK9738" s="354">
        <v>2195.8977500000001</v>
      </c>
      <c r="AL9738" s="355">
        <v>88.288380000000004</v>
      </c>
      <c r="AM9738" s="11">
        <f>IF(Verzie!$E$1="CZK",Ceny!AK9738,IF(Verzie!$E$1="SK",Ceny!AL9738,""))</f>
        <v>88.288380000000004</v>
      </c>
    </row>
    <row r="9739" spans="34:39" ht="15">
      <c r="AH9739" s="353" t="s">
        <v>1682</v>
      </c>
      <c r="AI9739" s="352" t="s">
        <v>26913</v>
      </c>
      <c r="AJ9739" s="352" t="s">
        <v>26914</v>
      </c>
      <c r="AK9739" s="354">
        <v>0</v>
      </c>
      <c r="AL9739" s="355">
        <v>0</v>
      </c>
      <c r="AM9739" s="11">
        <f>IF(Verzie!$E$1="CZK",Ceny!AK9739,IF(Verzie!$E$1="SK",Ceny!AL9739,""))</f>
        <v>0</v>
      </c>
    </row>
    <row r="9740" spans="34:39" ht="15">
      <c r="AH9740" s="353" t="s">
        <v>1682</v>
      </c>
      <c r="AI9740" s="352" t="s">
        <v>26915</v>
      </c>
      <c r="AJ9740" s="352" t="s">
        <v>26916</v>
      </c>
      <c r="AK9740" s="354">
        <v>2387.90897</v>
      </c>
      <c r="AL9740" s="355">
        <v>96.060839999999999</v>
      </c>
      <c r="AM9740" s="11">
        <f>IF(Verzie!$E$1="CZK",Ceny!AK9740,IF(Verzie!$E$1="SK",Ceny!AL9740,""))</f>
        <v>96.060839999999999</v>
      </c>
    </row>
    <row r="9741" spans="34:39" ht="15">
      <c r="AH9741" s="353" t="s">
        <v>1682</v>
      </c>
      <c r="AI9741" s="352" t="s">
        <v>26917</v>
      </c>
      <c r="AJ9741" s="352" t="s">
        <v>26918</v>
      </c>
      <c r="AK9741" s="354">
        <v>2171.3294900000001</v>
      </c>
      <c r="AL9741" s="355">
        <v>87.313699999999997</v>
      </c>
      <c r="AM9741" s="11">
        <f>IF(Verzie!$E$1="CZK",Ceny!AK9741,IF(Verzie!$E$1="SK",Ceny!AL9741,""))</f>
        <v>87.313699999999997</v>
      </c>
    </row>
    <row r="9742" spans="34:39" ht="15">
      <c r="AH9742" s="353" t="s">
        <v>1682</v>
      </c>
      <c r="AI9742" s="352" t="s">
        <v>26919</v>
      </c>
      <c r="AJ9742" s="352" t="s">
        <v>26920</v>
      </c>
      <c r="AK9742" s="354">
        <v>0</v>
      </c>
      <c r="AL9742" s="355">
        <v>0</v>
      </c>
      <c r="AM9742" s="11">
        <f>IF(Verzie!$E$1="CZK",Ceny!AK9742,IF(Verzie!$E$1="SK",Ceny!AL9742,""))</f>
        <v>0</v>
      </c>
    </row>
    <row r="9743" spans="34:39" ht="15">
      <c r="AH9743" s="353" t="s">
        <v>1682</v>
      </c>
      <c r="AI9743" s="352" t="s">
        <v>26921</v>
      </c>
      <c r="AJ9743" s="352" t="s">
        <v>26922</v>
      </c>
      <c r="AK9743" s="354">
        <v>2387.90897</v>
      </c>
      <c r="AL9743" s="355">
        <v>96.060839999999999</v>
      </c>
      <c r="AM9743" s="11">
        <f>IF(Verzie!$E$1="CZK",Ceny!AK9743,IF(Verzie!$E$1="SK",Ceny!AL9743,""))</f>
        <v>96.060839999999999</v>
      </c>
    </row>
    <row r="9744" spans="34:39" ht="15">
      <c r="AH9744" s="353" t="s">
        <v>1682</v>
      </c>
      <c r="AI9744" s="352" t="s">
        <v>26923</v>
      </c>
      <c r="AJ9744" s="352" t="s">
        <v>26924</v>
      </c>
      <c r="AK9744" s="354">
        <v>2171.3294900000001</v>
      </c>
      <c r="AL9744" s="355">
        <v>87.313699999999997</v>
      </c>
      <c r="AM9744" s="11">
        <f>IF(Verzie!$E$1="CZK",Ceny!AK9744,IF(Verzie!$E$1="SK",Ceny!AL9744,""))</f>
        <v>87.313699999999997</v>
      </c>
    </row>
    <row r="9745" spans="34:39" ht="15">
      <c r="AH9745" s="353"/>
      <c r="AI9745" s="352" t="s">
        <v>26925</v>
      </c>
      <c r="AJ9745" s="352" t="s">
        <v>26926</v>
      </c>
      <c r="AK9745" s="354">
        <v>971.75909999999999</v>
      </c>
      <c r="AL9745" s="355">
        <v>46.74512</v>
      </c>
      <c r="AM9745" s="11">
        <f>IF(Verzie!$E$1="CZK",Ceny!AK9745,IF(Verzie!$E$1="SK",Ceny!AL9745,""))</f>
        <v>46.74512</v>
      </c>
    </row>
    <row r="9746" spans="34:39" ht="15">
      <c r="AH9746" s="353"/>
      <c r="AI9746" s="352" t="s">
        <v>26927</v>
      </c>
      <c r="AJ9746" s="352" t="s">
        <v>26928</v>
      </c>
      <c r="AK9746" s="354">
        <v>1028.02649</v>
      </c>
      <c r="AL9746" s="355">
        <v>49.451790000000003</v>
      </c>
      <c r="AM9746" s="11">
        <f>IF(Verzie!$E$1="CZK",Ceny!AK9746,IF(Verzie!$E$1="SK",Ceny!AL9746,""))</f>
        <v>49.451790000000003</v>
      </c>
    </row>
    <row r="9747" spans="34:39" ht="15">
      <c r="AH9747" s="353"/>
      <c r="AI9747" s="352" t="s">
        <v>26929</v>
      </c>
      <c r="AJ9747" s="352" t="s">
        <v>26930</v>
      </c>
      <c r="AK9747" s="354">
        <v>702.69482000000005</v>
      </c>
      <c r="AL9747" s="355">
        <v>33.802169999999997</v>
      </c>
      <c r="AM9747" s="11">
        <f>IF(Verzie!$E$1="CZK",Ceny!AK9747,IF(Verzie!$E$1="SK",Ceny!AL9747,""))</f>
        <v>33.802169999999997</v>
      </c>
    </row>
    <row r="9748" spans="34:39" ht="15">
      <c r="AH9748" s="353"/>
      <c r="AI9748" s="352" t="s">
        <v>26931</v>
      </c>
      <c r="AJ9748" s="352" t="s">
        <v>26932</v>
      </c>
      <c r="AK9748" s="354">
        <v>1097.46145</v>
      </c>
      <c r="AL9748" s="355">
        <v>52.791840000000001</v>
      </c>
      <c r="AM9748" s="11">
        <f>IF(Verzie!$E$1="CZK",Ceny!AK9748,IF(Verzie!$E$1="SK",Ceny!AL9748,""))</f>
        <v>52.791840000000001</v>
      </c>
    </row>
    <row r="9749" spans="34:39" ht="15">
      <c r="AH9749" s="353"/>
      <c r="AI9749" s="352" t="s">
        <v>26933</v>
      </c>
      <c r="AJ9749" s="352" t="s">
        <v>26934</v>
      </c>
      <c r="AK9749" s="354">
        <v>1153.72884</v>
      </c>
      <c r="AL9749" s="355">
        <v>55.498510000000003</v>
      </c>
      <c r="AM9749" s="11">
        <f>IF(Verzie!$E$1="CZK",Ceny!AK9749,IF(Verzie!$E$1="SK",Ceny!AL9749,""))</f>
        <v>55.498510000000003</v>
      </c>
    </row>
    <row r="9750" spans="34:39" ht="15">
      <c r="AH9750" s="353"/>
      <c r="AI9750" s="352" t="s">
        <v>26935</v>
      </c>
      <c r="AJ9750" s="352" t="s">
        <v>26936</v>
      </c>
      <c r="AK9750" s="354">
        <v>828.39716999999996</v>
      </c>
      <c r="AL9750" s="355">
        <v>39.848889999999997</v>
      </c>
      <c r="AM9750" s="11">
        <f>IF(Verzie!$E$1="CZK",Ceny!AK9750,IF(Verzie!$E$1="SK",Ceny!AL9750,""))</f>
        <v>39.848889999999997</v>
      </c>
    </row>
    <row r="9751" spans="34:39" ht="15">
      <c r="AH9751" s="353"/>
      <c r="AI9751" s="352" t="s">
        <v>26937</v>
      </c>
      <c r="AJ9751" s="352" t="s">
        <v>26938</v>
      </c>
      <c r="AK9751" s="354">
        <v>994.51040999999998</v>
      </c>
      <c r="AL9751" s="355">
        <v>47.839550000000003</v>
      </c>
      <c r="AM9751" s="11">
        <f>IF(Verzie!$E$1="CZK",Ceny!AK9751,IF(Verzie!$E$1="SK",Ceny!AL9751,""))</f>
        <v>47.839550000000003</v>
      </c>
    </row>
    <row r="9752" spans="34:39" ht="15">
      <c r="AH9752" s="353"/>
      <c r="AI9752" s="352" t="s">
        <v>26939</v>
      </c>
      <c r="AJ9752" s="352" t="s">
        <v>26940</v>
      </c>
      <c r="AK9752" s="354">
        <v>1050.8529599999999</v>
      </c>
      <c r="AL9752" s="355">
        <v>50.54983</v>
      </c>
      <c r="AM9752" s="11">
        <f>IF(Verzie!$E$1="CZK",Ceny!AK9752,IF(Verzie!$E$1="SK",Ceny!AL9752,""))</f>
        <v>50.54983</v>
      </c>
    </row>
    <row r="9753" spans="34:39" ht="15">
      <c r="AH9753" s="353"/>
      <c r="AI9753" s="352" t="s">
        <v>26941</v>
      </c>
      <c r="AJ9753" s="352" t="s">
        <v>26942</v>
      </c>
      <c r="AK9753" s="354">
        <v>1003.6394299999999</v>
      </c>
      <c r="AL9753" s="355">
        <v>48.278680000000001</v>
      </c>
      <c r="AM9753" s="11">
        <f>IF(Verzie!$E$1="CZK",Ceny!AK9753,IF(Verzie!$E$1="SK",Ceny!AL9753,""))</f>
        <v>48.278680000000001</v>
      </c>
    </row>
    <row r="9754" spans="34:39" ht="15">
      <c r="AH9754" s="353"/>
      <c r="AI9754" s="352" t="s">
        <v>26943</v>
      </c>
      <c r="AJ9754" s="352" t="s">
        <v>26944</v>
      </c>
      <c r="AK9754" s="354">
        <v>1060.0354400000001</v>
      </c>
      <c r="AL9754" s="355">
        <v>50.991529999999997</v>
      </c>
      <c r="AM9754" s="11">
        <f>IF(Verzie!$E$1="CZK",Ceny!AK9754,IF(Verzie!$E$1="SK",Ceny!AL9754,""))</f>
        <v>50.991529999999997</v>
      </c>
    </row>
    <row r="9755" spans="34:39" ht="15">
      <c r="AH9755" s="353"/>
      <c r="AI9755" s="352" t="s">
        <v>26945</v>
      </c>
      <c r="AJ9755" s="352" t="s">
        <v>26946</v>
      </c>
      <c r="AK9755" s="354">
        <v>1200.06158</v>
      </c>
      <c r="AL9755" s="355">
        <v>57.7273</v>
      </c>
      <c r="AM9755" s="11">
        <f>IF(Verzie!$E$1="CZK",Ceny!AK9755,IF(Verzie!$E$1="SK",Ceny!AL9755,""))</f>
        <v>57.7273</v>
      </c>
    </row>
    <row r="9756" spans="34:39" ht="15">
      <c r="AH9756" s="353"/>
      <c r="AI9756" s="352" t="s">
        <v>26947</v>
      </c>
      <c r="AJ9756" s="352" t="s">
        <v>26948</v>
      </c>
      <c r="AK9756" s="354">
        <v>724.84416999999996</v>
      </c>
      <c r="AL9756" s="355">
        <v>34.867620000000002</v>
      </c>
      <c r="AM9756" s="11">
        <f>IF(Verzie!$E$1="CZK",Ceny!AK9756,IF(Verzie!$E$1="SK",Ceny!AL9756,""))</f>
        <v>34.867620000000002</v>
      </c>
    </row>
    <row r="9757" spans="34:39" ht="15">
      <c r="AH9757" s="353"/>
      <c r="AI9757" s="352" t="s">
        <v>26949</v>
      </c>
      <c r="AJ9757" s="352" t="s">
        <v>26950</v>
      </c>
      <c r="AK9757" s="354">
        <v>0</v>
      </c>
      <c r="AL9757" s="355">
        <v>0</v>
      </c>
      <c r="AM9757" s="11">
        <f>IF(Verzie!$E$1="CZK",Ceny!AK9757,IF(Verzie!$E$1="SK",Ceny!AL9757,""))</f>
        <v>0</v>
      </c>
    </row>
    <row r="9758" spans="34:39" ht="15">
      <c r="AH9758" s="353" t="s">
        <v>1682</v>
      </c>
      <c r="AI9758" s="352" t="s">
        <v>26951</v>
      </c>
      <c r="AJ9758" s="352" t="s">
        <v>26952</v>
      </c>
      <c r="AK9758" s="354">
        <v>1029.98469</v>
      </c>
      <c r="AL9758" s="355">
        <v>49.176850000000002</v>
      </c>
      <c r="AM9758" s="11">
        <f>IF(Verzie!$E$1="CZK",Ceny!AK9758,IF(Verzie!$E$1="SK",Ceny!AL9758,""))</f>
        <v>49.176850000000002</v>
      </c>
    </row>
    <row r="9759" spans="34:39" ht="15">
      <c r="AH9759" s="353"/>
      <c r="AI9759" s="352" t="s">
        <v>26953</v>
      </c>
      <c r="AJ9759" s="352" t="s">
        <v>26954</v>
      </c>
      <c r="AK9759" s="354">
        <v>1086.5237</v>
      </c>
      <c r="AL9759" s="355">
        <v>51.89658</v>
      </c>
      <c r="AM9759" s="11">
        <f>IF(Verzie!$E$1="CZK",Ceny!AK9759,IF(Verzie!$E$1="SK",Ceny!AL9759,""))</f>
        <v>51.89658</v>
      </c>
    </row>
    <row r="9760" spans="34:39" ht="15">
      <c r="AH9760" s="353"/>
      <c r="AI9760" s="352" t="s">
        <v>26955</v>
      </c>
      <c r="AJ9760" s="352" t="s">
        <v>26956</v>
      </c>
      <c r="AK9760" s="354">
        <v>747.13358000000005</v>
      </c>
      <c r="AL9760" s="355">
        <v>35.570680000000003</v>
      </c>
      <c r="AM9760" s="11">
        <f>IF(Verzie!$E$1="CZK",Ceny!AK9760,IF(Verzie!$E$1="SK",Ceny!AL9760,""))</f>
        <v>35.570680000000003</v>
      </c>
    </row>
    <row r="9761" spans="34:39" ht="15">
      <c r="AH9761" s="353"/>
      <c r="AI9761" s="352" t="s">
        <v>26957</v>
      </c>
      <c r="AJ9761" s="352" t="s">
        <v>26958</v>
      </c>
      <c r="AK9761" s="354">
        <v>0</v>
      </c>
      <c r="AL9761" s="355">
        <v>0</v>
      </c>
      <c r="AM9761" s="11">
        <f>IF(Verzie!$E$1="CZK",Ceny!AK9761,IF(Verzie!$E$1="SK",Ceny!AL9761,""))</f>
        <v>0</v>
      </c>
    </row>
    <row r="9762" spans="34:39" ht="15">
      <c r="AH9762" s="353" t="s">
        <v>1682</v>
      </c>
      <c r="AI9762" s="352" t="s">
        <v>26959</v>
      </c>
      <c r="AJ9762" s="352" t="s">
        <v>26960</v>
      </c>
      <c r="AK9762" s="354">
        <v>0</v>
      </c>
      <c r="AL9762" s="355">
        <v>0</v>
      </c>
      <c r="AM9762" s="11">
        <f>IF(Verzie!$E$1="CZK",Ceny!AK9762,IF(Verzie!$E$1="SK",Ceny!AL9762,""))</f>
        <v>0</v>
      </c>
    </row>
    <row r="9763" spans="34:39" ht="15">
      <c r="AH9763" s="353" t="s">
        <v>26961</v>
      </c>
      <c r="AI9763" s="352" t="s">
        <v>26962</v>
      </c>
      <c r="AJ9763" s="352" t="s">
        <v>26961</v>
      </c>
      <c r="AK9763" s="354">
        <v>0</v>
      </c>
      <c r="AL9763" s="355">
        <v>0</v>
      </c>
      <c r="AM9763" s="11">
        <f>IF(Verzie!$E$1="CZK",Ceny!AK9763,IF(Verzie!$E$1="SK",Ceny!AL9763,""))</f>
        <v>0</v>
      </c>
    </row>
    <row r="9764" spans="34:39" ht="15">
      <c r="AH9764" s="353" t="s">
        <v>1842</v>
      </c>
      <c r="AI9764" s="352" t="s">
        <v>26963</v>
      </c>
      <c r="AJ9764" s="352" t="s">
        <v>26964</v>
      </c>
      <c r="AK9764" s="354">
        <v>1.2824500000000001</v>
      </c>
      <c r="AL9764" s="355">
        <v>5.1499999999999997E-2</v>
      </c>
      <c r="AM9764" s="11">
        <f>IF(Verzie!$E$1="CZK",Ceny!AK9764,IF(Verzie!$E$1="SK",Ceny!AL9764,""))</f>
        <v>5.1499999999999997E-2</v>
      </c>
    </row>
    <row r="9765" spans="34:39" ht="15">
      <c r="AH9765" s="353" t="s">
        <v>1864</v>
      </c>
      <c r="AI9765" s="352" t="s">
        <v>26965</v>
      </c>
      <c r="AJ9765" s="352" t="s">
        <v>26966</v>
      </c>
      <c r="AK9765" s="354">
        <v>0.57004999999999995</v>
      </c>
      <c r="AL9765" s="355">
        <v>2.29E-2</v>
      </c>
      <c r="AM9765" s="11">
        <f>IF(Verzie!$E$1="CZK",Ceny!AK9765,IF(Verzie!$E$1="SK",Ceny!AL9765,""))</f>
        <v>2.29E-2</v>
      </c>
    </row>
    <row r="9766" spans="34:39" ht="15">
      <c r="AH9766" s="353" t="s">
        <v>1880</v>
      </c>
      <c r="AI9766" s="352" t="s">
        <v>26967</v>
      </c>
      <c r="AJ9766" s="352" t="s">
        <v>26968</v>
      </c>
      <c r="AK9766" s="354">
        <v>5.8357299999999999</v>
      </c>
      <c r="AL9766" s="355">
        <v>0.23438000000000001</v>
      </c>
      <c r="AM9766" s="11">
        <f>IF(Verzie!$E$1="CZK",Ceny!AK9766,IF(Verzie!$E$1="SK",Ceny!AL9766,""))</f>
        <v>0.23438000000000001</v>
      </c>
    </row>
    <row r="9767" spans="34:39" ht="15">
      <c r="AH9767" s="353" t="s">
        <v>1885</v>
      </c>
      <c r="AI9767" s="352" t="s">
        <v>26969</v>
      </c>
      <c r="AJ9767" s="352" t="s">
        <v>26970</v>
      </c>
      <c r="AK9767" s="354">
        <v>5.8357299999999999</v>
      </c>
      <c r="AL9767" s="355">
        <v>0.23438000000000001</v>
      </c>
      <c r="AM9767" s="11">
        <f>IF(Verzie!$E$1="CZK",Ceny!AK9767,IF(Verzie!$E$1="SK",Ceny!AL9767,""))</f>
        <v>0.23438000000000001</v>
      </c>
    </row>
    <row r="9768" spans="34:39" ht="15">
      <c r="AH9768" s="353" t="s">
        <v>5106</v>
      </c>
      <c r="AI9768" s="352" t="s">
        <v>26971</v>
      </c>
      <c r="AJ9768" s="352" t="s">
        <v>26972</v>
      </c>
      <c r="AK9768" s="354">
        <v>405.46323000000001</v>
      </c>
      <c r="AL9768" s="355">
        <v>16.28368</v>
      </c>
      <c r="AM9768" s="11">
        <f>IF(Verzie!$E$1="CZK",Ceny!AK9768,IF(Verzie!$E$1="SK",Ceny!AL9768,""))</f>
        <v>16.28368</v>
      </c>
    </row>
    <row r="9769" spans="34:39" ht="15">
      <c r="AH9769" s="353" t="s">
        <v>2114</v>
      </c>
      <c r="AI9769" s="352" t="s">
        <v>26973</v>
      </c>
      <c r="AJ9769" s="352" t="s">
        <v>26974</v>
      </c>
      <c r="AK9769" s="354">
        <v>252.11682999999999</v>
      </c>
      <c r="AL9769" s="355">
        <v>10.12518</v>
      </c>
      <c r="AM9769" s="11">
        <f>IF(Verzie!$E$1="CZK",Ceny!AK9769,IF(Verzie!$E$1="SK",Ceny!AL9769,""))</f>
        <v>10.12518</v>
      </c>
    </row>
    <row r="9770" spans="34:39" ht="15">
      <c r="AH9770" s="353" t="s">
        <v>2231</v>
      </c>
      <c r="AI9770" s="352" t="s">
        <v>26975</v>
      </c>
      <c r="AJ9770" s="352" t="s">
        <v>26976</v>
      </c>
      <c r="AK9770" s="354">
        <v>10.18793</v>
      </c>
      <c r="AL9770" s="355">
        <v>0.40915000000000001</v>
      </c>
      <c r="AM9770" s="11">
        <f>IF(Verzie!$E$1="CZK",Ceny!AK9770,IF(Verzie!$E$1="SK",Ceny!AL9770,""))</f>
        <v>0.40915000000000001</v>
      </c>
    </row>
    <row r="9771" spans="34:39" ht="15">
      <c r="AH9771" s="353" t="s">
        <v>2757</v>
      </c>
      <c r="AI9771" s="352" t="s">
        <v>26977</v>
      </c>
      <c r="AJ9771" s="352" t="s">
        <v>26978</v>
      </c>
      <c r="AK9771" s="354">
        <v>13.82948</v>
      </c>
      <c r="AL9771" s="355">
        <v>0.5554</v>
      </c>
      <c r="AM9771" s="11">
        <f>IF(Verzie!$E$1="CZK",Ceny!AK9771,IF(Verzie!$E$1="SK",Ceny!AL9771,""))</f>
        <v>0.5554</v>
      </c>
    </row>
    <row r="9772" spans="34:39" ht="15">
      <c r="AH9772" s="353" t="s">
        <v>26979</v>
      </c>
      <c r="AI9772" s="352" t="s">
        <v>26980</v>
      </c>
      <c r="AJ9772" s="352" t="s">
        <v>26981</v>
      </c>
      <c r="AK9772" s="354">
        <v>0</v>
      </c>
      <c r="AL9772" s="355">
        <v>0</v>
      </c>
      <c r="AM9772" s="11">
        <f>IF(Verzie!$E$1="CZK",Ceny!AK9772,IF(Verzie!$E$1="SK",Ceny!AL9772,""))</f>
        <v>0</v>
      </c>
    </row>
    <row r="9773" spans="34:39" ht="15">
      <c r="AH9773" s="353" t="s">
        <v>2977</v>
      </c>
      <c r="AI9773" s="352" t="s">
        <v>26982</v>
      </c>
      <c r="AJ9773" s="352" t="s">
        <v>26983</v>
      </c>
      <c r="AK9773" s="354">
        <v>105.71903</v>
      </c>
      <c r="AL9773" s="355">
        <v>4.2457500000000001</v>
      </c>
      <c r="AM9773" s="11">
        <f>IF(Verzie!$E$1="CZK",Ceny!AK9773,IF(Verzie!$E$1="SK",Ceny!AL9773,""))</f>
        <v>4.2457500000000001</v>
      </c>
    </row>
    <row r="9774" spans="34:39" ht="15">
      <c r="AH9774" s="353" t="s">
        <v>3181</v>
      </c>
      <c r="AI9774" s="352" t="s">
        <v>26984</v>
      </c>
      <c r="AJ9774" s="352" t="s">
        <v>26985</v>
      </c>
      <c r="AK9774" s="354">
        <v>101.8556</v>
      </c>
      <c r="AL9774" s="355">
        <v>4.0905800000000001</v>
      </c>
      <c r="AM9774" s="11">
        <f>IF(Verzie!$E$1="CZK",Ceny!AK9774,IF(Verzie!$E$1="SK",Ceny!AL9774,""))</f>
        <v>4.0905800000000001</v>
      </c>
    </row>
    <row r="9775" spans="34:39" ht="15">
      <c r="AH9775" s="353" t="s">
        <v>3234</v>
      </c>
      <c r="AI9775" s="352" t="s">
        <v>26986</v>
      </c>
      <c r="AJ9775" s="352" t="s">
        <v>26987</v>
      </c>
      <c r="AK9775" s="354">
        <v>47.874980000000001</v>
      </c>
      <c r="AL9775" s="355">
        <v>1.9227000000000001</v>
      </c>
      <c r="AM9775" s="11">
        <f>IF(Verzie!$E$1="CZK",Ceny!AK9775,IF(Verzie!$E$1="SK",Ceny!AL9775,""))</f>
        <v>1.9227000000000001</v>
      </c>
    </row>
    <row r="9776" spans="34:39" ht="15">
      <c r="AH9776" s="353" t="s">
        <v>3722</v>
      </c>
      <c r="AI9776" s="352" t="s">
        <v>26988</v>
      </c>
      <c r="AJ9776" s="352" t="s">
        <v>26989</v>
      </c>
      <c r="AK9776" s="354">
        <v>3.0588799999999998</v>
      </c>
      <c r="AL9776" s="355">
        <v>0.12285</v>
      </c>
      <c r="AM9776" s="11">
        <f>IF(Verzie!$E$1="CZK",Ceny!AK9776,IF(Verzie!$E$1="SK",Ceny!AL9776,""))</f>
        <v>0.12285</v>
      </c>
    </row>
    <row r="9777" spans="34:39" ht="15">
      <c r="AH9777" s="353" t="s">
        <v>3822</v>
      </c>
      <c r="AI9777" s="352" t="s">
        <v>26990</v>
      </c>
      <c r="AJ9777" s="352" t="s">
        <v>26991</v>
      </c>
      <c r="AK9777" s="354">
        <v>34.411900000000003</v>
      </c>
      <c r="AL9777" s="355">
        <v>1.3819999999999999</v>
      </c>
      <c r="AM9777" s="11">
        <f>IF(Verzie!$E$1="CZK",Ceny!AK9777,IF(Verzie!$E$1="SK",Ceny!AL9777,""))</f>
        <v>1.3819999999999999</v>
      </c>
    </row>
    <row r="9778" spans="34:39" ht="15">
      <c r="AH9778" s="353" t="s">
        <v>4022</v>
      </c>
      <c r="AI9778" s="352" t="s">
        <v>26992</v>
      </c>
      <c r="AJ9778" s="352" t="s">
        <v>26993</v>
      </c>
      <c r="AK9778" s="354">
        <v>3.12995</v>
      </c>
      <c r="AL9778" s="355">
        <v>0.12570000000000001</v>
      </c>
      <c r="AM9778" s="11">
        <f>IF(Verzie!$E$1="CZK",Ceny!AK9778,IF(Verzie!$E$1="SK",Ceny!AL9778,""))</f>
        <v>0.12570000000000001</v>
      </c>
    </row>
    <row r="9779" spans="34:39" ht="15">
      <c r="AH9779" s="353" t="s">
        <v>4273</v>
      </c>
      <c r="AI9779" s="352" t="s">
        <v>26994</v>
      </c>
      <c r="AJ9779" s="352" t="s">
        <v>26995</v>
      </c>
      <c r="AK9779" s="354">
        <v>286.72025000000002</v>
      </c>
      <c r="AL9779" s="355">
        <v>11.51488</v>
      </c>
      <c r="AM9779" s="11">
        <f>IF(Verzie!$E$1="CZK",Ceny!AK9779,IF(Verzie!$E$1="SK",Ceny!AL9779,""))</f>
        <v>11.51488</v>
      </c>
    </row>
    <row r="9780" spans="34:39" ht="15">
      <c r="AH9780" s="353" t="s">
        <v>4285</v>
      </c>
      <c r="AI9780" s="352" t="s">
        <v>26996</v>
      </c>
      <c r="AJ9780" s="352" t="s">
        <v>26997</v>
      </c>
      <c r="AK9780" s="354">
        <v>611.52539999999999</v>
      </c>
      <c r="AL9780" s="355">
        <v>24.559249999999999</v>
      </c>
      <c r="AM9780" s="11">
        <f>IF(Verzie!$E$1="CZK",Ceny!AK9780,IF(Verzie!$E$1="SK",Ceny!AL9780,""))</f>
        <v>24.559249999999999</v>
      </c>
    </row>
    <row r="9781" spans="34:39" ht="15">
      <c r="AH9781" s="353" t="s">
        <v>4292</v>
      </c>
      <c r="AI9781" s="352" t="s">
        <v>26998</v>
      </c>
      <c r="AJ9781" s="352" t="s">
        <v>26999</v>
      </c>
      <c r="AK9781" s="354">
        <v>58.792999999999999</v>
      </c>
      <c r="AL9781" s="355">
        <v>2.3611800000000001</v>
      </c>
      <c r="AM9781" s="11">
        <f>IF(Verzie!$E$1="CZK",Ceny!AK9781,IF(Verzie!$E$1="SK",Ceny!AL9781,""))</f>
        <v>2.3611800000000001</v>
      </c>
    </row>
    <row r="9782" spans="34:39" ht="15">
      <c r="AH9782" s="353" t="s">
        <v>4569</v>
      </c>
      <c r="AI9782" s="352" t="s">
        <v>27000</v>
      </c>
      <c r="AJ9782" s="352" t="s">
        <v>27001</v>
      </c>
      <c r="AK9782" s="354">
        <v>41.373429999999999</v>
      </c>
      <c r="AL9782" s="355">
        <v>1.6615800000000001</v>
      </c>
      <c r="AM9782" s="11">
        <f>IF(Verzie!$E$1="CZK",Ceny!AK9782,IF(Verzie!$E$1="SK",Ceny!AL9782,""))</f>
        <v>1.6615800000000001</v>
      </c>
    </row>
    <row r="9783" spans="34:39" ht="15">
      <c r="AH9783" s="353" t="s">
        <v>4814</v>
      </c>
      <c r="AI9783" s="352" t="s">
        <v>27002</v>
      </c>
      <c r="AJ9783" s="352" t="s">
        <v>27003</v>
      </c>
      <c r="AK9783" s="354">
        <v>279.46508</v>
      </c>
      <c r="AL9783" s="355">
        <v>11.2235</v>
      </c>
      <c r="AM9783" s="11">
        <f>IF(Verzie!$E$1="CZK",Ceny!AK9783,IF(Verzie!$E$1="SK",Ceny!AL9783,""))</f>
        <v>11.2235</v>
      </c>
    </row>
    <row r="9784" spans="34:39" ht="15">
      <c r="AH9784" s="353" t="s">
        <v>4853</v>
      </c>
      <c r="AI9784" s="352" t="s">
        <v>27004</v>
      </c>
      <c r="AJ9784" s="352" t="s">
        <v>27005</v>
      </c>
      <c r="AK9784" s="354">
        <v>8.36435</v>
      </c>
      <c r="AL9784" s="355">
        <v>0.33593000000000001</v>
      </c>
      <c r="AM9784" s="11">
        <f>IF(Verzie!$E$1="CZK",Ceny!AK9784,IF(Verzie!$E$1="SK",Ceny!AL9784,""))</f>
        <v>0.33593000000000001</v>
      </c>
    </row>
    <row r="9785" spans="34:39" ht="15">
      <c r="AH9785" s="353" t="s">
        <v>5031</v>
      </c>
      <c r="AI9785" s="352" t="s">
        <v>27006</v>
      </c>
      <c r="AJ9785" s="352" t="s">
        <v>27007</v>
      </c>
      <c r="AK9785" s="354">
        <v>8.8083299999999998</v>
      </c>
      <c r="AL9785" s="355">
        <v>0.35375000000000001</v>
      </c>
      <c r="AM9785" s="11">
        <f>IF(Verzie!$E$1="CZK",Ceny!AK9785,IF(Verzie!$E$1="SK",Ceny!AL9785,""))</f>
        <v>0.35375000000000001</v>
      </c>
    </row>
    <row r="9786" spans="34:39" ht="15">
      <c r="AH9786" s="353" t="s">
        <v>5083</v>
      </c>
      <c r="AI9786" s="352" t="s">
        <v>27008</v>
      </c>
      <c r="AJ9786" s="352" t="s">
        <v>27009</v>
      </c>
      <c r="AK9786" s="354">
        <v>398.96519999999998</v>
      </c>
      <c r="AL9786" s="355">
        <v>16.0227</v>
      </c>
      <c r="AM9786" s="11">
        <f>IF(Verzie!$E$1="CZK",Ceny!AK9786,IF(Verzie!$E$1="SK",Ceny!AL9786,""))</f>
        <v>16.0227</v>
      </c>
    </row>
    <row r="9787" spans="34:39" ht="15">
      <c r="AH9787" s="353" t="s">
        <v>5112</v>
      </c>
      <c r="AI9787" s="352" t="s">
        <v>27010</v>
      </c>
      <c r="AJ9787" s="352" t="s">
        <v>27011</v>
      </c>
      <c r="AK9787" s="354">
        <v>1590.6440500000001</v>
      </c>
      <c r="AL9787" s="355">
        <v>63.881300000000003</v>
      </c>
      <c r="AM9787" s="11">
        <f>IF(Verzie!$E$1="CZK",Ceny!AK9787,IF(Verzie!$E$1="SK",Ceny!AL9787,""))</f>
        <v>63.881300000000003</v>
      </c>
    </row>
    <row r="9788" spans="34:39" ht="15">
      <c r="AH9788" s="353" t="s">
        <v>5339</v>
      </c>
      <c r="AI9788" s="352" t="s">
        <v>27012</v>
      </c>
      <c r="AJ9788" s="352" t="s">
        <v>27013</v>
      </c>
      <c r="AK9788" s="354">
        <v>0.42770000000000002</v>
      </c>
      <c r="AL9788" s="355">
        <v>1.7180000000000001E-2</v>
      </c>
      <c r="AM9788" s="11">
        <f>IF(Verzie!$E$1="CZK",Ceny!AK9788,IF(Verzie!$E$1="SK",Ceny!AL9788,""))</f>
        <v>1.7180000000000001E-2</v>
      </c>
    </row>
    <row r="9789" spans="34:39" ht="15">
      <c r="AH9789" s="353" t="s">
        <v>5383</v>
      </c>
      <c r="AI9789" s="352" t="s">
        <v>27014</v>
      </c>
      <c r="AJ9789" s="352" t="s">
        <v>27015</v>
      </c>
      <c r="AK9789" s="354">
        <v>12.07818</v>
      </c>
      <c r="AL9789" s="355">
        <v>0.48508000000000001</v>
      </c>
      <c r="AM9789" s="11">
        <f>IF(Verzie!$E$1="CZK",Ceny!AK9789,IF(Verzie!$E$1="SK",Ceny!AL9789,""))</f>
        <v>0.48508000000000001</v>
      </c>
    </row>
    <row r="9790" spans="34:39" ht="15">
      <c r="AH9790" s="353" t="s">
        <v>5388</v>
      </c>
      <c r="AI9790" s="352" t="s">
        <v>27016</v>
      </c>
      <c r="AJ9790" s="352" t="s">
        <v>27017</v>
      </c>
      <c r="AK9790" s="354">
        <v>12.07818</v>
      </c>
      <c r="AL9790" s="355">
        <v>0.48508000000000001</v>
      </c>
      <c r="AM9790" s="11">
        <f>IF(Verzie!$E$1="CZK",Ceny!AK9790,IF(Verzie!$E$1="SK",Ceny!AL9790,""))</f>
        <v>0.48508000000000001</v>
      </c>
    </row>
    <row r="9791" spans="34:39" ht="15">
      <c r="AH9791" s="353" t="s">
        <v>5434</v>
      </c>
      <c r="AI9791" s="352" t="s">
        <v>27018</v>
      </c>
      <c r="AJ9791" s="352" t="s">
        <v>27019</v>
      </c>
      <c r="AK9791" s="354">
        <v>20.22045</v>
      </c>
      <c r="AL9791" s="355">
        <v>0.81208000000000002</v>
      </c>
      <c r="AM9791" s="11">
        <f>IF(Verzie!$E$1="CZK",Ceny!AK9791,IF(Verzie!$E$1="SK",Ceny!AL9791,""))</f>
        <v>0.81208000000000002</v>
      </c>
    </row>
    <row r="9792" spans="34:39" ht="15">
      <c r="AH9792" s="353" t="s">
        <v>5439</v>
      </c>
      <c r="AI9792" s="352" t="s">
        <v>27020</v>
      </c>
      <c r="AJ9792" s="352" t="s">
        <v>27021</v>
      </c>
      <c r="AK9792" s="354">
        <v>20.22045</v>
      </c>
      <c r="AL9792" s="355">
        <v>0.81208000000000002</v>
      </c>
      <c r="AM9792" s="11">
        <f>IF(Verzie!$E$1="CZK",Ceny!AK9792,IF(Verzie!$E$1="SK",Ceny!AL9792,""))</f>
        <v>0.81208000000000002</v>
      </c>
    </row>
    <row r="9793" spans="34:39" ht="15">
      <c r="AH9793" s="353" t="s">
        <v>6351</v>
      </c>
      <c r="AI9793" s="352" t="s">
        <v>27022</v>
      </c>
      <c r="AJ9793" s="352" t="s">
        <v>27023</v>
      </c>
      <c r="AK9793" s="354">
        <v>18.294599999999999</v>
      </c>
      <c r="AL9793" s="355">
        <v>0.73472999999999999</v>
      </c>
      <c r="AM9793" s="11">
        <f>IF(Verzie!$E$1="CZK",Ceny!AK9793,IF(Verzie!$E$1="SK",Ceny!AL9793,""))</f>
        <v>0.73472999999999999</v>
      </c>
    </row>
    <row r="9794" spans="34:39" ht="15">
      <c r="AH9794" s="353" t="s">
        <v>6402</v>
      </c>
      <c r="AI9794" s="352" t="s">
        <v>27024</v>
      </c>
      <c r="AJ9794" s="352" t="s">
        <v>27025</v>
      </c>
      <c r="AK9794" s="354">
        <v>2.0230800000000002</v>
      </c>
      <c r="AL9794" s="355">
        <v>8.1250000000000003E-2</v>
      </c>
      <c r="AM9794" s="11">
        <f>IF(Verzie!$E$1="CZK",Ceny!AK9794,IF(Verzie!$E$1="SK",Ceny!AL9794,""))</f>
        <v>8.1250000000000003E-2</v>
      </c>
    </row>
    <row r="9795" spans="34:39" ht="15">
      <c r="AH9795" s="353" t="s">
        <v>6491</v>
      </c>
      <c r="AI9795" s="352" t="s">
        <v>27026</v>
      </c>
      <c r="AJ9795" s="352" t="s">
        <v>27027</v>
      </c>
      <c r="AK9795" s="354">
        <v>4.5503799999999996</v>
      </c>
      <c r="AL9795" s="355">
        <v>0.18275</v>
      </c>
      <c r="AM9795" s="11">
        <f>IF(Verzie!$E$1="CZK",Ceny!AK9795,IF(Verzie!$E$1="SK",Ceny!AL9795,""))</f>
        <v>0.18275</v>
      </c>
    </row>
    <row r="9796" spans="34:39" ht="15">
      <c r="AH9796" s="353" t="s">
        <v>6565</v>
      </c>
      <c r="AI9796" s="352" t="s">
        <v>27028</v>
      </c>
      <c r="AJ9796" s="352" t="s">
        <v>27029</v>
      </c>
      <c r="AK9796" s="354">
        <v>0.71479999999999999</v>
      </c>
      <c r="AL9796" s="355">
        <v>2.87E-2</v>
      </c>
      <c r="AM9796" s="11">
        <f>IF(Verzie!$E$1="CZK",Ceny!AK9796,IF(Verzie!$E$1="SK",Ceny!AL9796,""))</f>
        <v>2.87E-2</v>
      </c>
    </row>
    <row r="9797" spans="34:39" ht="15">
      <c r="AH9797" s="353" t="s">
        <v>1160</v>
      </c>
      <c r="AI9797" s="352" t="s">
        <v>27030</v>
      </c>
      <c r="AJ9797" s="352" t="s">
        <v>27031</v>
      </c>
      <c r="AK9797" s="354">
        <v>20.123429999999999</v>
      </c>
      <c r="AL9797" s="355">
        <v>0.80818000000000001</v>
      </c>
      <c r="AM9797" s="11">
        <f>IF(Verzie!$E$1="CZK",Ceny!AK9797,IF(Verzie!$E$1="SK",Ceny!AL9797,""))</f>
        <v>0.80818000000000001</v>
      </c>
    </row>
    <row r="9798" spans="34:39" ht="15">
      <c r="AH9798" s="353" t="s">
        <v>6674</v>
      </c>
      <c r="AI9798" s="352" t="s">
        <v>27032</v>
      </c>
      <c r="AJ9798" s="352" t="s">
        <v>27033</v>
      </c>
      <c r="AK9798" s="354">
        <v>19.953050000000001</v>
      </c>
      <c r="AL9798" s="355">
        <v>0.80132999999999999</v>
      </c>
      <c r="AM9798" s="11">
        <f>IF(Verzie!$E$1="CZK",Ceny!AK9798,IF(Verzie!$E$1="SK",Ceny!AL9798,""))</f>
        <v>0.80132999999999999</v>
      </c>
    </row>
    <row r="9799" spans="34:39" ht="15">
      <c r="AH9799" s="353" t="s">
        <v>6695</v>
      </c>
      <c r="AI9799" s="352" t="s">
        <v>27034</v>
      </c>
      <c r="AJ9799" s="352" t="s">
        <v>27035</v>
      </c>
      <c r="AK9799" s="354">
        <v>22.9682</v>
      </c>
      <c r="AL9799" s="355">
        <v>0.92242999999999997</v>
      </c>
      <c r="AM9799" s="11">
        <f>IF(Verzie!$E$1="CZK",Ceny!AK9799,IF(Verzie!$E$1="SK",Ceny!AL9799,""))</f>
        <v>0.92242999999999997</v>
      </c>
    </row>
    <row r="9800" spans="34:39" ht="15">
      <c r="AH9800" s="353" t="s">
        <v>1161</v>
      </c>
      <c r="AI9800" s="352" t="s">
        <v>27036</v>
      </c>
      <c r="AJ9800" s="352" t="s">
        <v>27037</v>
      </c>
      <c r="AK9800" s="354">
        <v>15.02735</v>
      </c>
      <c r="AL9800" s="355">
        <v>0.60350000000000004</v>
      </c>
      <c r="AM9800" s="11">
        <f>IF(Verzie!$E$1="CZK",Ceny!AK9800,IF(Verzie!$E$1="SK",Ceny!AL9800,""))</f>
        <v>0.60350000000000004</v>
      </c>
    </row>
    <row r="9801" spans="34:39" ht="15">
      <c r="AH9801" s="353" t="s">
        <v>6750</v>
      </c>
      <c r="AI9801" s="352" t="s">
        <v>27038</v>
      </c>
      <c r="AJ9801" s="352" t="s">
        <v>27039</v>
      </c>
      <c r="AK9801" s="354">
        <v>15.680529999999999</v>
      </c>
      <c r="AL9801" s="355">
        <v>0.62975000000000003</v>
      </c>
      <c r="AM9801" s="11">
        <f>IF(Verzie!$E$1="CZK",Ceny!AK9801,IF(Verzie!$E$1="SK",Ceny!AL9801,""))</f>
        <v>0.62975000000000003</v>
      </c>
    </row>
    <row r="9802" spans="34:39" ht="15">
      <c r="AH9802" s="353" t="s">
        <v>27040</v>
      </c>
      <c r="AI9802" s="352" t="s">
        <v>27041</v>
      </c>
      <c r="AJ9802" s="352" t="s">
        <v>27042</v>
      </c>
      <c r="AK9802" s="354">
        <v>16.6858</v>
      </c>
      <c r="AL9802" s="355">
        <v>0.67010000000000003</v>
      </c>
      <c r="AM9802" s="11">
        <f>IF(Verzie!$E$1="CZK",Ceny!AK9802,IF(Verzie!$E$1="SK",Ceny!AL9802,""))</f>
        <v>0.67010000000000003</v>
      </c>
    </row>
    <row r="9803" spans="34:39" ht="15">
      <c r="AH9803" s="353" t="s">
        <v>6774</v>
      </c>
      <c r="AI9803" s="352" t="s">
        <v>27043</v>
      </c>
      <c r="AJ9803" s="352" t="s">
        <v>27044</v>
      </c>
      <c r="AK9803" s="354">
        <v>2.12357</v>
      </c>
      <c r="AL9803" s="355">
        <v>8.5279999999999995E-2</v>
      </c>
      <c r="AM9803" s="11">
        <f>IF(Verzie!$E$1="CZK",Ceny!AK9803,IF(Verzie!$E$1="SK",Ceny!AL9803,""))</f>
        <v>8.5279999999999995E-2</v>
      </c>
    </row>
    <row r="9804" spans="34:39" ht="15">
      <c r="AH9804" s="353" t="s">
        <v>6783</v>
      </c>
      <c r="AI9804" s="352" t="s">
        <v>27045</v>
      </c>
      <c r="AJ9804" s="352" t="s">
        <v>27046</v>
      </c>
      <c r="AK9804" s="354">
        <v>2.2252000000000001</v>
      </c>
      <c r="AL9804" s="355">
        <v>8.9380000000000001E-2</v>
      </c>
      <c r="AM9804" s="11">
        <f>IF(Verzie!$E$1="CZK",Ceny!AK9804,IF(Verzie!$E$1="SK",Ceny!AL9804,""))</f>
        <v>8.9380000000000001E-2</v>
      </c>
    </row>
    <row r="9805" spans="34:39" ht="15">
      <c r="AH9805" s="353" t="s">
        <v>27047</v>
      </c>
      <c r="AI9805" s="352" t="s">
        <v>27048</v>
      </c>
      <c r="AJ9805" s="352" t="s">
        <v>27049</v>
      </c>
      <c r="AK9805" s="354">
        <v>4.2471699999999997</v>
      </c>
      <c r="AL9805" s="355">
        <v>0.17058000000000001</v>
      </c>
      <c r="AM9805" s="11">
        <f>IF(Verzie!$E$1="CZK",Ceny!AK9805,IF(Verzie!$E$1="SK",Ceny!AL9805,""))</f>
        <v>0.17058000000000001</v>
      </c>
    </row>
    <row r="9806" spans="34:39" ht="15">
      <c r="AH9806" s="353" t="s">
        <v>27050</v>
      </c>
      <c r="AI9806" s="352" t="s">
        <v>27051</v>
      </c>
      <c r="AJ9806" s="352" t="s">
        <v>27052</v>
      </c>
      <c r="AK9806" s="354">
        <v>4.1963499999999998</v>
      </c>
      <c r="AL9806" s="355">
        <v>0.16852</v>
      </c>
      <c r="AM9806" s="11">
        <f>IF(Verzie!$E$1="CZK",Ceny!AK9806,IF(Verzie!$E$1="SK",Ceny!AL9806,""))</f>
        <v>0.16852</v>
      </c>
    </row>
    <row r="9807" spans="34:39" ht="15">
      <c r="AH9807" s="353" t="s">
        <v>6801</v>
      </c>
      <c r="AI9807" s="352" t="s">
        <v>27053</v>
      </c>
      <c r="AJ9807" s="352" t="s">
        <v>27054</v>
      </c>
      <c r="AK9807" s="354">
        <v>4.2471699999999997</v>
      </c>
      <c r="AL9807" s="355">
        <v>0.17058000000000001</v>
      </c>
      <c r="AM9807" s="11">
        <f>IF(Verzie!$E$1="CZK",Ceny!AK9807,IF(Verzie!$E$1="SK",Ceny!AL9807,""))</f>
        <v>0.17058000000000001</v>
      </c>
    </row>
    <row r="9808" spans="34:39" ht="15">
      <c r="AH9808" s="353" t="s">
        <v>6837</v>
      </c>
      <c r="AI9808" s="352" t="s">
        <v>27055</v>
      </c>
      <c r="AJ9808" s="352" t="s">
        <v>27056</v>
      </c>
      <c r="AK9808" s="354">
        <v>687.02562999999998</v>
      </c>
      <c r="AL9808" s="355">
        <v>27.5914</v>
      </c>
      <c r="AM9808" s="11">
        <f>IF(Verzie!$E$1="CZK",Ceny!AK9808,IF(Verzie!$E$1="SK",Ceny!AL9808,""))</f>
        <v>27.5914</v>
      </c>
    </row>
    <row r="9809" spans="34:39" ht="15">
      <c r="AH9809" s="353" t="s">
        <v>7115</v>
      </c>
      <c r="AI9809" s="352" t="s">
        <v>27057</v>
      </c>
      <c r="AJ9809" s="352" t="s">
        <v>27058</v>
      </c>
      <c r="AK9809" s="354">
        <v>204.79300000000001</v>
      </c>
      <c r="AL9809" s="355">
        <v>8.2246299999999994</v>
      </c>
      <c r="AM9809" s="11">
        <f>IF(Verzie!$E$1="CZK",Ceny!AK9809,IF(Verzie!$E$1="SK",Ceny!AL9809,""))</f>
        <v>8.2246299999999994</v>
      </c>
    </row>
    <row r="9810" spans="34:39" ht="15">
      <c r="AH9810" s="353" t="s">
        <v>7118</v>
      </c>
      <c r="AI9810" s="352" t="s">
        <v>27059</v>
      </c>
      <c r="AJ9810" s="352" t="s">
        <v>27060</v>
      </c>
      <c r="AK9810" s="354">
        <v>39.6113</v>
      </c>
      <c r="AL9810" s="355">
        <v>1.59083</v>
      </c>
      <c r="AM9810" s="11">
        <f>IF(Verzie!$E$1="CZK",Ceny!AK9810,IF(Verzie!$E$1="SK",Ceny!AL9810,""))</f>
        <v>1.59083</v>
      </c>
    </row>
    <row r="9811" spans="34:39" ht="15">
      <c r="AH9811" s="353" t="s">
        <v>7190</v>
      </c>
      <c r="AI9811" s="352" t="s">
        <v>27061</v>
      </c>
      <c r="AJ9811" s="352" t="s">
        <v>27062</v>
      </c>
      <c r="AK9811" s="354">
        <v>32.470570000000002</v>
      </c>
      <c r="AL9811" s="355">
        <v>1.3040499999999999</v>
      </c>
      <c r="AM9811" s="11">
        <f>IF(Verzie!$E$1="CZK",Ceny!AK9811,IF(Verzie!$E$1="SK",Ceny!AL9811,""))</f>
        <v>1.3040499999999999</v>
      </c>
    </row>
    <row r="9812" spans="34:39" ht="15">
      <c r="AH9812" s="353" t="s">
        <v>7430</v>
      </c>
      <c r="AI9812" s="352" t="s">
        <v>27063</v>
      </c>
      <c r="AJ9812" s="352" t="s">
        <v>27064</v>
      </c>
      <c r="AK9812" s="354">
        <v>295.49482999999998</v>
      </c>
      <c r="AL9812" s="355">
        <v>11.86725</v>
      </c>
      <c r="AM9812" s="11">
        <f>IF(Verzie!$E$1="CZK",Ceny!AK9812,IF(Verzie!$E$1="SK",Ceny!AL9812,""))</f>
        <v>11.86725</v>
      </c>
    </row>
    <row r="9813" spans="34:39" ht="15">
      <c r="AH9813" s="353" t="s">
        <v>7436</v>
      </c>
      <c r="AI9813" s="352" t="s">
        <v>27065</v>
      </c>
      <c r="AJ9813" s="352" t="s">
        <v>27066</v>
      </c>
      <c r="AK9813" s="354">
        <v>117.61203</v>
      </c>
      <c r="AL9813" s="355">
        <v>4.7233799999999997</v>
      </c>
      <c r="AM9813" s="11">
        <f>IF(Verzie!$E$1="CZK",Ceny!AK9813,IF(Verzie!$E$1="SK",Ceny!AL9813,""))</f>
        <v>4.7233799999999997</v>
      </c>
    </row>
    <row r="9814" spans="34:39" ht="15">
      <c r="AH9814" s="353" t="s">
        <v>7439</v>
      </c>
      <c r="AI9814" s="352" t="s">
        <v>27067</v>
      </c>
      <c r="AJ9814" s="352" t="s">
        <v>27068</v>
      </c>
      <c r="AK9814" s="354">
        <v>245.49289999999999</v>
      </c>
      <c r="AL9814" s="355">
        <v>9.8591499999999996</v>
      </c>
      <c r="AM9814" s="11">
        <f>IF(Verzie!$E$1="CZK",Ceny!AK9814,IF(Verzie!$E$1="SK",Ceny!AL9814,""))</f>
        <v>9.8591499999999996</v>
      </c>
    </row>
    <row r="9815" spans="34:39" ht="15">
      <c r="AH9815" s="353" t="s">
        <v>7442</v>
      </c>
      <c r="AI9815" s="352" t="s">
        <v>27069</v>
      </c>
      <c r="AJ9815" s="352" t="s">
        <v>27070</v>
      </c>
      <c r="AK9815" s="354">
        <v>202.15770000000001</v>
      </c>
      <c r="AL9815" s="355">
        <v>8.1187799999999992</v>
      </c>
      <c r="AM9815" s="11">
        <f>IF(Verzie!$E$1="CZK",Ceny!AK9815,IF(Verzie!$E$1="SK",Ceny!AL9815,""))</f>
        <v>8.1187799999999992</v>
      </c>
    </row>
    <row r="9816" spans="34:39" ht="15">
      <c r="AH9816" s="353" t="s">
        <v>7445</v>
      </c>
      <c r="AI9816" s="352" t="s">
        <v>27071</v>
      </c>
      <c r="AJ9816" s="352" t="s">
        <v>27072</v>
      </c>
      <c r="AK9816" s="354">
        <v>24.725750000000001</v>
      </c>
      <c r="AL9816" s="355">
        <v>0.99299999999999999</v>
      </c>
      <c r="AM9816" s="11">
        <f>IF(Verzie!$E$1="CZK",Ceny!AK9816,IF(Verzie!$E$1="SK",Ceny!AL9816,""))</f>
        <v>0.99299999999999999</v>
      </c>
    </row>
    <row r="9817" spans="34:39" ht="15">
      <c r="AH9817" s="353" t="s">
        <v>7448</v>
      </c>
      <c r="AI9817" s="352" t="s">
        <v>27073</v>
      </c>
      <c r="AJ9817" s="352" t="s">
        <v>27074</v>
      </c>
      <c r="AK9817" s="354">
        <v>349.45684999999997</v>
      </c>
      <c r="AL9817" s="355">
        <v>14.0344</v>
      </c>
      <c r="AM9817" s="11">
        <f>IF(Verzie!$E$1="CZK",Ceny!AK9817,IF(Verzie!$E$1="SK",Ceny!AL9817,""))</f>
        <v>14.0344</v>
      </c>
    </row>
    <row r="9818" spans="34:39" ht="15">
      <c r="AH9818" s="353" t="s">
        <v>7451</v>
      </c>
      <c r="AI9818" s="352" t="s">
        <v>27075</v>
      </c>
      <c r="AJ9818" s="352" t="s">
        <v>27076</v>
      </c>
      <c r="AK9818" s="354">
        <v>19.295500000000001</v>
      </c>
      <c r="AL9818" s="355">
        <v>0.77493000000000001</v>
      </c>
      <c r="AM9818" s="11">
        <f>IF(Verzie!$E$1="CZK",Ceny!AK9818,IF(Verzie!$E$1="SK",Ceny!AL9818,""))</f>
        <v>0.77493000000000001</v>
      </c>
    </row>
    <row r="9819" spans="34:39" ht="15">
      <c r="AH9819" s="353" t="s">
        <v>7454</v>
      </c>
      <c r="AI9819" s="352" t="s">
        <v>27077</v>
      </c>
      <c r="AJ9819" s="352" t="s">
        <v>27078</v>
      </c>
      <c r="AK9819" s="354">
        <v>6.9777800000000001</v>
      </c>
      <c r="AL9819" s="355">
        <v>0.28022999999999998</v>
      </c>
      <c r="AM9819" s="11">
        <f>IF(Verzie!$E$1="CZK",Ceny!AK9819,IF(Verzie!$E$1="SK",Ceny!AL9819,""))</f>
        <v>0.28022999999999998</v>
      </c>
    </row>
    <row r="9820" spans="34:39" ht="15">
      <c r="AH9820" s="353" t="s">
        <v>7549</v>
      </c>
      <c r="AI9820" s="352" t="s">
        <v>27079</v>
      </c>
      <c r="AJ9820" s="352" t="s">
        <v>27080</v>
      </c>
      <c r="AK9820" s="354">
        <v>35.661999999999999</v>
      </c>
      <c r="AL9820" s="355">
        <v>1.4321999999999999</v>
      </c>
      <c r="AM9820" s="11">
        <f>IF(Verzie!$E$1="CZK",Ceny!AK9820,IF(Verzie!$E$1="SK",Ceny!AL9820,""))</f>
        <v>1.4321999999999999</v>
      </c>
    </row>
    <row r="9821" spans="34:39" ht="15">
      <c r="AH9821" s="353" t="s">
        <v>7652</v>
      </c>
      <c r="AI9821" s="352" t="s">
        <v>27081</v>
      </c>
      <c r="AJ9821" s="352" t="s">
        <v>27082</v>
      </c>
      <c r="AK9821" s="354">
        <v>0.78522999999999998</v>
      </c>
      <c r="AL9821" s="355">
        <v>3.1519999999999999E-2</v>
      </c>
      <c r="AM9821" s="11">
        <f>IF(Verzie!$E$1="CZK",Ceny!AK9821,IF(Verzie!$E$1="SK",Ceny!AL9821,""))</f>
        <v>3.1519999999999999E-2</v>
      </c>
    </row>
    <row r="9822" spans="34:39" ht="15">
      <c r="AH9822" s="353" t="s">
        <v>7655</v>
      </c>
      <c r="AI9822" s="352" t="s">
        <v>27083</v>
      </c>
      <c r="AJ9822" s="352" t="s">
        <v>27084</v>
      </c>
      <c r="AK9822" s="354">
        <v>1.0096499999999999</v>
      </c>
      <c r="AL9822" s="355">
        <v>4.0550000000000003E-2</v>
      </c>
      <c r="AM9822" s="11">
        <f>IF(Verzie!$E$1="CZK",Ceny!AK9822,IF(Verzie!$E$1="SK",Ceny!AL9822,""))</f>
        <v>4.0550000000000003E-2</v>
      </c>
    </row>
    <row r="9823" spans="34:39" ht="15">
      <c r="AH9823" s="353" t="s">
        <v>27085</v>
      </c>
      <c r="AI9823" s="352" t="s">
        <v>27086</v>
      </c>
      <c r="AJ9823" s="352" t="s">
        <v>27087</v>
      </c>
      <c r="AK9823" s="354">
        <v>20.90738</v>
      </c>
      <c r="AL9823" s="355">
        <v>0.83965000000000001</v>
      </c>
      <c r="AM9823" s="11">
        <f>IF(Verzie!$E$1="CZK",Ceny!AK9823,IF(Verzie!$E$1="SK",Ceny!AL9823,""))</f>
        <v>0.83965000000000001</v>
      </c>
    </row>
    <row r="9824" spans="34:39" ht="15">
      <c r="AH9824" s="353" t="s">
        <v>7860</v>
      </c>
      <c r="AI9824" s="352" t="s">
        <v>27088</v>
      </c>
      <c r="AJ9824" s="352" t="s">
        <v>27089</v>
      </c>
      <c r="AK9824" s="354">
        <v>21.95288</v>
      </c>
      <c r="AL9824" s="355">
        <v>0.88165000000000004</v>
      </c>
      <c r="AM9824" s="11">
        <f>IF(Verzie!$E$1="CZK",Ceny!AK9824,IF(Verzie!$E$1="SK",Ceny!AL9824,""))</f>
        <v>0.88165000000000004</v>
      </c>
    </row>
    <row r="9825" spans="34:39" ht="15">
      <c r="AH9825" s="353" t="s">
        <v>7869</v>
      </c>
      <c r="AI9825" s="352" t="s">
        <v>27090</v>
      </c>
      <c r="AJ9825" s="352" t="s">
        <v>27091</v>
      </c>
      <c r="AK9825" s="354">
        <v>17.248480000000001</v>
      </c>
      <c r="AL9825" s="355">
        <v>0.69269999999999998</v>
      </c>
      <c r="AM9825" s="11">
        <f>IF(Verzie!$E$1="CZK",Ceny!AK9825,IF(Verzie!$E$1="SK",Ceny!AL9825,""))</f>
        <v>0.69269999999999998</v>
      </c>
    </row>
    <row r="9826" spans="34:39" ht="15">
      <c r="AH9826" s="353" t="s">
        <v>7878</v>
      </c>
      <c r="AI9826" s="352" t="s">
        <v>27092</v>
      </c>
      <c r="AJ9826" s="352" t="s">
        <v>27093</v>
      </c>
      <c r="AK9826" s="354">
        <v>31.36045</v>
      </c>
      <c r="AL9826" s="355">
        <v>1.25945</v>
      </c>
      <c r="AM9826" s="11">
        <f>IF(Verzie!$E$1="CZK",Ceny!AK9826,IF(Verzie!$E$1="SK",Ceny!AL9826,""))</f>
        <v>1.25945</v>
      </c>
    </row>
    <row r="9827" spans="34:39" ht="15">
      <c r="AH9827" s="353" t="s">
        <v>7890</v>
      </c>
      <c r="AI9827" s="352" t="s">
        <v>27094</v>
      </c>
      <c r="AJ9827" s="352" t="s">
        <v>27095</v>
      </c>
      <c r="AK9827" s="354">
        <v>42.794429999999998</v>
      </c>
      <c r="AL9827" s="355">
        <v>1.71865</v>
      </c>
      <c r="AM9827" s="11">
        <f>IF(Verzie!$E$1="CZK",Ceny!AK9827,IF(Verzie!$E$1="SK",Ceny!AL9827,""))</f>
        <v>1.71865</v>
      </c>
    </row>
    <row r="9828" spans="34:39" ht="15">
      <c r="AH9828" s="353" t="s">
        <v>7935</v>
      </c>
      <c r="AI9828" s="352" t="s">
        <v>27096</v>
      </c>
      <c r="AJ9828" s="352" t="s">
        <v>27097</v>
      </c>
      <c r="AK9828" s="354">
        <v>43.175249999999998</v>
      </c>
      <c r="AL9828" s="355">
        <v>1.7339500000000001</v>
      </c>
      <c r="AM9828" s="11">
        <f>IF(Verzie!$E$1="CZK",Ceny!AK9828,IF(Verzie!$E$1="SK",Ceny!AL9828,""))</f>
        <v>1.7339500000000001</v>
      </c>
    </row>
    <row r="9829" spans="34:39" ht="15">
      <c r="AH9829" s="353" t="s">
        <v>7941</v>
      </c>
      <c r="AI9829" s="352" t="s">
        <v>27098</v>
      </c>
      <c r="AJ9829" s="352" t="s">
        <v>27099</v>
      </c>
      <c r="AK9829" s="354">
        <v>38.997329999999998</v>
      </c>
      <c r="AL9829" s="355">
        <v>1.5661499999999999</v>
      </c>
      <c r="AM9829" s="11">
        <f>IF(Verzie!$E$1="CZK",Ceny!AK9829,IF(Verzie!$E$1="SK",Ceny!AL9829,""))</f>
        <v>1.5661499999999999</v>
      </c>
    </row>
    <row r="9830" spans="34:39" ht="15">
      <c r="AH9830" s="353" t="s">
        <v>8047</v>
      </c>
      <c r="AI9830" s="352" t="s">
        <v>27100</v>
      </c>
      <c r="AJ9830" s="352" t="s">
        <v>27101</v>
      </c>
      <c r="AK9830" s="354">
        <v>4.915</v>
      </c>
      <c r="AL9830" s="355">
        <v>0.19739999999999999</v>
      </c>
      <c r="AM9830" s="11">
        <f>IF(Verzie!$E$1="CZK",Ceny!AK9830,IF(Verzie!$E$1="SK",Ceny!AL9830,""))</f>
        <v>0.19739999999999999</v>
      </c>
    </row>
    <row r="9831" spans="34:39" ht="15">
      <c r="AH9831" s="353" t="s">
        <v>8062</v>
      </c>
      <c r="AI9831" s="352" t="s">
        <v>27102</v>
      </c>
      <c r="AJ9831" s="352" t="s">
        <v>27103</v>
      </c>
      <c r="AK9831" s="354">
        <v>4.9747500000000002</v>
      </c>
      <c r="AL9831" s="355">
        <v>0.19980000000000001</v>
      </c>
      <c r="AM9831" s="11">
        <f>IF(Verzie!$E$1="CZK",Ceny!AK9831,IF(Verzie!$E$1="SK",Ceny!AL9831,""))</f>
        <v>0.19980000000000001</v>
      </c>
    </row>
    <row r="9832" spans="34:39" ht="15">
      <c r="AH9832" s="353" t="s">
        <v>8077</v>
      </c>
      <c r="AI9832" s="352" t="s">
        <v>27104</v>
      </c>
      <c r="AJ9832" s="352" t="s">
        <v>27105</v>
      </c>
      <c r="AK9832" s="354">
        <v>0.94364999999999999</v>
      </c>
      <c r="AL9832" s="355">
        <v>3.7900000000000003E-2</v>
      </c>
      <c r="AM9832" s="11">
        <f>IF(Verzie!$E$1="CZK",Ceny!AK9832,IF(Verzie!$E$1="SK",Ceny!AL9832,""))</f>
        <v>3.7900000000000003E-2</v>
      </c>
    </row>
    <row r="9833" spans="34:39" ht="15">
      <c r="AH9833" s="353" t="s">
        <v>8080</v>
      </c>
      <c r="AI9833" s="352" t="s">
        <v>27106</v>
      </c>
      <c r="AJ9833" s="352" t="s">
        <v>27107</v>
      </c>
      <c r="AK9833" s="354">
        <v>1.2133499999999999</v>
      </c>
      <c r="AL9833" s="355">
        <v>4.8730000000000002E-2</v>
      </c>
      <c r="AM9833" s="11">
        <f>IF(Verzie!$E$1="CZK",Ceny!AK9833,IF(Verzie!$E$1="SK",Ceny!AL9833,""))</f>
        <v>4.8730000000000002E-2</v>
      </c>
    </row>
    <row r="9834" spans="34:39" ht="15">
      <c r="AH9834" s="353" t="s">
        <v>8224</v>
      </c>
      <c r="AI9834" s="352" t="s">
        <v>27108</v>
      </c>
      <c r="AJ9834" s="352" t="s">
        <v>27109</v>
      </c>
      <c r="AK9834" s="354">
        <v>35.9803</v>
      </c>
      <c r="AL9834" s="355">
        <v>1.4450000000000001</v>
      </c>
      <c r="AM9834" s="11">
        <f>IF(Verzie!$E$1="CZK",Ceny!AK9834,IF(Verzie!$E$1="SK",Ceny!AL9834,""))</f>
        <v>1.4450000000000001</v>
      </c>
    </row>
    <row r="9835" spans="34:39" ht="15">
      <c r="AH9835" s="353" t="s">
        <v>8255</v>
      </c>
      <c r="AI9835" s="352" t="s">
        <v>27110</v>
      </c>
      <c r="AJ9835" s="352" t="s">
        <v>27111</v>
      </c>
      <c r="AK9835" s="354">
        <v>36.560479999999998</v>
      </c>
      <c r="AL9835" s="355">
        <v>1.4682999999999999</v>
      </c>
      <c r="AM9835" s="11">
        <f>IF(Verzie!$E$1="CZK",Ceny!AK9835,IF(Verzie!$E$1="SK",Ceny!AL9835,""))</f>
        <v>1.4682999999999999</v>
      </c>
    </row>
    <row r="9836" spans="34:39" ht="15">
      <c r="AH9836" s="353" t="s">
        <v>8368</v>
      </c>
      <c r="AI9836" s="352" t="s">
        <v>27112</v>
      </c>
      <c r="AJ9836" s="352" t="s">
        <v>27113</v>
      </c>
      <c r="AK9836" s="354">
        <v>25.095099999999999</v>
      </c>
      <c r="AL9836" s="355">
        <v>1.00783</v>
      </c>
      <c r="AM9836" s="11">
        <f>IF(Verzie!$E$1="CZK",Ceny!AK9836,IF(Verzie!$E$1="SK",Ceny!AL9836,""))</f>
        <v>1.00783</v>
      </c>
    </row>
    <row r="9837" spans="34:39" ht="15">
      <c r="AH9837" s="353" t="s">
        <v>9395</v>
      </c>
      <c r="AI9837" s="352" t="s">
        <v>27114</v>
      </c>
      <c r="AJ9837" s="352" t="s">
        <v>27115</v>
      </c>
      <c r="AK9837" s="354">
        <v>8.1302500000000002</v>
      </c>
      <c r="AL9837" s="355">
        <v>0.32652999999999999</v>
      </c>
      <c r="AM9837" s="11">
        <f>IF(Verzie!$E$1="CZK",Ceny!AK9837,IF(Verzie!$E$1="SK",Ceny!AL9837,""))</f>
        <v>0.32652999999999999</v>
      </c>
    </row>
    <row r="9838" spans="34:39" ht="15">
      <c r="AH9838" s="353" t="s">
        <v>9977</v>
      </c>
      <c r="AI9838" s="352" t="s">
        <v>27116</v>
      </c>
      <c r="AJ9838" s="352" t="s">
        <v>27117</v>
      </c>
      <c r="AK9838" s="354">
        <v>105.25908</v>
      </c>
      <c r="AL9838" s="355">
        <v>4.2272800000000004</v>
      </c>
      <c r="AM9838" s="11">
        <f>IF(Verzie!$E$1="CZK",Ceny!AK9838,IF(Verzie!$E$1="SK",Ceny!AL9838,""))</f>
        <v>4.2272800000000004</v>
      </c>
    </row>
    <row r="9839" spans="34:39" ht="15">
      <c r="AH9839" s="353" t="s">
        <v>10438</v>
      </c>
      <c r="AI9839" s="352" t="s">
        <v>27118</v>
      </c>
      <c r="AJ9839" s="352" t="s">
        <v>27119</v>
      </c>
      <c r="AK9839" s="354">
        <v>1.8108</v>
      </c>
      <c r="AL9839" s="355">
        <v>7.2730000000000003E-2</v>
      </c>
      <c r="AM9839" s="11">
        <f>IF(Verzie!$E$1="CZK",Ceny!AK9839,IF(Verzie!$E$1="SK",Ceny!AL9839,""))</f>
        <v>7.2730000000000003E-2</v>
      </c>
    </row>
    <row r="9840" spans="34:39" ht="15">
      <c r="AH9840" s="353" t="s">
        <v>10738</v>
      </c>
      <c r="AI9840" s="352" t="s">
        <v>27120</v>
      </c>
      <c r="AJ9840" s="352" t="s">
        <v>27121</v>
      </c>
      <c r="AK9840" s="354">
        <v>6.8766499999999997</v>
      </c>
      <c r="AL9840" s="355">
        <v>0.27617999999999998</v>
      </c>
      <c r="AM9840" s="11">
        <f>IF(Verzie!$E$1="CZK",Ceny!AK9840,IF(Verzie!$E$1="SK",Ceny!AL9840,""))</f>
        <v>0.27617999999999998</v>
      </c>
    </row>
    <row r="9841" spans="34:39" ht="15">
      <c r="AH9841" s="353" t="s">
        <v>11069</v>
      </c>
      <c r="AI9841" s="352" t="s">
        <v>27122</v>
      </c>
      <c r="AJ9841" s="352" t="s">
        <v>27123</v>
      </c>
      <c r="AK9841" s="354">
        <v>40.8489</v>
      </c>
      <c r="AL9841" s="355">
        <v>1.64053</v>
      </c>
      <c r="AM9841" s="11">
        <f>IF(Verzie!$E$1="CZK",Ceny!AK9841,IF(Verzie!$E$1="SK",Ceny!AL9841,""))</f>
        <v>1.64053</v>
      </c>
    </row>
    <row r="9842" spans="34:39" ht="15">
      <c r="AH9842" s="353" t="s">
        <v>11075</v>
      </c>
      <c r="AI9842" s="352" t="s">
        <v>27124</v>
      </c>
      <c r="AJ9842" s="352" t="s">
        <v>27125</v>
      </c>
      <c r="AK9842" s="354">
        <v>71.485600000000005</v>
      </c>
      <c r="AL9842" s="355">
        <v>2.8708999999999998</v>
      </c>
      <c r="AM9842" s="11">
        <f>IF(Verzie!$E$1="CZK",Ceny!AK9842,IF(Verzie!$E$1="SK",Ceny!AL9842,""))</f>
        <v>2.8708999999999998</v>
      </c>
    </row>
    <row r="9843" spans="34:39" ht="15">
      <c r="AH9843" s="353" t="s">
        <v>11087</v>
      </c>
      <c r="AI9843" s="352" t="s">
        <v>27126</v>
      </c>
      <c r="AJ9843" s="352" t="s">
        <v>27127</v>
      </c>
      <c r="AK9843" s="354">
        <v>102.92104999999999</v>
      </c>
      <c r="AL9843" s="355">
        <v>4.1333799999999998</v>
      </c>
      <c r="AM9843" s="11">
        <f>IF(Verzie!$E$1="CZK",Ceny!AK9843,IF(Verzie!$E$1="SK",Ceny!AL9843,""))</f>
        <v>4.1333799999999998</v>
      </c>
    </row>
    <row r="9844" spans="34:39" ht="15">
      <c r="AH9844" s="353" t="s">
        <v>11153</v>
      </c>
      <c r="AI9844" s="352" t="s">
        <v>27128</v>
      </c>
      <c r="AJ9844" s="352" t="s">
        <v>27129</v>
      </c>
      <c r="AK9844" s="354">
        <v>8.36435</v>
      </c>
      <c r="AL9844" s="355">
        <v>0.33593000000000001</v>
      </c>
      <c r="AM9844" s="11">
        <f>IF(Verzie!$E$1="CZK",Ceny!AK9844,IF(Verzie!$E$1="SK",Ceny!AL9844,""))</f>
        <v>0.33593000000000001</v>
      </c>
    </row>
    <row r="9845" spans="34:39" ht="15">
      <c r="AH9845" s="353" t="s">
        <v>11218</v>
      </c>
      <c r="AI9845" s="352" t="s">
        <v>27130</v>
      </c>
      <c r="AJ9845" s="352" t="s">
        <v>27131</v>
      </c>
      <c r="AK9845" s="354">
        <v>103.48950000000001</v>
      </c>
      <c r="AL9845" s="355">
        <v>4.1562000000000001</v>
      </c>
      <c r="AM9845" s="11">
        <f>IF(Verzie!$E$1="CZK",Ceny!AK9845,IF(Verzie!$E$1="SK",Ceny!AL9845,""))</f>
        <v>4.1562000000000001</v>
      </c>
    </row>
    <row r="9846" spans="34:39" ht="15">
      <c r="AH9846" s="353" t="s">
        <v>11260</v>
      </c>
      <c r="AI9846" s="352" t="s">
        <v>27132</v>
      </c>
      <c r="AJ9846" s="352" t="s">
        <v>27133</v>
      </c>
      <c r="AK9846" s="354">
        <v>32.675879999999999</v>
      </c>
      <c r="AL9846" s="355">
        <v>1.31227</v>
      </c>
      <c r="AM9846" s="11">
        <f>IF(Verzie!$E$1="CZK",Ceny!AK9846,IF(Verzie!$E$1="SK",Ceny!AL9846,""))</f>
        <v>1.31227</v>
      </c>
    </row>
    <row r="9847" spans="34:39" ht="15">
      <c r="AH9847" s="353" t="s">
        <v>11281</v>
      </c>
      <c r="AI9847" s="352" t="s">
        <v>27134</v>
      </c>
      <c r="AJ9847" s="352" t="s">
        <v>27135</v>
      </c>
      <c r="AK9847" s="354">
        <v>54.720950000000002</v>
      </c>
      <c r="AL9847" s="355">
        <v>2.1976300000000002</v>
      </c>
      <c r="AM9847" s="11">
        <f>IF(Verzie!$E$1="CZK",Ceny!AK9847,IF(Verzie!$E$1="SK",Ceny!AL9847,""))</f>
        <v>2.1976300000000002</v>
      </c>
    </row>
    <row r="9848" spans="34:39" ht="15">
      <c r="AH9848" s="353" t="s">
        <v>11314</v>
      </c>
      <c r="AI9848" s="352" t="s">
        <v>27136</v>
      </c>
      <c r="AJ9848" s="352" t="s">
        <v>27137</v>
      </c>
      <c r="AK9848" s="354">
        <v>103.48950000000001</v>
      </c>
      <c r="AL9848" s="355">
        <v>4.1562000000000001</v>
      </c>
      <c r="AM9848" s="11">
        <f>IF(Verzie!$E$1="CZK",Ceny!AK9848,IF(Verzie!$E$1="SK",Ceny!AL9848,""))</f>
        <v>4.1562000000000001</v>
      </c>
    </row>
    <row r="9849" spans="34:39" ht="15">
      <c r="AH9849" s="353" t="s">
        <v>11317</v>
      </c>
      <c r="AI9849" s="352" t="s">
        <v>27138</v>
      </c>
      <c r="AJ9849" s="352" t="s">
        <v>27139</v>
      </c>
      <c r="AK9849" s="354">
        <v>104.86105000000001</v>
      </c>
      <c r="AL9849" s="355">
        <v>4.2112699999999998</v>
      </c>
      <c r="AM9849" s="11">
        <f>IF(Verzie!$E$1="CZK",Ceny!AK9849,IF(Verzie!$E$1="SK",Ceny!AL9849,""))</f>
        <v>4.2112699999999998</v>
      </c>
    </row>
    <row r="9850" spans="34:39" ht="15">
      <c r="AH9850" s="353" t="s">
        <v>11320</v>
      </c>
      <c r="AI9850" s="352" t="s">
        <v>27140</v>
      </c>
      <c r="AJ9850" s="352" t="s">
        <v>27141</v>
      </c>
      <c r="AK9850" s="354">
        <v>106.23309999999999</v>
      </c>
      <c r="AL9850" s="355">
        <v>4.2664</v>
      </c>
      <c r="AM9850" s="11">
        <f>IF(Verzie!$E$1="CZK",Ceny!AK9850,IF(Verzie!$E$1="SK",Ceny!AL9850,""))</f>
        <v>4.2664</v>
      </c>
    </row>
    <row r="9851" spans="34:39" ht="15">
      <c r="AH9851" s="353" t="s">
        <v>11356</v>
      </c>
      <c r="AI9851" s="352" t="s">
        <v>27142</v>
      </c>
      <c r="AJ9851" s="352" t="s">
        <v>27143</v>
      </c>
      <c r="AK9851" s="354">
        <v>27.447199999999999</v>
      </c>
      <c r="AL9851" s="355">
        <v>1.1023000000000001</v>
      </c>
      <c r="AM9851" s="11">
        <f>IF(Verzie!$E$1="CZK",Ceny!AK9851,IF(Verzie!$E$1="SK",Ceny!AL9851,""))</f>
        <v>1.1023000000000001</v>
      </c>
    </row>
    <row r="9852" spans="34:39" ht="15">
      <c r="AH9852" s="353" t="s">
        <v>11362</v>
      </c>
      <c r="AI9852" s="352" t="s">
        <v>27144</v>
      </c>
      <c r="AJ9852" s="352" t="s">
        <v>27145</v>
      </c>
      <c r="AK9852" s="354">
        <v>32.675879999999999</v>
      </c>
      <c r="AL9852" s="355">
        <v>1.31227</v>
      </c>
      <c r="AM9852" s="11">
        <f>IF(Verzie!$E$1="CZK",Ceny!AK9852,IF(Verzie!$E$1="SK",Ceny!AL9852,""))</f>
        <v>1.31227</v>
      </c>
    </row>
    <row r="9853" spans="34:39" ht="15">
      <c r="AH9853" s="353" t="s">
        <v>11386</v>
      </c>
      <c r="AI9853" s="352" t="s">
        <v>27146</v>
      </c>
      <c r="AJ9853" s="352" t="s">
        <v>27147</v>
      </c>
      <c r="AK9853" s="354">
        <v>56.115000000000002</v>
      </c>
      <c r="AL9853" s="355">
        <v>2.2536299999999998</v>
      </c>
      <c r="AM9853" s="11">
        <f>IF(Verzie!$E$1="CZK",Ceny!AK9853,IF(Verzie!$E$1="SK",Ceny!AL9853,""))</f>
        <v>2.2536299999999998</v>
      </c>
    </row>
    <row r="9854" spans="34:39" ht="15">
      <c r="AH9854" s="353" t="s">
        <v>11389</v>
      </c>
      <c r="AI9854" s="352" t="s">
        <v>27148</v>
      </c>
      <c r="AJ9854" s="352" t="s">
        <v>27149</v>
      </c>
      <c r="AK9854" s="354">
        <v>57.509079999999997</v>
      </c>
      <c r="AL9854" s="355">
        <v>2.3096000000000001</v>
      </c>
      <c r="AM9854" s="11">
        <f>IF(Verzie!$E$1="CZK",Ceny!AK9854,IF(Verzie!$E$1="SK",Ceny!AL9854,""))</f>
        <v>2.3096000000000001</v>
      </c>
    </row>
    <row r="9855" spans="34:39" ht="15">
      <c r="AH9855" s="353" t="s">
        <v>11416</v>
      </c>
      <c r="AI9855" s="352" t="s">
        <v>27150</v>
      </c>
      <c r="AJ9855" s="352" t="s">
        <v>27151</v>
      </c>
      <c r="AK9855" s="354">
        <v>103.48950000000001</v>
      </c>
      <c r="AL9855" s="355">
        <v>4.1562000000000001</v>
      </c>
      <c r="AM9855" s="11">
        <f>IF(Verzie!$E$1="CZK",Ceny!AK9855,IF(Verzie!$E$1="SK",Ceny!AL9855,""))</f>
        <v>4.1562000000000001</v>
      </c>
    </row>
    <row r="9856" spans="34:39" ht="15">
      <c r="AH9856" s="353" t="s">
        <v>11458</v>
      </c>
      <c r="AI9856" s="352" t="s">
        <v>27152</v>
      </c>
      <c r="AJ9856" s="352" t="s">
        <v>27153</v>
      </c>
      <c r="AK9856" s="354">
        <v>27.447199999999999</v>
      </c>
      <c r="AL9856" s="355">
        <v>1.1023000000000001</v>
      </c>
      <c r="AM9856" s="11">
        <f>IF(Verzie!$E$1="CZK",Ceny!AK9856,IF(Verzie!$E$1="SK",Ceny!AL9856,""))</f>
        <v>1.1023000000000001</v>
      </c>
    </row>
    <row r="9857" spans="34:39" ht="15">
      <c r="AH9857" s="353" t="s">
        <v>11503</v>
      </c>
      <c r="AI9857" s="352" t="s">
        <v>27154</v>
      </c>
      <c r="AJ9857" s="352" t="s">
        <v>27155</v>
      </c>
      <c r="AK9857" s="354">
        <v>259.12475000000001</v>
      </c>
      <c r="AL9857" s="355">
        <v>10.40662</v>
      </c>
      <c r="AM9857" s="11">
        <f>IF(Verzie!$E$1="CZK",Ceny!AK9857,IF(Verzie!$E$1="SK",Ceny!AL9857,""))</f>
        <v>10.40662</v>
      </c>
    </row>
    <row r="9858" spans="34:39" ht="15">
      <c r="AH9858" s="353" t="s">
        <v>11506</v>
      </c>
      <c r="AI9858" s="352" t="s">
        <v>27156</v>
      </c>
      <c r="AJ9858" s="352" t="s">
        <v>27157</v>
      </c>
      <c r="AK9858" s="354">
        <v>129.56383</v>
      </c>
      <c r="AL9858" s="355">
        <v>5.2033699999999996</v>
      </c>
      <c r="AM9858" s="11">
        <f>IF(Verzie!$E$1="CZK",Ceny!AK9858,IF(Verzie!$E$1="SK",Ceny!AL9858,""))</f>
        <v>5.2033699999999996</v>
      </c>
    </row>
    <row r="9859" spans="34:39" ht="15">
      <c r="AH9859" s="353" t="s">
        <v>11548</v>
      </c>
      <c r="AI9859" s="352" t="s">
        <v>27158</v>
      </c>
      <c r="AJ9859" s="352" t="s">
        <v>27159</v>
      </c>
      <c r="AK9859" s="354">
        <v>537.69647999999995</v>
      </c>
      <c r="AL9859" s="355">
        <v>21.59423</v>
      </c>
      <c r="AM9859" s="11">
        <f>IF(Verzie!$E$1="CZK",Ceny!AK9859,IF(Verzie!$E$1="SK",Ceny!AL9859,""))</f>
        <v>21.59423</v>
      </c>
    </row>
    <row r="9860" spans="34:39" ht="15">
      <c r="AH9860" s="353" t="s">
        <v>11551</v>
      </c>
      <c r="AI9860" s="352" t="s">
        <v>27160</v>
      </c>
      <c r="AJ9860" s="352" t="s">
        <v>27161</v>
      </c>
      <c r="AK9860" s="354">
        <v>394.6825</v>
      </c>
      <c r="AL9860" s="355">
        <v>15.8507</v>
      </c>
      <c r="AM9860" s="11">
        <f>IF(Verzie!$E$1="CZK",Ceny!AK9860,IF(Verzie!$E$1="SK",Ceny!AL9860,""))</f>
        <v>15.8507</v>
      </c>
    </row>
    <row r="9861" spans="34:39" ht="15">
      <c r="AH9861" s="353" t="s">
        <v>11614</v>
      </c>
      <c r="AI9861" s="352" t="s">
        <v>27162</v>
      </c>
      <c r="AJ9861" s="352" t="s">
        <v>27163</v>
      </c>
      <c r="AK9861" s="354">
        <v>409.78895</v>
      </c>
      <c r="AL9861" s="355">
        <v>16.457380000000001</v>
      </c>
      <c r="AM9861" s="11">
        <f>IF(Verzie!$E$1="CZK",Ceny!AK9861,IF(Verzie!$E$1="SK",Ceny!AL9861,""))</f>
        <v>16.457380000000001</v>
      </c>
    </row>
    <row r="9862" spans="34:39" ht="15">
      <c r="AH9862" s="353" t="s">
        <v>11614</v>
      </c>
      <c r="AI9862" s="352" t="s">
        <v>27164</v>
      </c>
      <c r="AJ9862" s="352" t="s">
        <v>27165</v>
      </c>
      <c r="AK9862" s="354">
        <v>409.78895</v>
      </c>
      <c r="AL9862" s="355">
        <v>16.457380000000001</v>
      </c>
      <c r="AM9862" s="11">
        <f>IF(Verzie!$E$1="CZK",Ceny!AK9862,IF(Verzie!$E$1="SK",Ceny!AL9862,""))</f>
        <v>16.457380000000001</v>
      </c>
    </row>
    <row r="9863" spans="34:39" ht="15">
      <c r="AH9863" s="353" t="s">
        <v>27166</v>
      </c>
      <c r="AI9863" s="352" t="s">
        <v>27167</v>
      </c>
      <c r="AJ9863" s="352" t="s">
        <v>27168</v>
      </c>
      <c r="AK9863" s="354">
        <v>41.297800000000002</v>
      </c>
      <c r="AL9863" s="355">
        <v>1.6194200000000001</v>
      </c>
      <c r="AM9863" s="11">
        <f>IF(Verzie!$E$1="CZK",Ceny!AK9863,IF(Verzie!$E$1="SK",Ceny!AL9863,""))</f>
        <v>1.6194200000000001</v>
      </c>
    </row>
    <row r="9864" spans="34:39" ht="15">
      <c r="AH9864" s="353" t="s">
        <v>11764</v>
      </c>
      <c r="AI9864" s="352" t="s">
        <v>27169</v>
      </c>
      <c r="AJ9864" s="352" t="s">
        <v>27170</v>
      </c>
      <c r="AK9864" s="354">
        <v>204.24493000000001</v>
      </c>
      <c r="AL9864" s="355">
        <v>8.2026000000000003</v>
      </c>
      <c r="AM9864" s="11">
        <f>IF(Verzie!$E$1="CZK",Ceny!AK9864,IF(Verzie!$E$1="SK",Ceny!AL9864,""))</f>
        <v>8.2026000000000003</v>
      </c>
    </row>
    <row r="9865" spans="34:39" ht="15">
      <c r="AH9865" s="353" t="s">
        <v>11896</v>
      </c>
      <c r="AI9865" s="352" t="s">
        <v>27171</v>
      </c>
      <c r="AJ9865" s="352" t="s">
        <v>27172</v>
      </c>
      <c r="AK9865" s="354">
        <v>29.277529999999999</v>
      </c>
      <c r="AL9865" s="355">
        <v>1.1758</v>
      </c>
      <c r="AM9865" s="11">
        <f>IF(Verzie!$E$1="CZK",Ceny!AK9865,IF(Verzie!$E$1="SK",Ceny!AL9865,""))</f>
        <v>1.1758</v>
      </c>
    </row>
    <row r="9866" spans="34:39" ht="15">
      <c r="AH9866" s="353" t="s">
        <v>11901</v>
      </c>
      <c r="AI9866" s="352" t="s">
        <v>27173</v>
      </c>
      <c r="AJ9866" s="352" t="s">
        <v>27174</v>
      </c>
      <c r="AK9866" s="354">
        <v>29.277529999999999</v>
      </c>
      <c r="AL9866" s="355">
        <v>1.1758</v>
      </c>
      <c r="AM9866" s="11">
        <f>IF(Verzie!$E$1="CZK",Ceny!AK9866,IF(Verzie!$E$1="SK",Ceny!AL9866,""))</f>
        <v>1.1758</v>
      </c>
    </row>
    <row r="9867" spans="34:39" ht="15">
      <c r="AH9867" s="353" t="s">
        <v>12057</v>
      </c>
      <c r="AI9867" s="352" t="s">
        <v>27175</v>
      </c>
      <c r="AJ9867" s="352" t="s">
        <v>27176</v>
      </c>
      <c r="AK9867" s="354">
        <v>24.483129999999999</v>
      </c>
      <c r="AL9867" s="355">
        <v>0.98324999999999996</v>
      </c>
      <c r="AM9867" s="11">
        <f>IF(Verzie!$E$1="CZK",Ceny!AK9867,IF(Verzie!$E$1="SK",Ceny!AL9867,""))</f>
        <v>0.98324999999999996</v>
      </c>
    </row>
    <row r="9868" spans="34:39" ht="15">
      <c r="AH9868" s="353" t="s">
        <v>12062</v>
      </c>
      <c r="AI9868" s="352" t="s">
        <v>27177</v>
      </c>
      <c r="AJ9868" s="352" t="s">
        <v>27178</v>
      </c>
      <c r="AK9868" s="354">
        <v>24.483129999999999</v>
      </c>
      <c r="AL9868" s="355">
        <v>0.98324999999999996</v>
      </c>
      <c r="AM9868" s="11">
        <f>IF(Verzie!$E$1="CZK",Ceny!AK9868,IF(Verzie!$E$1="SK",Ceny!AL9868,""))</f>
        <v>0.98324999999999996</v>
      </c>
    </row>
    <row r="9869" spans="34:39" ht="15">
      <c r="AH9869" s="353" t="s">
        <v>12107</v>
      </c>
      <c r="AI9869" s="352" t="s">
        <v>27179</v>
      </c>
      <c r="AJ9869" s="352" t="s">
        <v>27180</v>
      </c>
      <c r="AK9869" s="354">
        <v>23.604880000000001</v>
      </c>
      <c r="AL9869" s="355">
        <v>0.94798000000000004</v>
      </c>
      <c r="AM9869" s="11">
        <f>IF(Verzie!$E$1="CZK",Ceny!AK9869,IF(Verzie!$E$1="SK",Ceny!AL9869,""))</f>
        <v>0.94798000000000004</v>
      </c>
    </row>
    <row r="9870" spans="34:39" ht="15">
      <c r="AH9870" s="353" t="s">
        <v>12112</v>
      </c>
      <c r="AI9870" s="352" t="s">
        <v>27181</v>
      </c>
      <c r="AJ9870" s="352" t="s">
        <v>27182</v>
      </c>
      <c r="AK9870" s="354">
        <v>23.604880000000001</v>
      </c>
      <c r="AL9870" s="355">
        <v>0.94798000000000004</v>
      </c>
      <c r="AM9870" s="11">
        <f>IF(Verzie!$E$1="CZK",Ceny!AK9870,IF(Verzie!$E$1="SK",Ceny!AL9870,""))</f>
        <v>0.94798000000000004</v>
      </c>
    </row>
    <row r="9871" spans="34:39" ht="15">
      <c r="AH9871" s="353" t="s">
        <v>12117</v>
      </c>
      <c r="AI9871" s="352" t="s">
        <v>27183</v>
      </c>
      <c r="AJ9871" s="352" t="s">
        <v>27184</v>
      </c>
      <c r="AK9871" s="354">
        <v>24.483129999999999</v>
      </c>
      <c r="AL9871" s="355">
        <v>0.98324999999999996</v>
      </c>
      <c r="AM9871" s="11">
        <f>IF(Verzie!$E$1="CZK",Ceny!AK9871,IF(Verzie!$E$1="SK",Ceny!AL9871,""))</f>
        <v>0.98324999999999996</v>
      </c>
    </row>
    <row r="9872" spans="34:39" ht="15">
      <c r="AH9872" s="353" t="s">
        <v>12122</v>
      </c>
      <c r="AI9872" s="352" t="s">
        <v>27185</v>
      </c>
      <c r="AJ9872" s="352" t="s">
        <v>27186</v>
      </c>
      <c r="AK9872" s="354">
        <v>24.483129999999999</v>
      </c>
      <c r="AL9872" s="355">
        <v>0.98324999999999996</v>
      </c>
      <c r="AM9872" s="11">
        <f>IF(Verzie!$E$1="CZK",Ceny!AK9872,IF(Verzie!$E$1="SK",Ceny!AL9872,""))</f>
        <v>0.98324999999999996</v>
      </c>
    </row>
    <row r="9873" spans="34:39" ht="15">
      <c r="AH9873" s="353" t="s">
        <v>12263</v>
      </c>
      <c r="AI9873" s="352" t="s">
        <v>27187</v>
      </c>
      <c r="AJ9873" s="352" t="s">
        <v>27188</v>
      </c>
      <c r="AK9873" s="354">
        <v>5.8357299999999999</v>
      </c>
      <c r="AL9873" s="355">
        <v>0.23438000000000001</v>
      </c>
      <c r="AM9873" s="11">
        <f>IF(Verzie!$E$1="CZK",Ceny!AK9873,IF(Verzie!$E$1="SK",Ceny!AL9873,""))</f>
        <v>0.23438000000000001</v>
      </c>
    </row>
    <row r="9874" spans="34:39" ht="15">
      <c r="AH9874" s="353" t="s">
        <v>12268</v>
      </c>
      <c r="AI9874" s="352" t="s">
        <v>27189</v>
      </c>
      <c r="AJ9874" s="352" t="s">
        <v>27190</v>
      </c>
      <c r="AK9874" s="354">
        <v>5.8357299999999999</v>
      </c>
      <c r="AL9874" s="355">
        <v>0.23438000000000001</v>
      </c>
      <c r="AM9874" s="11">
        <f>IF(Verzie!$E$1="CZK",Ceny!AK9874,IF(Verzie!$E$1="SK",Ceny!AL9874,""))</f>
        <v>0.23438000000000001</v>
      </c>
    </row>
    <row r="9875" spans="34:39" ht="15">
      <c r="AH9875" s="353" t="s">
        <v>12283</v>
      </c>
      <c r="AI9875" s="352" t="s">
        <v>27191</v>
      </c>
      <c r="AJ9875" s="352" t="s">
        <v>27192</v>
      </c>
      <c r="AK9875" s="354">
        <v>12.07818</v>
      </c>
      <c r="AL9875" s="355">
        <v>0.48508000000000001</v>
      </c>
      <c r="AM9875" s="11">
        <f>IF(Verzie!$E$1="CZK",Ceny!AK9875,IF(Verzie!$E$1="SK",Ceny!AL9875,""))</f>
        <v>0.48508000000000001</v>
      </c>
    </row>
    <row r="9876" spans="34:39" ht="15">
      <c r="AH9876" s="353" t="s">
        <v>12288</v>
      </c>
      <c r="AI9876" s="352" t="s">
        <v>27193</v>
      </c>
      <c r="AJ9876" s="352" t="s">
        <v>27194</v>
      </c>
      <c r="AK9876" s="354">
        <v>12.07818</v>
      </c>
      <c r="AL9876" s="355">
        <v>0.48508000000000001</v>
      </c>
      <c r="AM9876" s="11">
        <f>IF(Verzie!$E$1="CZK",Ceny!AK9876,IF(Verzie!$E$1="SK",Ceny!AL9876,""))</f>
        <v>0.48508000000000001</v>
      </c>
    </row>
    <row r="9877" spans="34:39" ht="15">
      <c r="AH9877" s="353" t="s">
        <v>12293</v>
      </c>
      <c r="AI9877" s="352" t="s">
        <v>27195</v>
      </c>
      <c r="AJ9877" s="352" t="s">
        <v>27196</v>
      </c>
      <c r="AK9877" s="354">
        <v>12.07818</v>
      </c>
      <c r="AL9877" s="355">
        <v>0.48508000000000001</v>
      </c>
      <c r="AM9877" s="11">
        <f>IF(Verzie!$E$1="CZK",Ceny!AK9877,IF(Verzie!$E$1="SK",Ceny!AL9877,""))</f>
        <v>0.48508000000000001</v>
      </c>
    </row>
    <row r="9878" spans="34:39" ht="15">
      <c r="AH9878" s="353" t="s">
        <v>12298</v>
      </c>
      <c r="AI9878" s="352" t="s">
        <v>27197</v>
      </c>
      <c r="AJ9878" s="352" t="s">
        <v>27198</v>
      </c>
      <c r="AK9878" s="354">
        <v>12.07818</v>
      </c>
      <c r="AL9878" s="355">
        <v>0.48508000000000001</v>
      </c>
      <c r="AM9878" s="11">
        <f>IF(Verzie!$E$1="CZK",Ceny!AK9878,IF(Verzie!$E$1="SK",Ceny!AL9878,""))</f>
        <v>0.48508000000000001</v>
      </c>
    </row>
    <row r="9879" spans="34:39" ht="15">
      <c r="AH9879" s="353" t="s">
        <v>12303</v>
      </c>
      <c r="AI9879" s="352" t="s">
        <v>27199</v>
      </c>
      <c r="AJ9879" s="352" t="s">
        <v>27200</v>
      </c>
      <c r="AK9879" s="354">
        <v>20.22045</v>
      </c>
      <c r="AL9879" s="355">
        <v>0.81208000000000002</v>
      </c>
      <c r="AM9879" s="11">
        <f>IF(Verzie!$E$1="CZK",Ceny!AK9879,IF(Verzie!$E$1="SK",Ceny!AL9879,""))</f>
        <v>0.81208000000000002</v>
      </c>
    </row>
    <row r="9880" spans="34:39" ht="15">
      <c r="AH9880" s="353" t="s">
        <v>12308</v>
      </c>
      <c r="AI9880" s="352" t="s">
        <v>27201</v>
      </c>
      <c r="AJ9880" s="352" t="s">
        <v>27202</v>
      </c>
      <c r="AK9880" s="354">
        <v>20.22045</v>
      </c>
      <c r="AL9880" s="355">
        <v>0.81208000000000002</v>
      </c>
      <c r="AM9880" s="11">
        <f>IF(Verzie!$E$1="CZK",Ceny!AK9880,IF(Verzie!$E$1="SK",Ceny!AL9880,""))</f>
        <v>0.81208000000000002</v>
      </c>
    </row>
    <row r="9881" spans="34:39" ht="15">
      <c r="AH9881" s="353" t="s">
        <v>12313</v>
      </c>
      <c r="AI9881" s="352" t="s">
        <v>27203</v>
      </c>
      <c r="AJ9881" s="352" t="s">
        <v>27204</v>
      </c>
      <c r="AK9881" s="354">
        <v>20.22045</v>
      </c>
      <c r="AL9881" s="355">
        <v>0.81208000000000002</v>
      </c>
      <c r="AM9881" s="11">
        <f>IF(Verzie!$E$1="CZK",Ceny!AK9881,IF(Verzie!$E$1="SK",Ceny!AL9881,""))</f>
        <v>0.81208000000000002</v>
      </c>
    </row>
    <row r="9882" spans="34:39" ht="15">
      <c r="AH9882" s="353" t="s">
        <v>12318</v>
      </c>
      <c r="AI9882" s="352" t="s">
        <v>27205</v>
      </c>
      <c r="AJ9882" s="352" t="s">
        <v>27206</v>
      </c>
      <c r="AK9882" s="354">
        <v>20.22045</v>
      </c>
      <c r="AL9882" s="355">
        <v>0.81208000000000002</v>
      </c>
      <c r="AM9882" s="11">
        <f>IF(Verzie!$E$1="CZK",Ceny!AK9882,IF(Verzie!$E$1="SK",Ceny!AL9882,""))</f>
        <v>0.81208000000000002</v>
      </c>
    </row>
    <row r="9883" spans="34:39" ht="15">
      <c r="AH9883" s="353" t="s">
        <v>12335</v>
      </c>
      <c r="AI9883" s="352" t="s">
        <v>27207</v>
      </c>
      <c r="AJ9883" s="352" t="s">
        <v>27208</v>
      </c>
      <c r="AK9883" s="354">
        <v>1.333</v>
      </c>
      <c r="AL9883" s="355">
        <v>5.3530000000000001E-2</v>
      </c>
      <c r="AM9883" s="11">
        <f>IF(Verzie!$E$1="CZK",Ceny!AK9883,IF(Verzie!$E$1="SK",Ceny!AL9883,""))</f>
        <v>5.3530000000000001E-2</v>
      </c>
    </row>
    <row r="9884" spans="34:39" ht="15">
      <c r="AH9884" s="353" t="s">
        <v>12359</v>
      </c>
      <c r="AI9884" s="352" t="s">
        <v>27209</v>
      </c>
      <c r="AJ9884" s="352" t="s">
        <v>27210</v>
      </c>
      <c r="AK9884" s="354">
        <v>21.34825</v>
      </c>
      <c r="AL9884" s="355">
        <v>0.85734999999999995</v>
      </c>
      <c r="AM9884" s="11">
        <f>IF(Verzie!$E$1="CZK",Ceny!AK9884,IF(Verzie!$E$1="SK",Ceny!AL9884,""))</f>
        <v>0.85734999999999995</v>
      </c>
    </row>
    <row r="9885" spans="34:39" ht="15">
      <c r="AH9885" s="353" t="s">
        <v>12362</v>
      </c>
      <c r="AI9885" s="352" t="s">
        <v>27211</v>
      </c>
      <c r="AJ9885" s="352" t="s">
        <v>27212</v>
      </c>
      <c r="AK9885" s="354">
        <v>21.34825</v>
      </c>
      <c r="AL9885" s="355">
        <v>0.85734999999999995</v>
      </c>
      <c r="AM9885" s="11">
        <f>IF(Verzie!$E$1="CZK",Ceny!AK9885,IF(Verzie!$E$1="SK",Ceny!AL9885,""))</f>
        <v>0.85734999999999995</v>
      </c>
    </row>
    <row r="9886" spans="34:39" ht="15">
      <c r="AH9886" s="353" t="s">
        <v>12365</v>
      </c>
      <c r="AI9886" s="352" t="s">
        <v>27213</v>
      </c>
      <c r="AJ9886" s="352" t="s">
        <v>27214</v>
      </c>
      <c r="AK9886" s="354">
        <v>21.34825</v>
      </c>
      <c r="AL9886" s="355">
        <v>0.85734999999999995</v>
      </c>
      <c r="AM9886" s="11">
        <f>IF(Verzie!$E$1="CZK",Ceny!AK9886,IF(Verzie!$E$1="SK",Ceny!AL9886,""))</f>
        <v>0.85734999999999995</v>
      </c>
    </row>
    <row r="9887" spans="34:39" ht="15">
      <c r="AH9887" s="353" t="s">
        <v>12368</v>
      </c>
      <c r="AI9887" s="352" t="s">
        <v>27215</v>
      </c>
      <c r="AJ9887" s="352" t="s">
        <v>27216</v>
      </c>
      <c r="AK9887" s="354">
        <v>47.819980000000001</v>
      </c>
      <c r="AL9887" s="355">
        <v>1.92048</v>
      </c>
      <c r="AM9887" s="11">
        <f>IF(Verzie!$E$1="CZK",Ceny!AK9887,IF(Verzie!$E$1="SK",Ceny!AL9887,""))</f>
        <v>1.92048</v>
      </c>
    </row>
    <row r="9888" spans="34:39" ht="15">
      <c r="AH9888" s="353" t="s">
        <v>12374</v>
      </c>
      <c r="AI9888" s="352" t="s">
        <v>27217</v>
      </c>
      <c r="AJ9888" s="352" t="s">
        <v>27218</v>
      </c>
      <c r="AK9888" s="354">
        <v>47.819980000000001</v>
      </c>
      <c r="AL9888" s="355">
        <v>1.92048</v>
      </c>
      <c r="AM9888" s="11">
        <f>IF(Verzie!$E$1="CZK",Ceny!AK9888,IF(Verzie!$E$1="SK",Ceny!AL9888,""))</f>
        <v>1.92048</v>
      </c>
    </row>
    <row r="9889" spans="34:39" ht="15">
      <c r="AH9889" s="353" t="s">
        <v>12389</v>
      </c>
      <c r="AI9889" s="352" t="s">
        <v>27219</v>
      </c>
      <c r="AJ9889" s="352" t="s">
        <v>27220</v>
      </c>
      <c r="AK9889" s="354">
        <v>46.965629999999997</v>
      </c>
      <c r="AL9889" s="355">
        <v>1.88618</v>
      </c>
      <c r="AM9889" s="11">
        <f>IF(Verzie!$E$1="CZK",Ceny!AK9889,IF(Verzie!$E$1="SK",Ceny!AL9889,""))</f>
        <v>1.88618</v>
      </c>
    </row>
    <row r="9890" spans="34:39" ht="15">
      <c r="AH9890" s="353" t="s">
        <v>12410</v>
      </c>
      <c r="AI9890" s="352" t="s">
        <v>27221</v>
      </c>
      <c r="AJ9890" s="352" t="s">
        <v>27222</v>
      </c>
      <c r="AK9890" s="354">
        <v>60.62865</v>
      </c>
      <c r="AL9890" s="355">
        <v>2.4348800000000002</v>
      </c>
      <c r="AM9890" s="11">
        <f>IF(Verzie!$E$1="CZK",Ceny!AK9890,IF(Verzie!$E$1="SK",Ceny!AL9890,""))</f>
        <v>2.4348800000000002</v>
      </c>
    </row>
    <row r="9891" spans="34:39" ht="15">
      <c r="AH9891" s="353" t="s">
        <v>12449</v>
      </c>
      <c r="AI9891" s="352" t="s">
        <v>27223</v>
      </c>
      <c r="AJ9891" s="352" t="s">
        <v>27224</v>
      </c>
      <c r="AK9891" s="354">
        <v>84.666300000000007</v>
      </c>
      <c r="AL9891" s="355">
        <v>3.4002500000000002</v>
      </c>
      <c r="AM9891" s="11">
        <f>IF(Verzie!$E$1="CZK",Ceny!AK9891,IF(Verzie!$E$1="SK",Ceny!AL9891,""))</f>
        <v>3.4002500000000002</v>
      </c>
    </row>
    <row r="9892" spans="34:39" ht="15">
      <c r="AH9892" s="353" t="s">
        <v>12452</v>
      </c>
      <c r="AI9892" s="352" t="s">
        <v>27225</v>
      </c>
      <c r="AJ9892" s="352" t="s">
        <v>27226</v>
      </c>
      <c r="AK9892" s="354">
        <v>85.392349999999993</v>
      </c>
      <c r="AL9892" s="355">
        <v>3.4293999999999998</v>
      </c>
      <c r="AM9892" s="11">
        <f>IF(Verzie!$E$1="CZK",Ceny!AK9892,IF(Verzie!$E$1="SK",Ceny!AL9892,""))</f>
        <v>3.4293999999999998</v>
      </c>
    </row>
    <row r="9893" spans="34:39" ht="15">
      <c r="AH9893" s="353" t="s">
        <v>12473</v>
      </c>
      <c r="AI9893" s="352" t="s">
        <v>27227</v>
      </c>
      <c r="AJ9893" s="352" t="s">
        <v>27228</v>
      </c>
      <c r="AK9893" s="354">
        <v>85.392349999999993</v>
      </c>
      <c r="AL9893" s="355">
        <v>3.4293999999999998</v>
      </c>
      <c r="AM9893" s="11">
        <f>IF(Verzie!$E$1="CZK",Ceny!AK9893,IF(Verzie!$E$1="SK",Ceny!AL9893,""))</f>
        <v>3.4293999999999998</v>
      </c>
    </row>
    <row r="9894" spans="34:39" ht="15">
      <c r="AH9894" s="353" t="s">
        <v>12536</v>
      </c>
      <c r="AI9894" s="352" t="s">
        <v>27229</v>
      </c>
      <c r="AJ9894" s="352" t="s">
        <v>27230</v>
      </c>
      <c r="AK9894" s="354">
        <v>99.05538</v>
      </c>
      <c r="AL9894" s="355">
        <v>3.9781300000000002</v>
      </c>
      <c r="AM9894" s="11">
        <f>IF(Verzie!$E$1="CZK",Ceny!AK9894,IF(Verzie!$E$1="SK",Ceny!AL9894,""))</f>
        <v>3.9781300000000002</v>
      </c>
    </row>
    <row r="9895" spans="34:39" ht="15">
      <c r="AH9895" s="353" t="s">
        <v>12560</v>
      </c>
      <c r="AI9895" s="352" t="s">
        <v>27231</v>
      </c>
      <c r="AJ9895" s="352" t="s">
        <v>27232</v>
      </c>
      <c r="AK9895" s="354">
        <v>193.53270000000001</v>
      </c>
      <c r="AL9895" s="355">
        <v>7.7724000000000002</v>
      </c>
      <c r="AM9895" s="11">
        <f>IF(Verzie!$E$1="CZK",Ceny!AK9895,IF(Verzie!$E$1="SK",Ceny!AL9895,""))</f>
        <v>7.7724000000000002</v>
      </c>
    </row>
    <row r="9896" spans="34:39" ht="15">
      <c r="AH9896" s="353" t="s">
        <v>12570</v>
      </c>
      <c r="AI9896" s="352" t="s">
        <v>27233</v>
      </c>
      <c r="AJ9896" s="352" t="s">
        <v>27234</v>
      </c>
      <c r="AK9896" s="354">
        <v>193.53270000000001</v>
      </c>
      <c r="AL9896" s="355">
        <v>7.7724000000000002</v>
      </c>
      <c r="AM9896" s="11">
        <f>IF(Verzie!$E$1="CZK",Ceny!AK9896,IF(Verzie!$E$1="SK",Ceny!AL9896,""))</f>
        <v>7.7724000000000002</v>
      </c>
    </row>
    <row r="9897" spans="34:39" ht="15">
      <c r="AH9897" s="353" t="s">
        <v>13059</v>
      </c>
      <c r="AI9897" s="352" t="s">
        <v>27235</v>
      </c>
      <c r="AJ9897" s="352" t="s">
        <v>27236</v>
      </c>
      <c r="AK9897" s="354">
        <v>86.549970000000002</v>
      </c>
      <c r="AL9897" s="355">
        <v>3.4759000000000002</v>
      </c>
      <c r="AM9897" s="11">
        <f>IF(Verzie!$E$1="CZK",Ceny!AK9897,IF(Verzie!$E$1="SK",Ceny!AL9897,""))</f>
        <v>3.4759000000000002</v>
      </c>
    </row>
    <row r="9898" spans="34:39" ht="15">
      <c r="AH9898" s="353" t="s">
        <v>13065</v>
      </c>
      <c r="AI9898" s="352" t="s">
        <v>27237</v>
      </c>
      <c r="AJ9898" s="352" t="s">
        <v>27238</v>
      </c>
      <c r="AK9898" s="354">
        <v>162.89805000000001</v>
      </c>
      <c r="AL9898" s="355">
        <v>6.5420999999999996</v>
      </c>
      <c r="AM9898" s="11">
        <f>IF(Verzie!$E$1="CZK",Ceny!AK9898,IF(Verzie!$E$1="SK",Ceny!AL9898,""))</f>
        <v>6.5420999999999996</v>
      </c>
    </row>
    <row r="9899" spans="34:39" ht="15">
      <c r="AH9899" s="353" t="s">
        <v>13110</v>
      </c>
      <c r="AI9899" s="352" t="s">
        <v>27239</v>
      </c>
      <c r="AJ9899" s="352" t="s">
        <v>27240</v>
      </c>
      <c r="AK9899" s="354">
        <v>25.260349999999999</v>
      </c>
      <c r="AL9899" s="355">
        <v>1.01448</v>
      </c>
      <c r="AM9899" s="11">
        <f>IF(Verzie!$E$1="CZK",Ceny!AK9899,IF(Verzie!$E$1="SK",Ceny!AL9899,""))</f>
        <v>1.01448</v>
      </c>
    </row>
    <row r="9900" spans="34:39" ht="15">
      <c r="AH9900" s="353" t="s">
        <v>13113</v>
      </c>
      <c r="AI9900" s="352" t="s">
        <v>27241</v>
      </c>
      <c r="AJ9900" s="352" t="s">
        <v>27242</v>
      </c>
      <c r="AK9900" s="354">
        <v>25.260349999999999</v>
      </c>
      <c r="AL9900" s="355">
        <v>1.01448</v>
      </c>
      <c r="AM9900" s="11">
        <f>IF(Verzie!$E$1="CZK",Ceny!AK9900,IF(Verzie!$E$1="SK",Ceny!AL9900,""))</f>
        <v>1.01448</v>
      </c>
    </row>
    <row r="9901" spans="34:39" ht="15">
      <c r="AH9901" s="353" t="s">
        <v>13275</v>
      </c>
      <c r="AI9901" s="352" t="s">
        <v>27243</v>
      </c>
      <c r="AJ9901" s="352" t="s">
        <v>27244</v>
      </c>
      <c r="AK9901" s="354">
        <v>25.095099999999999</v>
      </c>
      <c r="AL9901" s="355">
        <v>1.00783</v>
      </c>
      <c r="AM9901" s="11">
        <f>IF(Verzie!$E$1="CZK",Ceny!AK9901,IF(Verzie!$E$1="SK",Ceny!AL9901,""))</f>
        <v>1.00783</v>
      </c>
    </row>
    <row r="9902" spans="34:39" ht="15">
      <c r="AH9902" s="353" t="s">
        <v>13295</v>
      </c>
      <c r="AI9902" s="352" t="s">
        <v>27245</v>
      </c>
      <c r="AJ9902" s="352" t="s">
        <v>27246</v>
      </c>
      <c r="AK9902" s="354">
        <v>109.09728</v>
      </c>
      <c r="AL9902" s="355">
        <v>4.3814299999999999</v>
      </c>
      <c r="AM9902" s="11">
        <f>IF(Verzie!$E$1="CZK",Ceny!AK9902,IF(Verzie!$E$1="SK",Ceny!AL9902,""))</f>
        <v>4.3814299999999999</v>
      </c>
    </row>
    <row r="9903" spans="34:39" ht="15">
      <c r="AH9903" s="353" t="s">
        <v>13298</v>
      </c>
      <c r="AI9903" s="352" t="s">
        <v>27247</v>
      </c>
      <c r="AJ9903" s="352" t="s">
        <v>27248</v>
      </c>
      <c r="AK9903" s="354">
        <v>48.37518</v>
      </c>
      <c r="AL9903" s="355">
        <v>1.94278</v>
      </c>
      <c r="AM9903" s="11">
        <f>IF(Verzie!$E$1="CZK",Ceny!AK9903,IF(Verzie!$E$1="SK",Ceny!AL9903,""))</f>
        <v>1.94278</v>
      </c>
    </row>
    <row r="9904" spans="34:39" ht="15">
      <c r="AH9904" s="353" t="s">
        <v>13304</v>
      </c>
      <c r="AI9904" s="352" t="s">
        <v>27249</v>
      </c>
      <c r="AJ9904" s="352" t="s">
        <v>27250</v>
      </c>
      <c r="AK9904" s="354">
        <v>537.69647999999995</v>
      </c>
      <c r="AL9904" s="355">
        <v>21.59423</v>
      </c>
      <c r="AM9904" s="11">
        <f>IF(Verzie!$E$1="CZK",Ceny!AK9904,IF(Verzie!$E$1="SK",Ceny!AL9904,""))</f>
        <v>21.59423</v>
      </c>
    </row>
    <row r="9905" spans="34:39" ht="15">
      <c r="AH9905" s="353" t="s">
        <v>13388</v>
      </c>
      <c r="AI9905" s="352" t="s">
        <v>27251</v>
      </c>
      <c r="AJ9905" s="352" t="s">
        <v>27252</v>
      </c>
      <c r="AK9905" s="354">
        <v>20.61215</v>
      </c>
      <c r="AL9905" s="355">
        <v>0.82779999999999998</v>
      </c>
      <c r="AM9905" s="11">
        <f>IF(Verzie!$E$1="CZK",Ceny!AK9905,IF(Verzie!$E$1="SK",Ceny!AL9905,""))</f>
        <v>0.82779999999999998</v>
      </c>
    </row>
    <row r="9906" spans="34:39" ht="15">
      <c r="AH9906" s="353" t="s">
        <v>13397</v>
      </c>
      <c r="AI9906" s="352" t="s">
        <v>27253</v>
      </c>
      <c r="AJ9906" s="352" t="s">
        <v>27254</v>
      </c>
      <c r="AK9906" s="354">
        <v>4.74085</v>
      </c>
      <c r="AL9906" s="355">
        <v>0.19040000000000001</v>
      </c>
      <c r="AM9906" s="11">
        <f>IF(Verzie!$E$1="CZK",Ceny!AK9906,IF(Verzie!$E$1="SK",Ceny!AL9906,""))</f>
        <v>0.19040000000000001</v>
      </c>
    </row>
    <row r="9907" spans="34:39" ht="15">
      <c r="AH9907" s="353" t="s">
        <v>13403</v>
      </c>
      <c r="AI9907" s="352" t="s">
        <v>27255</v>
      </c>
      <c r="AJ9907" s="352" t="s">
        <v>27256</v>
      </c>
      <c r="AK9907" s="354">
        <v>568.52120000000002</v>
      </c>
      <c r="AL9907" s="355">
        <v>22.832180000000001</v>
      </c>
      <c r="AM9907" s="11">
        <f>IF(Verzie!$E$1="CZK",Ceny!AK9907,IF(Verzie!$E$1="SK",Ceny!AL9907,""))</f>
        <v>22.832180000000001</v>
      </c>
    </row>
    <row r="9908" spans="34:39" ht="15">
      <c r="AH9908" s="353" t="s">
        <v>13409</v>
      </c>
      <c r="AI9908" s="352" t="s">
        <v>27257</v>
      </c>
      <c r="AJ9908" s="352" t="s">
        <v>27258</v>
      </c>
      <c r="AK9908" s="354">
        <v>127.15698</v>
      </c>
      <c r="AL9908" s="355">
        <v>5.1067</v>
      </c>
      <c r="AM9908" s="11">
        <f>IF(Verzie!$E$1="CZK",Ceny!AK9908,IF(Verzie!$E$1="SK",Ceny!AL9908,""))</f>
        <v>5.1067</v>
      </c>
    </row>
    <row r="9909" spans="34:39" ht="15">
      <c r="AH9909" s="353" t="s">
        <v>13576</v>
      </c>
      <c r="AI9909" s="352" t="s">
        <v>27259</v>
      </c>
      <c r="AJ9909" s="352" t="s">
        <v>27260</v>
      </c>
      <c r="AK9909" s="354">
        <v>377.27715000000001</v>
      </c>
      <c r="AL9909" s="355">
        <v>15.1517</v>
      </c>
      <c r="AM9909" s="11">
        <f>IF(Verzie!$E$1="CZK",Ceny!AK9909,IF(Verzie!$E$1="SK",Ceny!AL9909,""))</f>
        <v>15.1517</v>
      </c>
    </row>
    <row r="9910" spans="34:39" ht="15">
      <c r="AH9910" s="353" t="s">
        <v>13669</v>
      </c>
      <c r="AI9910" s="352" t="s">
        <v>27261</v>
      </c>
      <c r="AJ9910" s="352" t="s">
        <v>27262</v>
      </c>
      <c r="AK9910" s="354">
        <v>107.70343</v>
      </c>
      <c r="AL9910" s="355">
        <v>4.32545</v>
      </c>
      <c r="AM9910" s="11">
        <f>IF(Verzie!$E$1="CZK",Ceny!AK9910,IF(Verzie!$E$1="SK",Ceny!AL9910,""))</f>
        <v>4.32545</v>
      </c>
    </row>
    <row r="9911" spans="34:39" ht="15">
      <c r="AH9911" s="353" t="s">
        <v>13669</v>
      </c>
      <c r="AI9911" s="352" t="s">
        <v>27263</v>
      </c>
      <c r="AJ9911" s="352" t="s">
        <v>27264</v>
      </c>
      <c r="AK9911" s="354">
        <v>107.70343</v>
      </c>
      <c r="AL9911" s="355">
        <v>4.32545</v>
      </c>
      <c r="AM9911" s="11">
        <f>IF(Verzie!$E$1="CZK",Ceny!AK9911,IF(Verzie!$E$1="SK",Ceny!AL9911,""))</f>
        <v>4.32545</v>
      </c>
    </row>
    <row r="9912" spans="34:39" ht="15">
      <c r="AH9912" s="353" t="s">
        <v>13693</v>
      </c>
      <c r="AI9912" s="352" t="s">
        <v>27265</v>
      </c>
      <c r="AJ9912" s="352" t="s">
        <v>27266</v>
      </c>
      <c r="AK9912" s="354">
        <v>259.12475000000001</v>
      </c>
      <c r="AL9912" s="355">
        <v>10.40662</v>
      </c>
      <c r="AM9912" s="11">
        <f>IF(Verzie!$E$1="CZK",Ceny!AK9912,IF(Verzie!$E$1="SK",Ceny!AL9912,""))</f>
        <v>10.40662</v>
      </c>
    </row>
    <row r="9913" spans="34:39" ht="15">
      <c r="AH9913" s="353" t="s">
        <v>13696</v>
      </c>
      <c r="AI9913" s="352" t="s">
        <v>27267</v>
      </c>
      <c r="AJ9913" s="352" t="s">
        <v>27268</v>
      </c>
      <c r="AK9913" s="354">
        <v>129.56383</v>
      </c>
      <c r="AL9913" s="355">
        <v>5.2033699999999996</v>
      </c>
      <c r="AM9913" s="11">
        <f>IF(Verzie!$E$1="CZK",Ceny!AK9913,IF(Verzie!$E$1="SK",Ceny!AL9913,""))</f>
        <v>5.2033699999999996</v>
      </c>
    </row>
    <row r="9914" spans="34:39" ht="15">
      <c r="AH9914" s="353" t="s">
        <v>27269</v>
      </c>
      <c r="AI9914" s="352" t="s">
        <v>27270</v>
      </c>
      <c r="AJ9914" s="352" t="s">
        <v>27271</v>
      </c>
      <c r="AK9914" s="354">
        <v>1471.1325300000001</v>
      </c>
      <c r="AL9914" s="355">
        <v>57.68768</v>
      </c>
      <c r="AM9914" s="11">
        <f>IF(Verzie!$E$1="CZK",Ceny!AK9914,IF(Verzie!$E$1="SK",Ceny!AL9914,""))</f>
        <v>57.68768</v>
      </c>
    </row>
    <row r="9915" spans="34:39" ht="15">
      <c r="AH9915" s="353" t="s">
        <v>13782</v>
      </c>
      <c r="AI9915" s="352" t="s">
        <v>27272</v>
      </c>
      <c r="AJ9915" s="352" t="s">
        <v>27273</v>
      </c>
      <c r="AK9915" s="354">
        <v>49.916980000000002</v>
      </c>
      <c r="AL9915" s="355">
        <v>2.0047000000000001</v>
      </c>
      <c r="AM9915" s="11">
        <f>IF(Verzie!$E$1="CZK",Ceny!AK9915,IF(Verzie!$E$1="SK",Ceny!AL9915,""))</f>
        <v>2.0047000000000001</v>
      </c>
    </row>
    <row r="9916" spans="34:39" ht="15">
      <c r="AH9916" s="353" t="s">
        <v>13791</v>
      </c>
      <c r="AI9916" s="352" t="s">
        <v>27274</v>
      </c>
      <c r="AJ9916" s="352" t="s">
        <v>27275</v>
      </c>
      <c r="AK9916" s="354">
        <v>29.743680000000001</v>
      </c>
      <c r="AL9916" s="355">
        <v>1.1945300000000001</v>
      </c>
      <c r="AM9916" s="11">
        <f>IF(Verzie!$E$1="CZK",Ceny!AK9916,IF(Verzie!$E$1="SK",Ceny!AL9916,""))</f>
        <v>1.1945300000000001</v>
      </c>
    </row>
    <row r="9917" spans="34:39" ht="15">
      <c r="AH9917" s="353" t="s">
        <v>13886</v>
      </c>
      <c r="AI9917" s="352" t="s">
        <v>27276</v>
      </c>
      <c r="AJ9917" s="352" t="s">
        <v>27277</v>
      </c>
      <c r="AK9917" s="354">
        <v>372.70472999999998</v>
      </c>
      <c r="AL9917" s="355">
        <v>14.96805</v>
      </c>
      <c r="AM9917" s="11">
        <f>IF(Verzie!$E$1="CZK",Ceny!AK9917,IF(Verzie!$E$1="SK",Ceny!AL9917,""))</f>
        <v>14.96805</v>
      </c>
    </row>
    <row r="9918" spans="34:39" ht="15">
      <c r="AH9918" s="353" t="s">
        <v>13916</v>
      </c>
      <c r="AI9918" s="352" t="s">
        <v>27278</v>
      </c>
      <c r="AJ9918" s="352" t="s">
        <v>27279</v>
      </c>
      <c r="AK9918" s="354">
        <v>193.98248000000001</v>
      </c>
      <c r="AL9918" s="355">
        <v>7.7904499999999999</v>
      </c>
      <c r="AM9918" s="11">
        <f>IF(Verzie!$E$1="CZK",Ceny!AK9918,IF(Verzie!$E$1="SK",Ceny!AL9918,""))</f>
        <v>7.7904499999999999</v>
      </c>
    </row>
    <row r="9919" spans="34:39" ht="15">
      <c r="AH9919" s="353" t="s">
        <v>13949</v>
      </c>
      <c r="AI9919" s="352" t="s">
        <v>27280</v>
      </c>
      <c r="AJ9919" s="352" t="s">
        <v>27281</v>
      </c>
      <c r="AK9919" s="354">
        <v>60.859450000000002</v>
      </c>
      <c r="AL9919" s="355">
        <v>2.44415</v>
      </c>
      <c r="AM9919" s="11">
        <f>IF(Verzie!$E$1="CZK",Ceny!AK9919,IF(Verzie!$E$1="SK",Ceny!AL9919,""))</f>
        <v>2.44415</v>
      </c>
    </row>
    <row r="9920" spans="34:39" ht="15">
      <c r="AH9920" s="353" t="s">
        <v>13952</v>
      </c>
      <c r="AI9920" s="352" t="s">
        <v>27282</v>
      </c>
      <c r="AJ9920" s="352" t="s">
        <v>27283</v>
      </c>
      <c r="AK9920" s="354">
        <v>97.374449999999996</v>
      </c>
      <c r="AL9920" s="355">
        <v>3.9106299999999998</v>
      </c>
      <c r="AM9920" s="11">
        <f>IF(Verzie!$E$1="CZK",Ceny!AK9920,IF(Verzie!$E$1="SK",Ceny!AL9920,""))</f>
        <v>3.9106299999999998</v>
      </c>
    </row>
    <row r="9921" spans="34:39" ht="15">
      <c r="AH9921" s="353" t="s">
        <v>13970</v>
      </c>
      <c r="AI9921" s="352" t="s">
        <v>27284</v>
      </c>
      <c r="AJ9921" s="352" t="s">
        <v>27285</v>
      </c>
      <c r="AK9921" s="354">
        <v>114.05455000000001</v>
      </c>
      <c r="AL9921" s="355">
        <v>4.5804999999999998</v>
      </c>
      <c r="AM9921" s="11">
        <f>IF(Verzie!$E$1="CZK",Ceny!AK9921,IF(Verzie!$E$1="SK",Ceny!AL9921,""))</f>
        <v>4.5804999999999998</v>
      </c>
    </row>
    <row r="9922" spans="34:39" ht="15">
      <c r="AH9922" s="353" t="s">
        <v>13997</v>
      </c>
      <c r="AI9922" s="352" t="s">
        <v>27286</v>
      </c>
      <c r="AJ9922" s="352" t="s">
        <v>27287</v>
      </c>
      <c r="AK9922" s="354">
        <v>375.06623000000002</v>
      </c>
      <c r="AL9922" s="355">
        <v>15.062900000000001</v>
      </c>
      <c r="AM9922" s="11">
        <f>IF(Verzie!$E$1="CZK",Ceny!AK9922,IF(Verzie!$E$1="SK",Ceny!AL9922,""))</f>
        <v>15.062900000000001</v>
      </c>
    </row>
    <row r="9923" spans="34:39" ht="15">
      <c r="AH9923" s="353" t="s">
        <v>14012</v>
      </c>
      <c r="AI9923" s="352" t="s">
        <v>27288</v>
      </c>
      <c r="AJ9923" s="352" t="s">
        <v>27289</v>
      </c>
      <c r="AK9923" s="354">
        <v>375.06623000000002</v>
      </c>
      <c r="AL9923" s="355">
        <v>15.062900000000001</v>
      </c>
      <c r="AM9923" s="11">
        <f>IF(Verzie!$E$1="CZK",Ceny!AK9923,IF(Verzie!$E$1="SK",Ceny!AL9923,""))</f>
        <v>15.062900000000001</v>
      </c>
    </row>
    <row r="9924" spans="34:39" ht="15">
      <c r="AH9924" s="353" t="s">
        <v>14012</v>
      </c>
      <c r="AI9924" s="352" t="s">
        <v>27290</v>
      </c>
      <c r="AJ9924" s="352" t="s">
        <v>27291</v>
      </c>
      <c r="AK9924" s="354">
        <v>375.06623000000002</v>
      </c>
      <c r="AL9924" s="355">
        <v>15.062900000000001</v>
      </c>
      <c r="AM9924" s="11">
        <f>IF(Verzie!$E$1="CZK",Ceny!AK9924,IF(Verzie!$E$1="SK",Ceny!AL9924,""))</f>
        <v>15.062900000000001</v>
      </c>
    </row>
    <row r="9925" spans="34:39" ht="15">
      <c r="AH9925" s="353" t="s">
        <v>14099</v>
      </c>
      <c r="AI9925" s="352" t="s">
        <v>27292</v>
      </c>
      <c r="AJ9925" s="352" t="s">
        <v>27293</v>
      </c>
      <c r="AK9925" s="354">
        <v>2121.7071799999999</v>
      </c>
      <c r="AL9925" s="355">
        <v>85.209130000000002</v>
      </c>
      <c r="AM9925" s="11">
        <f>IF(Verzie!$E$1="CZK",Ceny!AK9925,IF(Verzie!$E$1="SK",Ceny!AL9925,""))</f>
        <v>85.209130000000002</v>
      </c>
    </row>
    <row r="9926" spans="34:39" ht="15">
      <c r="AH9926" s="353" t="s">
        <v>14134</v>
      </c>
      <c r="AI9926" s="352" t="s">
        <v>27294</v>
      </c>
      <c r="AJ9926" s="352" t="s">
        <v>27295</v>
      </c>
      <c r="AK9926" s="354">
        <v>59.192630000000001</v>
      </c>
      <c r="AL9926" s="355">
        <v>2.37723</v>
      </c>
      <c r="AM9926" s="11">
        <f>IF(Verzie!$E$1="CZK",Ceny!AK9926,IF(Verzie!$E$1="SK",Ceny!AL9926,""))</f>
        <v>2.37723</v>
      </c>
    </row>
    <row r="9927" spans="34:39" ht="15">
      <c r="AH9927" s="353" t="s">
        <v>14137</v>
      </c>
      <c r="AI9927" s="352" t="s">
        <v>27296</v>
      </c>
      <c r="AJ9927" s="352" t="s">
        <v>27297</v>
      </c>
      <c r="AK9927" s="354">
        <v>59.192630000000001</v>
      </c>
      <c r="AL9927" s="355">
        <v>2.37723</v>
      </c>
      <c r="AM9927" s="11">
        <f>IF(Verzie!$E$1="CZK",Ceny!AK9927,IF(Verzie!$E$1="SK",Ceny!AL9927,""))</f>
        <v>2.37723</v>
      </c>
    </row>
    <row r="9928" spans="34:39" ht="15">
      <c r="AH9928" s="353" t="s">
        <v>14151</v>
      </c>
      <c r="AI9928" s="352" t="s">
        <v>27298</v>
      </c>
      <c r="AJ9928" s="352" t="s">
        <v>27299</v>
      </c>
      <c r="AK9928" s="354">
        <v>1473.1872800000001</v>
      </c>
      <c r="AL9928" s="355">
        <v>59.164149999999999</v>
      </c>
      <c r="AM9928" s="11">
        <f>IF(Verzie!$E$1="CZK",Ceny!AK9928,IF(Verzie!$E$1="SK",Ceny!AL9928,""))</f>
        <v>59.164149999999999</v>
      </c>
    </row>
    <row r="9929" spans="34:39" ht="15">
      <c r="AH9929" s="353" t="s">
        <v>14175</v>
      </c>
      <c r="AI9929" s="352" t="s">
        <v>27300</v>
      </c>
      <c r="AJ9929" s="352" t="s">
        <v>27301</v>
      </c>
      <c r="AK9929" s="354">
        <v>93.710549999999998</v>
      </c>
      <c r="AL9929" s="355">
        <v>3.7634799999999999</v>
      </c>
      <c r="AM9929" s="11">
        <f>IF(Verzie!$E$1="CZK",Ceny!AK9929,IF(Verzie!$E$1="SK",Ceny!AL9929,""))</f>
        <v>3.7634799999999999</v>
      </c>
    </row>
    <row r="9930" spans="34:39" ht="15">
      <c r="AH9930" s="353" t="s">
        <v>1614</v>
      </c>
      <c r="AI9930" s="352" t="s">
        <v>27302</v>
      </c>
      <c r="AJ9930" s="352" t="s">
        <v>27303</v>
      </c>
      <c r="AK9930" s="354">
        <v>3.9866799999999998</v>
      </c>
      <c r="AL9930" s="355">
        <v>0.16009999999999999</v>
      </c>
      <c r="AM9930" s="11">
        <f>IF(Verzie!$E$1="CZK",Ceny!AK9930,IF(Verzie!$E$1="SK",Ceny!AL9930,""))</f>
        <v>0.16009999999999999</v>
      </c>
    </row>
    <row r="9931" spans="34:39" ht="15">
      <c r="AH9931" s="353" t="s">
        <v>27304</v>
      </c>
      <c r="AI9931" s="352" t="s">
        <v>27305</v>
      </c>
      <c r="AJ9931" s="352" t="s">
        <v>27306</v>
      </c>
      <c r="AK9931" s="354">
        <v>0</v>
      </c>
      <c r="AL9931" s="355">
        <v>0</v>
      </c>
      <c r="AM9931" s="11">
        <f>IF(Verzie!$E$1="CZK",Ceny!AK9931,IF(Verzie!$E$1="SK",Ceny!AL9931,""))</f>
        <v>0</v>
      </c>
    </row>
    <row r="9932" spans="34:39" ht="15">
      <c r="AH9932" s="353" t="s">
        <v>27307</v>
      </c>
      <c r="AI9932" s="352" t="s">
        <v>27308</v>
      </c>
      <c r="AJ9932" s="352" t="s">
        <v>27309</v>
      </c>
      <c r="AK9932" s="354">
        <v>0</v>
      </c>
      <c r="AL9932" s="355">
        <v>0</v>
      </c>
      <c r="AM9932" s="11">
        <f>IF(Verzie!$E$1="CZK",Ceny!AK9932,IF(Verzie!$E$1="SK",Ceny!AL9932,""))</f>
        <v>0</v>
      </c>
    </row>
    <row r="9933" spans="34:39" ht="15">
      <c r="AH9933" s="353" t="s">
        <v>14282</v>
      </c>
      <c r="AI9933" s="352" t="s">
        <v>27310</v>
      </c>
      <c r="AJ9933" s="352" t="s">
        <v>27311</v>
      </c>
      <c r="AK9933" s="354">
        <v>417.60624999999999</v>
      </c>
      <c r="AL9933" s="355">
        <v>16.771329999999999</v>
      </c>
      <c r="AM9933" s="11">
        <f>IF(Verzie!$E$1="CZK",Ceny!AK9933,IF(Verzie!$E$1="SK",Ceny!AL9933,""))</f>
        <v>16.771329999999999</v>
      </c>
    </row>
    <row r="9934" spans="34:39" ht="15">
      <c r="AH9934" s="353" t="s">
        <v>27312</v>
      </c>
      <c r="AI9934" s="352" t="s">
        <v>27313</v>
      </c>
      <c r="AJ9934" s="352" t="s">
        <v>27314</v>
      </c>
      <c r="AK9934" s="354">
        <v>8.0374199999999991</v>
      </c>
      <c r="AL9934" s="355">
        <v>0.32279999999999998</v>
      </c>
      <c r="AM9934" s="11">
        <f>IF(Verzie!$E$1="CZK",Ceny!AK9934,IF(Verzie!$E$1="SK",Ceny!AL9934,""))</f>
        <v>0.32279999999999998</v>
      </c>
    </row>
    <row r="9935" spans="34:39" ht="15">
      <c r="AH9935" s="353" t="s">
        <v>27315</v>
      </c>
      <c r="AI9935" s="352" t="s">
        <v>27316</v>
      </c>
      <c r="AJ9935" s="352" t="s">
        <v>27317</v>
      </c>
      <c r="AK9935" s="354">
        <v>320.97388000000001</v>
      </c>
      <c r="AL9935" s="355">
        <v>12.89053</v>
      </c>
      <c r="AM9935" s="11">
        <f>IF(Verzie!$E$1="CZK",Ceny!AK9935,IF(Verzie!$E$1="SK",Ceny!AL9935,""))</f>
        <v>12.89053</v>
      </c>
    </row>
    <row r="9936" spans="34:39" ht="15">
      <c r="AH9936" s="353" t="s">
        <v>14297</v>
      </c>
      <c r="AI9936" s="352" t="s">
        <v>27318</v>
      </c>
      <c r="AJ9936" s="352" t="s">
        <v>27319</v>
      </c>
      <c r="AK9936" s="354">
        <v>20.142949999999999</v>
      </c>
      <c r="AL9936" s="355">
        <v>0.80894999999999995</v>
      </c>
      <c r="AM9936" s="11">
        <f>IF(Verzie!$E$1="CZK",Ceny!AK9936,IF(Verzie!$E$1="SK",Ceny!AL9936,""))</f>
        <v>0.80894999999999995</v>
      </c>
    </row>
    <row r="9937" spans="34:39" ht="15">
      <c r="AH9937" s="353" t="s">
        <v>1613</v>
      </c>
      <c r="AI9937" s="352" t="s">
        <v>27320</v>
      </c>
      <c r="AJ9937" s="352" t="s">
        <v>27321</v>
      </c>
      <c r="AK9937" s="354">
        <v>44.013370000000002</v>
      </c>
      <c r="AL9937" s="355">
        <v>1.7676000000000001</v>
      </c>
      <c r="AM9937" s="11">
        <f>IF(Verzie!$E$1="CZK",Ceny!AK9937,IF(Verzie!$E$1="SK",Ceny!AL9937,""))</f>
        <v>1.7676000000000001</v>
      </c>
    </row>
    <row r="9938" spans="34:39" ht="15">
      <c r="AH9938" s="353" t="s">
        <v>14377</v>
      </c>
      <c r="AI9938" s="352" t="s">
        <v>27322</v>
      </c>
      <c r="AJ9938" s="352" t="s">
        <v>27323</v>
      </c>
      <c r="AK9938" s="354">
        <v>42.033749999999998</v>
      </c>
      <c r="AL9938" s="355">
        <v>1.6880999999999999</v>
      </c>
      <c r="AM9938" s="11">
        <f>IF(Verzie!$E$1="CZK",Ceny!AK9938,IF(Verzie!$E$1="SK",Ceny!AL9938,""))</f>
        <v>1.6880999999999999</v>
      </c>
    </row>
    <row r="9939" spans="34:39" ht="15">
      <c r="AH9939" s="353" t="s">
        <v>14382</v>
      </c>
      <c r="AI9939" s="352" t="s">
        <v>27324</v>
      </c>
      <c r="AJ9939" s="352" t="s">
        <v>27325</v>
      </c>
      <c r="AK9939" s="354">
        <v>42.033749999999998</v>
      </c>
      <c r="AL9939" s="355">
        <v>1.6880999999999999</v>
      </c>
      <c r="AM9939" s="11">
        <f>IF(Verzie!$E$1="CZK",Ceny!AK9939,IF(Verzie!$E$1="SK",Ceny!AL9939,""))</f>
        <v>1.6880999999999999</v>
      </c>
    </row>
    <row r="9940" spans="34:39" ht="15">
      <c r="AH9940" s="353" t="s">
        <v>14429</v>
      </c>
      <c r="AI9940" s="352" t="s">
        <v>27326</v>
      </c>
      <c r="AJ9940" s="352" t="s">
        <v>27327</v>
      </c>
      <c r="AK9940" s="354">
        <v>311.01042999999999</v>
      </c>
      <c r="AL9940" s="355">
        <v>12.195679999999999</v>
      </c>
      <c r="AM9940" s="11">
        <f>IF(Verzie!$E$1="CZK",Ceny!AK9940,IF(Verzie!$E$1="SK",Ceny!AL9940,""))</f>
        <v>12.195679999999999</v>
      </c>
    </row>
    <row r="9941" spans="34:39" ht="15">
      <c r="AH9941" s="353" t="s">
        <v>14440</v>
      </c>
      <c r="AI9941" s="352" t="s">
        <v>27328</v>
      </c>
      <c r="AJ9941" s="352" t="s">
        <v>27329</v>
      </c>
      <c r="AK9941" s="354">
        <v>274.91570000000002</v>
      </c>
      <c r="AL9941" s="355">
        <v>10.78031</v>
      </c>
      <c r="AM9941" s="11">
        <f>IF(Verzie!$E$1="CZK",Ceny!AK9941,IF(Verzie!$E$1="SK",Ceny!AL9941,""))</f>
        <v>10.78031</v>
      </c>
    </row>
    <row r="9942" spans="34:39" ht="15">
      <c r="AH9942" s="353" t="s">
        <v>14461</v>
      </c>
      <c r="AI9942" s="352" t="s">
        <v>27330</v>
      </c>
      <c r="AJ9942" s="352" t="s">
        <v>27331</v>
      </c>
      <c r="AK9942" s="354">
        <v>212.01193000000001</v>
      </c>
      <c r="AL9942" s="355">
        <v>8.5145199999999992</v>
      </c>
      <c r="AM9942" s="11">
        <f>IF(Verzie!$E$1="CZK",Ceny!AK9942,IF(Verzie!$E$1="SK",Ceny!AL9942,""))</f>
        <v>8.5145199999999992</v>
      </c>
    </row>
    <row r="9943" spans="34:39" ht="15">
      <c r="AH9943" s="353" t="s">
        <v>14461</v>
      </c>
      <c r="AI9943" s="352" t="s">
        <v>27332</v>
      </c>
      <c r="AJ9943" s="352" t="s">
        <v>27333</v>
      </c>
      <c r="AK9943" s="354">
        <v>212.01193000000001</v>
      </c>
      <c r="AL9943" s="355">
        <v>8.5145199999999992</v>
      </c>
      <c r="AM9943" s="11">
        <f>IF(Verzie!$E$1="CZK",Ceny!AK9943,IF(Verzie!$E$1="SK",Ceny!AL9943,""))</f>
        <v>8.5145199999999992</v>
      </c>
    </row>
    <row r="9944" spans="34:39" ht="15">
      <c r="AH9944" s="353" t="s">
        <v>14568</v>
      </c>
      <c r="AI9944" s="352" t="s">
        <v>27334</v>
      </c>
      <c r="AJ9944" s="352" t="s">
        <v>27335</v>
      </c>
      <c r="AK9944" s="354">
        <v>0</v>
      </c>
      <c r="AL9944" s="355">
        <v>0</v>
      </c>
      <c r="AM9944" s="11">
        <f>IF(Verzie!$E$1="CZK",Ceny!AK9944,IF(Verzie!$E$1="SK",Ceny!AL9944,""))</f>
        <v>0</v>
      </c>
    </row>
    <row r="9945" spans="34:39" ht="15">
      <c r="AH9945" s="353" t="s">
        <v>14583</v>
      </c>
      <c r="AI9945" s="352" t="s">
        <v>27336</v>
      </c>
      <c r="AJ9945" s="352" t="s">
        <v>27337</v>
      </c>
      <c r="AK9945" s="354">
        <v>115.75035</v>
      </c>
      <c r="AL9945" s="355">
        <v>4.6486000000000001</v>
      </c>
      <c r="AM9945" s="11">
        <f>IF(Verzie!$E$1="CZK",Ceny!AK9945,IF(Verzie!$E$1="SK",Ceny!AL9945,""))</f>
        <v>4.6486000000000001</v>
      </c>
    </row>
    <row r="9946" spans="34:39" ht="15">
      <c r="AH9946" s="353" t="s">
        <v>14676</v>
      </c>
      <c r="AI9946" s="352" t="s">
        <v>27338</v>
      </c>
      <c r="AJ9946" s="352" t="s">
        <v>27339</v>
      </c>
      <c r="AK9946" s="354">
        <v>119.76528</v>
      </c>
      <c r="AL9946" s="355">
        <v>4.80985</v>
      </c>
      <c r="AM9946" s="11">
        <f>IF(Verzie!$E$1="CZK",Ceny!AK9946,IF(Verzie!$E$1="SK",Ceny!AL9946,""))</f>
        <v>4.80985</v>
      </c>
    </row>
    <row r="9947" spans="34:39" ht="15">
      <c r="AH9947" s="353" t="s">
        <v>14679</v>
      </c>
      <c r="AI9947" s="352" t="s">
        <v>27340</v>
      </c>
      <c r="AJ9947" s="352" t="s">
        <v>27341</v>
      </c>
      <c r="AK9947" s="354">
        <v>122.7458</v>
      </c>
      <c r="AL9947" s="355">
        <v>4.9295499999999999</v>
      </c>
      <c r="AM9947" s="11">
        <f>IF(Verzie!$E$1="CZK",Ceny!AK9947,IF(Verzie!$E$1="SK",Ceny!AL9947,""))</f>
        <v>4.9295499999999999</v>
      </c>
    </row>
    <row r="9948" spans="34:39" ht="15">
      <c r="AH9948" s="353" t="s">
        <v>14682</v>
      </c>
      <c r="AI9948" s="352" t="s">
        <v>27342</v>
      </c>
      <c r="AJ9948" s="352" t="s">
        <v>27343</v>
      </c>
      <c r="AK9948" s="354">
        <v>125.72575000000001</v>
      </c>
      <c r="AL9948" s="355">
        <v>5.0492299999999997</v>
      </c>
      <c r="AM9948" s="11">
        <f>IF(Verzie!$E$1="CZK",Ceny!AK9948,IF(Verzie!$E$1="SK",Ceny!AL9948,""))</f>
        <v>5.0492299999999997</v>
      </c>
    </row>
    <row r="9949" spans="34:39" ht="15">
      <c r="AH9949" s="353" t="s">
        <v>14739</v>
      </c>
      <c r="AI9949" s="352" t="s">
        <v>27344</v>
      </c>
      <c r="AJ9949" s="352" t="s">
        <v>27345</v>
      </c>
      <c r="AK9949" s="354">
        <v>129.96146999999999</v>
      </c>
      <c r="AL9949" s="355">
        <v>5.2193300000000002</v>
      </c>
      <c r="AM9949" s="11">
        <f>IF(Verzie!$E$1="CZK",Ceny!AK9949,IF(Verzie!$E$1="SK",Ceny!AL9949,""))</f>
        <v>5.2193300000000002</v>
      </c>
    </row>
    <row r="9950" spans="34:39" ht="15">
      <c r="AH9950" s="353" t="s">
        <v>14748</v>
      </c>
      <c r="AI9950" s="352" t="s">
        <v>27346</v>
      </c>
      <c r="AJ9950" s="352" t="s">
        <v>27347</v>
      </c>
      <c r="AK9950" s="354">
        <v>238.08459999999999</v>
      </c>
      <c r="AL9950" s="355">
        <v>9.5616299999999992</v>
      </c>
      <c r="AM9950" s="11">
        <f>IF(Verzie!$E$1="CZK",Ceny!AK9950,IF(Verzie!$E$1="SK",Ceny!AL9950,""))</f>
        <v>9.5616299999999992</v>
      </c>
    </row>
    <row r="9951" spans="34:39" ht="15">
      <c r="AH9951" s="353" t="s">
        <v>14766</v>
      </c>
      <c r="AI9951" s="352" t="s">
        <v>27348</v>
      </c>
      <c r="AJ9951" s="352" t="s">
        <v>27349</v>
      </c>
      <c r="AK9951" s="354">
        <v>372.67509999999999</v>
      </c>
      <c r="AL9951" s="355">
        <v>14.96688</v>
      </c>
      <c r="AM9951" s="11">
        <f>IF(Verzie!$E$1="CZK",Ceny!AK9951,IF(Verzie!$E$1="SK",Ceny!AL9951,""))</f>
        <v>14.96688</v>
      </c>
    </row>
    <row r="9952" spans="34:39" ht="15">
      <c r="AH9952" s="353" t="s">
        <v>27350</v>
      </c>
      <c r="AI9952" s="352" t="s">
        <v>27351</v>
      </c>
      <c r="AJ9952" s="352" t="s">
        <v>27352</v>
      </c>
      <c r="AK9952" s="354">
        <v>271.00042999999999</v>
      </c>
      <c r="AL9952" s="355">
        <v>10.88355</v>
      </c>
      <c r="AM9952" s="11">
        <f>IF(Verzie!$E$1="CZK",Ceny!AK9952,IF(Verzie!$E$1="SK",Ceny!AL9952,""))</f>
        <v>10.88355</v>
      </c>
    </row>
    <row r="9953" spans="34:39" ht="15">
      <c r="AH9953" s="353" t="s">
        <v>14793</v>
      </c>
      <c r="AI9953" s="352" t="s">
        <v>27353</v>
      </c>
      <c r="AJ9953" s="352" t="s">
        <v>27354</v>
      </c>
      <c r="AK9953" s="354">
        <v>271.00042999999999</v>
      </c>
      <c r="AL9953" s="355">
        <v>10.88355</v>
      </c>
      <c r="AM9953" s="11">
        <f>IF(Verzie!$E$1="CZK",Ceny!AK9953,IF(Verzie!$E$1="SK",Ceny!AL9953,""))</f>
        <v>10.88355</v>
      </c>
    </row>
    <row r="9954" spans="34:39" ht="15">
      <c r="AH9954" s="353" t="s">
        <v>14847</v>
      </c>
      <c r="AI9954" s="352" t="s">
        <v>27355</v>
      </c>
      <c r="AJ9954" s="352" t="s">
        <v>27356</v>
      </c>
      <c r="AK9954" s="354">
        <v>50.050400000000003</v>
      </c>
      <c r="AL9954" s="355">
        <v>2.0100500000000001</v>
      </c>
      <c r="AM9954" s="11">
        <f>IF(Verzie!$E$1="CZK",Ceny!AK9954,IF(Verzie!$E$1="SK",Ceny!AL9954,""))</f>
        <v>2.0100500000000001</v>
      </c>
    </row>
    <row r="9955" spans="34:39" ht="15">
      <c r="AH9955" s="353" t="s">
        <v>14850</v>
      </c>
      <c r="AI9955" s="352" t="s">
        <v>27357</v>
      </c>
      <c r="AJ9955" s="352" t="s">
        <v>27358</v>
      </c>
      <c r="AK9955" s="354">
        <v>50.050400000000003</v>
      </c>
      <c r="AL9955" s="355">
        <v>2.0100500000000001</v>
      </c>
      <c r="AM9955" s="11">
        <f>IF(Verzie!$E$1="CZK",Ceny!AK9955,IF(Verzie!$E$1="SK",Ceny!AL9955,""))</f>
        <v>2.0100500000000001</v>
      </c>
    </row>
    <row r="9956" spans="34:39" ht="15">
      <c r="AH9956" s="353" t="s">
        <v>27359</v>
      </c>
      <c r="AI9956" s="352" t="s">
        <v>27360</v>
      </c>
      <c r="AJ9956" s="352" t="s">
        <v>27361</v>
      </c>
      <c r="AK9956" s="354">
        <v>126.44785</v>
      </c>
      <c r="AL9956" s="355">
        <v>5.0782299999999996</v>
      </c>
      <c r="AM9956" s="11">
        <f>IF(Verzie!$E$1="CZK",Ceny!AK9956,IF(Verzie!$E$1="SK",Ceny!AL9956,""))</f>
        <v>5.0782299999999996</v>
      </c>
    </row>
    <row r="9957" spans="34:39" ht="15">
      <c r="AH9957" s="353" t="s">
        <v>14964</v>
      </c>
      <c r="AI9957" s="352" t="s">
        <v>27362</v>
      </c>
      <c r="AJ9957" s="352" t="s">
        <v>27363</v>
      </c>
      <c r="AK9957" s="354">
        <v>268.53160000000003</v>
      </c>
      <c r="AL9957" s="355">
        <v>10.7844</v>
      </c>
      <c r="AM9957" s="11">
        <f>IF(Verzie!$E$1="CZK",Ceny!AK9957,IF(Verzie!$E$1="SK",Ceny!AL9957,""))</f>
        <v>10.7844</v>
      </c>
    </row>
    <row r="9958" spans="34:39" ht="15">
      <c r="AH9958" s="353" t="s">
        <v>1324</v>
      </c>
      <c r="AI9958" s="352" t="s">
        <v>27364</v>
      </c>
      <c r="AJ9958" s="352" t="s">
        <v>27365</v>
      </c>
      <c r="AK9958" s="354">
        <v>90.253979999999999</v>
      </c>
      <c r="AL9958" s="355">
        <v>3.6246499999999999</v>
      </c>
      <c r="AM9958" s="11">
        <f>IF(Verzie!$E$1="CZK",Ceny!AK9958,IF(Verzie!$E$1="SK",Ceny!AL9958,""))</f>
        <v>3.6246499999999999</v>
      </c>
    </row>
    <row r="9959" spans="34:39" ht="15">
      <c r="AH9959" s="353" t="s">
        <v>1325</v>
      </c>
      <c r="AI9959" s="352" t="s">
        <v>27366</v>
      </c>
      <c r="AJ9959" s="352" t="s">
        <v>27367</v>
      </c>
      <c r="AK9959" s="354">
        <v>90.253979999999999</v>
      </c>
      <c r="AL9959" s="355">
        <v>3.6246499999999999</v>
      </c>
      <c r="AM9959" s="11">
        <f>IF(Verzie!$E$1="CZK",Ceny!AK9959,IF(Verzie!$E$1="SK",Ceny!AL9959,""))</f>
        <v>3.6246499999999999</v>
      </c>
    </row>
    <row r="9960" spans="34:39" ht="15">
      <c r="AH9960" s="353" t="s">
        <v>15596</v>
      </c>
      <c r="AI9960" s="352" t="s">
        <v>27368</v>
      </c>
      <c r="AJ9960" s="352" t="s">
        <v>27369</v>
      </c>
      <c r="AK9960" s="354">
        <v>0</v>
      </c>
      <c r="AL9960" s="355">
        <v>0</v>
      </c>
      <c r="AM9960" s="11">
        <f>IF(Verzie!$E$1="CZK",Ceny!AK9960,IF(Verzie!$E$1="SK",Ceny!AL9960,""))</f>
        <v>0</v>
      </c>
    </row>
    <row r="9961" spans="34:39" ht="15">
      <c r="AH9961" s="353" t="s">
        <v>15599</v>
      </c>
      <c r="AI9961" s="352" t="s">
        <v>27370</v>
      </c>
      <c r="AJ9961" s="352" t="s">
        <v>27371</v>
      </c>
      <c r="AK9961" s="354">
        <v>0</v>
      </c>
      <c r="AL9961" s="355">
        <v>0</v>
      </c>
      <c r="AM9961" s="11">
        <f>IF(Verzie!$E$1="CZK",Ceny!AK9961,IF(Verzie!$E$1="SK",Ceny!AL9961,""))</f>
        <v>0</v>
      </c>
    </row>
    <row r="9962" spans="34:39" ht="15">
      <c r="AH9962" s="353" t="s">
        <v>15602</v>
      </c>
      <c r="AI9962" s="352" t="s">
        <v>27372</v>
      </c>
      <c r="AJ9962" s="352" t="s">
        <v>27373</v>
      </c>
      <c r="AK9962" s="354">
        <v>0</v>
      </c>
      <c r="AL9962" s="355">
        <v>0</v>
      </c>
      <c r="AM9962" s="11">
        <f>IF(Verzie!$E$1="CZK",Ceny!AK9962,IF(Verzie!$E$1="SK",Ceny!AL9962,""))</f>
        <v>0</v>
      </c>
    </row>
    <row r="9963" spans="34:39" ht="15">
      <c r="AH9963" s="353" t="s">
        <v>27374</v>
      </c>
      <c r="AI9963" s="352" t="s">
        <v>27375</v>
      </c>
      <c r="AJ9963" s="352" t="s">
        <v>27376</v>
      </c>
      <c r="AK9963" s="354">
        <v>0</v>
      </c>
      <c r="AL9963" s="355">
        <v>0</v>
      </c>
      <c r="AM9963" s="11">
        <f>IF(Verzie!$E$1="CZK",Ceny!AK9963,IF(Verzie!$E$1="SK",Ceny!AL9963,""))</f>
        <v>0</v>
      </c>
    </row>
    <row r="9964" spans="34:39" ht="15">
      <c r="AH9964" s="353" t="s">
        <v>15605</v>
      </c>
      <c r="AI9964" s="352" t="s">
        <v>27377</v>
      </c>
      <c r="AJ9964" s="352" t="s">
        <v>27378</v>
      </c>
      <c r="AK9964" s="354">
        <v>0</v>
      </c>
      <c r="AL9964" s="355">
        <v>0</v>
      </c>
      <c r="AM9964" s="11">
        <f>IF(Verzie!$E$1="CZK",Ceny!AK9964,IF(Verzie!$E$1="SK",Ceny!AL9964,""))</f>
        <v>0</v>
      </c>
    </row>
    <row r="9965" spans="34:39" ht="15">
      <c r="AH9965" s="353" t="s">
        <v>1197</v>
      </c>
      <c r="AI9965" s="352" t="s">
        <v>27379</v>
      </c>
      <c r="AJ9965" s="352" t="s">
        <v>27380</v>
      </c>
      <c r="AK9965" s="354">
        <v>0</v>
      </c>
      <c r="AL9965" s="355">
        <v>0</v>
      </c>
      <c r="AM9965" s="11">
        <f>IF(Verzie!$E$1="CZK",Ceny!AK9965,IF(Verzie!$E$1="SK",Ceny!AL9965,""))</f>
        <v>0</v>
      </c>
    </row>
    <row r="9966" spans="34:39" ht="15">
      <c r="AH9966" s="353" t="s">
        <v>1200</v>
      </c>
      <c r="AI9966" s="352" t="s">
        <v>27381</v>
      </c>
      <c r="AJ9966" s="352" t="s">
        <v>27382</v>
      </c>
      <c r="AK9966" s="354">
        <v>0</v>
      </c>
      <c r="AL9966" s="355">
        <v>0</v>
      </c>
      <c r="AM9966" s="11">
        <f>IF(Verzie!$E$1="CZK",Ceny!AK9966,IF(Verzie!$E$1="SK",Ceny!AL9966,""))</f>
        <v>0</v>
      </c>
    </row>
    <row r="9967" spans="34:39" ht="15">
      <c r="AH9967" s="353" t="s">
        <v>1259</v>
      </c>
      <c r="AI9967" s="352" t="s">
        <v>27383</v>
      </c>
      <c r="AJ9967" s="352" t="s">
        <v>27384</v>
      </c>
      <c r="AK9967" s="354">
        <v>0</v>
      </c>
      <c r="AL9967" s="355">
        <v>0</v>
      </c>
      <c r="AM9967" s="11">
        <f>IF(Verzie!$E$1="CZK",Ceny!AK9967,IF(Verzie!$E$1="SK",Ceny!AL9967,""))</f>
        <v>0</v>
      </c>
    </row>
    <row r="9968" spans="34:39" ht="15">
      <c r="AH9968" s="353" t="s">
        <v>1260</v>
      </c>
      <c r="AI9968" s="352" t="s">
        <v>27385</v>
      </c>
      <c r="AJ9968" s="352" t="s">
        <v>27386</v>
      </c>
      <c r="AK9968" s="354">
        <v>0</v>
      </c>
      <c r="AL9968" s="355">
        <v>0</v>
      </c>
      <c r="AM9968" s="11">
        <f>IF(Verzie!$E$1="CZK",Ceny!AK9968,IF(Verzie!$E$1="SK",Ceny!AL9968,""))</f>
        <v>0</v>
      </c>
    </row>
    <row r="9969" spans="34:39" ht="15">
      <c r="AH9969" s="353" t="s">
        <v>1261</v>
      </c>
      <c r="AI9969" s="352" t="s">
        <v>27387</v>
      </c>
      <c r="AJ9969" s="352" t="s">
        <v>27388</v>
      </c>
      <c r="AK9969" s="354">
        <v>0</v>
      </c>
      <c r="AL9969" s="355">
        <v>0</v>
      </c>
      <c r="AM9969" s="11">
        <f>IF(Verzie!$E$1="CZK",Ceny!AK9969,IF(Verzie!$E$1="SK",Ceny!AL9969,""))</f>
        <v>0</v>
      </c>
    </row>
    <row r="9970" spans="34:39" ht="15">
      <c r="AH9970" s="353" t="s">
        <v>1262</v>
      </c>
      <c r="AI9970" s="352" t="s">
        <v>27389</v>
      </c>
      <c r="AJ9970" s="352" t="s">
        <v>27390</v>
      </c>
      <c r="AK9970" s="354">
        <v>0</v>
      </c>
      <c r="AL9970" s="355">
        <v>0</v>
      </c>
      <c r="AM9970" s="11">
        <f>IF(Verzie!$E$1="CZK",Ceny!AK9970,IF(Verzie!$E$1="SK",Ceny!AL9970,""))</f>
        <v>0</v>
      </c>
    </row>
    <row r="9971" spans="34:39" ht="15">
      <c r="AH9971" s="353" t="s">
        <v>1334</v>
      </c>
      <c r="AI9971" s="352" t="s">
        <v>27391</v>
      </c>
      <c r="AJ9971" s="352" t="s">
        <v>27392</v>
      </c>
      <c r="AK9971" s="354">
        <v>0</v>
      </c>
      <c r="AL9971" s="355">
        <v>0</v>
      </c>
      <c r="AM9971" s="11">
        <f>IF(Verzie!$E$1="CZK",Ceny!AK9971,IF(Verzie!$E$1="SK",Ceny!AL9971,""))</f>
        <v>0</v>
      </c>
    </row>
    <row r="9972" spans="34:39" ht="15">
      <c r="AH9972" s="353" t="s">
        <v>1335</v>
      </c>
      <c r="AI9972" s="352" t="s">
        <v>27393</v>
      </c>
      <c r="AJ9972" s="352" t="s">
        <v>27394</v>
      </c>
      <c r="AK9972" s="354">
        <v>0</v>
      </c>
      <c r="AL9972" s="355">
        <v>0</v>
      </c>
      <c r="AM9972" s="11">
        <f>IF(Verzie!$E$1="CZK",Ceny!AK9972,IF(Verzie!$E$1="SK",Ceny!AL9972,""))</f>
        <v>0</v>
      </c>
    </row>
    <row r="9973" spans="34:39" ht="15">
      <c r="AH9973" s="353" t="s">
        <v>1336</v>
      </c>
      <c r="AI9973" s="352" t="s">
        <v>27395</v>
      </c>
      <c r="AJ9973" s="352" t="s">
        <v>27396</v>
      </c>
      <c r="AK9973" s="354">
        <v>0</v>
      </c>
      <c r="AL9973" s="355">
        <v>0</v>
      </c>
      <c r="AM9973" s="11">
        <f>IF(Verzie!$E$1="CZK",Ceny!AK9973,IF(Verzie!$E$1="SK",Ceny!AL9973,""))</f>
        <v>0</v>
      </c>
    </row>
    <row r="9974" spans="34:39" ht="15">
      <c r="AH9974" s="353" t="s">
        <v>1337</v>
      </c>
      <c r="AI9974" s="352" t="s">
        <v>27397</v>
      </c>
      <c r="AJ9974" s="352" t="s">
        <v>27398</v>
      </c>
      <c r="AK9974" s="354">
        <v>0</v>
      </c>
      <c r="AL9974" s="355">
        <v>0</v>
      </c>
      <c r="AM9974" s="11">
        <f>IF(Verzie!$E$1="CZK",Ceny!AK9974,IF(Verzie!$E$1="SK",Ceny!AL9974,""))</f>
        <v>0</v>
      </c>
    </row>
    <row r="9975" spans="34:39" ht="15">
      <c r="AH9975" s="353" t="s">
        <v>15665</v>
      </c>
      <c r="AI9975" s="352" t="s">
        <v>27399</v>
      </c>
      <c r="AJ9975" s="352" t="s">
        <v>27400</v>
      </c>
      <c r="AK9975" s="354">
        <v>0</v>
      </c>
      <c r="AL9975" s="355">
        <v>0</v>
      </c>
      <c r="AM9975" s="11">
        <f>IF(Verzie!$E$1="CZK",Ceny!AK9975,IF(Verzie!$E$1="SK",Ceny!AL9975,""))</f>
        <v>0</v>
      </c>
    </row>
    <row r="9976" spans="34:39" ht="15">
      <c r="AH9976" s="353" t="s">
        <v>27401</v>
      </c>
      <c r="AI9976" s="352" t="s">
        <v>27402</v>
      </c>
      <c r="AJ9976" s="352" t="s">
        <v>27403</v>
      </c>
      <c r="AK9976" s="354">
        <v>0</v>
      </c>
      <c r="AL9976" s="355">
        <v>0</v>
      </c>
      <c r="AM9976" s="11">
        <f>IF(Verzie!$E$1="CZK",Ceny!AK9976,IF(Verzie!$E$1="SK",Ceny!AL9976,""))</f>
        <v>0</v>
      </c>
    </row>
    <row r="9977" spans="34:39" ht="15">
      <c r="AH9977" s="353" t="s">
        <v>1202</v>
      </c>
      <c r="AI9977" s="352" t="s">
        <v>27404</v>
      </c>
      <c r="AJ9977" s="352" t="s">
        <v>27405</v>
      </c>
      <c r="AK9977" s="354">
        <v>0</v>
      </c>
      <c r="AL9977" s="355">
        <v>0</v>
      </c>
      <c r="AM9977" s="11">
        <f>IF(Verzie!$E$1="CZK",Ceny!AK9977,IF(Verzie!$E$1="SK",Ceny!AL9977,""))</f>
        <v>0</v>
      </c>
    </row>
    <row r="9978" spans="34:39" ht="15">
      <c r="AH9978" s="353" t="s">
        <v>1204</v>
      </c>
      <c r="AI9978" s="352" t="s">
        <v>27406</v>
      </c>
      <c r="AJ9978" s="352" t="s">
        <v>27407</v>
      </c>
      <c r="AK9978" s="354">
        <v>0</v>
      </c>
      <c r="AL9978" s="355">
        <v>0</v>
      </c>
      <c r="AM9978" s="11">
        <f>IF(Verzie!$E$1="CZK",Ceny!AK9978,IF(Verzie!$E$1="SK",Ceny!AL9978,""))</f>
        <v>0</v>
      </c>
    </row>
    <row r="9979" spans="34:39" ht="15">
      <c r="AH9979" s="353" t="s">
        <v>1265</v>
      </c>
      <c r="AI9979" s="352" t="s">
        <v>27408</v>
      </c>
      <c r="AJ9979" s="352" t="s">
        <v>27409</v>
      </c>
      <c r="AK9979" s="354">
        <v>0</v>
      </c>
      <c r="AL9979" s="355">
        <v>0</v>
      </c>
      <c r="AM9979" s="11">
        <f>IF(Verzie!$E$1="CZK",Ceny!AK9979,IF(Verzie!$E$1="SK",Ceny!AL9979,""))</f>
        <v>0</v>
      </c>
    </row>
    <row r="9980" spans="34:39" ht="15">
      <c r="AH9980" s="353" t="s">
        <v>1266</v>
      </c>
      <c r="AI9980" s="352" t="s">
        <v>27410</v>
      </c>
      <c r="AJ9980" s="352" t="s">
        <v>27411</v>
      </c>
      <c r="AK9980" s="354">
        <v>0</v>
      </c>
      <c r="AL9980" s="355">
        <v>0</v>
      </c>
      <c r="AM9980" s="11">
        <f>IF(Verzie!$E$1="CZK",Ceny!AK9980,IF(Verzie!$E$1="SK",Ceny!AL9980,""))</f>
        <v>0</v>
      </c>
    </row>
    <row r="9981" spans="34:39" ht="15">
      <c r="AH9981" s="353" t="s">
        <v>1267</v>
      </c>
      <c r="AI9981" s="352" t="s">
        <v>27412</v>
      </c>
      <c r="AJ9981" s="352" t="s">
        <v>27413</v>
      </c>
      <c r="AK9981" s="354">
        <v>0</v>
      </c>
      <c r="AL9981" s="355">
        <v>0</v>
      </c>
      <c r="AM9981" s="11">
        <f>IF(Verzie!$E$1="CZK",Ceny!AK9981,IF(Verzie!$E$1="SK",Ceny!AL9981,""))</f>
        <v>0</v>
      </c>
    </row>
    <row r="9982" spans="34:39" ht="15">
      <c r="AH9982" s="353" t="s">
        <v>1268</v>
      </c>
      <c r="AI9982" s="352" t="s">
        <v>27414</v>
      </c>
      <c r="AJ9982" s="352" t="s">
        <v>27415</v>
      </c>
      <c r="AK9982" s="354">
        <v>0</v>
      </c>
      <c r="AL9982" s="355">
        <v>0</v>
      </c>
      <c r="AM9982" s="11">
        <f>IF(Verzie!$E$1="CZK",Ceny!AK9982,IF(Verzie!$E$1="SK",Ceny!AL9982,""))</f>
        <v>0</v>
      </c>
    </row>
    <row r="9983" spans="34:39" ht="15">
      <c r="AH9983" s="353" t="s">
        <v>1269</v>
      </c>
      <c r="AI9983" s="352" t="s">
        <v>27416</v>
      </c>
      <c r="AJ9983" s="352" t="s">
        <v>27417</v>
      </c>
      <c r="AK9983" s="354">
        <v>0</v>
      </c>
      <c r="AL9983" s="355">
        <v>0</v>
      </c>
      <c r="AM9983" s="11">
        <f>IF(Verzie!$E$1="CZK",Ceny!AK9983,IF(Verzie!$E$1="SK",Ceny!AL9983,""))</f>
        <v>0</v>
      </c>
    </row>
    <row r="9984" spans="34:39" ht="15">
      <c r="AH9984" s="353" t="s">
        <v>1270</v>
      </c>
      <c r="AI9984" s="352" t="s">
        <v>27418</v>
      </c>
      <c r="AJ9984" s="352" t="s">
        <v>27419</v>
      </c>
      <c r="AK9984" s="354">
        <v>0</v>
      </c>
      <c r="AL9984" s="355">
        <v>0</v>
      </c>
      <c r="AM9984" s="11">
        <f>IF(Verzie!$E$1="CZK",Ceny!AK9984,IF(Verzie!$E$1="SK",Ceny!AL9984,""))</f>
        <v>0</v>
      </c>
    </row>
    <row r="9985" spans="34:39" ht="15">
      <c r="AH9985" s="353" t="s">
        <v>1340</v>
      </c>
      <c r="AI9985" s="352" t="s">
        <v>27420</v>
      </c>
      <c r="AJ9985" s="352" t="s">
        <v>27421</v>
      </c>
      <c r="AK9985" s="354">
        <v>0</v>
      </c>
      <c r="AL9985" s="355">
        <v>0</v>
      </c>
      <c r="AM9985" s="11">
        <f>IF(Verzie!$E$1="CZK",Ceny!AK9985,IF(Verzie!$E$1="SK",Ceny!AL9985,""))</f>
        <v>0</v>
      </c>
    </row>
    <row r="9986" spans="34:39" ht="15">
      <c r="AH9986" s="353" t="s">
        <v>1341</v>
      </c>
      <c r="AI9986" s="352" t="s">
        <v>27422</v>
      </c>
      <c r="AJ9986" s="352" t="s">
        <v>27423</v>
      </c>
      <c r="AK9986" s="354">
        <v>0</v>
      </c>
      <c r="AL9986" s="355">
        <v>0</v>
      </c>
      <c r="AM9986" s="11">
        <f>IF(Verzie!$E$1="CZK",Ceny!AK9986,IF(Verzie!$E$1="SK",Ceny!AL9986,""))</f>
        <v>0</v>
      </c>
    </row>
    <row r="9987" spans="34:39" ht="15">
      <c r="AH9987" s="353" t="s">
        <v>1342</v>
      </c>
      <c r="AI9987" s="352" t="s">
        <v>27424</v>
      </c>
      <c r="AJ9987" s="352" t="s">
        <v>27425</v>
      </c>
      <c r="AK9987" s="354">
        <v>0</v>
      </c>
      <c r="AL9987" s="355">
        <v>0</v>
      </c>
      <c r="AM9987" s="11">
        <f>IF(Verzie!$E$1="CZK",Ceny!AK9987,IF(Verzie!$E$1="SK",Ceny!AL9987,""))</f>
        <v>0</v>
      </c>
    </row>
    <row r="9988" spans="34:39" ht="15">
      <c r="AH9988" s="353" t="s">
        <v>1343</v>
      </c>
      <c r="AI9988" s="352" t="s">
        <v>27426</v>
      </c>
      <c r="AJ9988" s="352" t="s">
        <v>27427</v>
      </c>
      <c r="AK9988" s="354">
        <v>0</v>
      </c>
      <c r="AL9988" s="355">
        <v>0</v>
      </c>
      <c r="AM9988" s="11">
        <f>IF(Verzie!$E$1="CZK",Ceny!AK9988,IF(Verzie!$E$1="SK",Ceny!AL9988,""))</f>
        <v>0</v>
      </c>
    </row>
    <row r="9989" spans="34:39" ht="15">
      <c r="AH9989" s="353" t="s">
        <v>27428</v>
      </c>
      <c r="AI9989" s="352" t="s">
        <v>27429</v>
      </c>
      <c r="AJ9989" s="352" t="s">
        <v>27430</v>
      </c>
      <c r="AK9989" s="354">
        <v>0</v>
      </c>
      <c r="AL9989" s="355">
        <v>0</v>
      </c>
      <c r="AM9989" s="11">
        <f>IF(Verzie!$E$1="CZK",Ceny!AK9989,IF(Verzie!$E$1="SK",Ceny!AL9989,""))</f>
        <v>0</v>
      </c>
    </row>
    <row r="9990" spans="34:39" ht="15">
      <c r="AH9990" s="353" t="s">
        <v>15700</v>
      </c>
      <c r="AI9990" s="352" t="s">
        <v>27431</v>
      </c>
      <c r="AJ9990" s="352" t="s">
        <v>27432</v>
      </c>
      <c r="AK9990" s="354">
        <v>0</v>
      </c>
      <c r="AL9990" s="355">
        <v>0</v>
      </c>
      <c r="AM9990" s="11">
        <f>IF(Verzie!$E$1="CZK",Ceny!AK9990,IF(Verzie!$E$1="SK",Ceny!AL9990,""))</f>
        <v>0</v>
      </c>
    </row>
    <row r="9991" spans="34:39" ht="15">
      <c r="AH9991" s="353" t="s">
        <v>27433</v>
      </c>
      <c r="AI9991" s="352" t="s">
        <v>27434</v>
      </c>
      <c r="AJ9991" s="352" t="s">
        <v>27435</v>
      </c>
      <c r="AK9991" s="354">
        <v>0</v>
      </c>
      <c r="AL9991" s="355">
        <v>0</v>
      </c>
      <c r="AM9991" s="11">
        <f>IF(Verzie!$E$1="CZK",Ceny!AK9991,IF(Verzie!$E$1="SK",Ceny!AL9991,""))</f>
        <v>0</v>
      </c>
    </row>
    <row r="9992" spans="34:39" ht="15">
      <c r="AH9992" s="353" t="s">
        <v>15711</v>
      </c>
      <c r="AI9992" s="352" t="s">
        <v>27436</v>
      </c>
      <c r="AJ9992" s="352" t="s">
        <v>27437</v>
      </c>
      <c r="AK9992" s="354">
        <v>0</v>
      </c>
      <c r="AL9992" s="355">
        <v>0</v>
      </c>
      <c r="AM9992" s="11">
        <f>IF(Verzie!$E$1="CZK",Ceny!AK9992,IF(Verzie!$E$1="SK",Ceny!AL9992,""))</f>
        <v>0</v>
      </c>
    </row>
    <row r="9993" spans="34:39" ht="15">
      <c r="AH9993" s="353" t="s">
        <v>1207</v>
      </c>
      <c r="AI9993" s="352" t="s">
        <v>27438</v>
      </c>
      <c r="AJ9993" s="352" t="s">
        <v>27439</v>
      </c>
      <c r="AK9993" s="354">
        <v>0</v>
      </c>
      <c r="AL9993" s="355">
        <v>0</v>
      </c>
      <c r="AM9993" s="11">
        <f>IF(Verzie!$E$1="CZK",Ceny!AK9993,IF(Verzie!$E$1="SK",Ceny!AL9993,""))</f>
        <v>0</v>
      </c>
    </row>
    <row r="9994" spans="34:39" ht="15">
      <c r="AH9994" s="353" t="s">
        <v>1208</v>
      </c>
      <c r="AI9994" s="352" t="s">
        <v>27440</v>
      </c>
      <c r="AJ9994" s="352" t="s">
        <v>27441</v>
      </c>
      <c r="AK9994" s="354">
        <v>0</v>
      </c>
      <c r="AL9994" s="355">
        <v>0</v>
      </c>
      <c r="AM9994" s="11">
        <f>IF(Verzie!$E$1="CZK",Ceny!AK9994,IF(Verzie!$E$1="SK",Ceny!AL9994,""))</f>
        <v>0</v>
      </c>
    </row>
    <row r="9995" spans="34:39" ht="15">
      <c r="AH9995" s="353" t="s">
        <v>1210</v>
      </c>
      <c r="AI9995" s="352" t="s">
        <v>27442</v>
      </c>
      <c r="AJ9995" s="352" t="s">
        <v>27443</v>
      </c>
      <c r="AK9995" s="354">
        <v>0</v>
      </c>
      <c r="AL9995" s="355">
        <v>0</v>
      </c>
      <c r="AM9995" s="11">
        <f>IF(Verzie!$E$1="CZK",Ceny!AK9995,IF(Verzie!$E$1="SK",Ceny!AL9995,""))</f>
        <v>0</v>
      </c>
    </row>
    <row r="9996" spans="34:39" ht="15">
      <c r="AH9996" s="353" t="s">
        <v>1272</v>
      </c>
      <c r="AI9996" s="352" t="s">
        <v>27444</v>
      </c>
      <c r="AJ9996" s="352" t="s">
        <v>27445</v>
      </c>
      <c r="AK9996" s="354">
        <v>0</v>
      </c>
      <c r="AL9996" s="355">
        <v>0</v>
      </c>
      <c r="AM9996" s="11">
        <f>IF(Verzie!$E$1="CZK",Ceny!AK9996,IF(Verzie!$E$1="SK",Ceny!AL9996,""))</f>
        <v>0</v>
      </c>
    </row>
    <row r="9997" spans="34:39" ht="15">
      <c r="AH9997" s="353" t="s">
        <v>1273</v>
      </c>
      <c r="AI9997" s="352" t="s">
        <v>27446</v>
      </c>
      <c r="AJ9997" s="352" t="s">
        <v>27447</v>
      </c>
      <c r="AK9997" s="354">
        <v>0</v>
      </c>
      <c r="AL9997" s="355">
        <v>0</v>
      </c>
      <c r="AM9997" s="11">
        <f>IF(Verzie!$E$1="CZK",Ceny!AK9997,IF(Verzie!$E$1="SK",Ceny!AL9997,""))</f>
        <v>0</v>
      </c>
    </row>
    <row r="9998" spans="34:39" ht="15">
      <c r="AH9998" s="353" t="s">
        <v>1274</v>
      </c>
      <c r="AI9998" s="352" t="s">
        <v>27448</v>
      </c>
      <c r="AJ9998" s="352" t="s">
        <v>27449</v>
      </c>
      <c r="AK9998" s="354">
        <v>0</v>
      </c>
      <c r="AL9998" s="355">
        <v>0</v>
      </c>
      <c r="AM9998" s="11">
        <f>IF(Verzie!$E$1="CZK",Ceny!AK9998,IF(Verzie!$E$1="SK",Ceny!AL9998,""))</f>
        <v>0</v>
      </c>
    </row>
    <row r="9999" spans="34:39" ht="15">
      <c r="AH9999" s="353" t="s">
        <v>1276</v>
      </c>
      <c r="AI9999" s="352" t="s">
        <v>27450</v>
      </c>
      <c r="AJ9999" s="352" t="s">
        <v>27451</v>
      </c>
      <c r="AK9999" s="354">
        <v>0</v>
      </c>
      <c r="AL9999" s="355">
        <v>0</v>
      </c>
      <c r="AM9999" s="11">
        <f>IF(Verzie!$E$1="CZK",Ceny!AK9999,IF(Verzie!$E$1="SK",Ceny!AL9999,""))</f>
        <v>0</v>
      </c>
    </row>
    <row r="10000" spans="34:39" ht="15">
      <c r="AH10000" s="353" t="s">
        <v>1277</v>
      </c>
      <c r="AI10000" s="352" t="s">
        <v>27452</v>
      </c>
      <c r="AJ10000" s="352" t="s">
        <v>27453</v>
      </c>
      <c r="AK10000" s="354">
        <v>0</v>
      </c>
      <c r="AL10000" s="355">
        <v>0</v>
      </c>
      <c r="AM10000" s="11">
        <f>IF(Verzie!$E$1="CZK",Ceny!AK10000,IF(Verzie!$E$1="SK",Ceny!AL10000,""))</f>
        <v>0</v>
      </c>
    </row>
    <row r="10001" spans="34:39" ht="15">
      <c r="AH10001" s="353" t="s">
        <v>1346</v>
      </c>
      <c r="AI10001" s="352" t="s">
        <v>27454</v>
      </c>
      <c r="AJ10001" s="352" t="s">
        <v>27455</v>
      </c>
      <c r="AK10001" s="354">
        <v>0</v>
      </c>
      <c r="AL10001" s="355">
        <v>0</v>
      </c>
      <c r="AM10001" s="11">
        <f>IF(Verzie!$E$1="CZK",Ceny!AK10001,IF(Verzie!$E$1="SK",Ceny!AL10001,""))</f>
        <v>0</v>
      </c>
    </row>
    <row r="10002" spans="34:39" ht="15">
      <c r="AH10002" s="353" t="s">
        <v>1347</v>
      </c>
      <c r="AI10002" s="352" t="s">
        <v>27456</v>
      </c>
      <c r="AJ10002" s="352" t="s">
        <v>27457</v>
      </c>
      <c r="AK10002" s="354">
        <v>0</v>
      </c>
      <c r="AL10002" s="355">
        <v>0</v>
      </c>
      <c r="AM10002" s="11">
        <f>IF(Verzie!$E$1="CZK",Ceny!AK10002,IF(Verzie!$E$1="SK",Ceny!AL10002,""))</f>
        <v>0</v>
      </c>
    </row>
    <row r="10003" spans="34:39" ht="15">
      <c r="AH10003" s="353" t="s">
        <v>1348</v>
      </c>
      <c r="AI10003" s="352" t="s">
        <v>27458</v>
      </c>
      <c r="AJ10003" s="352" t="s">
        <v>27459</v>
      </c>
      <c r="AK10003" s="354">
        <v>0</v>
      </c>
      <c r="AL10003" s="355">
        <v>0</v>
      </c>
      <c r="AM10003" s="11">
        <f>IF(Verzie!$E$1="CZK",Ceny!AK10003,IF(Verzie!$E$1="SK",Ceny!AL10003,""))</f>
        <v>0</v>
      </c>
    </row>
    <row r="10004" spans="34:39" ht="15">
      <c r="AH10004" s="353" t="s">
        <v>1349</v>
      </c>
      <c r="AI10004" s="352" t="s">
        <v>27460</v>
      </c>
      <c r="AJ10004" s="352" t="s">
        <v>27461</v>
      </c>
      <c r="AK10004" s="354">
        <v>0</v>
      </c>
      <c r="AL10004" s="355">
        <v>0</v>
      </c>
      <c r="AM10004" s="11">
        <f>IF(Verzie!$E$1="CZK",Ceny!AK10004,IF(Verzie!$E$1="SK",Ceny!AL10004,""))</f>
        <v>0</v>
      </c>
    </row>
    <row r="10005" spans="34:39" ht="15">
      <c r="AH10005" s="353" t="s">
        <v>1350</v>
      </c>
      <c r="AI10005" s="352" t="s">
        <v>27462</v>
      </c>
      <c r="AJ10005" s="352" t="s">
        <v>27463</v>
      </c>
      <c r="AK10005" s="354">
        <v>0</v>
      </c>
      <c r="AL10005" s="355">
        <v>0</v>
      </c>
      <c r="AM10005" s="11">
        <f>IF(Verzie!$E$1="CZK",Ceny!AK10005,IF(Verzie!$E$1="SK",Ceny!AL10005,""))</f>
        <v>0</v>
      </c>
    </row>
    <row r="10006" spans="34:39" ht="15">
      <c r="AH10006" s="353" t="s">
        <v>1507</v>
      </c>
      <c r="AI10006" s="352" t="s">
        <v>27464</v>
      </c>
      <c r="AJ10006" s="352" t="s">
        <v>27465</v>
      </c>
      <c r="AK10006" s="354">
        <v>0</v>
      </c>
      <c r="AL10006" s="355">
        <v>0</v>
      </c>
      <c r="AM10006" s="11">
        <f>IF(Verzie!$E$1="CZK",Ceny!AK10006,IF(Verzie!$E$1="SK",Ceny!AL10006,""))</f>
        <v>0</v>
      </c>
    </row>
    <row r="10007" spans="34:39" ht="15">
      <c r="AH10007" s="353" t="s">
        <v>1516</v>
      </c>
      <c r="AI10007" s="352" t="s">
        <v>27466</v>
      </c>
      <c r="AJ10007" s="352" t="s">
        <v>27467</v>
      </c>
      <c r="AK10007" s="354">
        <v>0</v>
      </c>
      <c r="AL10007" s="355">
        <v>0</v>
      </c>
      <c r="AM10007" s="11">
        <f>IF(Verzie!$E$1="CZK",Ceny!AK10007,IF(Verzie!$E$1="SK",Ceny!AL10007,""))</f>
        <v>0</v>
      </c>
    </row>
    <row r="10008" spans="34:39" ht="15">
      <c r="AH10008" s="353" t="s">
        <v>1525</v>
      </c>
      <c r="AI10008" s="352" t="s">
        <v>27468</v>
      </c>
      <c r="AJ10008" s="352" t="s">
        <v>27469</v>
      </c>
      <c r="AK10008" s="354">
        <v>0</v>
      </c>
      <c r="AL10008" s="355">
        <v>0</v>
      </c>
      <c r="AM10008" s="11">
        <f>IF(Verzie!$E$1="CZK",Ceny!AK10008,IF(Verzie!$E$1="SK",Ceny!AL10008,""))</f>
        <v>0</v>
      </c>
    </row>
    <row r="10009" spans="34:39" ht="15">
      <c r="AH10009" s="353" t="s">
        <v>1542</v>
      </c>
      <c r="AI10009" s="352" t="s">
        <v>27470</v>
      </c>
      <c r="AJ10009" s="352" t="s">
        <v>27471</v>
      </c>
      <c r="AK10009" s="354">
        <v>0</v>
      </c>
      <c r="AL10009" s="355">
        <v>0</v>
      </c>
      <c r="AM10009" s="11">
        <f>IF(Verzie!$E$1="CZK",Ceny!AK10009,IF(Verzie!$E$1="SK",Ceny!AL10009,""))</f>
        <v>0</v>
      </c>
    </row>
    <row r="10010" spans="34:39" ht="15">
      <c r="AH10010" s="353" t="s">
        <v>1544</v>
      </c>
      <c r="AI10010" s="352" t="s">
        <v>27472</v>
      </c>
      <c r="AJ10010" s="352" t="s">
        <v>27473</v>
      </c>
      <c r="AK10010" s="354">
        <v>14.8375</v>
      </c>
      <c r="AL10010" s="355">
        <v>0.59587000000000001</v>
      </c>
      <c r="AM10010" s="11">
        <f>IF(Verzie!$E$1="CZK",Ceny!AK10010,IF(Verzie!$E$1="SK",Ceny!AL10010,""))</f>
        <v>0.59587000000000001</v>
      </c>
    </row>
    <row r="10011" spans="34:39" ht="15">
      <c r="AH10011" s="353" t="s">
        <v>1194</v>
      </c>
      <c r="AI10011" s="352" t="s">
        <v>27474</v>
      </c>
      <c r="AJ10011" s="352" t="s">
        <v>27475</v>
      </c>
      <c r="AK10011" s="354">
        <v>6.1335800000000003</v>
      </c>
      <c r="AL10011" s="355">
        <v>0.24632999999999999</v>
      </c>
      <c r="AM10011" s="11">
        <f>IF(Verzie!$E$1="CZK",Ceny!AK10011,IF(Verzie!$E$1="SK",Ceny!AL10011,""))</f>
        <v>0.24632999999999999</v>
      </c>
    </row>
    <row r="10012" spans="34:39" ht="15">
      <c r="AH10012" s="353" t="s">
        <v>1195</v>
      </c>
      <c r="AI10012" s="352" t="s">
        <v>27476</v>
      </c>
      <c r="AJ10012" s="352" t="s">
        <v>27477</v>
      </c>
      <c r="AK10012" s="354">
        <v>6.2839799999999997</v>
      </c>
      <c r="AL10012" s="355">
        <v>0.25237999999999999</v>
      </c>
      <c r="AM10012" s="11">
        <f>IF(Verzie!$E$1="CZK",Ceny!AK10012,IF(Verzie!$E$1="SK",Ceny!AL10012,""))</f>
        <v>0.25237999999999999</v>
      </c>
    </row>
    <row r="10013" spans="34:39" ht="15">
      <c r="AH10013" s="353" t="s">
        <v>1332</v>
      </c>
      <c r="AI10013" s="352" t="s">
        <v>27478</v>
      </c>
      <c r="AJ10013" s="352" t="s">
        <v>27479</v>
      </c>
      <c r="AK10013" s="354">
        <v>12.26613</v>
      </c>
      <c r="AL10013" s="355">
        <v>0.49263000000000001</v>
      </c>
      <c r="AM10013" s="11">
        <f>IF(Verzie!$E$1="CZK",Ceny!AK10013,IF(Verzie!$E$1="SK",Ceny!AL10013,""))</f>
        <v>0.49263000000000001</v>
      </c>
    </row>
    <row r="10014" spans="34:39" ht="15">
      <c r="AH10014" s="353" t="s">
        <v>1333</v>
      </c>
      <c r="AI10014" s="352" t="s">
        <v>27480</v>
      </c>
      <c r="AJ10014" s="352" t="s">
        <v>27481</v>
      </c>
      <c r="AK10014" s="354">
        <v>12.41705</v>
      </c>
      <c r="AL10014" s="355">
        <v>0.49868000000000001</v>
      </c>
      <c r="AM10014" s="11">
        <f>IF(Verzie!$E$1="CZK",Ceny!AK10014,IF(Verzie!$E$1="SK",Ceny!AL10014,""))</f>
        <v>0.49868000000000001</v>
      </c>
    </row>
    <row r="10015" spans="34:39" ht="15">
      <c r="AH10015" s="353" t="s">
        <v>1639</v>
      </c>
      <c r="AI10015" s="352" t="s">
        <v>27482</v>
      </c>
      <c r="AJ10015" s="352" t="s">
        <v>27483</v>
      </c>
      <c r="AK10015" s="354">
        <v>55.395150000000001</v>
      </c>
      <c r="AL10015" s="355">
        <v>2.2246999999999999</v>
      </c>
      <c r="AM10015" s="11">
        <f>IF(Verzie!$E$1="CZK",Ceny!AK10015,IF(Verzie!$E$1="SK",Ceny!AL10015,""))</f>
        <v>2.2246999999999999</v>
      </c>
    </row>
    <row r="10016" spans="34:39" ht="15">
      <c r="AH10016" s="353" t="s">
        <v>1640</v>
      </c>
      <c r="AI10016" s="352" t="s">
        <v>27484</v>
      </c>
      <c r="AJ10016" s="352" t="s">
        <v>27485</v>
      </c>
      <c r="AK10016" s="354">
        <v>55.395150000000001</v>
      </c>
      <c r="AL10016" s="355">
        <v>2.2246999999999999</v>
      </c>
      <c r="AM10016" s="11">
        <f>IF(Verzie!$E$1="CZK",Ceny!AK10016,IF(Verzie!$E$1="SK",Ceny!AL10016,""))</f>
        <v>2.2246999999999999</v>
      </c>
    </row>
    <row r="10017" spans="34:39" ht="15">
      <c r="AH10017" s="353" t="s">
        <v>27486</v>
      </c>
      <c r="AI10017" s="352" t="s">
        <v>27487</v>
      </c>
      <c r="AJ10017" s="352" t="s">
        <v>27488</v>
      </c>
      <c r="AK10017" s="354">
        <v>119.70612</v>
      </c>
      <c r="AL10017" s="355">
        <v>4.80748</v>
      </c>
      <c r="AM10017" s="11">
        <f>IF(Verzie!$E$1="CZK",Ceny!AK10017,IF(Verzie!$E$1="SK",Ceny!AL10017,""))</f>
        <v>4.80748</v>
      </c>
    </row>
    <row r="10018" spans="34:39" ht="15">
      <c r="AH10018" s="353" t="s">
        <v>1630</v>
      </c>
      <c r="AI10018" s="352" t="s">
        <v>27489</v>
      </c>
      <c r="AJ10018" s="352" t="s">
        <v>27490</v>
      </c>
      <c r="AK10018" s="354">
        <v>120.64279999999999</v>
      </c>
      <c r="AL10018" s="355">
        <v>4.8451000000000004</v>
      </c>
      <c r="AM10018" s="11">
        <f>IF(Verzie!$E$1="CZK",Ceny!AK10018,IF(Verzie!$E$1="SK",Ceny!AL10018,""))</f>
        <v>4.8451000000000004</v>
      </c>
    </row>
    <row r="10019" spans="34:39" ht="15">
      <c r="AH10019" s="353" t="s">
        <v>1631</v>
      </c>
      <c r="AI10019" s="352" t="s">
        <v>27491</v>
      </c>
      <c r="AJ10019" s="352" t="s">
        <v>27492</v>
      </c>
      <c r="AK10019" s="354">
        <v>122.98869999999999</v>
      </c>
      <c r="AL10019" s="355">
        <v>4.9393000000000002</v>
      </c>
      <c r="AM10019" s="11">
        <f>IF(Verzie!$E$1="CZK",Ceny!AK10019,IF(Verzie!$E$1="SK",Ceny!AL10019,""))</f>
        <v>4.9393000000000002</v>
      </c>
    </row>
    <row r="10020" spans="34:39" ht="15">
      <c r="AH10020" s="353" t="s">
        <v>1632</v>
      </c>
      <c r="AI10020" s="352" t="s">
        <v>27493</v>
      </c>
      <c r="AJ10020" s="352" t="s">
        <v>27494</v>
      </c>
      <c r="AK10020" s="354">
        <v>125.33458</v>
      </c>
      <c r="AL10020" s="355">
        <v>5.0335299999999998</v>
      </c>
      <c r="AM10020" s="11">
        <f>IF(Verzie!$E$1="CZK",Ceny!AK10020,IF(Verzie!$E$1="SK",Ceny!AL10020,""))</f>
        <v>5.0335299999999998</v>
      </c>
    </row>
    <row r="10021" spans="34:39" ht="15">
      <c r="AH10021" s="353" t="s">
        <v>1633</v>
      </c>
      <c r="AI10021" s="352" t="s">
        <v>27495</v>
      </c>
      <c r="AJ10021" s="352" t="s">
        <v>27496</v>
      </c>
      <c r="AK10021" s="354">
        <v>127.68105</v>
      </c>
      <c r="AL10021" s="355">
        <v>5.1277499999999998</v>
      </c>
      <c r="AM10021" s="11">
        <f>IF(Verzie!$E$1="CZK",Ceny!AK10021,IF(Verzie!$E$1="SK",Ceny!AL10021,""))</f>
        <v>5.1277499999999998</v>
      </c>
    </row>
    <row r="10022" spans="34:39" ht="15">
      <c r="AH10022" s="353" t="s">
        <v>1659</v>
      </c>
      <c r="AI10022" s="352" t="s">
        <v>27497</v>
      </c>
      <c r="AJ10022" s="352" t="s">
        <v>27498</v>
      </c>
      <c r="AK10022" s="354">
        <v>139.41228000000001</v>
      </c>
      <c r="AL10022" s="355">
        <v>5.5988800000000003</v>
      </c>
      <c r="AM10022" s="11">
        <f>IF(Verzie!$E$1="CZK",Ceny!AK10022,IF(Verzie!$E$1="SK",Ceny!AL10022,""))</f>
        <v>5.5988800000000003</v>
      </c>
    </row>
    <row r="10023" spans="34:39" ht="15">
      <c r="AH10023" s="353" t="s">
        <v>27499</v>
      </c>
      <c r="AI10023" s="352" t="s">
        <v>27500</v>
      </c>
      <c r="AJ10023" s="352" t="s">
        <v>27501</v>
      </c>
      <c r="AK10023" s="354">
        <v>0</v>
      </c>
      <c r="AL10023" s="355">
        <v>0</v>
      </c>
      <c r="AM10023" s="11">
        <f>IF(Verzie!$E$1="CZK",Ceny!AK10023,IF(Verzie!$E$1="SK",Ceny!AL10023,""))</f>
        <v>0</v>
      </c>
    </row>
    <row r="10024" spans="34:39" ht="15">
      <c r="AH10024" s="353" t="s">
        <v>1592</v>
      </c>
      <c r="AI10024" s="352" t="s">
        <v>27502</v>
      </c>
      <c r="AJ10024" s="352" t="s">
        <v>27503</v>
      </c>
      <c r="AK10024" s="354">
        <v>75.024850000000001</v>
      </c>
      <c r="AL10024" s="355">
        <v>3.0130499999999998</v>
      </c>
      <c r="AM10024" s="11">
        <f>IF(Verzie!$E$1="CZK",Ceny!AK10024,IF(Verzie!$E$1="SK",Ceny!AL10024,""))</f>
        <v>3.0130499999999998</v>
      </c>
    </row>
    <row r="10025" spans="34:39" ht="15">
      <c r="AH10025" s="353" t="s">
        <v>18321</v>
      </c>
      <c r="AI10025" s="352" t="s">
        <v>27504</v>
      </c>
      <c r="AJ10025" s="352" t="s">
        <v>27505</v>
      </c>
      <c r="AK10025" s="354">
        <v>0</v>
      </c>
      <c r="AL10025" s="355">
        <v>0</v>
      </c>
      <c r="AM10025" s="11">
        <f>IF(Verzie!$E$1="CZK",Ceny!AK10025,IF(Verzie!$E$1="SK",Ceny!AL10025,""))</f>
        <v>0</v>
      </c>
    </row>
    <row r="10026" spans="34:39" ht="15">
      <c r="AH10026" s="353" t="s">
        <v>18363</v>
      </c>
      <c r="AI10026" s="352" t="s">
        <v>27506</v>
      </c>
      <c r="AJ10026" s="352" t="s">
        <v>27507</v>
      </c>
      <c r="AK10026" s="354">
        <v>0</v>
      </c>
      <c r="AL10026" s="355">
        <v>0</v>
      </c>
      <c r="AM10026" s="11">
        <f>IF(Verzie!$E$1="CZK",Ceny!AK10026,IF(Verzie!$E$1="SK",Ceny!AL10026,""))</f>
        <v>0</v>
      </c>
    </row>
    <row r="10027" spans="34:39" ht="15">
      <c r="AH10027" s="353" t="s">
        <v>1402</v>
      </c>
      <c r="AI10027" s="352" t="s">
        <v>27508</v>
      </c>
      <c r="AJ10027" s="352" t="s">
        <v>27509</v>
      </c>
      <c r="AK10027" s="354">
        <v>0</v>
      </c>
      <c r="AL10027" s="355">
        <v>0</v>
      </c>
      <c r="AM10027" s="11">
        <f>IF(Verzie!$E$1="CZK",Ceny!AK10027,IF(Verzie!$E$1="SK",Ceny!AL10027,""))</f>
        <v>0</v>
      </c>
    </row>
    <row r="10028" spans="34:39" ht="15">
      <c r="AH10028" s="353" t="s">
        <v>1404</v>
      </c>
      <c r="AI10028" s="352" t="s">
        <v>27510</v>
      </c>
      <c r="AJ10028" s="352" t="s">
        <v>27511</v>
      </c>
      <c r="AK10028" s="354">
        <v>0</v>
      </c>
      <c r="AL10028" s="355">
        <v>0</v>
      </c>
      <c r="AM10028" s="11">
        <f>IF(Verzie!$E$1="CZK",Ceny!AK10028,IF(Verzie!$E$1="SK",Ceny!AL10028,""))</f>
        <v>0</v>
      </c>
    </row>
    <row r="10029" spans="34:39" ht="15">
      <c r="AH10029" s="353" t="s">
        <v>1410</v>
      </c>
      <c r="AI10029" s="352" t="s">
        <v>27512</v>
      </c>
      <c r="AJ10029" s="352" t="s">
        <v>27513</v>
      </c>
      <c r="AK10029" s="354">
        <v>0</v>
      </c>
      <c r="AL10029" s="355">
        <v>0</v>
      </c>
      <c r="AM10029" s="11">
        <f>IF(Verzie!$E$1="CZK",Ceny!AK10029,IF(Verzie!$E$1="SK",Ceny!AL10029,""))</f>
        <v>0</v>
      </c>
    </row>
    <row r="10030" spans="34:39" ht="15">
      <c r="AH10030" s="353" t="s">
        <v>1411</v>
      </c>
      <c r="AI10030" s="352" t="s">
        <v>27514</v>
      </c>
      <c r="AJ10030" s="352" t="s">
        <v>27515</v>
      </c>
      <c r="AK10030" s="354">
        <v>0</v>
      </c>
      <c r="AL10030" s="355">
        <v>0</v>
      </c>
      <c r="AM10030" s="11">
        <f>IF(Verzie!$E$1="CZK",Ceny!AK10030,IF(Verzie!$E$1="SK",Ceny!AL10030,""))</f>
        <v>0</v>
      </c>
    </row>
    <row r="10031" spans="34:39" ht="15">
      <c r="AH10031" s="353" t="s">
        <v>1412</v>
      </c>
      <c r="AI10031" s="352" t="s">
        <v>27516</v>
      </c>
      <c r="AJ10031" s="352" t="s">
        <v>27517</v>
      </c>
      <c r="AK10031" s="354">
        <v>0</v>
      </c>
      <c r="AL10031" s="355">
        <v>0</v>
      </c>
      <c r="AM10031" s="11">
        <f>IF(Verzie!$E$1="CZK",Ceny!AK10031,IF(Verzie!$E$1="SK",Ceny!AL10031,""))</f>
        <v>0</v>
      </c>
    </row>
    <row r="10032" spans="34:39" ht="15">
      <c r="AH10032" s="353" t="s">
        <v>1456</v>
      </c>
      <c r="AI10032" s="352" t="s">
        <v>27518</v>
      </c>
      <c r="AJ10032" s="352" t="s">
        <v>27519</v>
      </c>
      <c r="AK10032" s="354">
        <v>12.26613</v>
      </c>
      <c r="AL10032" s="355">
        <v>0.49263000000000001</v>
      </c>
      <c r="AM10032" s="11">
        <f>IF(Verzie!$E$1="CZK",Ceny!AK10032,IF(Verzie!$E$1="SK",Ceny!AL10032,""))</f>
        <v>0.49263000000000001</v>
      </c>
    </row>
    <row r="10033" spans="34:39" ht="15">
      <c r="AH10033" s="353" t="s">
        <v>1457</v>
      </c>
      <c r="AI10033" s="352" t="s">
        <v>27520</v>
      </c>
      <c r="AJ10033" s="352" t="s">
        <v>27521</v>
      </c>
      <c r="AK10033" s="354">
        <v>12.41705</v>
      </c>
      <c r="AL10033" s="355">
        <v>0.49868000000000001</v>
      </c>
      <c r="AM10033" s="11">
        <f>IF(Verzie!$E$1="CZK",Ceny!AK10033,IF(Verzie!$E$1="SK",Ceny!AL10033,""))</f>
        <v>0.49868000000000001</v>
      </c>
    </row>
    <row r="10034" spans="34:39" ht="15">
      <c r="AH10034" s="353" t="s">
        <v>16221</v>
      </c>
      <c r="AI10034" s="352" t="s">
        <v>27522</v>
      </c>
      <c r="AJ10034" s="352" t="s">
        <v>27523</v>
      </c>
      <c r="AK10034" s="354">
        <v>0</v>
      </c>
      <c r="AL10034" s="355">
        <v>0</v>
      </c>
      <c r="AM10034" s="11">
        <f>IF(Verzie!$E$1="CZK",Ceny!AK10034,IF(Verzie!$E$1="SK",Ceny!AL10034,""))</f>
        <v>0</v>
      </c>
    </row>
    <row r="10035" spans="34:39" ht="15">
      <c r="AH10035" s="353" t="s">
        <v>1459</v>
      </c>
      <c r="AI10035" s="352" t="s">
        <v>27524</v>
      </c>
      <c r="AJ10035" s="352" t="s">
        <v>27525</v>
      </c>
      <c r="AK10035" s="354">
        <v>358.59048000000001</v>
      </c>
      <c r="AL10035" s="355">
        <v>14.40123</v>
      </c>
      <c r="AM10035" s="11">
        <f>IF(Verzie!$E$1="CZK",Ceny!AK10035,IF(Verzie!$E$1="SK",Ceny!AL10035,""))</f>
        <v>14.40123</v>
      </c>
    </row>
    <row r="10036" spans="34:39" ht="15">
      <c r="AH10036" s="353" t="s">
        <v>1462</v>
      </c>
      <c r="AI10036" s="352" t="s">
        <v>27526</v>
      </c>
      <c r="AJ10036" s="352" t="s">
        <v>27527</v>
      </c>
      <c r="AK10036" s="354">
        <v>358.59048000000001</v>
      </c>
      <c r="AL10036" s="355">
        <v>14.40123</v>
      </c>
      <c r="AM10036" s="11">
        <f>IF(Verzie!$E$1="CZK",Ceny!AK10036,IF(Verzie!$E$1="SK",Ceny!AL10036,""))</f>
        <v>14.40123</v>
      </c>
    </row>
    <row r="10037" spans="34:39" ht="15">
      <c r="AH10037" s="353" t="s">
        <v>1465</v>
      </c>
      <c r="AI10037" s="352" t="s">
        <v>27528</v>
      </c>
      <c r="AJ10037" s="352" t="s">
        <v>27529</v>
      </c>
      <c r="AK10037" s="354">
        <v>358.59048000000001</v>
      </c>
      <c r="AL10037" s="355">
        <v>14.40123</v>
      </c>
      <c r="AM10037" s="11">
        <f>IF(Verzie!$E$1="CZK",Ceny!AK10037,IF(Verzie!$E$1="SK",Ceny!AL10037,""))</f>
        <v>14.40123</v>
      </c>
    </row>
    <row r="10038" spans="34:39" ht="15">
      <c r="AH10038" s="353" t="s">
        <v>1466</v>
      </c>
      <c r="AI10038" s="352" t="s">
        <v>27530</v>
      </c>
      <c r="AJ10038" s="352" t="s">
        <v>27531</v>
      </c>
      <c r="AK10038" s="354">
        <v>428.96787999999998</v>
      </c>
      <c r="AL10038" s="355">
        <v>17.227630000000001</v>
      </c>
      <c r="AM10038" s="11">
        <f>IF(Verzie!$E$1="CZK",Ceny!AK10038,IF(Verzie!$E$1="SK",Ceny!AL10038,""))</f>
        <v>17.227630000000001</v>
      </c>
    </row>
    <row r="10039" spans="34:39" ht="15">
      <c r="AH10039" s="353" t="s">
        <v>1467</v>
      </c>
      <c r="AI10039" s="352" t="s">
        <v>27532</v>
      </c>
      <c r="AJ10039" s="352" t="s">
        <v>27533</v>
      </c>
      <c r="AK10039" s="354">
        <v>536.21011999999996</v>
      </c>
      <c r="AL10039" s="355">
        <v>21.534549999999999</v>
      </c>
      <c r="AM10039" s="11">
        <f>IF(Verzie!$E$1="CZK",Ceny!AK10039,IF(Verzie!$E$1="SK",Ceny!AL10039,""))</f>
        <v>21.534549999999999</v>
      </c>
    </row>
    <row r="10040" spans="34:39" ht="15">
      <c r="AH10040" s="353" t="s">
        <v>16260</v>
      </c>
      <c r="AI10040" s="352" t="s">
        <v>27534</v>
      </c>
      <c r="AJ10040" s="352" t="s">
        <v>27535</v>
      </c>
      <c r="AK10040" s="354">
        <v>674.52462000000003</v>
      </c>
      <c r="AL10040" s="355">
        <v>27.08935</v>
      </c>
      <c r="AM10040" s="11">
        <f>IF(Verzie!$E$1="CZK",Ceny!AK10040,IF(Verzie!$E$1="SK",Ceny!AL10040,""))</f>
        <v>27.08935</v>
      </c>
    </row>
    <row r="10041" spans="34:39" ht="15">
      <c r="AH10041" s="353" t="s">
        <v>16263</v>
      </c>
      <c r="AI10041" s="352" t="s">
        <v>27536</v>
      </c>
      <c r="AJ10041" s="352" t="s">
        <v>27537</v>
      </c>
      <c r="AK10041" s="354">
        <v>750.95277999999996</v>
      </c>
      <c r="AL10041" s="355">
        <v>30.158750000000001</v>
      </c>
      <c r="AM10041" s="11">
        <f>IF(Verzie!$E$1="CZK",Ceny!AK10041,IF(Verzie!$E$1="SK",Ceny!AL10041,""))</f>
        <v>30.158750000000001</v>
      </c>
    </row>
    <row r="10042" spans="34:39" ht="15">
      <c r="AH10042" s="353" t="s">
        <v>16285</v>
      </c>
      <c r="AI10042" s="352" t="s">
        <v>27538</v>
      </c>
      <c r="AJ10042" s="352" t="s">
        <v>27539</v>
      </c>
      <c r="AK10042" s="354">
        <v>224.57492999999999</v>
      </c>
      <c r="AL10042" s="355">
        <v>9.0190800000000007</v>
      </c>
      <c r="AM10042" s="11">
        <f>IF(Verzie!$E$1="CZK",Ceny!AK10042,IF(Verzie!$E$1="SK",Ceny!AL10042,""))</f>
        <v>9.0190800000000007</v>
      </c>
    </row>
    <row r="10043" spans="34:39" ht="15">
      <c r="AH10043" s="353" t="s">
        <v>1468</v>
      </c>
      <c r="AI10043" s="352" t="s">
        <v>27540</v>
      </c>
      <c r="AJ10043" s="352" t="s">
        <v>27541</v>
      </c>
      <c r="AK10043" s="354">
        <v>23.515550000000001</v>
      </c>
      <c r="AL10043" s="355">
        <v>0.94440000000000002</v>
      </c>
      <c r="AM10043" s="11">
        <f>IF(Verzie!$E$1="CZK",Ceny!AK10043,IF(Verzie!$E$1="SK",Ceny!AL10043,""))</f>
        <v>0.94440000000000002</v>
      </c>
    </row>
    <row r="10044" spans="34:39" ht="15">
      <c r="AH10044" s="353" t="s">
        <v>1471</v>
      </c>
      <c r="AI10044" s="352" t="s">
        <v>27542</v>
      </c>
      <c r="AJ10044" s="352" t="s">
        <v>27543</v>
      </c>
      <c r="AK10044" s="354">
        <v>23.515550000000001</v>
      </c>
      <c r="AL10044" s="355">
        <v>0.94440000000000002</v>
      </c>
      <c r="AM10044" s="11">
        <f>IF(Verzie!$E$1="CZK",Ceny!AK10044,IF(Verzie!$E$1="SK",Ceny!AL10044,""))</f>
        <v>0.94440000000000002</v>
      </c>
    </row>
    <row r="10045" spans="34:39" ht="15">
      <c r="AH10045" s="353" t="s">
        <v>1474</v>
      </c>
      <c r="AI10045" s="352" t="s">
        <v>27544</v>
      </c>
      <c r="AJ10045" s="352" t="s">
        <v>27545</v>
      </c>
      <c r="AK10045" s="354">
        <v>23.515550000000001</v>
      </c>
      <c r="AL10045" s="355">
        <v>0.94440000000000002</v>
      </c>
      <c r="AM10045" s="11">
        <f>IF(Verzie!$E$1="CZK",Ceny!AK10045,IF(Verzie!$E$1="SK",Ceny!AL10045,""))</f>
        <v>0.94440000000000002</v>
      </c>
    </row>
    <row r="10046" spans="34:39" ht="15">
      <c r="AH10046" s="353" t="s">
        <v>1476</v>
      </c>
      <c r="AI10046" s="352" t="s">
        <v>27546</v>
      </c>
      <c r="AJ10046" s="352" t="s">
        <v>27547</v>
      </c>
      <c r="AK10046" s="354">
        <v>40.934950000000001</v>
      </c>
      <c r="AL10046" s="355">
        <v>1.64398</v>
      </c>
      <c r="AM10046" s="11">
        <f>IF(Verzie!$E$1="CZK",Ceny!AK10046,IF(Verzie!$E$1="SK",Ceny!AL10046,""))</f>
        <v>1.64398</v>
      </c>
    </row>
    <row r="10047" spans="34:39" ht="15">
      <c r="AH10047" s="353" t="s">
        <v>1479</v>
      </c>
      <c r="AI10047" s="352" t="s">
        <v>27548</v>
      </c>
      <c r="AJ10047" s="352" t="s">
        <v>27549</v>
      </c>
      <c r="AK10047" s="354">
        <v>36.278379999999999</v>
      </c>
      <c r="AL10047" s="355">
        <v>1.4569799999999999</v>
      </c>
      <c r="AM10047" s="11">
        <f>IF(Verzie!$E$1="CZK",Ceny!AK10047,IF(Verzie!$E$1="SK",Ceny!AL10047,""))</f>
        <v>1.4569799999999999</v>
      </c>
    </row>
    <row r="10048" spans="34:39" ht="15">
      <c r="AH10048" s="353" t="s">
        <v>1480</v>
      </c>
      <c r="AI10048" s="352" t="s">
        <v>27550</v>
      </c>
      <c r="AJ10048" s="352" t="s">
        <v>27551</v>
      </c>
      <c r="AK10048" s="354">
        <v>2.6211000000000002</v>
      </c>
      <c r="AL10048" s="355">
        <v>0.10528</v>
      </c>
      <c r="AM10048" s="11">
        <f>IF(Verzie!$E$1="CZK",Ceny!AK10048,IF(Verzie!$E$1="SK",Ceny!AL10048,""))</f>
        <v>0.10528</v>
      </c>
    </row>
    <row r="10049" spans="34:39" ht="15">
      <c r="AH10049" s="353" t="s">
        <v>1497</v>
      </c>
      <c r="AI10049" s="352" t="s">
        <v>27552</v>
      </c>
      <c r="AJ10049" s="352" t="s">
        <v>27553</v>
      </c>
      <c r="AK10049" s="354">
        <v>134.68195</v>
      </c>
      <c r="AL10049" s="355">
        <v>5.4089299999999998</v>
      </c>
      <c r="AM10049" s="11">
        <f>IF(Verzie!$E$1="CZK",Ceny!AK10049,IF(Verzie!$E$1="SK",Ceny!AL10049,""))</f>
        <v>5.4089299999999998</v>
      </c>
    </row>
    <row r="10050" spans="34:39" ht="15">
      <c r="AH10050" s="353" t="s">
        <v>1498</v>
      </c>
      <c r="AI10050" s="352" t="s">
        <v>27554</v>
      </c>
      <c r="AJ10050" s="352" t="s">
        <v>27555</v>
      </c>
      <c r="AK10050" s="354">
        <v>134.68195</v>
      </c>
      <c r="AL10050" s="355">
        <v>5.4089299999999998</v>
      </c>
      <c r="AM10050" s="11">
        <f>IF(Verzie!$E$1="CZK",Ceny!AK10050,IF(Verzie!$E$1="SK",Ceny!AL10050,""))</f>
        <v>5.4089299999999998</v>
      </c>
    </row>
    <row r="10051" spans="34:39" ht="15">
      <c r="AH10051" s="353" t="s">
        <v>1500</v>
      </c>
      <c r="AI10051" s="352" t="s">
        <v>27556</v>
      </c>
      <c r="AJ10051" s="352" t="s">
        <v>27557</v>
      </c>
      <c r="AK10051" s="354">
        <v>134.68195</v>
      </c>
      <c r="AL10051" s="355">
        <v>5.4089299999999998</v>
      </c>
      <c r="AM10051" s="11">
        <f>IF(Verzie!$E$1="CZK",Ceny!AK10051,IF(Verzie!$E$1="SK",Ceny!AL10051,""))</f>
        <v>5.4089299999999998</v>
      </c>
    </row>
    <row r="10052" spans="34:39" ht="15">
      <c r="AH10052" s="353" t="s">
        <v>1501</v>
      </c>
      <c r="AI10052" s="352" t="s">
        <v>27558</v>
      </c>
      <c r="AJ10052" s="352" t="s">
        <v>27559</v>
      </c>
      <c r="AK10052" s="354">
        <v>134.68195</v>
      </c>
      <c r="AL10052" s="355">
        <v>5.4089299999999998</v>
      </c>
      <c r="AM10052" s="11">
        <f>IF(Verzie!$E$1="CZK",Ceny!AK10052,IF(Verzie!$E$1="SK",Ceny!AL10052,""))</f>
        <v>5.4089299999999998</v>
      </c>
    </row>
    <row r="10053" spans="34:39" ht="15">
      <c r="AH10053" s="353" t="s">
        <v>1494</v>
      </c>
      <c r="AI10053" s="352" t="s">
        <v>27560</v>
      </c>
      <c r="AJ10053" s="352" t="s">
        <v>27561</v>
      </c>
      <c r="AK10053" s="354">
        <v>179.29578000000001</v>
      </c>
      <c r="AL10053" s="355">
        <v>7.2006300000000003</v>
      </c>
      <c r="AM10053" s="11">
        <f>IF(Verzie!$E$1="CZK",Ceny!AK10053,IF(Verzie!$E$1="SK",Ceny!AL10053,""))</f>
        <v>7.2006300000000003</v>
      </c>
    </row>
    <row r="10054" spans="34:39" ht="15">
      <c r="AH10054" s="353" t="s">
        <v>1495</v>
      </c>
      <c r="AI10054" s="352" t="s">
        <v>27562</v>
      </c>
      <c r="AJ10054" s="352" t="s">
        <v>27563</v>
      </c>
      <c r="AK10054" s="354">
        <v>179.29578000000001</v>
      </c>
      <c r="AL10054" s="355">
        <v>7.2006300000000003</v>
      </c>
      <c r="AM10054" s="11">
        <f>IF(Verzie!$E$1="CZK",Ceny!AK10054,IF(Verzie!$E$1="SK",Ceny!AL10054,""))</f>
        <v>7.2006300000000003</v>
      </c>
    </row>
    <row r="10055" spans="34:39" ht="15">
      <c r="AH10055" s="353" t="s">
        <v>16394</v>
      </c>
      <c r="AI10055" s="352" t="s">
        <v>27564</v>
      </c>
      <c r="AJ10055" s="352" t="s">
        <v>27565</v>
      </c>
      <c r="AK10055" s="354">
        <v>11.881729999999999</v>
      </c>
      <c r="AL10055" s="355">
        <v>0.47717999999999999</v>
      </c>
      <c r="AM10055" s="11">
        <f>IF(Verzie!$E$1="CZK",Ceny!AK10055,IF(Verzie!$E$1="SK",Ceny!AL10055,""))</f>
        <v>0.47717999999999999</v>
      </c>
    </row>
    <row r="10056" spans="34:39" ht="15">
      <c r="AH10056" s="353" t="s">
        <v>16397</v>
      </c>
      <c r="AI10056" s="352" t="s">
        <v>27566</v>
      </c>
      <c r="AJ10056" s="352" t="s">
        <v>27567</v>
      </c>
      <c r="AK10056" s="354">
        <v>11.881729999999999</v>
      </c>
      <c r="AL10056" s="355">
        <v>0.47717999999999999</v>
      </c>
      <c r="AM10056" s="11">
        <f>IF(Verzie!$E$1="CZK",Ceny!AK10056,IF(Verzie!$E$1="SK",Ceny!AL10056,""))</f>
        <v>0.47717999999999999</v>
      </c>
    </row>
    <row r="10057" spans="34:39" ht="15">
      <c r="AH10057" s="353" t="s">
        <v>16406</v>
      </c>
      <c r="AI10057" s="352" t="s">
        <v>27568</v>
      </c>
      <c r="AJ10057" s="352" t="s">
        <v>27569</v>
      </c>
      <c r="AK10057" s="354">
        <v>20.5227</v>
      </c>
      <c r="AL10057" s="355">
        <v>0.82420000000000004</v>
      </c>
      <c r="AM10057" s="11">
        <f>IF(Verzie!$E$1="CZK",Ceny!AK10057,IF(Verzie!$E$1="SK",Ceny!AL10057,""))</f>
        <v>0.82420000000000004</v>
      </c>
    </row>
    <row r="10058" spans="34:39" ht="15">
      <c r="AH10058" s="353" t="s">
        <v>16409</v>
      </c>
      <c r="AI10058" s="352" t="s">
        <v>27570</v>
      </c>
      <c r="AJ10058" s="352" t="s">
        <v>27571</v>
      </c>
      <c r="AK10058" s="354">
        <v>20.5227</v>
      </c>
      <c r="AL10058" s="355">
        <v>0.82420000000000004</v>
      </c>
      <c r="AM10058" s="11">
        <f>IF(Verzie!$E$1="CZK",Ceny!AK10058,IF(Verzie!$E$1="SK",Ceny!AL10058,""))</f>
        <v>0.82420000000000004</v>
      </c>
    </row>
    <row r="10059" spans="34:39" ht="15">
      <c r="AH10059" s="353" t="s">
        <v>16412</v>
      </c>
      <c r="AI10059" s="352" t="s">
        <v>27572</v>
      </c>
      <c r="AJ10059" s="352" t="s">
        <v>27573</v>
      </c>
      <c r="AK10059" s="354">
        <v>28.300280000000001</v>
      </c>
      <c r="AL10059" s="355">
        <v>1.1365499999999999</v>
      </c>
      <c r="AM10059" s="11">
        <f>IF(Verzie!$E$1="CZK",Ceny!AK10059,IF(Verzie!$E$1="SK",Ceny!AL10059,""))</f>
        <v>1.1365499999999999</v>
      </c>
    </row>
    <row r="10060" spans="34:39" ht="15">
      <c r="AH10060" s="353" t="s">
        <v>16415</v>
      </c>
      <c r="AI10060" s="352" t="s">
        <v>27574</v>
      </c>
      <c r="AJ10060" s="352" t="s">
        <v>27575</v>
      </c>
      <c r="AK10060" s="354">
        <v>28.300280000000001</v>
      </c>
      <c r="AL10060" s="355">
        <v>1.1365499999999999</v>
      </c>
      <c r="AM10060" s="11">
        <f>IF(Verzie!$E$1="CZK",Ceny!AK10060,IF(Verzie!$E$1="SK",Ceny!AL10060,""))</f>
        <v>1.1365499999999999</v>
      </c>
    </row>
    <row r="10061" spans="34:39" ht="15">
      <c r="AH10061" s="353" t="s">
        <v>16430</v>
      </c>
      <c r="AI10061" s="352" t="s">
        <v>27576</v>
      </c>
      <c r="AJ10061" s="352" t="s">
        <v>27577</v>
      </c>
      <c r="AK10061" s="354">
        <v>20.5227</v>
      </c>
      <c r="AL10061" s="355">
        <v>0.82420000000000004</v>
      </c>
      <c r="AM10061" s="11">
        <f>IF(Verzie!$E$1="CZK",Ceny!AK10061,IF(Verzie!$E$1="SK",Ceny!AL10061,""))</f>
        <v>0.82420000000000004</v>
      </c>
    </row>
    <row r="10062" spans="34:39" ht="15">
      <c r="AH10062" s="353" t="s">
        <v>16433</v>
      </c>
      <c r="AI10062" s="352" t="s">
        <v>27578</v>
      </c>
      <c r="AJ10062" s="352" t="s">
        <v>27579</v>
      </c>
      <c r="AK10062" s="354">
        <v>20.5227</v>
      </c>
      <c r="AL10062" s="355">
        <v>0.82420000000000004</v>
      </c>
      <c r="AM10062" s="11">
        <f>IF(Verzie!$E$1="CZK",Ceny!AK10062,IF(Verzie!$E$1="SK",Ceny!AL10062,""))</f>
        <v>0.82420000000000004</v>
      </c>
    </row>
    <row r="10063" spans="34:39" ht="15">
      <c r="AH10063" s="353" t="s">
        <v>16436</v>
      </c>
      <c r="AI10063" s="352" t="s">
        <v>27580</v>
      </c>
      <c r="AJ10063" s="352" t="s">
        <v>27581</v>
      </c>
      <c r="AK10063" s="354">
        <v>28.300280000000001</v>
      </c>
      <c r="AL10063" s="355">
        <v>1.1365499999999999</v>
      </c>
      <c r="AM10063" s="11">
        <f>IF(Verzie!$E$1="CZK",Ceny!AK10063,IF(Verzie!$E$1="SK",Ceny!AL10063,""))</f>
        <v>1.1365499999999999</v>
      </c>
    </row>
    <row r="10064" spans="34:39" ht="15">
      <c r="AH10064" s="353" t="s">
        <v>16439</v>
      </c>
      <c r="AI10064" s="352" t="s">
        <v>27582</v>
      </c>
      <c r="AJ10064" s="352" t="s">
        <v>27583</v>
      </c>
      <c r="AK10064" s="354">
        <v>28.300280000000001</v>
      </c>
      <c r="AL10064" s="355">
        <v>1.1365499999999999</v>
      </c>
      <c r="AM10064" s="11">
        <f>IF(Verzie!$E$1="CZK",Ceny!AK10064,IF(Verzie!$E$1="SK",Ceny!AL10064,""))</f>
        <v>1.1365499999999999</v>
      </c>
    </row>
    <row r="10065" spans="34:39" ht="15">
      <c r="AH10065" s="353" t="s">
        <v>16442</v>
      </c>
      <c r="AI10065" s="352" t="s">
        <v>27584</v>
      </c>
      <c r="AJ10065" s="352" t="s">
        <v>27585</v>
      </c>
      <c r="AK10065" s="354">
        <v>11.881729999999999</v>
      </c>
      <c r="AL10065" s="355">
        <v>0.47717999999999999</v>
      </c>
      <c r="AM10065" s="11">
        <f>IF(Verzie!$E$1="CZK",Ceny!AK10065,IF(Verzie!$E$1="SK",Ceny!AL10065,""))</f>
        <v>0.47717999999999999</v>
      </c>
    </row>
    <row r="10066" spans="34:39" ht="15">
      <c r="AH10066" s="353" t="s">
        <v>16445</v>
      </c>
      <c r="AI10066" s="352" t="s">
        <v>27586</v>
      </c>
      <c r="AJ10066" s="352" t="s">
        <v>27587</v>
      </c>
      <c r="AK10066" s="354">
        <v>11.881729999999999</v>
      </c>
      <c r="AL10066" s="355">
        <v>0.47717999999999999</v>
      </c>
      <c r="AM10066" s="11">
        <f>IF(Verzie!$E$1="CZK",Ceny!AK10066,IF(Verzie!$E$1="SK",Ceny!AL10066,""))</f>
        <v>0.47717999999999999</v>
      </c>
    </row>
    <row r="10067" spans="34:39" ht="15">
      <c r="AH10067" s="353" t="s">
        <v>16454</v>
      </c>
      <c r="AI10067" s="352" t="s">
        <v>27588</v>
      </c>
      <c r="AJ10067" s="352" t="s">
        <v>27589</v>
      </c>
      <c r="AK10067" s="354">
        <v>20.5227</v>
      </c>
      <c r="AL10067" s="355">
        <v>0.82420000000000004</v>
      </c>
      <c r="AM10067" s="11">
        <f>IF(Verzie!$E$1="CZK",Ceny!AK10067,IF(Verzie!$E$1="SK",Ceny!AL10067,""))</f>
        <v>0.82420000000000004</v>
      </c>
    </row>
    <row r="10068" spans="34:39" ht="15">
      <c r="AH10068" s="353" t="s">
        <v>16457</v>
      </c>
      <c r="AI10068" s="352" t="s">
        <v>27590</v>
      </c>
      <c r="AJ10068" s="352" t="s">
        <v>27591</v>
      </c>
      <c r="AK10068" s="354">
        <v>20.5227</v>
      </c>
      <c r="AL10068" s="355">
        <v>0.82420000000000004</v>
      </c>
      <c r="AM10068" s="11">
        <f>IF(Verzie!$E$1="CZK",Ceny!AK10068,IF(Verzie!$E$1="SK",Ceny!AL10068,""))</f>
        <v>0.82420000000000004</v>
      </c>
    </row>
    <row r="10069" spans="34:39" ht="15">
      <c r="AH10069" s="353" t="s">
        <v>16466</v>
      </c>
      <c r="AI10069" s="352" t="s">
        <v>27592</v>
      </c>
      <c r="AJ10069" s="352" t="s">
        <v>27593</v>
      </c>
      <c r="AK10069" s="354">
        <v>3.75928</v>
      </c>
      <c r="AL10069" s="355">
        <v>0.15098</v>
      </c>
      <c r="AM10069" s="11">
        <f>IF(Verzie!$E$1="CZK",Ceny!AK10069,IF(Verzie!$E$1="SK",Ceny!AL10069,""))</f>
        <v>0.15098</v>
      </c>
    </row>
    <row r="10070" spans="34:39" ht="15">
      <c r="AH10070" s="353" t="s">
        <v>1549</v>
      </c>
      <c r="AI10070" s="352" t="s">
        <v>27594</v>
      </c>
      <c r="AJ10070" s="352" t="s">
        <v>27595</v>
      </c>
      <c r="AK10070" s="354">
        <v>1.4817499999999999</v>
      </c>
      <c r="AL10070" s="355">
        <v>5.9499999999999997E-2</v>
      </c>
      <c r="AM10070" s="11">
        <f>IF(Verzie!$E$1="CZK",Ceny!AK10070,IF(Verzie!$E$1="SK",Ceny!AL10070,""))</f>
        <v>5.9499999999999997E-2</v>
      </c>
    </row>
    <row r="10071" spans="34:39" ht="15">
      <c r="AH10071" s="353" t="s">
        <v>1550</v>
      </c>
      <c r="AI10071" s="352" t="s">
        <v>27596</v>
      </c>
      <c r="AJ10071" s="352" t="s">
        <v>27597</v>
      </c>
      <c r="AK10071" s="354">
        <v>1.4817499999999999</v>
      </c>
      <c r="AL10071" s="355">
        <v>5.9499999999999997E-2</v>
      </c>
      <c r="AM10071" s="11">
        <f>IF(Verzie!$E$1="CZK",Ceny!AK10071,IF(Verzie!$E$1="SK",Ceny!AL10071,""))</f>
        <v>5.9499999999999997E-2</v>
      </c>
    </row>
    <row r="10072" spans="34:39" ht="15">
      <c r="AH10072" s="353" t="s">
        <v>16486</v>
      </c>
      <c r="AI10072" s="352" t="s">
        <v>27598</v>
      </c>
      <c r="AJ10072" s="352" t="s">
        <v>27599</v>
      </c>
      <c r="AK10072" s="354">
        <v>25.966100000000001</v>
      </c>
      <c r="AL10072" s="355">
        <v>1.0428200000000001</v>
      </c>
      <c r="AM10072" s="11">
        <f>IF(Verzie!$E$1="CZK",Ceny!AK10072,IF(Verzie!$E$1="SK",Ceny!AL10072,""))</f>
        <v>1.0428200000000001</v>
      </c>
    </row>
    <row r="10073" spans="34:39" ht="15">
      <c r="AH10073" s="353" t="s">
        <v>16495</v>
      </c>
      <c r="AI10073" s="352" t="s">
        <v>27600</v>
      </c>
      <c r="AJ10073" s="352" t="s">
        <v>27601</v>
      </c>
      <c r="AK10073" s="354">
        <v>29.494779999999999</v>
      </c>
      <c r="AL10073" s="355">
        <v>1.1845300000000001</v>
      </c>
      <c r="AM10073" s="11">
        <f>IF(Verzie!$E$1="CZK",Ceny!AK10073,IF(Verzie!$E$1="SK",Ceny!AL10073,""))</f>
        <v>1.1845300000000001</v>
      </c>
    </row>
    <row r="10074" spans="34:39" ht="15">
      <c r="AH10074" s="353" t="s">
        <v>1481</v>
      </c>
      <c r="AI10074" s="352" t="s">
        <v>27602</v>
      </c>
      <c r="AJ10074" s="352" t="s">
        <v>27603</v>
      </c>
      <c r="AK10074" s="354">
        <v>41.545099999999998</v>
      </c>
      <c r="AL10074" s="355">
        <v>1.66848</v>
      </c>
      <c r="AM10074" s="11">
        <f>IF(Verzie!$E$1="CZK",Ceny!AK10074,IF(Verzie!$E$1="SK",Ceny!AL10074,""))</f>
        <v>1.66848</v>
      </c>
    </row>
    <row r="10075" spans="34:39" ht="15">
      <c r="AH10075" s="353" t="s">
        <v>1482</v>
      </c>
      <c r="AI10075" s="352" t="s">
        <v>27604</v>
      </c>
      <c r="AJ10075" s="352" t="s">
        <v>27605</v>
      </c>
      <c r="AK10075" s="354">
        <v>41.545099999999998</v>
      </c>
      <c r="AL10075" s="355">
        <v>1.66848</v>
      </c>
      <c r="AM10075" s="11">
        <f>IF(Verzie!$E$1="CZK",Ceny!AK10075,IF(Verzie!$E$1="SK",Ceny!AL10075,""))</f>
        <v>1.66848</v>
      </c>
    </row>
    <row r="10076" spans="34:39" ht="15">
      <c r="AH10076" s="353" t="s">
        <v>1483</v>
      </c>
      <c r="AI10076" s="352" t="s">
        <v>27606</v>
      </c>
      <c r="AJ10076" s="352" t="s">
        <v>27607</v>
      </c>
      <c r="AK10076" s="354">
        <v>41.545099999999998</v>
      </c>
      <c r="AL10076" s="355">
        <v>1.66848</v>
      </c>
      <c r="AM10076" s="11">
        <f>IF(Verzie!$E$1="CZK",Ceny!AK10076,IF(Verzie!$E$1="SK",Ceny!AL10076,""))</f>
        <v>1.66848</v>
      </c>
    </row>
    <row r="10077" spans="34:39" ht="15">
      <c r="AH10077" s="353" t="s">
        <v>1254</v>
      </c>
      <c r="AI10077" s="352" t="s">
        <v>27608</v>
      </c>
      <c r="AJ10077" s="352" t="s">
        <v>27609</v>
      </c>
      <c r="AK10077" s="354">
        <v>8.1769300000000005</v>
      </c>
      <c r="AL10077" s="355">
        <v>0.32840000000000003</v>
      </c>
      <c r="AM10077" s="11">
        <f>IF(Verzie!$E$1="CZK",Ceny!AK10077,IF(Verzie!$E$1="SK",Ceny!AL10077,""))</f>
        <v>0.32840000000000003</v>
      </c>
    </row>
    <row r="10078" spans="34:39" ht="15">
      <c r="AH10078" s="353" t="s">
        <v>1609</v>
      </c>
      <c r="AI10078" s="352" t="s">
        <v>27610</v>
      </c>
      <c r="AJ10078" s="352" t="s">
        <v>27611</v>
      </c>
      <c r="AK10078" s="354">
        <v>116.49278</v>
      </c>
      <c r="AL10078" s="355">
        <v>4.6784299999999996</v>
      </c>
      <c r="AM10078" s="11">
        <f>IF(Verzie!$E$1="CZK",Ceny!AK10078,IF(Verzie!$E$1="SK",Ceny!AL10078,""))</f>
        <v>4.6784299999999996</v>
      </c>
    </row>
    <row r="10079" spans="34:39" ht="15">
      <c r="AH10079" s="353" t="s">
        <v>1610</v>
      </c>
      <c r="AI10079" s="352" t="s">
        <v>27612</v>
      </c>
      <c r="AJ10079" s="352" t="s">
        <v>27613</v>
      </c>
      <c r="AK10079" s="354">
        <v>116.49278</v>
      </c>
      <c r="AL10079" s="355">
        <v>4.6784299999999996</v>
      </c>
      <c r="AM10079" s="11">
        <f>IF(Verzie!$E$1="CZK",Ceny!AK10079,IF(Verzie!$E$1="SK",Ceny!AL10079,""))</f>
        <v>4.6784299999999996</v>
      </c>
    </row>
    <row r="10080" spans="34:39" ht="15">
      <c r="AH10080" s="353" t="s">
        <v>1611</v>
      </c>
      <c r="AI10080" s="352" t="s">
        <v>27614</v>
      </c>
      <c r="AJ10080" s="352" t="s">
        <v>27615</v>
      </c>
      <c r="AK10080" s="354">
        <v>116.49278</v>
      </c>
      <c r="AL10080" s="355">
        <v>4.6784299999999996</v>
      </c>
      <c r="AM10080" s="11">
        <f>IF(Verzie!$E$1="CZK",Ceny!AK10080,IF(Verzie!$E$1="SK",Ceny!AL10080,""))</f>
        <v>4.6784299999999996</v>
      </c>
    </row>
    <row r="10081" spans="34:39" ht="15">
      <c r="AH10081" s="353" t="s">
        <v>1612</v>
      </c>
      <c r="AI10081" s="352" t="s">
        <v>27616</v>
      </c>
      <c r="AJ10081" s="352" t="s">
        <v>27617</v>
      </c>
      <c r="AK10081" s="354">
        <v>116.49278</v>
      </c>
      <c r="AL10081" s="355">
        <v>4.6784299999999996</v>
      </c>
      <c r="AM10081" s="11">
        <f>IF(Verzie!$E$1="CZK",Ceny!AK10081,IF(Verzie!$E$1="SK",Ceny!AL10081,""))</f>
        <v>4.6784299999999996</v>
      </c>
    </row>
    <row r="10082" spans="34:39" ht="15">
      <c r="AH10082" s="353" t="s">
        <v>1651</v>
      </c>
      <c r="AI10082" s="352" t="s">
        <v>27618</v>
      </c>
      <c r="AJ10082" s="352" t="s">
        <v>27619</v>
      </c>
      <c r="AK10082" s="354">
        <v>116.17728</v>
      </c>
      <c r="AL10082" s="355">
        <v>4.6657500000000001</v>
      </c>
      <c r="AM10082" s="11">
        <f>IF(Verzie!$E$1="CZK",Ceny!AK10082,IF(Verzie!$E$1="SK",Ceny!AL10082,""))</f>
        <v>4.6657500000000001</v>
      </c>
    </row>
    <row r="10083" spans="34:39" ht="15">
      <c r="AH10083" s="353" t="s">
        <v>1652</v>
      </c>
      <c r="AI10083" s="352" t="s">
        <v>27620</v>
      </c>
      <c r="AJ10083" s="352" t="s">
        <v>27621</v>
      </c>
      <c r="AK10083" s="354">
        <v>116.17728</v>
      </c>
      <c r="AL10083" s="355">
        <v>4.6657500000000001</v>
      </c>
      <c r="AM10083" s="11">
        <f>IF(Verzie!$E$1="CZK",Ceny!AK10083,IF(Verzie!$E$1="SK",Ceny!AL10083,""))</f>
        <v>4.6657500000000001</v>
      </c>
    </row>
    <row r="10084" spans="34:39" ht="15">
      <c r="AH10084" s="353" t="s">
        <v>1653</v>
      </c>
      <c r="AI10084" s="352" t="s">
        <v>27622</v>
      </c>
      <c r="AJ10084" s="352" t="s">
        <v>27623</v>
      </c>
      <c r="AK10084" s="354">
        <v>116.17728</v>
      </c>
      <c r="AL10084" s="355">
        <v>4.6657500000000001</v>
      </c>
      <c r="AM10084" s="11">
        <f>IF(Verzie!$E$1="CZK",Ceny!AK10084,IF(Verzie!$E$1="SK",Ceny!AL10084,""))</f>
        <v>4.6657500000000001</v>
      </c>
    </row>
    <row r="10085" spans="34:39" ht="15">
      <c r="AH10085" s="353" t="s">
        <v>27624</v>
      </c>
      <c r="AI10085" s="352" t="s">
        <v>27625</v>
      </c>
      <c r="AJ10085" s="352" t="s">
        <v>27626</v>
      </c>
      <c r="AK10085" s="354">
        <v>0</v>
      </c>
      <c r="AL10085" s="355">
        <v>0</v>
      </c>
      <c r="AM10085" s="11">
        <f>IF(Verzie!$E$1="CZK",Ceny!AK10085,IF(Verzie!$E$1="SK",Ceny!AL10085,""))</f>
        <v>0</v>
      </c>
    </row>
    <row r="10086" spans="34:39" ht="15">
      <c r="AH10086" s="353" t="s">
        <v>27627</v>
      </c>
      <c r="AI10086" s="352" t="s">
        <v>27628</v>
      </c>
      <c r="AJ10086" s="352" t="s">
        <v>27629</v>
      </c>
      <c r="AK10086" s="354">
        <v>0</v>
      </c>
      <c r="AL10086" s="355">
        <v>0</v>
      </c>
      <c r="AM10086" s="11">
        <f>IF(Verzie!$E$1="CZK",Ceny!AK10086,IF(Verzie!$E$1="SK",Ceny!AL10086,""))</f>
        <v>0</v>
      </c>
    </row>
    <row r="10087" spans="34:39" ht="15">
      <c r="AH10087" s="353" t="s">
        <v>27630</v>
      </c>
      <c r="AI10087" s="352" t="s">
        <v>27631</v>
      </c>
      <c r="AJ10087" s="352" t="s">
        <v>27632</v>
      </c>
      <c r="AK10087" s="354">
        <v>0</v>
      </c>
      <c r="AL10087" s="355">
        <v>0</v>
      </c>
      <c r="AM10087" s="11">
        <f>IF(Verzie!$E$1="CZK",Ceny!AK10087,IF(Verzie!$E$1="SK",Ceny!AL10087,""))</f>
        <v>0</v>
      </c>
    </row>
    <row r="10088" spans="34:39" ht="15">
      <c r="AH10088" s="353" t="s">
        <v>16572</v>
      </c>
      <c r="AI10088" s="352" t="s">
        <v>27633</v>
      </c>
      <c r="AJ10088" s="352" t="s">
        <v>27634</v>
      </c>
      <c r="AK10088" s="354">
        <v>55.624000000000002</v>
      </c>
      <c r="AL10088" s="355">
        <v>2.2339000000000002</v>
      </c>
      <c r="AM10088" s="11">
        <f>IF(Verzie!$E$1="CZK",Ceny!AK10088,IF(Verzie!$E$1="SK",Ceny!AL10088,""))</f>
        <v>2.2339000000000002</v>
      </c>
    </row>
    <row r="10089" spans="34:39" ht="15">
      <c r="AH10089" s="353" t="s">
        <v>16605</v>
      </c>
      <c r="AI10089" s="352" t="s">
        <v>27635</v>
      </c>
      <c r="AJ10089" s="352" t="s">
        <v>27636</v>
      </c>
      <c r="AK10089" s="354">
        <v>286.60413</v>
      </c>
      <c r="AL10089" s="355">
        <v>11.23864</v>
      </c>
      <c r="AM10089" s="11">
        <f>IF(Verzie!$E$1="CZK",Ceny!AK10089,IF(Verzie!$E$1="SK",Ceny!AL10089,""))</f>
        <v>11.23864</v>
      </c>
    </row>
    <row r="10090" spans="34:39" ht="15">
      <c r="AH10090" s="353" t="s">
        <v>16608</v>
      </c>
      <c r="AI10090" s="352" t="s">
        <v>27637</v>
      </c>
      <c r="AJ10090" s="352" t="s">
        <v>27638</v>
      </c>
      <c r="AK10090" s="354">
        <v>286.60413</v>
      </c>
      <c r="AL10090" s="355">
        <v>11.23864</v>
      </c>
      <c r="AM10090" s="11">
        <f>IF(Verzie!$E$1="CZK",Ceny!AK10090,IF(Verzie!$E$1="SK",Ceny!AL10090,""))</f>
        <v>11.23864</v>
      </c>
    </row>
    <row r="10091" spans="34:39" ht="15">
      <c r="AH10091" s="353" t="s">
        <v>27639</v>
      </c>
      <c r="AI10091" s="352" t="s">
        <v>27640</v>
      </c>
      <c r="AJ10091" s="352" t="s">
        <v>27641</v>
      </c>
      <c r="AK10091" s="354">
        <v>59.44435</v>
      </c>
      <c r="AL10091" s="355">
        <v>2.3873199999999999</v>
      </c>
      <c r="AM10091" s="11">
        <f>IF(Verzie!$E$1="CZK",Ceny!AK10091,IF(Verzie!$E$1="SK",Ceny!AL10091,""))</f>
        <v>2.3873199999999999</v>
      </c>
    </row>
    <row r="10092" spans="34:39" ht="15">
      <c r="AH10092" s="353" t="s">
        <v>16689</v>
      </c>
      <c r="AI10092" s="352" t="s">
        <v>27642</v>
      </c>
      <c r="AJ10092" s="352" t="s">
        <v>27643</v>
      </c>
      <c r="AK10092" s="354">
        <v>250.77862999999999</v>
      </c>
      <c r="AL10092" s="355">
        <v>9.8338099999999997</v>
      </c>
      <c r="AM10092" s="11">
        <f>IF(Verzie!$E$1="CZK",Ceny!AK10092,IF(Verzie!$E$1="SK",Ceny!AL10092,""))</f>
        <v>9.8338099999999997</v>
      </c>
    </row>
    <row r="10093" spans="34:39" ht="15">
      <c r="AH10093" s="353" t="s">
        <v>27644</v>
      </c>
      <c r="AI10093" s="352" t="s">
        <v>27645</v>
      </c>
      <c r="AJ10093" s="352" t="s">
        <v>27646</v>
      </c>
      <c r="AK10093" s="354">
        <v>0</v>
      </c>
      <c r="AL10093" s="355">
        <v>0</v>
      </c>
      <c r="AM10093" s="11">
        <f>IF(Verzie!$E$1="CZK",Ceny!AK10093,IF(Verzie!$E$1="SK",Ceny!AL10093,""))</f>
        <v>0</v>
      </c>
    </row>
    <row r="10094" spans="34:39" ht="15">
      <c r="AH10094" s="353" t="s">
        <v>16692</v>
      </c>
      <c r="AI10094" s="352" t="s">
        <v>27647</v>
      </c>
      <c r="AJ10094" s="352" t="s">
        <v>27648</v>
      </c>
      <c r="AK10094" s="354">
        <v>250.77862999999999</v>
      </c>
      <c r="AL10094" s="355">
        <v>9.8338099999999997</v>
      </c>
      <c r="AM10094" s="11">
        <f>IF(Verzie!$E$1="CZK",Ceny!AK10094,IF(Verzie!$E$1="SK",Ceny!AL10094,""))</f>
        <v>9.8338099999999997</v>
      </c>
    </row>
    <row r="10095" spans="34:39" ht="15">
      <c r="AH10095" s="353" t="s">
        <v>16703</v>
      </c>
      <c r="AI10095" s="352" t="s">
        <v>27649</v>
      </c>
      <c r="AJ10095" s="352" t="s">
        <v>27650</v>
      </c>
      <c r="AK10095" s="354">
        <v>60.716799999999999</v>
      </c>
      <c r="AL10095" s="355">
        <v>2.4384299999999999</v>
      </c>
      <c r="AM10095" s="11">
        <f>IF(Verzie!$E$1="CZK",Ceny!AK10095,IF(Verzie!$E$1="SK",Ceny!AL10095,""))</f>
        <v>2.4384299999999999</v>
      </c>
    </row>
    <row r="10096" spans="34:39" ht="15">
      <c r="AH10096" s="353" t="s">
        <v>16779</v>
      </c>
      <c r="AI10096" s="352" t="s">
        <v>27651</v>
      </c>
      <c r="AJ10096" s="352" t="s">
        <v>27652</v>
      </c>
      <c r="AK10096" s="354">
        <v>42.314349999999997</v>
      </c>
      <c r="AL10096" s="355">
        <v>1.6993799999999999</v>
      </c>
      <c r="AM10096" s="11">
        <f>IF(Verzie!$E$1="CZK",Ceny!AK10096,IF(Verzie!$E$1="SK",Ceny!AL10096,""))</f>
        <v>1.6993799999999999</v>
      </c>
    </row>
    <row r="10097" spans="34:39" ht="15">
      <c r="AH10097" s="353" t="s">
        <v>18331</v>
      </c>
      <c r="AI10097" s="352" t="s">
        <v>27653</v>
      </c>
      <c r="AJ10097" s="352" t="s">
        <v>27654</v>
      </c>
      <c r="AK10097" s="354">
        <v>0</v>
      </c>
      <c r="AL10097" s="355">
        <v>0</v>
      </c>
      <c r="AM10097" s="11">
        <f>IF(Verzie!$E$1="CZK",Ceny!AK10097,IF(Verzie!$E$1="SK",Ceny!AL10097,""))</f>
        <v>0</v>
      </c>
    </row>
    <row r="10098" spans="34:39" ht="15">
      <c r="AH10098" s="353" t="s">
        <v>27655</v>
      </c>
      <c r="AI10098" s="352" t="s">
        <v>27656</v>
      </c>
      <c r="AJ10098" s="352" t="s">
        <v>27657</v>
      </c>
      <c r="AK10098" s="354">
        <v>126.7294</v>
      </c>
      <c r="AL10098" s="355">
        <v>4.9694500000000001</v>
      </c>
      <c r="AM10098" s="11">
        <f>IF(Verzie!$E$1="CZK",Ceny!AK10098,IF(Verzie!$E$1="SK",Ceny!AL10098,""))</f>
        <v>4.9694500000000001</v>
      </c>
    </row>
    <row r="10099" spans="34:39" ht="15">
      <c r="AH10099" s="353" t="s">
        <v>27658</v>
      </c>
      <c r="AI10099" s="352" t="s">
        <v>27659</v>
      </c>
      <c r="AJ10099" s="352" t="s">
        <v>27660</v>
      </c>
      <c r="AK10099" s="354">
        <v>134.95123000000001</v>
      </c>
      <c r="AL10099" s="355">
        <v>5.2918599999999998</v>
      </c>
      <c r="AM10099" s="11">
        <f>IF(Verzie!$E$1="CZK",Ceny!AK10099,IF(Verzie!$E$1="SK",Ceny!AL10099,""))</f>
        <v>5.2918599999999998</v>
      </c>
    </row>
    <row r="10100" spans="34:39" ht="15">
      <c r="AH10100" s="353" t="s">
        <v>1552</v>
      </c>
      <c r="AI10100" s="352" t="s">
        <v>27661</v>
      </c>
      <c r="AJ10100" s="352" t="s">
        <v>27662</v>
      </c>
      <c r="AK10100" s="354">
        <v>0.65834999999999999</v>
      </c>
      <c r="AL10100" s="355">
        <v>2.6450000000000001E-2</v>
      </c>
      <c r="AM10100" s="11">
        <f>IF(Verzie!$E$1="CZK",Ceny!AK10100,IF(Verzie!$E$1="SK",Ceny!AL10100,""))</f>
        <v>2.6450000000000001E-2</v>
      </c>
    </row>
    <row r="10101" spans="34:39" ht="15">
      <c r="AH10101" s="353" t="s">
        <v>1553</v>
      </c>
      <c r="AI10101" s="352" t="s">
        <v>27663</v>
      </c>
      <c r="AJ10101" s="352" t="s">
        <v>27664</v>
      </c>
      <c r="AK10101" s="354">
        <v>0.65834999999999999</v>
      </c>
      <c r="AL10101" s="355">
        <v>2.6450000000000001E-2</v>
      </c>
      <c r="AM10101" s="11">
        <f>IF(Verzie!$E$1="CZK",Ceny!AK10101,IF(Verzie!$E$1="SK",Ceny!AL10101,""))</f>
        <v>2.6450000000000001E-2</v>
      </c>
    </row>
    <row r="10102" spans="34:39" ht="15">
      <c r="AH10102" s="353" t="s">
        <v>1554</v>
      </c>
      <c r="AI10102" s="352" t="s">
        <v>27665</v>
      </c>
      <c r="AJ10102" s="352" t="s">
        <v>27666</v>
      </c>
      <c r="AK10102" s="354">
        <v>0.65834999999999999</v>
      </c>
      <c r="AL10102" s="355">
        <v>2.6450000000000001E-2</v>
      </c>
      <c r="AM10102" s="11">
        <f>IF(Verzie!$E$1="CZK",Ceny!AK10102,IF(Verzie!$E$1="SK",Ceny!AL10102,""))</f>
        <v>2.6450000000000001E-2</v>
      </c>
    </row>
    <row r="10103" spans="34:39" ht="15">
      <c r="AH10103" s="353" t="s">
        <v>16866</v>
      </c>
      <c r="AI10103" s="352" t="s">
        <v>27667</v>
      </c>
      <c r="AJ10103" s="352" t="s">
        <v>27668</v>
      </c>
      <c r="AK10103" s="354">
        <v>1108.74188</v>
      </c>
      <c r="AL10103" s="355">
        <v>44.52778</v>
      </c>
      <c r="AM10103" s="11">
        <f>IF(Verzie!$E$1="CZK",Ceny!AK10103,IF(Verzie!$E$1="SK",Ceny!AL10103,""))</f>
        <v>44.52778</v>
      </c>
    </row>
    <row r="10104" spans="34:39" ht="15">
      <c r="AH10104" s="353" t="s">
        <v>16890</v>
      </c>
      <c r="AI10104" s="352" t="s">
        <v>27669</v>
      </c>
      <c r="AJ10104" s="352" t="s">
        <v>27670</v>
      </c>
      <c r="AK10104" s="354">
        <v>743.08078</v>
      </c>
      <c r="AL10104" s="355">
        <v>29.842600000000001</v>
      </c>
      <c r="AM10104" s="11">
        <f>IF(Verzie!$E$1="CZK",Ceny!AK10104,IF(Verzie!$E$1="SK",Ceny!AL10104,""))</f>
        <v>29.842600000000001</v>
      </c>
    </row>
    <row r="10105" spans="34:39" ht="15">
      <c r="AH10105" s="353" t="s">
        <v>16935</v>
      </c>
      <c r="AI10105" s="352" t="s">
        <v>27671</v>
      </c>
      <c r="AJ10105" s="352" t="s">
        <v>27672</v>
      </c>
      <c r="AK10105" s="354">
        <v>320.81238000000002</v>
      </c>
      <c r="AL10105" s="355">
        <v>12.884029999999999</v>
      </c>
      <c r="AM10105" s="11">
        <f>IF(Verzie!$E$1="CZK",Ceny!AK10105,IF(Verzie!$E$1="SK",Ceny!AL10105,""))</f>
        <v>12.884029999999999</v>
      </c>
    </row>
    <row r="10106" spans="34:39" ht="15">
      <c r="AH10106" s="353" t="s">
        <v>27673</v>
      </c>
      <c r="AI10106" s="352" t="s">
        <v>27674</v>
      </c>
      <c r="AJ10106" s="352" t="s">
        <v>27675</v>
      </c>
      <c r="AK10106" s="354">
        <v>866.97613999999999</v>
      </c>
      <c r="AL10106" s="355">
        <v>0</v>
      </c>
      <c r="AM10106" s="11">
        <f>IF(Verzie!$E$1="CZK",Ceny!AK10106,IF(Verzie!$E$1="SK",Ceny!AL10106,""))</f>
        <v>0</v>
      </c>
    </row>
    <row r="10107" spans="34:39" ht="15">
      <c r="AH10107" s="353" t="s">
        <v>27676</v>
      </c>
      <c r="AI10107" s="352" t="s">
        <v>27677</v>
      </c>
      <c r="AJ10107" s="352" t="s">
        <v>27678</v>
      </c>
      <c r="AK10107" s="354">
        <v>866.97613999999999</v>
      </c>
      <c r="AL10107" s="355">
        <v>0</v>
      </c>
      <c r="AM10107" s="11">
        <f>IF(Verzie!$E$1="CZK",Ceny!AK10107,IF(Verzie!$E$1="SK",Ceny!AL10107,""))</f>
        <v>0</v>
      </c>
    </row>
    <row r="10108" spans="34:39" ht="15">
      <c r="AH10108" s="353" t="s">
        <v>27679</v>
      </c>
      <c r="AI10108" s="352" t="s">
        <v>27680</v>
      </c>
      <c r="AJ10108" s="352" t="s">
        <v>27681</v>
      </c>
      <c r="AK10108" s="354">
        <v>0</v>
      </c>
      <c r="AL10108" s="355">
        <v>0</v>
      </c>
      <c r="AM10108" s="11">
        <f>IF(Verzie!$E$1="CZK",Ceny!AK10108,IF(Verzie!$E$1="SK",Ceny!AL10108,""))</f>
        <v>0</v>
      </c>
    </row>
    <row r="10109" spans="34:39" ht="15">
      <c r="AH10109" s="353" t="s">
        <v>27682</v>
      </c>
      <c r="AI10109" s="352" t="s">
        <v>27683</v>
      </c>
      <c r="AJ10109" s="352" t="s">
        <v>27684</v>
      </c>
      <c r="AK10109" s="354">
        <v>282.70323000000002</v>
      </c>
      <c r="AL10109" s="355">
        <v>11.08568</v>
      </c>
      <c r="AM10109" s="11">
        <f>IF(Verzie!$E$1="CZK",Ceny!AK10109,IF(Verzie!$E$1="SK",Ceny!AL10109,""))</f>
        <v>11.08568</v>
      </c>
    </row>
    <row r="10110" spans="34:39" ht="15">
      <c r="AH10110" s="353" t="s">
        <v>27685</v>
      </c>
      <c r="AI10110" s="352" t="s">
        <v>27686</v>
      </c>
      <c r="AJ10110" s="352" t="s">
        <v>27687</v>
      </c>
      <c r="AK10110" s="354">
        <v>282.70323000000002</v>
      </c>
      <c r="AL10110" s="355">
        <v>11.08568</v>
      </c>
      <c r="AM10110" s="11">
        <f>IF(Verzie!$E$1="CZK",Ceny!AK10110,IF(Verzie!$E$1="SK",Ceny!AL10110,""))</f>
        <v>11.08568</v>
      </c>
    </row>
    <row r="10111" spans="34:39" ht="15">
      <c r="AH10111" s="353" t="s">
        <v>27688</v>
      </c>
      <c r="AI10111" s="352" t="s">
        <v>27689</v>
      </c>
      <c r="AJ10111" s="352" t="s">
        <v>27690</v>
      </c>
      <c r="AK10111" s="354">
        <v>777.43388000000004</v>
      </c>
      <c r="AL10111" s="355">
        <v>0</v>
      </c>
      <c r="AM10111" s="11">
        <f>IF(Verzie!$E$1="CZK",Ceny!AK10111,IF(Verzie!$E$1="SK",Ceny!AL10111,""))</f>
        <v>0</v>
      </c>
    </row>
    <row r="10112" spans="34:39" ht="15">
      <c r="AH10112" s="353" t="s">
        <v>27691</v>
      </c>
      <c r="AI10112" s="352" t="s">
        <v>27692</v>
      </c>
      <c r="AJ10112" s="352" t="s">
        <v>27693</v>
      </c>
      <c r="AK10112" s="354">
        <v>0</v>
      </c>
      <c r="AL10112" s="355">
        <v>0</v>
      </c>
      <c r="AM10112" s="11">
        <f>IF(Verzie!$E$1="CZK",Ceny!AK10112,IF(Verzie!$E$1="SK",Ceny!AL10112,""))</f>
        <v>0</v>
      </c>
    </row>
    <row r="10113" spans="34:39" ht="15">
      <c r="AH10113" s="353" t="s">
        <v>27694</v>
      </c>
      <c r="AI10113" s="352" t="s">
        <v>27695</v>
      </c>
      <c r="AJ10113" s="352" t="s">
        <v>27696</v>
      </c>
      <c r="AK10113" s="354">
        <v>0</v>
      </c>
      <c r="AL10113" s="355">
        <v>0</v>
      </c>
      <c r="AM10113" s="11">
        <f>IF(Verzie!$E$1="CZK",Ceny!AK10113,IF(Verzie!$E$1="SK",Ceny!AL10113,""))</f>
        <v>0</v>
      </c>
    </row>
    <row r="10114" spans="34:39" ht="15">
      <c r="AH10114" s="353" t="s">
        <v>27697</v>
      </c>
      <c r="AI10114" s="352" t="s">
        <v>27698</v>
      </c>
      <c r="AJ10114" s="352" t="s">
        <v>27699</v>
      </c>
      <c r="AK10114" s="354">
        <v>0</v>
      </c>
      <c r="AL10114" s="355">
        <v>0</v>
      </c>
      <c r="AM10114" s="11">
        <f>IF(Verzie!$E$1="CZK",Ceny!AK10114,IF(Verzie!$E$1="SK",Ceny!AL10114,""))</f>
        <v>0</v>
      </c>
    </row>
    <row r="10115" spans="34:39" ht="15">
      <c r="AH10115" s="353" t="s">
        <v>27700</v>
      </c>
      <c r="AI10115" s="352" t="s">
        <v>27701</v>
      </c>
      <c r="AJ10115" s="352" t="s">
        <v>27702</v>
      </c>
      <c r="AK10115" s="354">
        <v>0</v>
      </c>
      <c r="AL10115" s="355">
        <v>0</v>
      </c>
      <c r="AM10115" s="11">
        <f>IF(Verzie!$E$1="CZK",Ceny!AK10115,IF(Verzie!$E$1="SK",Ceny!AL10115,""))</f>
        <v>0</v>
      </c>
    </row>
    <row r="10116" spans="34:39" ht="15">
      <c r="AH10116" s="353" t="s">
        <v>16979</v>
      </c>
      <c r="AI10116" s="352" t="s">
        <v>27703</v>
      </c>
      <c r="AJ10116" s="352" t="s">
        <v>27704</v>
      </c>
      <c r="AK10116" s="354">
        <v>18.781600000000001</v>
      </c>
      <c r="AL10116" s="355">
        <v>0.75427</v>
      </c>
      <c r="AM10116" s="11">
        <f>IF(Verzie!$E$1="CZK",Ceny!AK10116,IF(Verzie!$E$1="SK",Ceny!AL10116,""))</f>
        <v>0.75427</v>
      </c>
    </row>
    <row r="10117" spans="34:39" ht="15">
      <c r="AH10117" s="353" t="s">
        <v>16990</v>
      </c>
      <c r="AI10117" s="352" t="s">
        <v>27705</v>
      </c>
      <c r="AJ10117" s="352" t="s">
        <v>27706</v>
      </c>
      <c r="AK10117" s="354">
        <v>299.45280000000002</v>
      </c>
      <c r="AL10117" s="355">
        <v>12.02623</v>
      </c>
      <c r="AM10117" s="11">
        <f>IF(Verzie!$E$1="CZK",Ceny!AK10117,IF(Verzie!$E$1="SK",Ceny!AL10117,""))</f>
        <v>12.02623</v>
      </c>
    </row>
    <row r="10118" spans="34:39" ht="15">
      <c r="AH10118" s="353" t="s">
        <v>16996</v>
      </c>
      <c r="AI10118" s="352" t="s">
        <v>27707</v>
      </c>
      <c r="AJ10118" s="352" t="s">
        <v>27708</v>
      </c>
      <c r="AK10118" s="354">
        <v>178.90899999999999</v>
      </c>
      <c r="AL10118" s="355">
        <v>7.1851000000000003</v>
      </c>
      <c r="AM10118" s="11">
        <f>IF(Verzie!$E$1="CZK",Ceny!AK10118,IF(Verzie!$E$1="SK",Ceny!AL10118,""))</f>
        <v>7.1851000000000003</v>
      </c>
    </row>
    <row r="10119" spans="34:39" ht="15">
      <c r="AH10119" s="353" t="s">
        <v>16999</v>
      </c>
      <c r="AI10119" s="352" t="s">
        <v>27709</v>
      </c>
      <c r="AJ10119" s="352" t="s">
        <v>27710</v>
      </c>
      <c r="AK10119" s="354">
        <v>128.75243</v>
      </c>
      <c r="AL10119" s="355">
        <v>5.1707799999999997</v>
      </c>
      <c r="AM10119" s="11">
        <f>IF(Verzie!$E$1="CZK",Ceny!AK10119,IF(Verzie!$E$1="SK",Ceny!AL10119,""))</f>
        <v>5.1707799999999997</v>
      </c>
    </row>
    <row r="10120" spans="34:39" ht="15">
      <c r="AH10120" s="353" t="s">
        <v>17011</v>
      </c>
      <c r="AI10120" s="352" t="s">
        <v>27711</v>
      </c>
      <c r="AJ10120" s="352" t="s">
        <v>27712</v>
      </c>
      <c r="AK10120" s="354">
        <v>401.57573000000002</v>
      </c>
      <c r="AL10120" s="355">
        <v>16.127549999999999</v>
      </c>
      <c r="AM10120" s="11">
        <f>IF(Verzie!$E$1="CZK",Ceny!AK10120,IF(Verzie!$E$1="SK",Ceny!AL10120,""))</f>
        <v>16.127549999999999</v>
      </c>
    </row>
    <row r="10121" spans="34:39" ht="15">
      <c r="AH10121" s="353" t="s">
        <v>17011</v>
      </c>
      <c r="AI10121" s="352" t="s">
        <v>27713</v>
      </c>
      <c r="AJ10121" s="352" t="s">
        <v>27714</v>
      </c>
      <c r="AK10121" s="354">
        <v>401.57573000000002</v>
      </c>
      <c r="AL10121" s="355">
        <v>16.127549999999999</v>
      </c>
      <c r="AM10121" s="11">
        <f>IF(Verzie!$E$1="CZK",Ceny!AK10121,IF(Verzie!$E$1="SK",Ceny!AL10121,""))</f>
        <v>16.127549999999999</v>
      </c>
    </row>
    <row r="10122" spans="34:39" ht="15">
      <c r="AH10122" s="353" t="s">
        <v>17014</v>
      </c>
      <c r="AI10122" s="352" t="s">
        <v>27715</v>
      </c>
      <c r="AJ10122" s="352" t="s">
        <v>27716</v>
      </c>
      <c r="AK10122" s="354">
        <v>565.87725</v>
      </c>
      <c r="AL10122" s="355">
        <v>22.725999999999999</v>
      </c>
      <c r="AM10122" s="11">
        <f>IF(Verzie!$E$1="CZK",Ceny!AK10122,IF(Verzie!$E$1="SK",Ceny!AL10122,""))</f>
        <v>22.725999999999999</v>
      </c>
    </row>
    <row r="10123" spans="34:39" ht="15">
      <c r="AH10123" s="353" t="s">
        <v>17017</v>
      </c>
      <c r="AI10123" s="352" t="s">
        <v>27717</v>
      </c>
      <c r="AJ10123" s="352" t="s">
        <v>27718</v>
      </c>
      <c r="AK10123" s="354">
        <v>31.671029999999998</v>
      </c>
      <c r="AL10123" s="355">
        <v>1.27193</v>
      </c>
      <c r="AM10123" s="11">
        <f>IF(Verzie!$E$1="CZK",Ceny!AK10123,IF(Verzie!$E$1="SK",Ceny!AL10123,""))</f>
        <v>1.27193</v>
      </c>
    </row>
    <row r="10124" spans="34:39" ht="15">
      <c r="AH10124" s="353" t="s">
        <v>17035</v>
      </c>
      <c r="AI10124" s="352" t="s">
        <v>27719</v>
      </c>
      <c r="AJ10124" s="352" t="s">
        <v>27720</v>
      </c>
      <c r="AK10124" s="354">
        <v>256.46955000000003</v>
      </c>
      <c r="AL10124" s="355">
        <v>10.29998</v>
      </c>
      <c r="AM10124" s="11">
        <f>IF(Verzie!$E$1="CZK",Ceny!AK10124,IF(Verzie!$E$1="SK",Ceny!AL10124,""))</f>
        <v>10.29998</v>
      </c>
    </row>
    <row r="10125" spans="34:39" ht="15">
      <c r="AH10125" s="353" t="s">
        <v>1615</v>
      </c>
      <c r="AI10125" s="352" t="s">
        <v>27721</v>
      </c>
      <c r="AJ10125" s="352" t="s">
        <v>27722</v>
      </c>
      <c r="AK10125" s="354">
        <v>11.271979999999999</v>
      </c>
      <c r="AL10125" s="355">
        <v>0.45269999999999999</v>
      </c>
      <c r="AM10125" s="11">
        <f>IF(Verzie!$E$1="CZK",Ceny!AK10125,IF(Verzie!$E$1="SK",Ceny!AL10125,""))</f>
        <v>0.45269999999999999</v>
      </c>
    </row>
    <row r="10126" spans="34:39" ht="15">
      <c r="AH10126" s="353" t="s">
        <v>27723</v>
      </c>
      <c r="AI10126" s="352" t="s">
        <v>27724</v>
      </c>
      <c r="AJ10126" s="352" t="s">
        <v>27725</v>
      </c>
      <c r="AK10126" s="354">
        <v>105.47998</v>
      </c>
      <c r="AL10126" s="355">
        <v>4.13619</v>
      </c>
      <c r="AM10126" s="11">
        <f>IF(Verzie!$E$1="CZK",Ceny!AK10126,IF(Verzie!$E$1="SK",Ceny!AL10126,""))</f>
        <v>4.13619</v>
      </c>
    </row>
    <row r="10127" spans="34:39" ht="15">
      <c r="AH10127" s="353" t="s">
        <v>17078</v>
      </c>
      <c r="AI10127" s="352" t="s">
        <v>27726</v>
      </c>
      <c r="AJ10127" s="352" t="s">
        <v>27727</v>
      </c>
      <c r="AK10127" s="354">
        <v>105.47998</v>
      </c>
      <c r="AL10127" s="355">
        <v>4.13619</v>
      </c>
      <c r="AM10127" s="11">
        <f>IF(Verzie!$E$1="CZK",Ceny!AK10127,IF(Verzie!$E$1="SK",Ceny!AL10127,""))</f>
        <v>4.13619</v>
      </c>
    </row>
    <row r="10128" spans="34:39" ht="15">
      <c r="AH10128" s="353" t="s">
        <v>27728</v>
      </c>
      <c r="AI10128" s="352" t="s">
        <v>27729</v>
      </c>
      <c r="AJ10128" s="352" t="s">
        <v>27730</v>
      </c>
      <c r="AK10128" s="354">
        <v>0</v>
      </c>
      <c r="AL10128" s="355">
        <v>0</v>
      </c>
      <c r="AM10128" s="11">
        <f>IF(Verzie!$E$1="CZK",Ceny!AK10128,IF(Verzie!$E$1="SK",Ceny!AL10128,""))</f>
        <v>0</v>
      </c>
    </row>
    <row r="10129" spans="34:39" ht="15">
      <c r="AH10129" s="353" t="s">
        <v>27731</v>
      </c>
      <c r="AI10129" s="352" t="s">
        <v>27732</v>
      </c>
      <c r="AJ10129" s="352" t="s">
        <v>27733</v>
      </c>
      <c r="AK10129" s="354">
        <v>0</v>
      </c>
      <c r="AL10129" s="355">
        <v>0</v>
      </c>
      <c r="AM10129" s="11">
        <f>IF(Verzie!$E$1="CZK",Ceny!AK10129,IF(Verzie!$E$1="SK",Ceny!AL10129,""))</f>
        <v>0</v>
      </c>
    </row>
    <row r="10130" spans="34:39" ht="15">
      <c r="AH10130" s="353" t="s">
        <v>17081</v>
      </c>
      <c r="AI10130" s="352" t="s">
        <v>27734</v>
      </c>
      <c r="AJ10130" s="352" t="s">
        <v>27735</v>
      </c>
      <c r="AK10130" s="354">
        <v>105.47998</v>
      </c>
      <c r="AL10130" s="355">
        <v>4.13619</v>
      </c>
      <c r="AM10130" s="11">
        <f>IF(Verzie!$E$1="CZK",Ceny!AK10130,IF(Verzie!$E$1="SK",Ceny!AL10130,""))</f>
        <v>4.13619</v>
      </c>
    </row>
    <row r="10131" spans="34:39" ht="15">
      <c r="AH10131" s="353" t="s">
        <v>17084</v>
      </c>
      <c r="AI10131" s="352" t="s">
        <v>27736</v>
      </c>
      <c r="AJ10131" s="352" t="s">
        <v>27737</v>
      </c>
      <c r="AK10131" s="354">
        <v>105.47998</v>
      </c>
      <c r="AL10131" s="355">
        <v>4.13619</v>
      </c>
      <c r="AM10131" s="11">
        <f>IF(Verzie!$E$1="CZK",Ceny!AK10131,IF(Verzie!$E$1="SK",Ceny!AL10131,""))</f>
        <v>4.13619</v>
      </c>
    </row>
    <row r="10132" spans="34:39" ht="15">
      <c r="AH10132" s="353" t="s">
        <v>27738</v>
      </c>
      <c r="AI10132" s="352" t="s">
        <v>27739</v>
      </c>
      <c r="AJ10132" s="352" t="s">
        <v>27740</v>
      </c>
      <c r="AK10132" s="354">
        <v>319.07542999999998</v>
      </c>
      <c r="AL10132" s="355">
        <v>0</v>
      </c>
      <c r="AM10132" s="11">
        <f>IF(Verzie!$E$1="CZK",Ceny!AK10132,IF(Verzie!$E$1="SK",Ceny!AL10132,""))</f>
        <v>0</v>
      </c>
    </row>
    <row r="10133" spans="34:39" ht="15">
      <c r="AH10133" s="353" t="s">
        <v>27741</v>
      </c>
      <c r="AI10133" s="352" t="s">
        <v>27742</v>
      </c>
      <c r="AJ10133" s="352" t="s">
        <v>27743</v>
      </c>
      <c r="AK10133" s="354">
        <v>319.07542999999998</v>
      </c>
      <c r="AL10133" s="355">
        <v>0</v>
      </c>
      <c r="AM10133" s="11">
        <f>IF(Verzie!$E$1="CZK",Ceny!AK10133,IF(Verzie!$E$1="SK",Ceny!AL10133,""))</f>
        <v>0</v>
      </c>
    </row>
    <row r="10134" spans="34:39" ht="15">
      <c r="AH10134" s="353" t="s">
        <v>27744</v>
      </c>
      <c r="AI10134" s="352" t="s">
        <v>27745</v>
      </c>
      <c r="AJ10134" s="352" t="s">
        <v>27746</v>
      </c>
      <c r="AK10134" s="354">
        <v>0</v>
      </c>
      <c r="AL10134" s="355">
        <v>0</v>
      </c>
      <c r="AM10134" s="11">
        <f>IF(Verzie!$E$1="CZK",Ceny!AK10134,IF(Verzie!$E$1="SK",Ceny!AL10134,""))</f>
        <v>0</v>
      </c>
    </row>
    <row r="10135" spans="34:39" ht="15">
      <c r="AH10135" s="353" t="s">
        <v>27747</v>
      </c>
      <c r="AI10135" s="352" t="s">
        <v>27748</v>
      </c>
      <c r="AJ10135" s="352" t="s">
        <v>27749</v>
      </c>
      <c r="AK10135" s="354">
        <v>68.933480000000003</v>
      </c>
      <c r="AL10135" s="355">
        <v>2.70309</v>
      </c>
      <c r="AM10135" s="11">
        <f>IF(Verzie!$E$1="CZK",Ceny!AK10135,IF(Verzie!$E$1="SK",Ceny!AL10135,""))</f>
        <v>2.70309</v>
      </c>
    </row>
    <row r="10136" spans="34:39" ht="15">
      <c r="AH10136" s="353" t="s">
        <v>27750</v>
      </c>
      <c r="AI10136" s="352" t="s">
        <v>27751</v>
      </c>
      <c r="AJ10136" s="352" t="s">
        <v>27752</v>
      </c>
      <c r="AK10136" s="354">
        <v>68.933480000000003</v>
      </c>
      <c r="AL10136" s="355">
        <v>2.70309</v>
      </c>
      <c r="AM10136" s="11">
        <f>IF(Verzie!$E$1="CZK",Ceny!AK10136,IF(Verzie!$E$1="SK",Ceny!AL10136,""))</f>
        <v>2.70309</v>
      </c>
    </row>
    <row r="10137" spans="34:39" ht="15">
      <c r="AH10137" s="353" t="s">
        <v>27753</v>
      </c>
      <c r="AI10137" s="352" t="s">
        <v>27754</v>
      </c>
      <c r="AJ10137" s="352" t="s">
        <v>27755</v>
      </c>
      <c r="AK10137" s="354">
        <v>62.66583</v>
      </c>
      <c r="AL10137" s="355">
        <v>2.4573200000000002</v>
      </c>
      <c r="AM10137" s="11">
        <f>IF(Verzie!$E$1="CZK",Ceny!AK10137,IF(Verzie!$E$1="SK",Ceny!AL10137,""))</f>
        <v>2.4573200000000002</v>
      </c>
    </row>
    <row r="10138" spans="34:39" ht="15">
      <c r="AH10138" s="353" t="s">
        <v>17096</v>
      </c>
      <c r="AI10138" s="352" t="s">
        <v>27756</v>
      </c>
      <c r="AJ10138" s="352" t="s">
        <v>27757</v>
      </c>
      <c r="AK10138" s="354">
        <v>1326.2037499999999</v>
      </c>
      <c r="AL10138" s="355">
        <v>53.261200000000002</v>
      </c>
      <c r="AM10138" s="11">
        <f>IF(Verzie!$E$1="CZK",Ceny!AK10138,IF(Verzie!$E$1="SK",Ceny!AL10138,""))</f>
        <v>53.261200000000002</v>
      </c>
    </row>
    <row r="10139" spans="34:39" ht="15">
      <c r="AH10139" s="353" t="s">
        <v>1122</v>
      </c>
      <c r="AI10139" s="352" t="s">
        <v>27758</v>
      </c>
      <c r="AJ10139" s="352" t="s">
        <v>27759</v>
      </c>
      <c r="AK10139" s="354">
        <v>86.553899999999999</v>
      </c>
      <c r="AL10139" s="355">
        <v>3.4760499999999999</v>
      </c>
      <c r="AM10139" s="11">
        <f>IF(Verzie!$E$1="CZK",Ceny!AK10139,IF(Verzie!$E$1="SK",Ceny!AL10139,""))</f>
        <v>3.4760499999999999</v>
      </c>
    </row>
    <row r="10140" spans="34:39" ht="15">
      <c r="AH10140" s="353" t="s">
        <v>1124</v>
      </c>
      <c r="AI10140" s="352" t="s">
        <v>27760</v>
      </c>
      <c r="AJ10140" s="352" t="s">
        <v>27761</v>
      </c>
      <c r="AK10140" s="354">
        <v>129.827</v>
      </c>
      <c r="AL10140" s="355">
        <v>5.2139300000000004</v>
      </c>
      <c r="AM10140" s="11">
        <f>IF(Verzie!$E$1="CZK",Ceny!AK10140,IF(Verzie!$E$1="SK",Ceny!AL10140,""))</f>
        <v>5.2139300000000004</v>
      </c>
    </row>
    <row r="10141" spans="34:39" ht="15">
      <c r="AH10141" s="353" t="s">
        <v>1125</v>
      </c>
      <c r="AI10141" s="352" t="s">
        <v>27762</v>
      </c>
      <c r="AJ10141" s="352" t="s">
        <v>27763</v>
      </c>
      <c r="AK10141" s="354">
        <v>135.7671</v>
      </c>
      <c r="AL10141" s="355">
        <v>5.4524999999999997</v>
      </c>
      <c r="AM10141" s="11">
        <f>IF(Verzie!$E$1="CZK",Ceny!AK10141,IF(Verzie!$E$1="SK",Ceny!AL10141,""))</f>
        <v>5.4524999999999997</v>
      </c>
    </row>
    <row r="10142" spans="34:39" ht="15">
      <c r="AH10142" s="353" t="s">
        <v>1123</v>
      </c>
      <c r="AI10142" s="352" t="s">
        <v>27764</v>
      </c>
      <c r="AJ10142" s="352" t="s">
        <v>27765</v>
      </c>
      <c r="AK10142" s="354">
        <v>90.514330000000001</v>
      </c>
      <c r="AL10142" s="355">
        <v>3.6351300000000002</v>
      </c>
      <c r="AM10142" s="11">
        <f>IF(Verzie!$E$1="CZK",Ceny!AK10142,IF(Verzie!$E$1="SK",Ceny!AL10142,""))</f>
        <v>3.6351300000000002</v>
      </c>
    </row>
    <row r="10143" spans="34:39" ht="15">
      <c r="AH10143" s="353" t="s">
        <v>17137</v>
      </c>
      <c r="AI10143" s="352" t="s">
        <v>27766</v>
      </c>
      <c r="AJ10143" s="352" t="s">
        <v>27767</v>
      </c>
      <c r="AK10143" s="354">
        <v>94.36</v>
      </c>
      <c r="AL10143" s="355">
        <v>3.7895500000000002</v>
      </c>
      <c r="AM10143" s="11">
        <f>IF(Verzie!$E$1="CZK",Ceny!AK10143,IF(Verzie!$E$1="SK",Ceny!AL10143,""))</f>
        <v>3.7895500000000002</v>
      </c>
    </row>
    <row r="10144" spans="34:39" ht="15">
      <c r="AH10144" s="353" t="s">
        <v>17152</v>
      </c>
      <c r="AI10144" s="352" t="s">
        <v>27768</v>
      </c>
      <c r="AJ10144" s="352" t="s">
        <v>27769</v>
      </c>
      <c r="AK10144" s="354">
        <v>79.448499999999996</v>
      </c>
      <c r="AL10144" s="355">
        <v>3.1154199999999999</v>
      </c>
      <c r="AM10144" s="11">
        <f>IF(Verzie!$E$1="CZK",Ceny!AK10144,IF(Verzie!$E$1="SK",Ceny!AL10144,""))</f>
        <v>3.1154199999999999</v>
      </c>
    </row>
    <row r="10145" spans="34:39" ht="15">
      <c r="AH10145" s="353" t="s">
        <v>1117</v>
      </c>
      <c r="AI10145" s="352" t="s">
        <v>27770</v>
      </c>
      <c r="AJ10145" s="352" t="s">
        <v>27771</v>
      </c>
      <c r="AK10145" s="354">
        <v>107.45008</v>
      </c>
      <c r="AL10145" s="355">
        <v>4.3152799999999996</v>
      </c>
      <c r="AM10145" s="11">
        <f>IF(Verzie!$E$1="CZK",Ceny!AK10145,IF(Verzie!$E$1="SK",Ceny!AL10145,""))</f>
        <v>4.3152799999999996</v>
      </c>
    </row>
    <row r="10146" spans="34:39" ht="15">
      <c r="AH10146" s="353" t="s">
        <v>1114</v>
      </c>
      <c r="AI10146" s="352" t="s">
        <v>27772</v>
      </c>
      <c r="AJ10146" s="352" t="s">
        <v>27773</v>
      </c>
      <c r="AK10146" s="354">
        <v>269.11192999999997</v>
      </c>
      <c r="AL10146" s="355">
        <v>10.807700000000001</v>
      </c>
      <c r="AM10146" s="11">
        <f>IF(Verzie!$E$1="CZK",Ceny!AK10146,IF(Verzie!$E$1="SK",Ceny!AL10146,""))</f>
        <v>10.807700000000001</v>
      </c>
    </row>
    <row r="10147" spans="34:39" ht="15">
      <c r="AH10147" s="353" t="s">
        <v>27774</v>
      </c>
      <c r="AI10147" s="352" t="s">
        <v>27775</v>
      </c>
      <c r="AJ10147" s="352" t="s">
        <v>27776</v>
      </c>
      <c r="AK10147" s="354">
        <v>2149.1215000000002</v>
      </c>
      <c r="AL10147" s="355">
        <v>86.310100000000006</v>
      </c>
      <c r="AM10147" s="11">
        <f>IF(Verzie!$E$1="CZK",Ceny!AK10147,IF(Verzie!$E$1="SK",Ceny!AL10147,""))</f>
        <v>86.310100000000006</v>
      </c>
    </row>
    <row r="10148" spans="34:39" ht="15">
      <c r="AH10148" s="353" t="s">
        <v>17220</v>
      </c>
      <c r="AI10148" s="352" t="s">
        <v>27777</v>
      </c>
      <c r="AJ10148" s="352" t="s">
        <v>27778</v>
      </c>
      <c r="AK10148" s="354">
        <v>2123.99595</v>
      </c>
      <c r="AL10148" s="355">
        <v>85.301050000000004</v>
      </c>
      <c r="AM10148" s="11">
        <f>IF(Verzie!$E$1="CZK",Ceny!AK10148,IF(Verzie!$E$1="SK",Ceny!AL10148,""))</f>
        <v>85.301050000000004</v>
      </c>
    </row>
    <row r="10149" spans="34:39" ht="15">
      <c r="AH10149" s="353" t="s">
        <v>17226</v>
      </c>
      <c r="AI10149" s="352" t="s">
        <v>27779</v>
      </c>
      <c r="AJ10149" s="352" t="s">
        <v>27780</v>
      </c>
      <c r="AK10149" s="354">
        <v>2406.1460000000002</v>
      </c>
      <c r="AL10149" s="355">
        <v>96.632379999999998</v>
      </c>
      <c r="AM10149" s="11">
        <f>IF(Verzie!$E$1="CZK",Ceny!AK10149,IF(Verzie!$E$1="SK",Ceny!AL10149,""))</f>
        <v>96.632379999999998</v>
      </c>
    </row>
    <row r="10150" spans="34:39" ht="15">
      <c r="AH10150" s="353" t="s">
        <v>17247</v>
      </c>
      <c r="AI10150" s="352" t="s">
        <v>27781</v>
      </c>
      <c r="AJ10150" s="352" t="s">
        <v>27782</v>
      </c>
      <c r="AK10150" s="354">
        <v>147.99727999999999</v>
      </c>
      <c r="AL10150" s="355">
        <v>5.9436799999999996</v>
      </c>
      <c r="AM10150" s="11">
        <f>IF(Verzie!$E$1="CZK",Ceny!AK10150,IF(Verzie!$E$1="SK",Ceny!AL10150,""))</f>
        <v>5.9436799999999996</v>
      </c>
    </row>
    <row r="10151" spans="34:39" ht="15">
      <c r="AH10151" s="353" t="s">
        <v>1153</v>
      </c>
      <c r="AI10151" s="352" t="s">
        <v>27783</v>
      </c>
      <c r="AJ10151" s="352" t="s">
        <v>27784</v>
      </c>
      <c r="AK10151" s="354">
        <v>98.086100000000002</v>
      </c>
      <c r="AL10151" s="355">
        <v>4.2252000000000001</v>
      </c>
      <c r="AM10151" s="11">
        <f>IF(Verzie!$E$1="CZK",Ceny!AK10151,IF(Verzie!$E$1="SK",Ceny!AL10151,""))</f>
        <v>4.2252000000000001</v>
      </c>
    </row>
    <row r="10152" spans="34:39" ht="15">
      <c r="AH10152" s="353" t="s">
        <v>1154</v>
      </c>
      <c r="AI10152" s="352" t="s">
        <v>27785</v>
      </c>
      <c r="AJ10152" s="352" t="s">
        <v>27786</v>
      </c>
      <c r="AK10152" s="354">
        <v>68.789150000000006</v>
      </c>
      <c r="AL10152" s="355">
        <v>2.7626300000000001</v>
      </c>
      <c r="AM10152" s="11">
        <f>IF(Verzie!$E$1="CZK",Ceny!AK10152,IF(Verzie!$E$1="SK",Ceny!AL10152,""))</f>
        <v>2.7626300000000001</v>
      </c>
    </row>
    <row r="10153" spans="34:39" ht="15">
      <c r="AH10153" s="353" t="s">
        <v>1155</v>
      </c>
      <c r="AI10153" s="352" t="s">
        <v>27787</v>
      </c>
      <c r="AJ10153" s="352" t="s">
        <v>27788</v>
      </c>
      <c r="AK10153" s="354">
        <v>68.789150000000006</v>
      </c>
      <c r="AL10153" s="355">
        <v>2.7626300000000001</v>
      </c>
      <c r="AM10153" s="11">
        <f>IF(Verzie!$E$1="CZK",Ceny!AK10153,IF(Verzie!$E$1="SK",Ceny!AL10153,""))</f>
        <v>2.7626300000000001</v>
      </c>
    </row>
    <row r="10154" spans="34:39" ht="15">
      <c r="AH10154" s="353" t="s">
        <v>1555</v>
      </c>
      <c r="AI10154" s="352" t="s">
        <v>27789</v>
      </c>
      <c r="AJ10154" s="352" t="s">
        <v>27790</v>
      </c>
      <c r="AK10154" s="354">
        <v>199.54689999999999</v>
      </c>
      <c r="AL10154" s="355">
        <v>8.0139300000000002</v>
      </c>
      <c r="AM10154" s="11">
        <f>IF(Verzie!$E$1="CZK",Ceny!AK10154,IF(Verzie!$E$1="SK",Ceny!AL10154,""))</f>
        <v>8.0139300000000002</v>
      </c>
    </row>
    <row r="10155" spans="34:39" ht="15">
      <c r="AH10155" s="353" t="s">
        <v>1556</v>
      </c>
      <c r="AI10155" s="352" t="s">
        <v>27791</v>
      </c>
      <c r="AJ10155" s="352" t="s">
        <v>27792</v>
      </c>
      <c r="AK10155" s="354">
        <v>210.85</v>
      </c>
      <c r="AL10155" s="355">
        <v>0</v>
      </c>
      <c r="AM10155" s="11">
        <f>IF(Verzie!$E$1="CZK",Ceny!AK10155,IF(Verzie!$E$1="SK",Ceny!AL10155,""))</f>
        <v>0</v>
      </c>
    </row>
    <row r="10156" spans="34:39" ht="15">
      <c r="AH10156" s="353" t="s">
        <v>1557</v>
      </c>
      <c r="AI10156" s="352" t="s">
        <v>27793</v>
      </c>
      <c r="AJ10156" s="352" t="s">
        <v>27794</v>
      </c>
      <c r="AK10156" s="354">
        <v>222.14455000000001</v>
      </c>
      <c r="AL10156" s="355">
        <v>8.9214800000000007</v>
      </c>
      <c r="AM10156" s="11">
        <f>IF(Verzie!$E$1="CZK",Ceny!AK10156,IF(Verzie!$E$1="SK",Ceny!AL10156,""))</f>
        <v>8.9214800000000007</v>
      </c>
    </row>
    <row r="10157" spans="34:39" ht="15">
      <c r="AH10157" s="353" t="s">
        <v>1558</v>
      </c>
      <c r="AI10157" s="352" t="s">
        <v>27795</v>
      </c>
      <c r="AJ10157" s="352" t="s">
        <v>27796</v>
      </c>
      <c r="AK10157" s="354">
        <v>233.44468000000001</v>
      </c>
      <c r="AL10157" s="355">
        <v>9.3752999999999993</v>
      </c>
      <c r="AM10157" s="11">
        <f>IF(Verzie!$E$1="CZK",Ceny!AK10157,IF(Verzie!$E$1="SK",Ceny!AL10157,""))</f>
        <v>9.3752999999999993</v>
      </c>
    </row>
    <row r="10158" spans="34:39" ht="15">
      <c r="AH10158" s="353" t="s">
        <v>1560</v>
      </c>
      <c r="AI10158" s="352" t="s">
        <v>27797</v>
      </c>
      <c r="AJ10158" s="352" t="s">
        <v>27798</v>
      </c>
      <c r="AK10158" s="354">
        <v>278.62583000000001</v>
      </c>
      <c r="AL10158" s="355">
        <v>11.1898</v>
      </c>
      <c r="AM10158" s="11">
        <f>IF(Verzie!$E$1="CZK",Ceny!AK10158,IF(Verzie!$E$1="SK",Ceny!AL10158,""))</f>
        <v>11.1898</v>
      </c>
    </row>
    <row r="10159" spans="34:39" ht="15">
      <c r="AH10159" s="353" t="s">
        <v>1561</v>
      </c>
      <c r="AI10159" s="352" t="s">
        <v>27799</v>
      </c>
      <c r="AJ10159" s="352" t="s">
        <v>27800</v>
      </c>
      <c r="AK10159" s="354">
        <v>301.21703000000002</v>
      </c>
      <c r="AL10159" s="355">
        <v>12.09708</v>
      </c>
      <c r="AM10159" s="11">
        <f>IF(Verzie!$E$1="CZK",Ceny!AK10159,IF(Verzie!$E$1="SK",Ceny!AL10159,""))</f>
        <v>12.09708</v>
      </c>
    </row>
    <row r="10160" spans="34:39" ht="15">
      <c r="AH10160" s="353" t="s">
        <v>17282</v>
      </c>
      <c r="AI10160" s="352" t="s">
        <v>27801</v>
      </c>
      <c r="AJ10160" s="352" t="s">
        <v>27802</v>
      </c>
      <c r="AK10160" s="354">
        <v>806.41459999999995</v>
      </c>
      <c r="AL10160" s="355">
        <v>32.386130000000001</v>
      </c>
      <c r="AM10160" s="11">
        <f>IF(Verzie!$E$1="CZK",Ceny!AK10160,IF(Verzie!$E$1="SK",Ceny!AL10160,""))</f>
        <v>32.386130000000001</v>
      </c>
    </row>
    <row r="10161" spans="34:39" ht="15">
      <c r="AH10161" s="353" t="s">
        <v>17291</v>
      </c>
      <c r="AI10161" s="352" t="s">
        <v>27803</v>
      </c>
      <c r="AJ10161" s="352" t="s">
        <v>27804</v>
      </c>
      <c r="AK10161" s="354">
        <v>1157.73325</v>
      </c>
      <c r="AL10161" s="355">
        <v>46.4953</v>
      </c>
      <c r="AM10161" s="11">
        <f>IF(Verzie!$E$1="CZK",Ceny!AK10161,IF(Verzie!$E$1="SK",Ceny!AL10161,""))</f>
        <v>46.4953</v>
      </c>
    </row>
    <row r="10162" spans="34:39" ht="15">
      <c r="AH10162" s="353" t="s">
        <v>1566</v>
      </c>
      <c r="AI10162" s="352" t="s">
        <v>27805</v>
      </c>
      <c r="AJ10162" s="352" t="s">
        <v>27806</v>
      </c>
      <c r="AK10162" s="354">
        <v>155.02345</v>
      </c>
      <c r="AL10162" s="355">
        <v>6.2258500000000003</v>
      </c>
      <c r="AM10162" s="11">
        <f>IF(Verzie!$E$1="CZK",Ceny!AK10162,IF(Verzie!$E$1="SK",Ceny!AL10162,""))</f>
        <v>6.2258500000000003</v>
      </c>
    </row>
    <row r="10163" spans="34:39" ht="15">
      <c r="AH10163" s="353" t="s">
        <v>17326</v>
      </c>
      <c r="AI10163" s="352" t="s">
        <v>27807</v>
      </c>
      <c r="AJ10163" s="352" t="s">
        <v>27808</v>
      </c>
      <c r="AK10163" s="354">
        <v>560.70648000000006</v>
      </c>
      <c r="AL10163" s="355">
        <v>22.518329999999999</v>
      </c>
      <c r="AM10163" s="11">
        <f>IF(Verzie!$E$1="CZK",Ceny!AK10163,IF(Verzie!$E$1="SK",Ceny!AL10163,""))</f>
        <v>22.518329999999999</v>
      </c>
    </row>
    <row r="10164" spans="34:39" ht="15">
      <c r="AH10164" s="353" t="s">
        <v>17329</v>
      </c>
      <c r="AI10164" s="352" t="s">
        <v>27809</v>
      </c>
      <c r="AJ10164" s="352" t="s">
        <v>27810</v>
      </c>
      <c r="AK10164" s="354">
        <v>357.49482999999998</v>
      </c>
      <c r="AL10164" s="355">
        <v>14.357229999999999</v>
      </c>
      <c r="AM10164" s="11">
        <f>IF(Verzie!$E$1="CZK",Ceny!AK10164,IF(Verzie!$E$1="SK",Ceny!AL10164,""))</f>
        <v>14.357229999999999</v>
      </c>
    </row>
    <row r="10165" spans="34:39" ht="15">
      <c r="AH10165" s="353" t="s">
        <v>17341</v>
      </c>
      <c r="AI10165" s="352" t="s">
        <v>27811</v>
      </c>
      <c r="AJ10165" s="352" t="s">
        <v>27812</v>
      </c>
      <c r="AK10165" s="354">
        <v>454.38229999999999</v>
      </c>
      <c r="AL10165" s="355">
        <v>18.248280000000001</v>
      </c>
      <c r="AM10165" s="11">
        <f>IF(Verzie!$E$1="CZK",Ceny!AK10165,IF(Verzie!$E$1="SK",Ceny!AL10165,""))</f>
        <v>18.248280000000001</v>
      </c>
    </row>
    <row r="10166" spans="34:39" ht="15">
      <c r="AH10166" s="353" t="s">
        <v>17461</v>
      </c>
      <c r="AI10166" s="352" t="s">
        <v>27813</v>
      </c>
      <c r="AJ10166" s="352" t="s">
        <v>27814</v>
      </c>
      <c r="AK10166" s="354">
        <v>93.708849999999998</v>
      </c>
      <c r="AL10166" s="355">
        <v>3.7633999999999999</v>
      </c>
      <c r="AM10166" s="11">
        <f>IF(Verzie!$E$1="CZK",Ceny!AK10166,IF(Verzie!$E$1="SK",Ceny!AL10166,""))</f>
        <v>3.7633999999999999</v>
      </c>
    </row>
    <row r="10167" spans="34:39" ht="15">
      <c r="AH10167" s="353" t="s">
        <v>17614</v>
      </c>
      <c r="AI10167" s="352" t="s">
        <v>27815</v>
      </c>
      <c r="AJ10167" s="352" t="s">
        <v>27816</v>
      </c>
      <c r="AK10167" s="354">
        <v>81.944180000000003</v>
      </c>
      <c r="AL10167" s="355">
        <v>3.2909199999999998</v>
      </c>
      <c r="AM10167" s="11">
        <f>IF(Verzie!$E$1="CZK",Ceny!AK10167,IF(Verzie!$E$1="SK",Ceny!AL10167,""))</f>
        <v>3.2909199999999998</v>
      </c>
    </row>
    <row r="10168" spans="34:39" ht="15">
      <c r="AH10168" s="353" t="s">
        <v>17669</v>
      </c>
      <c r="AI10168" s="352" t="s">
        <v>27817</v>
      </c>
      <c r="AJ10168" s="352" t="s">
        <v>27818</v>
      </c>
      <c r="AK10168" s="354">
        <v>0</v>
      </c>
      <c r="AL10168" s="355">
        <v>0</v>
      </c>
      <c r="AM10168" s="11">
        <f>IF(Verzie!$E$1="CZK",Ceny!AK10168,IF(Verzie!$E$1="SK",Ceny!AL10168,""))</f>
        <v>0</v>
      </c>
    </row>
    <row r="10169" spans="34:39" ht="15">
      <c r="AH10169" s="353" t="s">
        <v>17672</v>
      </c>
      <c r="AI10169" s="352" t="s">
        <v>27819</v>
      </c>
      <c r="AJ10169" s="352" t="s">
        <v>27820</v>
      </c>
      <c r="AK10169" s="354">
        <v>0</v>
      </c>
      <c r="AL10169" s="355">
        <v>0</v>
      </c>
      <c r="AM10169" s="11">
        <f>IF(Verzie!$E$1="CZK",Ceny!AK10169,IF(Verzie!$E$1="SK",Ceny!AL10169,""))</f>
        <v>0</v>
      </c>
    </row>
    <row r="10170" spans="34:39" ht="15">
      <c r="AH10170" s="353" t="s">
        <v>17678</v>
      </c>
      <c r="AI10170" s="352" t="s">
        <v>27821</v>
      </c>
      <c r="AJ10170" s="352" t="s">
        <v>27822</v>
      </c>
      <c r="AK10170" s="354">
        <v>0</v>
      </c>
      <c r="AL10170" s="355">
        <v>0</v>
      </c>
      <c r="AM10170" s="11">
        <f>IF(Verzie!$E$1="CZK",Ceny!AK10170,IF(Verzie!$E$1="SK",Ceny!AL10170,""))</f>
        <v>0</v>
      </c>
    </row>
    <row r="10171" spans="34:39" ht="15">
      <c r="AH10171" s="353" t="s">
        <v>17684</v>
      </c>
      <c r="AI10171" s="352" t="s">
        <v>27823</v>
      </c>
      <c r="AJ10171" s="352" t="s">
        <v>27824</v>
      </c>
      <c r="AK10171" s="354">
        <v>484.26350000000002</v>
      </c>
      <c r="AL10171" s="355">
        <v>19.448329999999999</v>
      </c>
      <c r="AM10171" s="11">
        <f>IF(Verzie!$E$1="CZK",Ceny!AK10171,IF(Verzie!$E$1="SK",Ceny!AL10171,""))</f>
        <v>19.448329999999999</v>
      </c>
    </row>
    <row r="10172" spans="34:39" ht="15">
      <c r="AH10172" s="353" t="s">
        <v>17734</v>
      </c>
      <c r="AI10172" s="352" t="s">
        <v>27825</v>
      </c>
      <c r="AJ10172" s="352" t="s">
        <v>27826</v>
      </c>
      <c r="AK10172" s="354">
        <v>88.756600000000006</v>
      </c>
      <c r="AL10172" s="355">
        <v>3.5645199999999999</v>
      </c>
      <c r="AM10172" s="11">
        <f>IF(Verzie!$E$1="CZK",Ceny!AK10172,IF(Verzie!$E$1="SK",Ceny!AL10172,""))</f>
        <v>3.5645199999999999</v>
      </c>
    </row>
    <row r="10173" spans="34:39" ht="15">
      <c r="AH10173" s="353" t="s">
        <v>17755</v>
      </c>
      <c r="AI10173" s="352" t="s">
        <v>27827</v>
      </c>
      <c r="AJ10173" s="352" t="s">
        <v>27828</v>
      </c>
      <c r="AK10173" s="354">
        <v>88.756600000000006</v>
      </c>
      <c r="AL10173" s="355">
        <v>3.5645199999999999</v>
      </c>
      <c r="AM10173" s="11">
        <f>IF(Verzie!$E$1="CZK",Ceny!AK10173,IF(Verzie!$E$1="SK",Ceny!AL10173,""))</f>
        <v>3.5645199999999999</v>
      </c>
    </row>
    <row r="10174" spans="34:39" ht="15">
      <c r="AH10174" s="353" t="s">
        <v>17761</v>
      </c>
      <c r="AI10174" s="352" t="s">
        <v>27829</v>
      </c>
      <c r="AJ10174" s="352" t="s">
        <v>27830</v>
      </c>
      <c r="AK10174" s="354">
        <v>90.815950000000001</v>
      </c>
      <c r="AL10174" s="355">
        <v>3.64723</v>
      </c>
      <c r="AM10174" s="11">
        <f>IF(Verzie!$E$1="CZK",Ceny!AK10174,IF(Verzie!$E$1="SK",Ceny!AL10174,""))</f>
        <v>3.64723</v>
      </c>
    </row>
    <row r="10175" spans="34:39" ht="15">
      <c r="AH10175" s="353" t="s">
        <v>17839</v>
      </c>
      <c r="AI10175" s="352" t="s">
        <v>27831</v>
      </c>
      <c r="AJ10175" s="352" t="s">
        <v>27832</v>
      </c>
      <c r="AK10175" s="354">
        <v>153.81083000000001</v>
      </c>
      <c r="AL10175" s="355">
        <v>6.1771500000000001</v>
      </c>
      <c r="AM10175" s="11">
        <f>IF(Verzie!$E$1="CZK",Ceny!AK10175,IF(Verzie!$E$1="SK",Ceny!AL10175,""))</f>
        <v>6.1771500000000001</v>
      </c>
    </row>
    <row r="10176" spans="34:39" ht="15">
      <c r="AH10176" s="353" t="s">
        <v>17842</v>
      </c>
      <c r="AI10176" s="352" t="s">
        <v>27833</v>
      </c>
      <c r="AJ10176" s="352" t="s">
        <v>27834</v>
      </c>
      <c r="AK10176" s="354">
        <v>156.38472999999999</v>
      </c>
      <c r="AL10176" s="355">
        <v>6.2805</v>
      </c>
      <c r="AM10176" s="11">
        <f>IF(Verzie!$E$1="CZK",Ceny!AK10176,IF(Verzie!$E$1="SK",Ceny!AL10176,""))</f>
        <v>6.2805</v>
      </c>
    </row>
    <row r="10177" spans="34:39" ht="15">
      <c r="AH10177" s="353" t="s">
        <v>27835</v>
      </c>
      <c r="AI10177" s="352" t="s">
        <v>27836</v>
      </c>
      <c r="AJ10177" s="352" t="s">
        <v>27837</v>
      </c>
      <c r="AK10177" s="354">
        <v>114.04243</v>
      </c>
      <c r="AL10177" s="355">
        <v>4.5800299999999998</v>
      </c>
      <c r="AM10177" s="11">
        <f>IF(Verzie!$E$1="CZK",Ceny!AK10177,IF(Verzie!$E$1="SK",Ceny!AL10177,""))</f>
        <v>4.5800299999999998</v>
      </c>
    </row>
    <row r="10178" spans="34:39" ht="15">
      <c r="AH10178" s="353" t="s">
        <v>17953</v>
      </c>
      <c r="AI10178" s="352" t="s">
        <v>27838</v>
      </c>
      <c r="AJ10178" s="352" t="s">
        <v>27839</v>
      </c>
      <c r="AK10178" s="354">
        <v>112.99683</v>
      </c>
      <c r="AL10178" s="355">
        <v>4.53803</v>
      </c>
      <c r="AM10178" s="11">
        <f>IF(Verzie!$E$1="CZK",Ceny!AK10178,IF(Verzie!$E$1="SK",Ceny!AL10178,""))</f>
        <v>4.53803</v>
      </c>
    </row>
    <row r="10179" spans="34:39" ht="15">
      <c r="AH10179" s="353" t="s">
        <v>17956</v>
      </c>
      <c r="AI10179" s="352" t="s">
        <v>27840</v>
      </c>
      <c r="AJ10179" s="352" t="s">
        <v>27841</v>
      </c>
      <c r="AK10179" s="354">
        <v>111.53285</v>
      </c>
      <c r="AL10179" s="355">
        <v>4.4792300000000003</v>
      </c>
      <c r="AM10179" s="11">
        <f>IF(Verzie!$E$1="CZK",Ceny!AK10179,IF(Verzie!$E$1="SK",Ceny!AL10179,""))</f>
        <v>4.4792300000000003</v>
      </c>
    </row>
    <row r="10180" spans="34:39" ht="15">
      <c r="AH10180" s="353" t="s">
        <v>18234</v>
      </c>
      <c r="AI10180" s="352" t="s">
        <v>27842</v>
      </c>
      <c r="AJ10180" s="352" t="s">
        <v>27843</v>
      </c>
      <c r="AK10180" s="354">
        <v>144.00622999999999</v>
      </c>
      <c r="AL10180" s="355">
        <v>5.7833800000000002</v>
      </c>
      <c r="AM10180" s="11">
        <f>IF(Verzie!$E$1="CZK",Ceny!AK10180,IF(Verzie!$E$1="SK",Ceny!AL10180,""))</f>
        <v>5.7833800000000002</v>
      </c>
    </row>
    <row r="10181" spans="34:39" ht="15">
      <c r="AH10181" s="353" t="s">
        <v>1580</v>
      </c>
      <c r="AI10181" s="352" t="s">
        <v>27844</v>
      </c>
      <c r="AJ10181" s="352" t="s">
        <v>27845</v>
      </c>
      <c r="AK10181" s="354">
        <v>158.95808</v>
      </c>
      <c r="AL10181" s="355">
        <v>6.3838499999999998</v>
      </c>
      <c r="AM10181" s="11">
        <f>IF(Verzie!$E$1="CZK",Ceny!AK10181,IF(Verzie!$E$1="SK",Ceny!AL10181,""))</f>
        <v>6.3838499999999998</v>
      </c>
    </row>
    <row r="10182" spans="34:39" ht="15">
      <c r="AH10182" s="353" t="s">
        <v>1581</v>
      </c>
      <c r="AI10182" s="352" t="s">
        <v>27846</v>
      </c>
      <c r="AJ10182" s="352" t="s">
        <v>27847</v>
      </c>
      <c r="AK10182" s="354">
        <v>160.72045</v>
      </c>
      <c r="AL10182" s="355">
        <v>6.4546299999999999</v>
      </c>
      <c r="AM10182" s="11">
        <f>IF(Verzie!$E$1="CZK",Ceny!AK10182,IF(Verzie!$E$1="SK",Ceny!AL10182,""))</f>
        <v>6.4546299999999999</v>
      </c>
    </row>
    <row r="10183" spans="34:39" ht="15">
      <c r="AH10183" s="353" t="s">
        <v>1582</v>
      </c>
      <c r="AI10183" s="352" t="s">
        <v>27848</v>
      </c>
      <c r="AJ10183" s="352" t="s">
        <v>27849</v>
      </c>
      <c r="AK10183" s="354">
        <v>162.46983</v>
      </c>
      <c r="AL10183" s="355">
        <v>6.5248999999999997</v>
      </c>
      <c r="AM10183" s="11">
        <f>IF(Verzie!$E$1="CZK",Ceny!AK10183,IF(Verzie!$E$1="SK",Ceny!AL10183,""))</f>
        <v>6.5248999999999997</v>
      </c>
    </row>
    <row r="10184" spans="34:39" ht="15">
      <c r="AH10184" s="353" t="s">
        <v>1583</v>
      </c>
      <c r="AI10184" s="352" t="s">
        <v>27850</v>
      </c>
      <c r="AJ10184" s="352" t="s">
        <v>27851</v>
      </c>
      <c r="AK10184" s="354">
        <v>164.23333</v>
      </c>
      <c r="AL10184" s="355">
        <v>6.5957299999999996</v>
      </c>
      <c r="AM10184" s="11">
        <f>IF(Verzie!$E$1="CZK",Ceny!AK10184,IF(Verzie!$E$1="SK",Ceny!AL10184,""))</f>
        <v>6.5957299999999996</v>
      </c>
    </row>
    <row r="10185" spans="34:39" ht="15">
      <c r="AH10185" s="353" t="s">
        <v>1584</v>
      </c>
      <c r="AI10185" s="352" t="s">
        <v>27852</v>
      </c>
      <c r="AJ10185" s="352" t="s">
        <v>27853</v>
      </c>
      <c r="AK10185" s="354">
        <v>173.62268</v>
      </c>
      <c r="AL10185" s="355">
        <v>6.9728000000000003</v>
      </c>
      <c r="AM10185" s="11">
        <f>IF(Verzie!$E$1="CZK",Ceny!AK10185,IF(Verzie!$E$1="SK",Ceny!AL10185,""))</f>
        <v>6.9728000000000003</v>
      </c>
    </row>
    <row r="10186" spans="34:39" ht="15">
      <c r="AH10186" s="353" t="s">
        <v>1596</v>
      </c>
      <c r="AI10186" s="352" t="s">
        <v>27854</v>
      </c>
      <c r="AJ10186" s="352" t="s">
        <v>27855</v>
      </c>
      <c r="AK10186" s="354">
        <v>197.37184999999999</v>
      </c>
      <c r="AL10186" s="355">
        <v>7.9265800000000004</v>
      </c>
      <c r="AM10186" s="11">
        <f>IF(Verzie!$E$1="CZK",Ceny!AK10186,IF(Verzie!$E$1="SK",Ceny!AL10186,""))</f>
        <v>7.9265800000000004</v>
      </c>
    </row>
    <row r="10187" spans="34:39" ht="15">
      <c r="AH10187" s="353" t="s">
        <v>1597</v>
      </c>
      <c r="AI10187" s="352" t="s">
        <v>27856</v>
      </c>
      <c r="AJ10187" s="352" t="s">
        <v>27857</v>
      </c>
      <c r="AK10187" s="354">
        <v>199.15015</v>
      </c>
      <c r="AL10187" s="355">
        <v>7.9980000000000002</v>
      </c>
      <c r="AM10187" s="11">
        <f>IF(Verzie!$E$1="CZK",Ceny!AK10187,IF(Verzie!$E$1="SK",Ceny!AL10187,""))</f>
        <v>7.9980000000000002</v>
      </c>
    </row>
    <row r="10188" spans="34:39" ht="15">
      <c r="AH10188" s="353" t="s">
        <v>1599</v>
      </c>
      <c r="AI10188" s="352" t="s">
        <v>27858</v>
      </c>
      <c r="AJ10188" s="352" t="s">
        <v>27859</v>
      </c>
      <c r="AK10188" s="354">
        <v>227.72868</v>
      </c>
      <c r="AL10188" s="355">
        <v>9.1457300000000004</v>
      </c>
      <c r="AM10188" s="11">
        <f>IF(Verzie!$E$1="CZK",Ceny!AK10188,IF(Verzie!$E$1="SK",Ceny!AL10188,""))</f>
        <v>9.1457300000000004</v>
      </c>
    </row>
    <row r="10189" spans="34:39" ht="15">
      <c r="AH10189" s="353" t="s">
        <v>18372</v>
      </c>
      <c r="AI10189" s="352" t="s">
        <v>27860</v>
      </c>
      <c r="AJ10189" s="352" t="s">
        <v>27861</v>
      </c>
      <c r="AK10189" s="354">
        <v>0</v>
      </c>
      <c r="AL10189" s="355">
        <v>0</v>
      </c>
      <c r="AM10189" s="11">
        <f>IF(Verzie!$E$1="CZK",Ceny!AK10189,IF(Verzie!$E$1="SK",Ceny!AL10189,""))</f>
        <v>0</v>
      </c>
    </row>
    <row r="10190" spans="34:39" ht="15">
      <c r="AH10190" s="353" t="s">
        <v>18543</v>
      </c>
      <c r="AI10190" s="352" t="s">
        <v>27862</v>
      </c>
      <c r="AJ10190" s="352" t="s">
        <v>27863</v>
      </c>
      <c r="AK10190" s="354">
        <v>184.60793000000001</v>
      </c>
      <c r="AL10190" s="355">
        <v>7.4139799999999996</v>
      </c>
      <c r="AM10190" s="11">
        <f>IF(Verzie!$E$1="CZK",Ceny!AK10190,IF(Verzie!$E$1="SK",Ceny!AL10190,""))</f>
        <v>7.4139799999999996</v>
      </c>
    </row>
    <row r="10191" spans="34:39" ht="15">
      <c r="AH10191" s="353" t="s">
        <v>19040</v>
      </c>
      <c r="AI10191" s="352" t="s">
        <v>27864</v>
      </c>
      <c r="AJ10191" s="352" t="s">
        <v>27865</v>
      </c>
      <c r="AK10191" s="354">
        <v>6.6920999999999999</v>
      </c>
      <c r="AL10191" s="355">
        <v>0.26874999999999999</v>
      </c>
      <c r="AM10191" s="11">
        <f>IF(Verzie!$E$1="CZK",Ceny!AK10191,IF(Verzie!$E$1="SK",Ceny!AL10191,""))</f>
        <v>0.26874999999999999</v>
      </c>
    </row>
    <row r="10192" spans="34:39" ht="15">
      <c r="AH10192" s="353" t="s">
        <v>27866</v>
      </c>
      <c r="AI10192" s="352" t="s">
        <v>27867</v>
      </c>
      <c r="AJ10192" s="352" t="s">
        <v>27868</v>
      </c>
      <c r="AK10192" s="354">
        <v>0</v>
      </c>
      <c r="AL10192" s="355">
        <v>0</v>
      </c>
      <c r="AM10192" s="11">
        <f>IF(Verzie!$E$1="CZK",Ceny!AK10192,IF(Verzie!$E$1="SK",Ceny!AL10192,""))</f>
        <v>0</v>
      </c>
    </row>
    <row r="10193" spans="34:39" ht="15">
      <c r="AH10193" s="353" t="s">
        <v>19067</v>
      </c>
      <c r="AI10193" s="352" t="s">
        <v>27869</v>
      </c>
      <c r="AJ10193" s="352" t="s">
        <v>27870</v>
      </c>
      <c r="AK10193" s="354">
        <v>596.36392999999998</v>
      </c>
      <c r="AL10193" s="355">
        <v>23.95035</v>
      </c>
      <c r="AM10193" s="11">
        <f>IF(Verzie!$E$1="CZK",Ceny!AK10193,IF(Verzie!$E$1="SK",Ceny!AL10193,""))</f>
        <v>23.95035</v>
      </c>
    </row>
    <row r="10194" spans="34:39" ht="15">
      <c r="AH10194" s="353" t="s">
        <v>19070</v>
      </c>
      <c r="AI10194" s="352" t="s">
        <v>27871</v>
      </c>
      <c r="AJ10194" s="352" t="s">
        <v>27872</v>
      </c>
      <c r="AK10194" s="354">
        <v>599.07465000000002</v>
      </c>
      <c r="AL10194" s="355">
        <v>24.059229999999999</v>
      </c>
      <c r="AM10194" s="11">
        <f>IF(Verzie!$E$1="CZK",Ceny!AK10194,IF(Verzie!$E$1="SK",Ceny!AL10194,""))</f>
        <v>24.059229999999999</v>
      </c>
    </row>
    <row r="10195" spans="34:39" ht="15">
      <c r="AH10195" s="353" t="s">
        <v>19073</v>
      </c>
      <c r="AI10195" s="352" t="s">
        <v>27873</v>
      </c>
      <c r="AJ10195" s="352" t="s">
        <v>27874</v>
      </c>
      <c r="AK10195" s="354">
        <v>601.78539999999998</v>
      </c>
      <c r="AL10195" s="355">
        <v>24.168099999999999</v>
      </c>
      <c r="AM10195" s="11">
        <f>IF(Verzie!$E$1="CZK",Ceny!AK10195,IF(Verzie!$E$1="SK",Ceny!AL10195,""))</f>
        <v>24.168099999999999</v>
      </c>
    </row>
    <row r="10196" spans="34:39" ht="15">
      <c r="AH10196" s="353" t="s">
        <v>19076</v>
      </c>
      <c r="AI10196" s="352" t="s">
        <v>27875</v>
      </c>
      <c r="AJ10196" s="352" t="s">
        <v>27876</v>
      </c>
      <c r="AK10196" s="354">
        <v>604.49612999999999</v>
      </c>
      <c r="AL10196" s="355">
        <v>24.276949999999999</v>
      </c>
      <c r="AM10196" s="11">
        <f>IF(Verzie!$E$1="CZK",Ceny!AK10196,IF(Verzie!$E$1="SK",Ceny!AL10196,""))</f>
        <v>24.276949999999999</v>
      </c>
    </row>
    <row r="10197" spans="34:39" ht="15">
      <c r="AH10197" s="353" t="s">
        <v>19079</v>
      </c>
      <c r="AI10197" s="352" t="s">
        <v>27877</v>
      </c>
      <c r="AJ10197" s="352" t="s">
        <v>27878</v>
      </c>
      <c r="AK10197" s="354">
        <v>607.20687999999996</v>
      </c>
      <c r="AL10197" s="355">
        <v>24.385829999999999</v>
      </c>
      <c r="AM10197" s="11">
        <f>IF(Verzie!$E$1="CZK",Ceny!AK10197,IF(Verzie!$E$1="SK",Ceny!AL10197,""))</f>
        <v>24.385829999999999</v>
      </c>
    </row>
    <row r="10198" spans="34:39" ht="15">
      <c r="AH10198" s="353" t="s">
        <v>19082</v>
      </c>
      <c r="AI10198" s="352" t="s">
        <v>27879</v>
      </c>
      <c r="AJ10198" s="352" t="s">
        <v>27880</v>
      </c>
      <c r="AK10198" s="354">
        <v>609.91759999999999</v>
      </c>
      <c r="AL10198" s="355">
        <v>24.494679999999999</v>
      </c>
      <c r="AM10198" s="11">
        <f>IF(Verzie!$E$1="CZK",Ceny!AK10198,IF(Verzie!$E$1="SK",Ceny!AL10198,""))</f>
        <v>24.494679999999999</v>
      </c>
    </row>
    <row r="10199" spans="34:39" ht="15">
      <c r="AH10199" s="353" t="s">
        <v>19085</v>
      </c>
      <c r="AI10199" s="352" t="s">
        <v>27881</v>
      </c>
      <c r="AJ10199" s="352" t="s">
        <v>27882</v>
      </c>
      <c r="AK10199" s="354">
        <v>627.70699999999999</v>
      </c>
      <c r="AL10199" s="355">
        <v>25.209129999999998</v>
      </c>
      <c r="AM10199" s="11">
        <f>IF(Verzie!$E$1="CZK",Ceny!AK10199,IF(Verzie!$E$1="SK",Ceny!AL10199,""))</f>
        <v>25.209129999999998</v>
      </c>
    </row>
    <row r="10200" spans="34:39" ht="15">
      <c r="AH10200" s="353" t="s">
        <v>19088</v>
      </c>
      <c r="AI10200" s="352" t="s">
        <v>27883</v>
      </c>
      <c r="AJ10200" s="352" t="s">
        <v>27884</v>
      </c>
      <c r="AK10200" s="354">
        <v>634.20142999999996</v>
      </c>
      <c r="AL10200" s="355">
        <v>25.469930000000002</v>
      </c>
      <c r="AM10200" s="11">
        <f>IF(Verzie!$E$1="CZK",Ceny!AK10200,IF(Verzie!$E$1="SK",Ceny!AL10200,""))</f>
        <v>25.469930000000002</v>
      </c>
    </row>
    <row r="10201" spans="34:39" ht="15">
      <c r="AH10201" s="353" t="s">
        <v>19091</v>
      </c>
      <c r="AI10201" s="352" t="s">
        <v>27885</v>
      </c>
      <c r="AJ10201" s="352" t="s">
        <v>27886</v>
      </c>
      <c r="AK10201" s="354">
        <v>640.69584999999995</v>
      </c>
      <c r="AL10201" s="355">
        <v>25.73075</v>
      </c>
      <c r="AM10201" s="11">
        <f>IF(Verzie!$E$1="CZK",Ceny!AK10201,IF(Verzie!$E$1="SK",Ceny!AL10201,""))</f>
        <v>25.73075</v>
      </c>
    </row>
    <row r="10202" spans="34:39" ht="15">
      <c r="AH10202" s="353" t="s">
        <v>19094</v>
      </c>
      <c r="AI10202" s="352" t="s">
        <v>27887</v>
      </c>
      <c r="AJ10202" s="352" t="s">
        <v>27888</v>
      </c>
      <c r="AK10202" s="354">
        <v>530.00689999999997</v>
      </c>
      <c r="AL10202" s="355">
        <v>21.285430000000002</v>
      </c>
      <c r="AM10202" s="11">
        <f>IF(Verzie!$E$1="CZK",Ceny!AK10202,IF(Verzie!$E$1="SK",Ceny!AL10202,""))</f>
        <v>21.285430000000002</v>
      </c>
    </row>
    <row r="10203" spans="34:39" ht="15">
      <c r="AH10203" s="353" t="s">
        <v>19097</v>
      </c>
      <c r="AI10203" s="352" t="s">
        <v>27889</v>
      </c>
      <c r="AJ10203" s="352" t="s">
        <v>27890</v>
      </c>
      <c r="AK10203" s="354">
        <v>537.52205000000004</v>
      </c>
      <c r="AL10203" s="355">
        <v>21.587230000000002</v>
      </c>
      <c r="AM10203" s="11">
        <f>IF(Verzie!$E$1="CZK",Ceny!AK10203,IF(Verzie!$E$1="SK",Ceny!AL10203,""))</f>
        <v>21.587230000000002</v>
      </c>
    </row>
    <row r="10204" spans="34:39" ht="15">
      <c r="AH10204" s="353" t="s">
        <v>19100</v>
      </c>
      <c r="AI10204" s="352" t="s">
        <v>27891</v>
      </c>
      <c r="AJ10204" s="352" t="s">
        <v>27892</v>
      </c>
      <c r="AK10204" s="354">
        <v>538.60852999999997</v>
      </c>
      <c r="AL10204" s="355">
        <v>21.630880000000001</v>
      </c>
      <c r="AM10204" s="11">
        <f>IF(Verzie!$E$1="CZK",Ceny!AK10204,IF(Verzie!$E$1="SK",Ceny!AL10204,""))</f>
        <v>21.630880000000001</v>
      </c>
    </row>
    <row r="10205" spans="34:39" ht="15">
      <c r="AH10205" s="353" t="s">
        <v>19103</v>
      </c>
      <c r="AI10205" s="352" t="s">
        <v>27893</v>
      </c>
      <c r="AJ10205" s="352" t="s">
        <v>27894</v>
      </c>
      <c r="AK10205" s="354">
        <v>539.69438000000002</v>
      </c>
      <c r="AL10205" s="355">
        <v>21.674479999999999</v>
      </c>
      <c r="AM10205" s="11">
        <f>IF(Verzie!$E$1="CZK",Ceny!AK10205,IF(Verzie!$E$1="SK",Ceny!AL10205,""))</f>
        <v>21.674479999999999</v>
      </c>
    </row>
    <row r="10206" spans="34:39" ht="15">
      <c r="AH10206" s="353" t="s">
        <v>19106</v>
      </c>
      <c r="AI10206" s="352" t="s">
        <v>27895</v>
      </c>
      <c r="AJ10206" s="352" t="s">
        <v>27896</v>
      </c>
      <c r="AK10206" s="354">
        <v>540.78088000000002</v>
      </c>
      <c r="AL10206" s="355">
        <v>21.7181</v>
      </c>
      <c r="AM10206" s="11">
        <f>IF(Verzie!$E$1="CZK",Ceny!AK10206,IF(Verzie!$E$1="SK",Ceny!AL10206,""))</f>
        <v>21.7181</v>
      </c>
    </row>
    <row r="10207" spans="34:39" ht="15">
      <c r="AH10207" s="353" t="s">
        <v>19109</v>
      </c>
      <c r="AI10207" s="352" t="s">
        <v>27897</v>
      </c>
      <c r="AJ10207" s="352" t="s">
        <v>27898</v>
      </c>
      <c r="AK10207" s="354">
        <v>541.86670000000004</v>
      </c>
      <c r="AL10207" s="355">
        <v>21.76173</v>
      </c>
      <c r="AM10207" s="11">
        <f>IF(Verzie!$E$1="CZK",Ceny!AK10207,IF(Verzie!$E$1="SK",Ceny!AL10207,""))</f>
        <v>21.76173</v>
      </c>
    </row>
    <row r="10208" spans="34:39" ht="15">
      <c r="AH10208" s="353" t="s">
        <v>19112</v>
      </c>
      <c r="AI10208" s="352" t="s">
        <v>27899</v>
      </c>
      <c r="AJ10208" s="352" t="s">
        <v>27900</v>
      </c>
      <c r="AK10208" s="354">
        <v>552.67228</v>
      </c>
      <c r="AL10208" s="355">
        <v>22.195679999999999</v>
      </c>
      <c r="AM10208" s="11">
        <f>IF(Verzie!$E$1="CZK",Ceny!AK10208,IF(Verzie!$E$1="SK",Ceny!AL10208,""))</f>
        <v>22.195679999999999</v>
      </c>
    </row>
    <row r="10209" spans="34:39" ht="15">
      <c r="AH10209" s="353" t="s">
        <v>19115</v>
      </c>
      <c r="AI10209" s="352" t="s">
        <v>27901</v>
      </c>
      <c r="AJ10209" s="352" t="s">
        <v>27902</v>
      </c>
      <c r="AK10209" s="354">
        <v>553.75810000000001</v>
      </c>
      <c r="AL10209" s="355">
        <v>22.239280000000001</v>
      </c>
      <c r="AM10209" s="11">
        <f>IF(Verzie!$E$1="CZK",Ceny!AK10209,IF(Verzie!$E$1="SK",Ceny!AL10209,""))</f>
        <v>22.239280000000001</v>
      </c>
    </row>
    <row r="10210" spans="34:39" ht="15">
      <c r="AH10210" s="353" t="s">
        <v>19118</v>
      </c>
      <c r="AI10210" s="352" t="s">
        <v>27903</v>
      </c>
      <c r="AJ10210" s="352" t="s">
        <v>27904</v>
      </c>
      <c r="AK10210" s="354">
        <v>554.57378000000006</v>
      </c>
      <c r="AL10210" s="355">
        <v>22.27205</v>
      </c>
      <c r="AM10210" s="11">
        <f>IF(Verzie!$E$1="CZK",Ceny!AK10210,IF(Verzie!$E$1="SK",Ceny!AL10210,""))</f>
        <v>22.27205</v>
      </c>
    </row>
    <row r="10211" spans="34:39" ht="15">
      <c r="AH10211" s="353" t="s">
        <v>19127</v>
      </c>
      <c r="AI10211" s="352" t="s">
        <v>27905</v>
      </c>
      <c r="AJ10211" s="352" t="s">
        <v>27906</v>
      </c>
      <c r="AK10211" s="354">
        <v>376.34237999999999</v>
      </c>
      <c r="AL10211" s="355">
        <v>15.11415</v>
      </c>
      <c r="AM10211" s="11">
        <f>IF(Verzie!$E$1="CZK",Ceny!AK10211,IF(Verzie!$E$1="SK",Ceny!AL10211,""))</f>
        <v>15.11415</v>
      </c>
    </row>
    <row r="10212" spans="34:39" ht="15">
      <c r="AH10212" s="353" t="s">
        <v>19142</v>
      </c>
      <c r="AI10212" s="352" t="s">
        <v>27907</v>
      </c>
      <c r="AJ10212" s="352" t="s">
        <v>27908</v>
      </c>
      <c r="AK10212" s="354">
        <v>24.340949999999999</v>
      </c>
      <c r="AL10212" s="355">
        <v>0.97755000000000003</v>
      </c>
      <c r="AM10212" s="11">
        <f>IF(Verzie!$E$1="CZK",Ceny!AK10212,IF(Verzie!$E$1="SK",Ceny!AL10212,""))</f>
        <v>0.97755000000000003</v>
      </c>
    </row>
    <row r="10213" spans="34:39" ht="15">
      <c r="AH10213" s="353" t="s">
        <v>19695</v>
      </c>
      <c r="AI10213" s="352" t="s">
        <v>27909</v>
      </c>
      <c r="AJ10213" s="352" t="s">
        <v>27910</v>
      </c>
      <c r="AK10213" s="354">
        <v>48.805599999999998</v>
      </c>
      <c r="AL10213" s="355">
        <v>1.96008</v>
      </c>
      <c r="AM10213" s="11">
        <f>IF(Verzie!$E$1="CZK",Ceny!AK10213,IF(Verzie!$E$1="SK",Ceny!AL10213,""))</f>
        <v>1.96008</v>
      </c>
    </row>
    <row r="10214" spans="34:39" ht="15">
      <c r="AH10214" s="353" t="s">
        <v>1083</v>
      </c>
      <c r="AI10214" s="352" t="s">
        <v>27911</v>
      </c>
      <c r="AJ10214" s="352" t="s">
        <v>27912</v>
      </c>
      <c r="AK10214" s="354">
        <v>134.5164</v>
      </c>
      <c r="AL10214" s="355">
        <v>5.4022800000000002</v>
      </c>
      <c r="AM10214" s="11">
        <f>IF(Verzie!$E$1="CZK",Ceny!AK10214,IF(Verzie!$E$1="SK",Ceny!AL10214,""))</f>
        <v>5.4022800000000002</v>
      </c>
    </row>
    <row r="10215" spans="34:39" ht="15">
      <c r="AH10215" s="353" t="s">
        <v>1084</v>
      </c>
      <c r="AI10215" s="352" t="s">
        <v>27913</v>
      </c>
      <c r="AJ10215" s="352" t="s">
        <v>27914</v>
      </c>
      <c r="AK10215" s="354">
        <v>147.96745000000001</v>
      </c>
      <c r="AL10215" s="355">
        <v>5.9424700000000001</v>
      </c>
      <c r="AM10215" s="11">
        <f>IF(Verzie!$E$1="CZK",Ceny!AK10215,IF(Verzie!$E$1="SK",Ceny!AL10215,""))</f>
        <v>5.9424700000000001</v>
      </c>
    </row>
    <row r="10216" spans="34:39" ht="15">
      <c r="AH10216" s="353" t="s">
        <v>1077</v>
      </c>
      <c r="AI10216" s="352" t="s">
        <v>27915</v>
      </c>
      <c r="AJ10216" s="352" t="s">
        <v>27916</v>
      </c>
      <c r="AK10216" s="354">
        <v>134.5164</v>
      </c>
      <c r="AL10216" s="355">
        <v>5.4022800000000002</v>
      </c>
      <c r="AM10216" s="11">
        <f>IF(Verzie!$E$1="CZK",Ceny!AK10216,IF(Verzie!$E$1="SK",Ceny!AL10216,""))</f>
        <v>5.4022800000000002</v>
      </c>
    </row>
    <row r="10217" spans="34:39" ht="15">
      <c r="AH10217" s="353" t="s">
        <v>1078</v>
      </c>
      <c r="AI10217" s="352" t="s">
        <v>27917</v>
      </c>
      <c r="AJ10217" s="352" t="s">
        <v>27918</v>
      </c>
      <c r="AK10217" s="354">
        <v>147.96745000000001</v>
      </c>
      <c r="AL10217" s="355">
        <v>5.9424700000000001</v>
      </c>
      <c r="AM10217" s="11">
        <f>IF(Verzie!$E$1="CZK",Ceny!AK10217,IF(Verzie!$E$1="SK",Ceny!AL10217,""))</f>
        <v>5.9424700000000001</v>
      </c>
    </row>
    <row r="10218" spans="34:39" ht="15">
      <c r="AH10218" s="353" t="s">
        <v>1107</v>
      </c>
      <c r="AI10218" s="352" t="s">
        <v>27919</v>
      </c>
      <c r="AJ10218" s="352" t="s">
        <v>27920</v>
      </c>
      <c r="AK10218" s="354">
        <v>103.95635</v>
      </c>
      <c r="AL10218" s="355">
        <v>4.1749499999999999</v>
      </c>
      <c r="AM10218" s="11">
        <f>IF(Verzie!$E$1="CZK",Ceny!AK10218,IF(Verzie!$E$1="SK",Ceny!AL10218,""))</f>
        <v>4.1749499999999999</v>
      </c>
    </row>
    <row r="10219" spans="34:39" ht="15">
      <c r="AH10219" s="353" t="s">
        <v>1101</v>
      </c>
      <c r="AI10219" s="352" t="s">
        <v>27921</v>
      </c>
      <c r="AJ10219" s="352" t="s">
        <v>27922</v>
      </c>
      <c r="AK10219" s="354">
        <v>103.95635</v>
      </c>
      <c r="AL10219" s="355">
        <v>4.1749499999999999</v>
      </c>
      <c r="AM10219" s="11">
        <f>IF(Verzie!$E$1="CZK",Ceny!AK10219,IF(Verzie!$E$1="SK",Ceny!AL10219,""))</f>
        <v>4.1749499999999999</v>
      </c>
    </row>
    <row r="10220" spans="34:39" ht="15">
      <c r="AH10220" s="353" t="s">
        <v>1113</v>
      </c>
      <c r="AI10220" s="352" t="s">
        <v>27923</v>
      </c>
      <c r="AJ10220" s="352" t="s">
        <v>27924</v>
      </c>
      <c r="AK10220" s="354">
        <v>206.30717999999999</v>
      </c>
      <c r="AL10220" s="355">
        <v>8.2854299999999999</v>
      </c>
      <c r="AM10220" s="11">
        <f>IF(Verzie!$E$1="CZK",Ceny!AK10220,IF(Verzie!$E$1="SK",Ceny!AL10220,""))</f>
        <v>8.2854299999999999</v>
      </c>
    </row>
    <row r="10221" spans="34:39" ht="15">
      <c r="AH10221" s="353" t="s">
        <v>1116</v>
      </c>
      <c r="AI10221" s="352" t="s">
        <v>27925</v>
      </c>
      <c r="AJ10221" s="352" t="s">
        <v>27926</v>
      </c>
      <c r="AK10221" s="354">
        <v>82.373199999999997</v>
      </c>
      <c r="AL10221" s="355">
        <v>3.3081499999999999</v>
      </c>
      <c r="AM10221" s="11">
        <f>IF(Verzie!$E$1="CZK",Ceny!AK10221,IF(Verzie!$E$1="SK",Ceny!AL10221,""))</f>
        <v>3.3081499999999999</v>
      </c>
    </row>
    <row r="10222" spans="34:39" ht="15">
      <c r="AH10222" s="353" t="s">
        <v>1119</v>
      </c>
      <c r="AI10222" s="352" t="s">
        <v>27927</v>
      </c>
      <c r="AJ10222" s="352" t="s">
        <v>27928</v>
      </c>
      <c r="AK10222" s="354">
        <v>167.13585</v>
      </c>
      <c r="AL10222" s="355">
        <v>6.7122799999999998</v>
      </c>
      <c r="AM10222" s="11">
        <f>IF(Verzie!$E$1="CZK",Ceny!AK10222,IF(Verzie!$E$1="SK",Ceny!AL10222,""))</f>
        <v>6.7122799999999998</v>
      </c>
    </row>
    <row r="10223" spans="34:39" ht="15">
      <c r="AH10223" s="353" t="s">
        <v>19828</v>
      </c>
      <c r="AI10223" s="352" t="s">
        <v>27929</v>
      </c>
      <c r="AJ10223" s="352" t="s">
        <v>27930</v>
      </c>
      <c r="AK10223" s="354">
        <v>81.988780000000006</v>
      </c>
      <c r="AL10223" s="355">
        <v>3.2927300000000002</v>
      </c>
      <c r="AM10223" s="11">
        <f>IF(Verzie!$E$1="CZK",Ceny!AK10223,IF(Verzie!$E$1="SK",Ceny!AL10223,""))</f>
        <v>3.2927300000000002</v>
      </c>
    </row>
    <row r="10224" spans="34:39" ht="15">
      <c r="AH10224" s="353" t="s">
        <v>1149</v>
      </c>
      <c r="AI10224" s="352" t="s">
        <v>27931</v>
      </c>
      <c r="AJ10224" s="352" t="s">
        <v>27932</v>
      </c>
      <c r="AK10224" s="354">
        <v>328.91237999999998</v>
      </c>
      <c r="AL10224" s="355">
        <v>13.20933</v>
      </c>
      <c r="AM10224" s="11">
        <f>IF(Verzie!$E$1="CZK",Ceny!AK10224,IF(Verzie!$E$1="SK",Ceny!AL10224,""))</f>
        <v>13.20933</v>
      </c>
    </row>
    <row r="10225" spans="34:39" ht="15">
      <c r="AH10225" s="353" t="s">
        <v>1144</v>
      </c>
      <c r="AI10225" s="352" t="s">
        <v>27933</v>
      </c>
      <c r="AJ10225" s="352" t="s">
        <v>27934</v>
      </c>
      <c r="AK10225" s="354">
        <v>341.72755000000001</v>
      </c>
      <c r="AL10225" s="355">
        <v>13.4002</v>
      </c>
      <c r="AM10225" s="11">
        <f>IF(Verzie!$E$1="CZK",Ceny!AK10225,IF(Verzie!$E$1="SK",Ceny!AL10225,""))</f>
        <v>13.4002</v>
      </c>
    </row>
    <row r="10226" spans="34:39" ht="15">
      <c r="AH10226" s="353" t="s">
        <v>1145</v>
      </c>
      <c r="AI10226" s="352" t="s">
        <v>27935</v>
      </c>
      <c r="AJ10226" s="352" t="s">
        <v>27936</v>
      </c>
      <c r="AK10226" s="354">
        <v>375.90033</v>
      </c>
      <c r="AL10226" s="355">
        <v>15.096399999999999</v>
      </c>
      <c r="AM10226" s="11">
        <f>IF(Verzie!$E$1="CZK",Ceny!AK10226,IF(Verzie!$E$1="SK",Ceny!AL10226,""))</f>
        <v>15.096399999999999</v>
      </c>
    </row>
    <row r="10227" spans="34:39" ht="15">
      <c r="AH10227" s="353" t="s">
        <v>1141</v>
      </c>
      <c r="AI10227" s="352" t="s">
        <v>27937</v>
      </c>
      <c r="AJ10227" s="352" t="s">
        <v>27938</v>
      </c>
      <c r="AK10227" s="354">
        <v>285.0752</v>
      </c>
      <c r="AL10227" s="355">
        <v>11.4488</v>
      </c>
      <c r="AM10227" s="11">
        <f>IF(Verzie!$E$1="CZK",Ceny!AK10227,IF(Verzie!$E$1="SK",Ceny!AL10227,""))</f>
        <v>11.4488</v>
      </c>
    </row>
    <row r="10228" spans="34:39" ht="15">
      <c r="AH10228" s="353" t="s">
        <v>27939</v>
      </c>
      <c r="AI10228" s="352" t="s">
        <v>27940</v>
      </c>
      <c r="AJ10228" s="352" t="s">
        <v>27941</v>
      </c>
      <c r="AK10228" s="354">
        <v>8.9457000000000004</v>
      </c>
      <c r="AL10228" s="355">
        <v>0.35927999999999999</v>
      </c>
      <c r="AM10228" s="11">
        <f>IF(Verzie!$E$1="CZK",Ceny!AK10228,IF(Verzie!$E$1="SK",Ceny!AL10228,""))</f>
        <v>0.35927999999999999</v>
      </c>
    </row>
    <row r="10229" spans="34:39" ht="15">
      <c r="AH10229" s="353" t="s">
        <v>20181</v>
      </c>
      <c r="AI10229" s="352" t="s">
        <v>27942</v>
      </c>
      <c r="AJ10229" s="352" t="s">
        <v>27943</v>
      </c>
      <c r="AK10229" s="354">
        <v>203.13972999999999</v>
      </c>
      <c r="AL10229" s="355">
        <v>8.1582299999999996</v>
      </c>
      <c r="AM10229" s="11">
        <f>IF(Verzie!$E$1="CZK",Ceny!AK10229,IF(Verzie!$E$1="SK",Ceny!AL10229,""))</f>
        <v>8.1582299999999996</v>
      </c>
    </row>
    <row r="10230" spans="34:39" ht="15">
      <c r="AH10230" s="353" t="s">
        <v>20184</v>
      </c>
      <c r="AI10230" s="352" t="s">
        <v>27944</v>
      </c>
      <c r="AJ10230" s="352" t="s">
        <v>27945</v>
      </c>
      <c r="AK10230" s="354">
        <v>206.03</v>
      </c>
      <c r="AL10230" s="355">
        <v>0</v>
      </c>
      <c r="AM10230" s="11">
        <f>IF(Verzie!$E$1="CZK",Ceny!AK10230,IF(Verzie!$E$1="SK",Ceny!AL10230,""))</f>
        <v>0</v>
      </c>
    </row>
    <row r="10231" spans="34:39" ht="15">
      <c r="AH10231" s="353" t="s">
        <v>20190</v>
      </c>
      <c r="AI10231" s="352" t="s">
        <v>27946</v>
      </c>
      <c r="AJ10231" s="352" t="s">
        <v>27947</v>
      </c>
      <c r="AK10231" s="354">
        <v>211.80466999999999</v>
      </c>
      <c r="AL10231" s="355">
        <v>8.5061999999999998</v>
      </c>
      <c r="AM10231" s="11">
        <f>IF(Verzie!$E$1="CZK",Ceny!AK10231,IF(Verzie!$E$1="SK",Ceny!AL10231,""))</f>
        <v>8.5061999999999998</v>
      </c>
    </row>
    <row r="10232" spans="34:39" ht="15">
      <c r="AH10232" s="353" t="s">
        <v>20232</v>
      </c>
      <c r="AI10232" s="352" t="s">
        <v>27948</v>
      </c>
      <c r="AJ10232" s="352" t="s">
        <v>27949</v>
      </c>
      <c r="AK10232" s="354">
        <v>142.2236</v>
      </c>
      <c r="AL10232" s="355">
        <v>5.7118000000000002</v>
      </c>
      <c r="AM10232" s="11">
        <f>IF(Verzie!$E$1="CZK",Ceny!AK10232,IF(Verzie!$E$1="SK",Ceny!AL10232,""))</f>
        <v>5.7118000000000002</v>
      </c>
    </row>
    <row r="10233" spans="34:39" ht="15">
      <c r="AH10233" s="353" t="s">
        <v>20256</v>
      </c>
      <c r="AI10233" s="352" t="s">
        <v>27950</v>
      </c>
      <c r="AJ10233" s="352" t="s">
        <v>27951</v>
      </c>
      <c r="AK10233" s="354">
        <v>166.42303000000001</v>
      </c>
      <c r="AL10233" s="355">
        <v>6.6836500000000001</v>
      </c>
      <c r="AM10233" s="11">
        <f>IF(Verzie!$E$1="CZK",Ceny!AK10233,IF(Verzie!$E$1="SK",Ceny!AL10233,""))</f>
        <v>6.6836500000000001</v>
      </c>
    </row>
    <row r="10234" spans="34:39" ht="15">
      <c r="AH10234" s="353" t="s">
        <v>20259</v>
      </c>
      <c r="AI10234" s="352" t="s">
        <v>27952</v>
      </c>
      <c r="AJ10234" s="352" t="s">
        <v>27953</v>
      </c>
      <c r="AK10234" s="354">
        <v>168.7063</v>
      </c>
      <c r="AL10234" s="355">
        <v>6.7753500000000004</v>
      </c>
      <c r="AM10234" s="11">
        <f>IF(Verzie!$E$1="CZK",Ceny!AK10234,IF(Verzie!$E$1="SK",Ceny!AL10234,""))</f>
        <v>6.7753500000000004</v>
      </c>
    </row>
    <row r="10235" spans="34:39" ht="15">
      <c r="AH10235" s="353" t="s">
        <v>20283</v>
      </c>
      <c r="AI10235" s="352" t="s">
        <v>27954</v>
      </c>
      <c r="AJ10235" s="352" t="s">
        <v>27955</v>
      </c>
      <c r="AK10235" s="354">
        <v>202.35731999999999</v>
      </c>
      <c r="AL10235" s="355">
        <v>8.1267999999999994</v>
      </c>
      <c r="AM10235" s="11">
        <f>IF(Verzie!$E$1="CZK",Ceny!AK10235,IF(Verzie!$E$1="SK",Ceny!AL10235,""))</f>
        <v>8.1267999999999994</v>
      </c>
    </row>
    <row r="10236" spans="34:39" ht="15">
      <c r="AH10236" s="353" t="s">
        <v>20301</v>
      </c>
      <c r="AI10236" s="352" t="s">
        <v>27956</v>
      </c>
      <c r="AJ10236" s="352" t="s">
        <v>27957</v>
      </c>
      <c r="AK10236" s="354">
        <v>287.9203</v>
      </c>
      <c r="AL10236" s="355">
        <v>11.563079999999999</v>
      </c>
      <c r="AM10236" s="11">
        <f>IF(Verzie!$E$1="CZK",Ceny!AK10236,IF(Verzie!$E$1="SK",Ceny!AL10236,""))</f>
        <v>11.563079999999999</v>
      </c>
    </row>
    <row r="10237" spans="34:39" ht="15">
      <c r="AH10237" s="353" t="s">
        <v>20334</v>
      </c>
      <c r="AI10237" s="352" t="s">
        <v>27958</v>
      </c>
      <c r="AJ10237" s="352" t="s">
        <v>27959</v>
      </c>
      <c r="AK10237" s="354">
        <v>134.87153000000001</v>
      </c>
      <c r="AL10237" s="355">
        <v>5.4165299999999998</v>
      </c>
      <c r="AM10237" s="11">
        <f>IF(Verzie!$E$1="CZK",Ceny!AK10237,IF(Verzie!$E$1="SK",Ceny!AL10237,""))</f>
        <v>5.4165299999999998</v>
      </c>
    </row>
    <row r="10238" spans="34:39" ht="15">
      <c r="AH10238" s="353" t="s">
        <v>20337</v>
      </c>
      <c r="AI10238" s="352" t="s">
        <v>27960</v>
      </c>
      <c r="AJ10238" s="352" t="s">
        <v>27961</v>
      </c>
      <c r="AK10238" s="354">
        <v>136.70848000000001</v>
      </c>
      <c r="AL10238" s="355">
        <v>5.4903000000000004</v>
      </c>
      <c r="AM10238" s="11">
        <f>IF(Verzie!$E$1="CZK",Ceny!AK10238,IF(Verzie!$E$1="SK",Ceny!AL10238,""))</f>
        <v>5.4903000000000004</v>
      </c>
    </row>
    <row r="10239" spans="34:39" ht="15">
      <c r="AH10239" s="353" t="s">
        <v>20343</v>
      </c>
      <c r="AI10239" s="352" t="s">
        <v>27962</v>
      </c>
      <c r="AJ10239" s="352" t="s">
        <v>27963</v>
      </c>
      <c r="AK10239" s="354">
        <v>140.38505000000001</v>
      </c>
      <c r="AL10239" s="355">
        <v>5.63795</v>
      </c>
      <c r="AM10239" s="11">
        <f>IF(Verzie!$E$1="CZK",Ceny!AK10239,IF(Verzie!$E$1="SK",Ceny!AL10239,""))</f>
        <v>5.63795</v>
      </c>
    </row>
    <row r="10240" spans="34:39" ht="15">
      <c r="AH10240" s="353" t="s">
        <v>20370</v>
      </c>
      <c r="AI10240" s="352" t="s">
        <v>27964</v>
      </c>
      <c r="AJ10240" s="352" t="s">
        <v>27965</v>
      </c>
      <c r="AK10240" s="354">
        <v>166.42303000000001</v>
      </c>
      <c r="AL10240" s="355">
        <v>6.6836500000000001</v>
      </c>
      <c r="AM10240" s="11">
        <f>IF(Verzie!$E$1="CZK",Ceny!AK10240,IF(Verzie!$E$1="SK",Ceny!AL10240,""))</f>
        <v>6.6836500000000001</v>
      </c>
    </row>
    <row r="10241" spans="34:39" ht="15">
      <c r="AH10241" s="353" t="s">
        <v>20394</v>
      </c>
      <c r="AI10241" s="352" t="s">
        <v>27966</v>
      </c>
      <c r="AJ10241" s="352" t="s">
        <v>27967</v>
      </c>
      <c r="AK10241" s="354">
        <v>199.45783</v>
      </c>
      <c r="AL10241" s="355">
        <v>8.0103500000000007</v>
      </c>
      <c r="AM10241" s="11">
        <f>IF(Verzie!$E$1="CZK",Ceny!AK10241,IF(Verzie!$E$1="SK",Ceny!AL10241,""))</f>
        <v>8.0103500000000007</v>
      </c>
    </row>
    <row r="10242" spans="34:39" ht="15">
      <c r="AH10242" s="353" t="s">
        <v>20397</v>
      </c>
      <c r="AI10242" s="352" t="s">
        <v>27968</v>
      </c>
      <c r="AJ10242" s="352" t="s">
        <v>27969</v>
      </c>
      <c r="AK10242" s="354">
        <v>202.35731999999999</v>
      </c>
      <c r="AL10242" s="355">
        <v>8.1267999999999994</v>
      </c>
      <c r="AM10242" s="11">
        <f>IF(Verzie!$E$1="CZK",Ceny!AK10242,IF(Verzie!$E$1="SK",Ceny!AL10242,""))</f>
        <v>8.1267999999999994</v>
      </c>
    </row>
    <row r="10243" spans="34:39" ht="15">
      <c r="AH10243" s="353" t="s">
        <v>20418</v>
      </c>
      <c r="AI10243" s="352" t="s">
        <v>27970</v>
      </c>
      <c r="AJ10243" s="352" t="s">
        <v>27971</v>
      </c>
      <c r="AK10243" s="354">
        <v>292.36648000000002</v>
      </c>
      <c r="AL10243" s="355">
        <v>11.741630000000001</v>
      </c>
      <c r="AM10243" s="11">
        <f>IF(Verzie!$E$1="CZK",Ceny!AK10243,IF(Verzie!$E$1="SK",Ceny!AL10243,""))</f>
        <v>11.741630000000001</v>
      </c>
    </row>
    <row r="10244" spans="34:39" ht="15">
      <c r="AH10244" s="353" t="s">
        <v>20421</v>
      </c>
      <c r="AI10244" s="352" t="s">
        <v>27972</v>
      </c>
      <c r="AJ10244" s="352" t="s">
        <v>27973</v>
      </c>
      <c r="AK10244" s="354">
        <v>296.8116</v>
      </c>
      <c r="AL10244" s="355">
        <v>11.92015</v>
      </c>
      <c r="AM10244" s="11">
        <f>IF(Verzie!$E$1="CZK",Ceny!AK10244,IF(Verzie!$E$1="SK",Ceny!AL10244,""))</f>
        <v>11.92015</v>
      </c>
    </row>
    <row r="10245" spans="34:39" ht="15">
      <c r="AH10245" s="353" t="s">
        <v>20448</v>
      </c>
      <c r="AI10245" s="352" t="s">
        <v>27974</v>
      </c>
      <c r="AJ10245" s="352" t="s">
        <v>27975</v>
      </c>
      <c r="AK10245" s="354">
        <v>134.87153000000001</v>
      </c>
      <c r="AL10245" s="355">
        <v>5.4165299999999998</v>
      </c>
      <c r="AM10245" s="11">
        <f>IF(Verzie!$E$1="CZK",Ceny!AK10245,IF(Verzie!$E$1="SK",Ceny!AL10245,""))</f>
        <v>5.4165299999999998</v>
      </c>
    </row>
    <row r="10246" spans="34:39" ht="15">
      <c r="AH10246" s="353" t="s">
        <v>20451</v>
      </c>
      <c r="AI10246" s="352" t="s">
        <v>27976</v>
      </c>
      <c r="AJ10246" s="352" t="s">
        <v>27977</v>
      </c>
      <c r="AK10246" s="354">
        <v>136.70848000000001</v>
      </c>
      <c r="AL10246" s="355">
        <v>5.4903000000000004</v>
      </c>
      <c r="AM10246" s="11">
        <f>IF(Verzie!$E$1="CZK",Ceny!AK10246,IF(Verzie!$E$1="SK",Ceny!AL10246,""))</f>
        <v>5.4903000000000004</v>
      </c>
    </row>
    <row r="10247" spans="34:39" ht="15">
      <c r="AH10247" s="353" t="s">
        <v>20457</v>
      </c>
      <c r="AI10247" s="352" t="s">
        <v>27978</v>
      </c>
      <c r="AJ10247" s="352" t="s">
        <v>27979</v>
      </c>
      <c r="AK10247" s="354">
        <v>140.38505000000001</v>
      </c>
      <c r="AL10247" s="355">
        <v>5.63795</v>
      </c>
      <c r="AM10247" s="11">
        <f>IF(Verzie!$E$1="CZK",Ceny!AK10247,IF(Verzie!$E$1="SK",Ceny!AL10247,""))</f>
        <v>5.63795</v>
      </c>
    </row>
    <row r="10248" spans="34:39" ht="15">
      <c r="AH10248" s="353" t="s">
        <v>20460</v>
      </c>
      <c r="AI10248" s="352" t="s">
        <v>27980</v>
      </c>
      <c r="AJ10248" s="352" t="s">
        <v>27981</v>
      </c>
      <c r="AK10248" s="354">
        <v>142.2236</v>
      </c>
      <c r="AL10248" s="355">
        <v>5.7118000000000002</v>
      </c>
      <c r="AM10248" s="11">
        <f>IF(Verzie!$E$1="CZK",Ceny!AK10248,IF(Verzie!$E$1="SK",Ceny!AL10248,""))</f>
        <v>5.7118000000000002</v>
      </c>
    </row>
    <row r="10249" spans="34:39" ht="15">
      <c r="AH10249" s="353" t="s">
        <v>20481</v>
      </c>
      <c r="AI10249" s="352" t="s">
        <v>27982</v>
      </c>
      <c r="AJ10249" s="352" t="s">
        <v>27983</v>
      </c>
      <c r="AK10249" s="354">
        <v>164.13919999999999</v>
      </c>
      <c r="AL10249" s="355">
        <v>6.5919299999999996</v>
      </c>
      <c r="AM10249" s="11">
        <f>IF(Verzie!$E$1="CZK",Ceny!AK10249,IF(Verzie!$E$1="SK",Ceny!AL10249,""))</f>
        <v>6.5919299999999996</v>
      </c>
    </row>
    <row r="10250" spans="34:39" ht="15">
      <c r="AH10250" s="353" t="s">
        <v>20484</v>
      </c>
      <c r="AI10250" s="352" t="s">
        <v>27984</v>
      </c>
      <c r="AJ10250" s="352" t="s">
        <v>27985</v>
      </c>
      <c r="AK10250" s="354">
        <v>166.42303000000001</v>
      </c>
      <c r="AL10250" s="355">
        <v>6.6836500000000001</v>
      </c>
      <c r="AM10250" s="11">
        <f>IF(Verzie!$E$1="CZK",Ceny!AK10250,IF(Verzie!$E$1="SK",Ceny!AL10250,""))</f>
        <v>6.6836500000000001</v>
      </c>
    </row>
    <row r="10251" spans="34:39" ht="15">
      <c r="AH10251" s="353" t="s">
        <v>20487</v>
      </c>
      <c r="AI10251" s="352" t="s">
        <v>27986</v>
      </c>
      <c r="AJ10251" s="352" t="s">
        <v>27987</v>
      </c>
      <c r="AK10251" s="354">
        <v>168.7063</v>
      </c>
      <c r="AL10251" s="355">
        <v>6.7753500000000004</v>
      </c>
      <c r="AM10251" s="11">
        <f>IF(Verzie!$E$1="CZK",Ceny!AK10251,IF(Verzie!$E$1="SK",Ceny!AL10251,""))</f>
        <v>6.7753500000000004</v>
      </c>
    </row>
    <row r="10252" spans="34:39" ht="15">
      <c r="AH10252" s="353" t="s">
        <v>20502</v>
      </c>
      <c r="AI10252" s="352" t="s">
        <v>27988</v>
      </c>
      <c r="AJ10252" s="352" t="s">
        <v>27989</v>
      </c>
      <c r="AK10252" s="354">
        <v>193.65565000000001</v>
      </c>
      <c r="AL10252" s="355">
        <v>7.7773199999999996</v>
      </c>
      <c r="AM10252" s="11">
        <f>IF(Verzie!$E$1="CZK",Ceny!AK10252,IF(Verzie!$E$1="SK",Ceny!AL10252,""))</f>
        <v>7.7773199999999996</v>
      </c>
    </row>
    <row r="10253" spans="34:39" ht="15">
      <c r="AH10253" s="353" t="s">
        <v>20508</v>
      </c>
      <c r="AI10253" s="352" t="s">
        <v>27990</v>
      </c>
      <c r="AJ10253" s="352" t="s">
        <v>27991</v>
      </c>
      <c r="AK10253" s="354">
        <v>199.45783</v>
      </c>
      <c r="AL10253" s="355">
        <v>8.0103500000000007</v>
      </c>
      <c r="AM10253" s="11">
        <f>IF(Verzie!$E$1="CZK",Ceny!AK10253,IF(Verzie!$E$1="SK",Ceny!AL10253,""))</f>
        <v>8.0103500000000007</v>
      </c>
    </row>
    <row r="10254" spans="34:39" ht="15">
      <c r="AH10254" s="353" t="s">
        <v>20523</v>
      </c>
      <c r="AI10254" s="352" t="s">
        <v>27992</v>
      </c>
      <c r="AJ10254" s="352" t="s">
        <v>27993</v>
      </c>
      <c r="AK10254" s="354">
        <v>279.02845000000002</v>
      </c>
      <c r="AL10254" s="355">
        <v>11.20595</v>
      </c>
      <c r="AM10254" s="11">
        <f>IF(Verzie!$E$1="CZK",Ceny!AK10254,IF(Verzie!$E$1="SK",Ceny!AL10254,""))</f>
        <v>11.20595</v>
      </c>
    </row>
    <row r="10255" spans="34:39" ht="15">
      <c r="AH10255" s="353" t="s">
        <v>20526</v>
      </c>
      <c r="AI10255" s="352" t="s">
        <v>27994</v>
      </c>
      <c r="AJ10255" s="352" t="s">
        <v>27995</v>
      </c>
      <c r="AK10255" s="354">
        <v>283.47570000000002</v>
      </c>
      <c r="AL10255" s="355">
        <v>11.38458</v>
      </c>
      <c r="AM10255" s="11">
        <f>IF(Verzie!$E$1="CZK",Ceny!AK10255,IF(Verzie!$E$1="SK",Ceny!AL10255,""))</f>
        <v>11.38458</v>
      </c>
    </row>
    <row r="10256" spans="34:39" ht="15">
      <c r="AH10256" s="353" t="s">
        <v>20529</v>
      </c>
      <c r="AI10256" s="352" t="s">
        <v>27996</v>
      </c>
      <c r="AJ10256" s="352" t="s">
        <v>27997</v>
      </c>
      <c r="AK10256" s="354">
        <v>287.9203</v>
      </c>
      <c r="AL10256" s="355">
        <v>11.563079999999999</v>
      </c>
      <c r="AM10256" s="11">
        <f>IF(Verzie!$E$1="CZK",Ceny!AK10256,IF(Verzie!$E$1="SK",Ceny!AL10256,""))</f>
        <v>11.563079999999999</v>
      </c>
    </row>
    <row r="10257" spans="34:39" ht="15">
      <c r="AH10257" s="353" t="s">
        <v>20532</v>
      </c>
      <c r="AI10257" s="352" t="s">
        <v>27998</v>
      </c>
      <c r="AJ10257" s="352" t="s">
        <v>27999</v>
      </c>
      <c r="AK10257" s="354">
        <v>292.36648000000002</v>
      </c>
      <c r="AL10257" s="355">
        <v>11.741630000000001</v>
      </c>
      <c r="AM10257" s="11">
        <f>IF(Verzie!$E$1="CZK",Ceny!AK10257,IF(Verzie!$E$1="SK",Ceny!AL10257,""))</f>
        <v>11.741630000000001</v>
      </c>
    </row>
    <row r="10258" spans="34:39" ht="15">
      <c r="AH10258" s="353" t="s">
        <v>28000</v>
      </c>
      <c r="AI10258" s="352" t="s">
        <v>28001</v>
      </c>
      <c r="AJ10258" s="352" t="s">
        <v>28002</v>
      </c>
      <c r="AK10258" s="354">
        <v>28.618980000000001</v>
      </c>
      <c r="AL10258" s="355">
        <v>1.1493500000000001</v>
      </c>
      <c r="AM10258" s="11">
        <f>IF(Verzie!$E$1="CZK",Ceny!AK10258,IF(Verzie!$E$1="SK",Ceny!AL10258,""))</f>
        <v>1.1493500000000001</v>
      </c>
    </row>
    <row r="10259" spans="34:39" ht="15">
      <c r="AH10259" s="353" t="s">
        <v>28003</v>
      </c>
      <c r="AI10259" s="352" t="s">
        <v>28004</v>
      </c>
      <c r="AJ10259" s="352" t="s">
        <v>28005</v>
      </c>
      <c r="AK10259" s="354">
        <v>28.618980000000001</v>
      </c>
      <c r="AL10259" s="355">
        <v>1.1493500000000001</v>
      </c>
      <c r="AM10259" s="11">
        <f>IF(Verzie!$E$1="CZK",Ceny!AK10259,IF(Verzie!$E$1="SK",Ceny!AL10259,""))</f>
        <v>1.1493500000000001</v>
      </c>
    </row>
    <row r="10260" spans="34:39" ht="15">
      <c r="AH10260" s="353" t="s">
        <v>28006</v>
      </c>
      <c r="AI10260" s="352" t="s">
        <v>28007</v>
      </c>
      <c r="AJ10260" s="352" t="s">
        <v>28008</v>
      </c>
      <c r="AK10260" s="354">
        <v>25</v>
      </c>
      <c r="AL10260" s="355">
        <v>0</v>
      </c>
      <c r="AM10260" s="11">
        <f>IF(Verzie!$E$1="CZK",Ceny!AK10260,IF(Verzie!$E$1="SK",Ceny!AL10260,""))</f>
        <v>0</v>
      </c>
    </row>
    <row r="10261" spans="34:39" ht="15">
      <c r="AH10261" s="353" t="s">
        <v>28006</v>
      </c>
      <c r="AI10261" s="352" t="s">
        <v>28009</v>
      </c>
      <c r="AJ10261" s="352" t="s">
        <v>28010</v>
      </c>
      <c r="AK10261" s="354">
        <v>25</v>
      </c>
      <c r="AL10261" s="355">
        <v>0</v>
      </c>
      <c r="AM10261" s="11">
        <f>IF(Verzie!$E$1="CZK",Ceny!AK10261,IF(Verzie!$E$1="SK",Ceny!AL10261,""))</f>
        <v>0</v>
      </c>
    </row>
    <row r="10262" spans="34:39" ht="15">
      <c r="AH10262" s="353" t="s">
        <v>28006</v>
      </c>
      <c r="AI10262" s="352" t="s">
        <v>28011</v>
      </c>
      <c r="AJ10262" s="352" t="s">
        <v>28012</v>
      </c>
      <c r="AK10262" s="354">
        <v>25</v>
      </c>
      <c r="AL10262" s="355">
        <v>0</v>
      </c>
      <c r="AM10262" s="11">
        <f>IF(Verzie!$E$1="CZK",Ceny!AK10262,IF(Verzie!$E$1="SK",Ceny!AL10262,""))</f>
        <v>0</v>
      </c>
    </row>
  </sheetData>
  <hyperlinks>
    <hyperlink ref="J2" location="FORM!A1" display=" Úvod" xr:uid="{B4AF0FFA-B01C-4535-860A-867590DB63D6}"/>
  </hyperlinks>
  <pageMargins left="0.7" right="0.7" top="0.78740157499999996" bottom="0.78740157499999996" header="0.3" footer="0.3"/>
  <pageSetup paperSize="9" orientation="portrait" r:id="rId1"/>
  <headerFooter>
    <oddHeader>&amp;R&amp;"Aptos"&amp;10&amp;K000000 Restricted&amp;1#_x000D_</oddHead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5B52-7E3E-4878-A49A-70C1F22AFF6F}">
  <sheetPr codeName="List6"/>
  <dimension ref="A1"/>
  <sheetViews>
    <sheetView showGridLines="0" showRowColHeaders="0" workbookViewId="0">
      <selection activeCell="A5" sqref="A5"/>
    </sheetView>
  </sheetViews>
  <sheetFormatPr defaultRowHeight="14.25"/>
  <sheetData/>
  <pageMargins left="0.7" right="0.7" top="0.78740157499999996" bottom="0.78740157499999996" header="0.3" footer="0.3"/>
  <headerFooter>
    <oddHeader>&amp;R&amp;"Aptos"&amp;10&amp;K000000 Restricted&amp;1#_x000D_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E0C6-1786-44FF-901E-56287A333C72}">
  <sheetPr codeName="List35"/>
  <dimension ref="A1:M235"/>
  <sheetViews>
    <sheetView showGridLines="0" showRowColHeaders="0" topLeftCell="B1" workbookViewId="0">
      <pane ySplit="1" topLeftCell="A2" activePane="bottomLeft" state="frozen"/>
      <selection pane="bottomLeft" activeCell="E2" sqref="E2"/>
    </sheetView>
  </sheetViews>
  <sheetFormatPr defaultColWidth="9" defaultRowHeight="14.25"/>
  <cols>
    <col min="1" max="1" width="9" style="5"/>
    <col min="2" max="2" width="187.875" style="5" customWidth="1"/>
    <col min="3" max="3" width="19.875" style="5" customWidth="1"/>
    <col min="4" max="4" width="9" style="5"/>
    <col min="5" max="5" width="37.5" style="17" bestFit="1" customWidth="1"/>
    <col min="6" max="6" width="2.375" style="16" customWidth="1"/>
    <col min="7" max="7" width="29.125" style="16" customWidth="1"/>
    <col min="8" max="10" width="29.125" style="5" customWidth="1"/>
    <col min="11" max="16384" width="9" style="5"/>
  </cols>
  <sheetData>
    <row r="1" spans="1:13">
      <c r="A1" s="20" t="s">
        <v>20</v>
      </c>
      <c r="E1" s="19" t="s">
        <v>1</v>
      </c>
      <c r="G1" s="30" t="s">
        <v>0</v>
      </c>
      <c r="H1" s="31" t="s">
        <v>1</v>
      </c>
      <c r="I1" s="31" t="s">
        <v>952</v>
      </c>
      <c r="J1" s="31" t="s">
        <v>21</v>
      </c>
    </row>
    <row r="2" spans="1:13" ht="15" thickBot="1">
      <c r="C2" s="5" t="s">
        <v>11</v>
      </c>
    </row>
    <row r="3" spans="1:13">
      <c r="C3" s="5" t="s">
        <v>11</v>
      </c>
      <c r="E3" s="27" t="str">
        <f>IF($E$1=$G$1,G3,IF($E$1=$H$1,H3,IF($E$1=$I$1,I3,IF($E$1=$J$1,J3,""))))</f>
        <v xml:space="preserve"> Základné údaje</v>
      </c>
      <c r="G3" s="21" t="s">
        <v>4</v>
      </c>
      <c r="H3" s="22" t="s">
        <v>7</v>
      </c>
      <c r="I3" s="23" t="s">
        <v>55</v>
      </c>
      <c r="J3" s="24"/>
    </row>
    <row r="4" spans="1:13">
      <c r="C4" s="5" t="s">
        <v>11</v>
      </c>
      <c r="E4" s="28" t="str">
        <f t="shared" ref="E4:E89" si="0">IF($E$1=$G$1,G4,IF($E$1=$H$1,H4,IF($E$1=$I$1,I4,IF($E$1=$J$1,J4,""))))</f>
        <v>Pokračovať na:</v>
      </c>
      <c r="G4" s="21" t="s">
        <v>5</v>
      </c>
      <c r="H4" s="22" t="s">
        <v>8</v>
      </c>
      <c r="I4" s="23" t="s">
        <v>56</v>
      </c>
      <c r="J4" s="24"/>
    </row>
    <row r="5" spans="1:13">
      <c r="C5" s="5" t="s">
        <v>11</v>
      </c>
      <c r="E5" s="28" t="str">
        <f t="shared" si="0"/>
        <v xml:space="preserve"> Úvod</v>
      </c>
      <c r="G5" s="21" t="s">
        <v>2</v>
      </c>
      <c r="H5" s="22" t="s">
        <v>2</v>
      </c>
      <c r="I5" s="23" t="s">
        <v>57</v>
      </c>
      <c r="J5" s="24"/>
    </row>
    <row r="6" spans="1:13">
      <c r="C6" s="5" t="s">
        <v>11</v>
      </c>
      <c r="E6" s="28" t="str">
        <f t="shared" si="0"/>
        <v xml:space="preserve"> Vstupné dáta</v>
      </c>
      <c r="G6" s="21" t="s">
        <v>34</v>
      </c>
      <c r="H6" s="22" t="s">
        <v>35</v>
      </c>
      <c r="I6" s="23" t="s">
        <v>58</v>
      </c>
      <c r="J6" s="24"/>
    </row>
    <row r="7" spans="1:13">
      <c r="C7" s="5" t="s">
        <v>11</v>
      </c>
      <c r="E7" s="28" t="str">
        <f>IF($E$1=$G$1,G7,IF($E$1=$H$1,H7,IF($E$1=$I$1,I7,IF($E$1=$J$1,J7,""))))</f>
        <v xml:space="preserve"> Výber typu skrinky</v>
      </c>
      <c r="G7" s="21" t="s">
        <v>32</v>
      </c>
      <c r="H7" s="22" t="s">
        <v>33</v>
      </c>
      <c r="I7" s="23" t="s">
        <v>59</v>
      </c>
      <c r="J7" s="24"/>
    </row>
    <row r="8" spans="1:13">
      <c r="C8" s="5" t="s">
        <v>11</v>
      </c>
      <c r="E8" s="28" t="str">
        <f t="shared" si="0"/>
        <v xml:space="preserve"> </v>
      </c>
      <c r="G8" s="21" t="s">
        <v>11</v>
      </c>
      <c r="H8" s="22" t="s">
        <v>11</v>
      </c>
      <c r="I8" s="23"/>
      <c r="J8" s="24"/>
    </row>
    <row r="9" spans="1:13">
      <c r="C9" s="5" t="s">
        <v>11</v>
      </c>
      <c r="E9" s="28" t="str">
        <f t="shared" si="0"/>
        <v xml:space="preserve"> Objednávka</v>
      </c>
      <c r="G9" s="21" t="s">
        <v>3</v>
      </c>
      <c r="H9" s="22" t="s">
        <v>3</v>
      </c>
      <c r="I9" s="23" t="s">
        <v>60</v>
      </c>
      <c r="J9" s="24"/>
    </row>
    <row r="10" spans="1:13">
      <c r="C10" s="5" t="s">
        <v>11</v>
      </c>
      <c r="E10" s="28" t="str">
        <f t="shared" si="0"/>
        <v>Späť na:</v>
      </c>
      <c r="G10" s="21" t="s">
        <v>6</v>
      </c>
      <c r="H10" s="22" t="s">
        <v>9</v>
      </c>
      <c r="I10" s="23" t="s">
        <v>61</v>
      </c>
      <c r="J10" s="24"/>
    </row>
    <row r="11" spans="1:13">
      <c r="C11" s="5" t="s">
        <v>11</v>
      </c>
      <c r="E11" s="28" t="str">
        <f t="shared" si="0"/>
        <v>Vpred na:</v>
      </c>
      <c r="G11" s="21" t="s">
        <v>15</v>
      </c>
      <c r="H11" s="22" t="s">
        <v>14</v>
      </c>
      <c r="I11" s="23" t="s">
        <v>62</v>
      </c>
      <c r="J11" s="24"/>
    </row>
    <row r="12" spans="1:13">
      <c r="C12" s="5" t="s">
        <v>11</v>
      </c>
      <c r="E12" s="28" t="str">
        <f t="shared" si="0"/>
        <v>&lt;&lt;  späť</v>
      </c>
      <c r="G12" s="21" t="s">
        <v>16</v>
      </c>
      <c r="H12" s="22" t="s">
        <v>18</v>
      </c>
      <c r="I12" s="23" t="s">
        <v>63</v>
      </c>
      <c r="J12" s="24"/>
    </row>
    <row r="13" spans="1:13">
      <c r="C13" s="5" t="s">
        <v>11</v>
      </c>
      <c r="E13" s="28" t="str">
        <f t="shared" si="0"/>
        <v>vpred  &gt;&gt;</v>
      </c>
      <c r="G13" s="21" t="s">
        <v>17</v>
      </c>
      <c r="H13" s="22" t="s">
        <v>19</v>
      </c>
      <c r="I13" s="23" t="s">
        <v>64</v>
      </c>
      <c r="J13" s="24"/>
    </row>
    <row r="14" spans="1:13">
      <c r="C14" s="5" t="s">
        <v>11</v>
      </c>
      <c r="E14" s="28" t="str">
        <f t="shared" si="0"/>
        <v>hore</v>
      </c>
      <c r="G14" s="21" t="s">
        <v>24</v>
      </c>
      <c r="H14" s="22" t="s">
        <v>25</v>
      </c>
      <c r="I14" s="23" t="s">
        <v>65</v>
      </c>
      <c r="J14" s="24"/>
    </row>
    <row r="15" spans="1:13">
      <c r="C15" s="5" t="s">
        <v>11</v>
      </c>
      <c r="E15" s="28" t="str">
        <f t="shared" si="0"/>
        <v xml:space="preserve"> Základné údaje // Nápoveda</v>
      </c>
      <c r="G15" s="25" t="s">
        <v>31</v>
      </c>
      <c r="H15" s="26" t="s">
        <v>13</v>
      </c>
      <c r="I15" s="23" t="s">
        <v>66</v>
      </c>
      <c r="J15" s="24"/>
    </row>
    <row r="16" spans="1:13">
      <c r="C16" s="5" t="s">
        <v>11</v>
      </c>
      <c r="E16" s="28" t="str">
        <f t="shared" si="0"/>
        <v xml:space="preserve"> Nápoveda</v>
      </c>
      <c r="G16" s="25" t="s">
        <v>10</v>
      </c>
      <c r="H16" s="26" t="s">
        <v>12</v>
      </c>
      <c r="I16" s="23" t="s">
        <v>67</v>
      </c>
      <c r="J16" s="24"/>
      <c r="M16" s="13"/>
    </row>
    <row r="17" spans="3:13">
      <c r="C17" s="5" t="s">
        <v>11</v>
      </c>
      <c r="E17" s="28">
        <f t="shared" si="0"/>
        <v>0</v>
      </c>
      <c r="G17" s="21"/>
      <c r="H17" s="26"/>
      <c r="I17" s="23"/>
      <c r="J17" s="24"/>
      <c r="M17" s="13"/>
    </row>
    <row r="18" spans="3:13">
      <c r="C18" s="5" t="s">
        <v>11</v>
      </c>
      <c r="E18" s="38" t="str">
        <f t="shared" si="0"/>
        <v>WingLine L - konfigurátor</v>
      </c>
      <c r="G18" s="21" t="s">
        <v>1066</v>
      </c>
      <c r="H18" s="26" t="s">
        <v>1066</v>
      </c>
      <c r="I18" s="23" t="s">
        <v>1066</v>
      </c>
      <c r="J18" s="24"/>
      <c r="M18" s="13"/>
    </row>
    <row r="19" spans="3:13">
      <c r="C19" s="5" t="s">
        <v>11</v>
      </c>
      <c r="E19" s="28" t="str">
        <f t="shared" si="0"/>
        <v>Zadajte vstupné údaje do modrých políčok v mm</v>
      </c>
      <c r="G19" s="21" t="s">
        <v>46</v>
      </c>
      <c r="H19" s="26" t="s">
        <v>23</v>
      </c>
      <c r="I19" s="23" t="s">
        <v>68</v>
      </c>
      <c r="J19" s="24"/>
      <c r="M19" s="13"/>
    </row>
    <row r="20" spans="3:13">
      <c r="C20" s="5" t="s">
        <v>11</v>
      </c>
      <c r="E20" s="28" t="str">
        <f t="shared" si="0"/>
        <v>Pokiaľ po vyplnení súbor uložíte, budete mať uvedené údaje nastavené ako východzie pri ďalšom použití</v>
      </c>
      <c r="G20" s="21" t="s">
        <v>47</v>
      </c>
      <c r="H20" s="26" t="s">
        <v>22</v>
      </c>
      <c r="I20" s="23" t="s">
        <v>69</v>
      </c>
      <c r="J20" s="24"/>
      <c r="M20" s="13"/>
    </row>
    <row r="21" spans="3:13">
      <c r="C21" s="5" t="s">
        <v>11</v>
      </c>
      <c r="E21" s="28" t="str">
        <f t="shared" si="0"/>
        <v>výška krídla</v>
      </c>
      <c r="G21" s="21" t="s">
        <v>756</v>
      </c>
      <c r="H21" s="26" t="s">
        <v>757</v>
      </c>
      <c r="I21" s="23" t="s">
        <v>81</v>
      </c>
      <c r="J21" s="24"/>
      <c r="M21" s="13"/>
    </row>
    <row r="22" spans="3:13">
      <c r="C22" s="5" t="s">
        <v>11</v>
      </c>
      <c r="E22" s="28" t="str">
        <f t="shared" si="0"/>
        <v>šírka krídla</v>
      </c>
      <c r="G22" s="21" t="s">
        <v>754</v>
      </c>
      <c r="H22" s="26" t="s">
        <v>758</v>
      </c>
      <c r="I22" s="23" t="s">
        <v>81</v>
      </c>
      <c r="J22" s="24"/>
      <c r="M22" s="13"/>
    </row>
    <row r="23" spans="3:13">
      <c r="C23" s="5" t="s">
        <v>11</v>
      </c>
      <c r="E23" s="28" t="str">
        <f t="shared" si="0"/>
        <v>hrúbka krídla</v>
      </c>
      <c r="G23" s="21" t="s">
        <v>755</v>
      </c>
      <c r="H23" s="26" t="s">
        <v>759</v>
      </c>
      <c r="I23" s="23" t="s">
        <v>81</v>
      </c>
      <c r="J23" s="24"/>
      <c r="M23" s="13"/>
    </row>
    <row r="24" spans="3:13">
      <c r="E24" s="28" t="str">
        <f t="shared" si="0"/>
        <v>materiál dverí</v>
      </c>
      <c r="G24" s="21" t="s">
        <v>816</v>
      </c>
      <c r="H24" s="26" t="s">
        <v>817</v>
      </c>
      <c r="I24" s="23" t="s">
        <v>81</v>
      </c>
      <c r="J24" s="24"/>
      <c r="M24" s="13"/>
    </row>
    <row r="25" spans="3:13">
      <c r="E25" s="28" t="str">
        <f t="shared" si="0"/>
        <v>farebné prevedenie</v>
      </c>
      <c r="G25" s="21" t="s">
        <v>818</v>
      </c>
      <c r="H25" s="26" t="s">
        <v>819</v>
      </c>
      <c r="I25" s="23" t="s">
        <v>81</v>
      </c>
      <c r="J25" s="24"/>
      <c r="M25" s="13"/>
    </row>
    <row r="26" spans="3:13">
      <c r="C26" s="5" t="s">
        <v>11</v>
      </c>
      <c r="E26" s="28" t="str">
        <f t="shared" si="0"/>
        <v>počet krídel</v>
      </c>
      <c r="G26" s="21" t="s">
        <v>753</v>
      </c>
      <c r="H26" s="26" t="s">
        <v>760</v>
      </c>
      <c r="I26" s="23" t="s">
        <v>81</v>
      </c>
      <c r="J26" s="24"/>
      <c r="M26" s="13"/>
    </row>
    <row r="27" spans="3:13">
      <c r="C27" s="5" t="s">
        <v>11</v>
      </c>
      <c r="E27" s="28" t="str">
        <f t="shared" si="0"/>
        <v>4-krídlová skriňa</v>
      </c>
      <c r="G27" s="21" t="s">
        <v>951</v>
      </c>
      <c r="H27" s="26" t="s">
        <v>761</v>
      </c>
      <c r="I27" s="23" t="s">
        <v>81</v>
      </c>
      <c r="J27" s="24"/>
      <c r="M27" s="13"/>
    </row>
    <row r="28" spans="3:13">
      <c r="C28" s="5" t="s">
        <v>11</v>
      </c>
      <c r="E28" s="28" t="str">
        <f t="shared" si="0"/>
        <v>2-krídlová skriňa, otváranie vľavo</v>
      </c>
      <c r="G28" s="21" t="s">
        <v>949</v>
      </c>
      <c r="H28" s="26" t="s">
        <v>762</v>
      </c>
      <c r="I28" s="23" t="s">
        <v>81</v>
      </c>
      <c r="J28" s="24"/>
      <c r="M28" s="13"/>
    </row>
    <row r="29" spans="3:13">
      <c r="C29" s="5" t="s">
        <v>11</v>
      </c>
      <c r="E29" s="28" t="str">
        <f t="shared" si="0"/>
        <v>2-krídlová skriňa, otváranie vpravo</v>
      </c>
      <c r="G29" s="21" t="s">
        <v>950</v>
      </c>
      <c r="H29" s="26" t="s">
        <v>763</v>
      </c>
      <c r="I29" s="23" t="s">
        <v>81</v>
      </c>
      <c r="J29" s="24"/>
      <c r="M29" s="13"/>
    </row>
    <row r="30" spans="3:13">
      <c r="C30" s="5" t="s">
        <v>11</v>
      </c>
      <c r="E30" s="28" t="str">
        <f t="shared" si="0"/>
        <v>Vybraté</v>
      </c>
      <c r="G30" s="21" t="s">
        <v>765</v>
      </c>
      <c r="H30" s="26" t="s">
        <v>764</v>
      </c>
      <c r="I30" s="23" t="s">
        <v>70</v>
      </c>
      <c r="J30" s="24"/>
    </row>
    <row r="31" spans="3:13">
      <c r="C31" s="5" t="s">
        <v>11</v>
      </c>
      <c r="E31" s="28" t="str">
        <f t="shared" si="0"/>
        <v>Bez otváracej jednotky</v>
      </c>
      <c r="G31" s="25" t="s">
        <v>766</v>
      </c>
      <c r="H31" s="22" t="s">
        <v>767</v>
      </c>
      <c r="I31" s="23" t="s">
        <v>81</v>
      </c>
      <c r="J31" s="24"/>
    </row>
    <row r="32" spans="3:13">
      <c r="E32" s="28" t="str">
        <f t="shared" si="0"/>
        <v>Spôsob otvárania a zatvárania</v>
      </c>
      <c r="G32" s="25" t="s">
        <v>919</v>
      </c>
      <c r="H32" s="22" t="s">
        <v>769</v>
      </c>
      <c r="I32" s="23" t="s">
        <v>81</v>
      </c>
      <c r="J32" s="24"/>
    </row>
    <row r="33" spans="3:10">
      <c r="E33" s="28" t="str">
        <f t="shared" si="0"/>
        <v>Ľahkým zatlačením na dvere sa tieto automaticky a tlmene otvoria, zatvárajú sa potom ručne</v>
      </c>
      <c r="G33" s="25" t="s">
        <v>920</v>
      </c>
      <c r="H33" s="22" t="s">
        <v>770</v>
      </c>
      <c r="I33" s="23" t="s">
        <v>81</v>
      </c>
      <c r="J33" s="24"/>
    </row>
    <row r="34" spans="3:10">
      <c r="E34" s="28" t="str">
        <f t="shared" si="0"/>
        <v>Ľahkým ťahom za úchytku spustíte samočinné tlmené otváranie. Do zatvorenej polohy sa zatlačia ručne</v>
      </c>
      <c r="G34" s="25" t="s">
        <v>921</v>
      </c>
      <c r="H34" s="22" t="s">
        <v>771</v>
      </c>
      <c r="I34" s="23" t="s">
        <v>81</v>
      </c>
      <c r="J34" s="24"/>
    </row>
    <row r="35" spans="3:10">
      <c r="E35" s="28" t="str">
        <f t="shared" si="0"/>
        <v>Krátkym ťahom za úchytku spustíte samočinné tlmené otváranie. Do zatvorenej polohy se vrací tiež tlmene</v>
      </c>
      <c r="G35" s="25" t="s">
        <v>922</v>
      </c>
      <c r="H35" s="22" t="s">
        <v>772</v>
      </c>
      <c r="I35" s="23" t="s">
        <v>81</v>
      </c>
      <c r="J35" s="24"/>
    </row>
    <row r="36" spans="3:10">
      <c r="C36" s="5" t="s">
        <v>11</v>
      </c>
      <c r="E36" s="28" t="str">
        <f t="shared" si="0"/>
        <v>Dvere sa otvárajú a zatvárajú ručne</v>
      </c>
      <c r="G36" s="25" t="s">
        <v>773</v>
      </c>
      <c r="H36" s="26" t="s">
        <v>774</v>
      </c>
      <c r="I36" s="23" t="s">
        <v>81</v>
      </c>
      <c r="J36" s="24"/>
    </row>
    <row r="37" spans="3:10">
      <c r="C37" s="5" t="s">
        <v>11</v>
      </c>
      <c r="E37" s="28" t="str">
        <f t="shared" si="0"/>
        <v>výška krídla od 500 až 2.600 mm</v>
      </c>
      <c r="G37" s="21" t="s">
        <v>947</v>
      </c>
      <c r="H37" s="26" t="s">
        <v>953</v>
      </c>
      <c r="I37" s="23" t="s">
        <v>81</v>
      </c>
      <c r="J37" s="24"/>
    </row>
    <row r="38" spans="3:10">
      <c r="C38" s="5" t="s">
        <v>11</v>
      </c>
      <c r="E38" s="28" t="str">
        <f t="shared" si="0"/>
        <v>šírka krídla od 250 až 600 mm</v>
      </c>
      <c r="G38" s="21" t="s">
        <v>948</v>
      </c>
      <c r="H38" s="26" t="s">
        <v>954</v>
      </c>
      <c r="I38" s="23" t="s">
        <v>81</v>
      </c>
      <c r="J38" s="24"/>
    </row>
    <row r="39" spans="3:10">
      <c r="E39" s="28" t="str">
        <f t="shared" si="0"/>
        <v>hrúbka krídla od 16 do 25 mm</v>
      </c>
      <c r="G39" s="21" t="s">
        <v>961</v>
      </c>
      <c r="H39" s="26" t="s">
        <v>962</v>
      </c>
      <c r="I39" s="23"/>
      <c r="J39" s="24"/>
    </row>
    <row r="40" spans="3:10">
      <c r="E40" s="28" t="str">
        <f t="shared" si="0"/>
        <v>hmotnosť jedného krídla</v>
      </c>
      <c r="G40" s="21" t="s">
        <v>964</v>
      </c>
      <c r="H40" s="26" t="s">
        <v>963</v>
      </c>
      <c r="I40" s="23"/>
      <c r="J40" s="24"/>
    </row>
    <row r="41" spans="3:10">
      <c r="E41" s="28" t="str">
        <f t="shared" si="0"/>
        <v>Hmotnosť krídla je presiahnutá !</v>
      </c>
      <c r="G41" s="21" t="s">
        <v>968</v>
      </c>
      <c r="H41" s="26" t="s">
        <v>967</v>
      </c>
      <c r="I41" s="23"/>
      <c r="J41" s="24"/>
    </row>
    <row r="42" spans="3:10">
      <c r="E42" s="28" t="str">
        <f t="shared" si="0"/>
        <v>Urob úpravy v zadání</v>
      </c>
      <c r="G42" s="21" t="s">
        <v>965</v>
      </c>
      <c r="H42" s="26" t="s">
        <v>966</v>
      </c>
      <c r="I42" s="23"/>
      <c r="J42" s="24"/>
    </row>
    <row r="43" spans="3:10">
      <c r="C43" s="5" t="s">
        <v>11</v>
      </c>
      <c r="E43" s="28" t="str">
        <f t="shared" si="0"/>
        <v>Výber aretácie dverí</v>
      </c>
      <c r="G43" s="21" t="s">
        <v>775</v>
      </c>
      <c r="H43" s="26" t="s">
        <v>776</v>
      </c>
      <c r="I43" s="23" t="s">
        <v>81</v>
      </c>
      <c r="J43" s="24"/>
    </row>
    <row r="44" spans="3:10">
      <c r="C44" s="5" t="s">
        <v>11</v>
      </c>
      <c r="E44" s="28" t="str">
        <f t="shared" si="0"/>
        <v>Aretácia mechanická</v>
      </c>
      <c r="G44" s="21" t="s">
        <v>782</v>
      </c>
      <c r="H44" s="22" t="s">
        <v>777</v>
      </c>
      <c r="I44" s="23" t="s">
        <v>81</v>
      </c>
      <c r="J44" s="24"/>
    </row>
    <row r="45" spans="3:10">
      <c r="C45" s="5" t="s">
        <v>11</v>
      </c>
      <c r="E45" s="28" t="str">
        <f t="shared" si="0"/>
        <v>Aretácia magnetická Standard</v>
      </c>
      <c r="G45" s="21" t="s">
        <v>781</v>
      </c>
      <c r="H45" s="26" t="s">
        <v>778</v>
      </c>
      <c r="I45" s="23" t="s">
        <v>81</v>
      </c>
      <c r="J45" s="24"/>
    </row>
    <row r="46" spans="3:10">
      <c r="E46" s="28" t="str">
        <f t="shared" si="0"/>
        <v>len sivá</v>
      </c>
      <c r="G46" s="21" t="s">
        <v>821</v>
      </c>
      <c r="H46" s="26" t="s">
        <v>822</v>
      </c>
      <c r="I46" s="23" t="s">
        <v>81</v>
      </c>
      <c r="J46" s="24"/>
    </row>
    <row r="47" spans="3:10">
      <c r="E47" s="28" t="str">
        <f t="shared" si="0"/>
        <v>len biela alebo čierna</v>
      </c>
      <c r="G47" s="21" t="s">
        <v>823</v>
      </c>
      <c r="H47" s="26" t="s">
        <v>824</v>
      </c>
      <c r="I47" s="23" t="s">
        <v>81</v>
      </c>
      <c r="J47" s="24"/>
    </row>
    <row r="48" spans="3:10">
      <c r="C48" s="5" t="s">
        <v>11</v>
      </c>
      <c r="E48" s="28" t="str">
        <f t="shared" si="0"/>
        <v>Aretácia magnetická Design</v>
      </c>
      <c r="G48" s="21" t="s">
        <v>780</v>
      </c>
      <c r="H48" s="26" t="s">
        <v>779</v>
      </c>
      <c r="I48" s="23" t="s">
        <v>81</v>
      </c>
      <c r="J48" s="24"/>
    </row>
    <row r="49" spans="3:10">
      <c r="C49" s="5" t="s">
        <v>11</v>
      </c>
      <c r="E49" s="28" t="str">
        <f t="shared" si="0"/>
        <v>Pre variant :</v>
      </c>
      <c r="G49" s="21" t="s">
        <v>923</v>
      </c>
      <c r="H49" s="26" t="s">
        <v>783</v>
      </c>
      <c r="I49" s="23" t="s">
        <v>81</v>
      </c>
      <c r="J49" s="24"/>
    </row>
    <row r="50" spans="3:10">
      <c r="C50" s="5" t="s">
        <v>11</v>
      </c>
      <c r="E50" s="28" t="str">
        <f t="shared" si="0"/>
        <v>bez úchytky</v>
      </c>
      <c r="G50" s="21" t="s">
        <v>784</v>
      </c>
      <c r="H50" s="26" t="s">
        <v>784</v>
      </c>
      <c r="I50" s="23" t="s">
        <v>81</v>
      </c>
      <c r="J50" s="24"/>
    </row>
    <row r="51" spans="3:10">
      <c r="C51" s="5" t="s">
        <v>11</v>
      </c>
      <c r="E51" s="28" t="str">
        <f t="shared" si="0"/>
        <v>s úchytkou</v>
      </c>
      <c r="G51" s="21" t="s">
        <v>785</v>
      </c>
      <c r="H51" s="26" t="s">
        <v>785</v>
      </c>
      <c r="I51" s="23" t="s">
        <v>81</v>
      </c>
      <c r="J51" s="24"/>
    </row>
    <row r="52" spans="3:10">
      <c r="C52" s="5" t="s">
        <v>11</v>
      </c>
      <c r="E52" s="28" t="str">
        <f t="shared" si="0"/>
        <v>mechanická</v>
      </c>
      <c r="G52" s="21" t="s">
        <v>786</v>
      </c>
      <c r="H52" s="22" t="s">
        <v>786</v>
      </c>
      <c r="I52" s="23" t="s">
        <v>81</v>
      </c>
      <c r="J52" s="24"/>
    </row>
    <row r="53" spans="3:10">
      <c r="C53" s="5" t="s">
        <v>11</v>
      </c>
      <c r="E53" s="28" t="str">
        <f t="shared" si="0"/>
        <v>magnetická Standard</v>
      </c>
      <c r="G53" s="21" t="s">
        <v>787</v>
      </c>
      <c r="H53" s="26" t="s">
        <v>787</v>
      </c>
      <c r="I53" s="23" t="s">
        <v>81</v>
      </c>
      <c r="J53" s="24"/>
    </row>
    <row r="54" spans="3:10">
      <c r="C54" s="5" t="s">
        <v>11</v>
      </c>
      <c r="E54" s="28" t="str">
        <f>IF($E$1=$G$1,G54,IF($E$1=$H$1,H54,IF($E$1=$I$1,I54,IF($E$1=$J$1,J54,""))))</f>
        <v>magnetická Design</v>
      </c>
      <c r="G54" s="21" t="s">
        <v>788</v>
      </c>
      <c r="H54" s="26" t="s">
        <v>788</v>
      </c>
      <c r="I54" s="23" t="s">
        <v>81</v>
      </c>
      <c r="J54" s="24"/>
    </row>
    <row r="55" spans="3:10">
      <c r="C55" s="5" t="s">
        <v>11</v>
      </c>
      <c r="E55" s="28" t="str">
        <f t="shared" si="0"/>
        <v>vodorovná medzistená ustupuje o 3mm od hrany boku</v>
      </c>
      <c r="G55" s="21" t="s">
        <v>924</v>
      </c>
      <c r="H55" s="26" t="s">
        <v>789</v>
      </c>
      <c r="I55" s="23" t="s">
        <v>81</v>
      </c>
      <c r="J55" s="24"/>
    </row>
    <row r="56" spans="3:10">
      <c r="C56" s="5" t="s">
        <v>11</v>
      </c>
      <c r="E56" s="28" t="str">
        <f t="shared" si="0"/>
        <v>vodorovná medzistená ustupuje o 13mm od hrany boku</v>
      </c>
      <c r="G56" s="21" t="s">
        <v>925</v>
      </c>
      <c r="H56" s="26" t="s">
        <v>790</v>
      </c>
      <c r="I56" s="23" t="s">
        <v>81</v>
      </c>
      <c r="J56" s="24"/>
    </row>
    <row r="57" spans="3:10">
      <c r="C57" s="5" t="s">
        <v>11</v>
      </c>
      <c r="E57" s="28" t="str">
        <f t="shared" si="0"/>
        <v>vodorovná medzistená ustupuje o 8mm od hrany boku</v>
      </c>
      <c r="G57" s="21" t="s">
        <v>926</v>
      </c>
      <c r="H57" s="26" t="s">
        <v>791</v>
      </c>
      <c r="I57" s="23" t="s">
        <v>81</v>
      </c>
      <c r="J57" s="24"/>
    </row>
    <row r="58" spans="3:10">
      <c r="C58" s="5" t="s">
        <v>11</v>
      </c>
      <c r="E58" s="28" t="str">
        <f t="shared" si="0"/>
        <v>Pre vami vybratý spôsob otvárania nie je potrebná žiadna aretácia</v>
      </c>
      <c r="G58" s="21" t="s">
        <v>927</v>
      </c>
      <c r="H58" s="26" t="s">
        <v>792</v>
      </c>
      <c r="I58" s="23" t="s">
        <v>81</v>
      </c>
      <c r="J58" s="24"/>
    </row>
    <row r="59" spans="3:10">
      <c r="C59" s="5" t="s">
        <v>11</v>
      </c>
      <c r="E59" s="28" t="str">
        <f t="shared" si="0"/>
        <v>Nemáte vyplnené všetky polia !</v>
      </c>
      <c r="G59" s="21" t="s">
        <v>48</v>
      </c>
      <c r="H59" s="26" t="s">
        <v>29</v>
      </c>
      <c r="I59" s="23" t="s">
        <v>71</v>
      </c>
      <c r="J59" s="24"/>
    </row>
    <row r="60" spans="3:10">
      <c r="C60" s="5" t="s">
        <v>11</v>
      </c>
      <c r="E60" s="28" t="str">
        <f t="shared" si="0"/>
        <v>OK - všetky potrebné polia sú vyplnené.</v>
      </c>
      <c r="G60" s="21" t="s">
        <v>928</v>
      </c>
      <c r="H60" s="26" t="s">
        <v>30</v>
      </c>
      <c r="I60" s="23" t="s">
        <v>72</v>
      </c>
      <c r="J60" s="24"/>
    </row>
    <row r="61" spans="3:10">
      <c r="C61" s="5" t="s">
        <v>11</v>
      </c>
      <c r="E61" s="28">
        <f t="shared" si="0"/>
        <v>0</v>
      </c>
      <c r="G61" s="21"/>
      <c r="H61" s="26"/>
      <c r="I61" s="23"/>
      <c r="J61" s="24"/>
    </row>
    <row r="62" spans="3:10">
      <c r="E62" s="28" t="str">
        <f t="shared" si="0"/>
        <v>Stredové skladaci závesy</v>
      </c>
      <c r="G62" s="21" t="s">
        <v>825</v>
      </c>
      <c r="H62" s="26" t="s">
        <v>826</v>
      </c>
      <c r="I62" s="23" t="s">
        <v>81</v>
      </c>
      <c r="J62" s="24"/>
    </row>
    <row r="63" spans="3:10">
      <c r="E63" s="28" t="str">
        <f t="shared" si="0"/>
        <v>miskový nastaviteľný na skrutky</v>
      </c>
      <c r="G63" s="21" t="s">
        <v>827</v>
      </c>
      <c r="H63" s="26" t="s">
        <v>831</v>
      </c>
      <c r="I63" s="23" t="s">
        <v>81</v>
      </c>
      <c r="J63" s="24"/>
    </row>
    <row r="64" spans="3:10">
      <c r="E64" s="28" t="str">
        <f t="shared" si="0"/>
        <v>miskový nastaviteľný s hmoždinkami</v>
      </c>
      <c r="G64" s="21" t="s">
        <v>828</v>
      </c>
      <c r="H64" s="26" t="s">
        <v>832</v>
      </c>
      <c r="I64" s="23" t="s">
        <v>81</v>
      </c>
      <c r="J64" s="24"/>
    </row>
    <row r="65" spans="3:10">
      <c r="E65" s="28" t="str">
        <f t="shared" si="0"/>
        <v>rýchlomontážny nastaviteľný</v>
      </c>
      <c r="G65" s="21" t="s">
        <v>829</v>
      </c>
      <c r="H65" s="26" t="s">
        <v>834</v>
      </c>
      <c r="I65" s="23" t="s">
        <v>81</v>
      </c>
      <c r="J65" s="24"/>
    </row>
    <row r="66" spans="3:10">
      <c r="E66" s="28" t="str">
        <f t="shared" si="0"/>
        <v>rýchlomontážny štandardný</v>
      </c>
      <c r="G66" s="21" t="s">
        <v>830</v>
      </c>
      <c r="H66" s="26" t="s">
        <v>833</v>
      </c>
      <c r="I66" s="23" t="s">
        <v>81</v>
      </c>
      <c r="J66" s="24"/>
    </row>
    <row r="67" spans="3:10">
      <c r="E67" s="28" t="str">
        <f t="shared" si="0"/>
        <v>nastavenie medzery +- 2mm</v>
      </c>
      <c r="G67" s="21" t="s">
        <v>929</v>
      </c>
      <c r="H67" s="26" t="s">
        <v>835</v>
      </c>
      <c r="I67" s="23" t="s">
        <v>81</v>
      </c>
      <c r="J67" s="24"/>
    </row>
    <row r="68" spans="3:10">
      <c r="E68" s="28" t="str">
        <f t="shared" si="0"/>
        <v>nastavenie medzery +- 1mm</v>
      </c>
      <c r="G68" s="21" t="s">
        <v>930</v>
      </c>
      <c r="H68" s="26" t="s">
        <v>836</v>
      </c>
      <c r="I68" s="23" t="s">
        <v>81</v>
      </c>
      <c r="J68" s="24"/>
    </row>
    <row r="69" spans="3:10">
      <c r="E69" s="28" t="str">
        <f t="shared" si="0"/>
        <v>nastavenie výšky +- 2mm</v>
      </c>
      <c r="G69" s="21" t="s">
        <v>931</v>
      </c>
      <c r="H69" s="26" t="s">
        <v>837</v>
      </c>
      <c r="I69" s="23" t="s">
        <v>81</v>
      </c>
      <c r="J69" s="24"/>
    </row>
    <row r="70" spans="3:10">
      <c r="E70" s="28" t="str">
        <f t="shared" si="0"/>
        <v>nastavenie medzery = NIE JE MOŽNÉ</v>
      </c>
      <c r="G70" s="21" t="s">
        <v>956</v>
      </c>
      <c r="H70" s="26" t="s">
        <v>957</v>
      </c>
      <c r="I70" s="23" t="s">
        <v>81</v>
      </c>
      <c r="J70" s="24"/>
    </row>
    <row r="71" spans="3:10">
      <c r="E71" s="28" t="str">
        <f t="shared" si="0"/>
        <v>nastavenie výšky = NIE JE MOŽNÉ</v>
      </c>
      <c r="G71" s="21" t="s">
        <v>955</v>
      </c>
      <c r="H71" s="26" t="s">
        <v>958</v>
      </c>
      <c r="I71" s="23" t="s">
        <v>81</v>
      </c>
      <c r="J71" s="24"/>
    </row>
    <row r="72" spans="3:10">
      <c r="E72" s="28">
        <f t="shared" si="0"/>
        <v>0</v>
      </c>
      <c r="G72" s="21"/>
      <c r="H72" s="26"/>
      <c r="I72" s="23"/>
      <c r="J72" s="24"/>
    </row>
    <row r="73" spans="3:10">
      <c r="C73" s="5" t="s">
        <v>11</v>
      </c>
      <c r="E73" s="28" t="str">
        <f t="shared" si="0"/>
        <v>Poloha spodného profilu</v>
      </c>
      <c r="G73" s="21" t="s">
        <v>794</v>
      </c>
      <c r="H73" s="26" t="s">
        <v>793</v>
      </c>
      <c r="I73" s="23" t="s">
        <v>81</v>
      </c>
      <c r="J73" s="24"/>
    </row>
    <row r="74" spans="3:10">
      <c r="E74" s="28" t="str">
        <f t="shared" si="0"/>
        <v>spodný profil</v>
      </c>
      <c r="G74" s="21" t="s">
        <v>802</v>
      </c>
      <c r="H74" s="26" t="s">
        <v>801</v>
      </c>
      <c r="I74" s="23" t="s">
        <v>81</v>
      </c>
      <c r="J74" s="24"/>
    </row>
    <row r="75" spans="3:10">
      <c r="C75" s="5" t="s">
        <v>11</v>
      </c>
      <c r="E75" s="28" t="str">
        <f t="shared" si="0"/>
        <v>pod dnom</v>
      </c>
      <c r="G75" s="21" t="s">
        <v>795</v>
      </c>
      <c r="H75" s="26" t="s">
        <v>798</v>
      </c>
      <c r="I75" s="23" t="s">
        <v>81</v>
      </c>
      <c r="J75" s="24"/>
    </row>
    <row r="76" spans="3:10">
      <c r="C76" s="5" t="s">
        <v>11</v>
      </c>
      <c r="E76" s="28" t="str">
        <f t="shared" si="0"/>
        <v>na dne</v>
      </c>
      <c r="G76" s="21" t="s">
        <v>796</v>
      </c>
      <c r="H76" s="22" t="s">
        <v>799</v>
      </c>
      <c r="I76" s="23" t="s">
        <v>81</v>
      </c>
      <c r="J76" s="24"/>
    </row>
    <row r="77" spans="3:10">
      <c r="C77" s="5" t="s">
        <v>11</v>
      </c>
      <c r="E77" s="28" t="str">
        <f t="shared" si="0"/>
        <v>bez spodného profilu</v>
      </c>
      <c r="G77" s="21" t="s">
        <v>797</v>
      </c>
      <c r="H77" s="22" t="s">
        <v>800</v>
      </c>
      <c r="I77" s="23" t="s">
        <v>81</v>
      </c>
      <c r="J77" s="24"/>
    </row>
    <row r="78" spans="3:10">
      <c r="C78" s="5" t="s">
        <v>11</v>
      </c>
      <c r="E78" s="28" t="str">
        <f t="shared" si="0"/>
        <v>štandardné riešenie</v>
      </c>
      <c r="G78" s="25" t="s">
        <v>932</v>
      </c>
      <c r="H78" s="26" t="s">
        <v>803</v>
      </c>
      <c r="I78" s="23" t="s">
        <v>81</v>
      </c>
      <c r="J78" s="24"/>
    </row>
    <row r="79" spans="3:10">
      <c r="C79" s="5" t="s">
        <v>11</v>
      </c>
      <c r="E79" s="28" t="str">
        <f t="shared" si="0"/>
        <v>v tomto prípade sa kvôli spodnému vozíku objednáva opačná sada (pravá vers.ľavá) a na hornom vozíku sa vykoná jeho správne otočenie</v>
      </c>
      <c r="G79" s="21" t="s">
        <v>933</v>
      </c>
      <c r="H79" s="22" t="s">
        <v>804</v>
      </c>
      <c r="I79" s="23" t="s">
        <v>81</v>
      </c>
      <c r="J79" s="24"/>
    </row>
    <row r="80" spans="3:10">
      <c r="C80" s="5" t="s">
        <v>11</v>
      </c>
      <c r="E80" s="28" t="str">
        <f t="shared" si="0"/>
        <v>riešenie bez spodného profilu je problematické v spojení s Push to move otváraním. Preto ho NEODPORÚČAME !</v>
      </c>
      <c r="G80" s="21" t="s">
        <v>934</v>
      </c>
      <c r="H80" s="22" t="s">
        <v>805</v>
      </c>
      <c r="I80" s="23" t="s">
        <v>81</v>
      </c>
      <c r="J80" s="24"/>
    </row>
    <row r="81" spans="3:10">
      <c r="C81" s="5" t="s">
        <v>11</v>
      </c>
      <c r="E81" s="28">
        <f t="shared" si="0"/>
        <v>0</v>
      </c>
      <c r="G81" s="21"/>
      <c r="H81" s="26"/>
      <c r="I81" s="23"/>
      <c r="J81" s="24"/>
    </row>
    <row r="82" spans="3:10">
      <c r="E82" s="28" t="str">
        <f t="shared" si="0"/>
        <v>strieborná</v>
      </c>
      <c r="G82" s="21" t="s">
        <v>808</v>
      </c>
      <c r="H82" s="26" t="s">
        <v>810</v>
      </c>
      <c r="I82" s="23" t="s">
        <v>81</v>
      </c>
      <c r="J82" s="24"/>
    </row>
    <row r="83" spans="3:10">
      <c r="E83" s="28" t="str">
        <f t="shared" si="0"/>
        <v>biela</v>
      </c>
      <c r="G83" s="21" t="s">
        <v>935</v>
      </c>
      <c r="H83" s="26" t="s">
        <v>811</v>
      </c>
      <c r="I83" s="23" t="s">
        <v>81</v>
      </c>
      <c r="J83" s="24"/>
    </row>
    <row r="84" spans="3:10">
      <c r="E84" s="28" t="str">
        <f t="shared" si="0"/>
        <v>antracit</v>
      </c>
      <c r="G84" s="21" t="s">
        <v>809</v>
      </c>
      <c r="H84" s="26" t="s">
        <v>809</v>
      </c>
      <c r="I84" s="23" t="s">
        <v>81</v>
      </c>
      <c r="J84" s="24"/>
    </row>
    <row r="85" spans="3:10">
      <c r="E85" s="28" t="str">
        <f t="shared" si="0"/>
        <v>laminovaná doska</v>
      </c>
      <c r="G85" s="21" t="s">
        <v>814</v>
      </c>
      <c r="H85" s="26" t="s">
        <v>812</v>
      </c>
      <c r="I85" s="23" t="s">
        <v>81</v>
      </c>
      <c r="J85" s="24"/>
    </row>
    <row r="86" spans="3:10">
      <c r="E86" s="28" t="str">
        <f t="shared" si="0"/>
        <v>MDF doska</v>
      </c>
      <c r="G86" s="21" t="s">
        <v>815</v>
      </c>
      <c r="H86" s="26" t="s">
        <v>813</v>
      </c>
      <c r="I86" s="23" t="s">
        <v>81</v>
      </c>
      <c r="J86" s="24"/>
    </row>
    <row r="87" spans="3:10">
      <c r="E87" s="28">
        <f t="shared" si="0"/>
        <v>0</v>
      </c>
      <c r="G87" s="21"/>
      <c r="H87" s="26"/>
      <c r="I87" s="23"/>
      <c r="J87" s="24"/>
    </row>
    <row r="88" spans="3:10">
      <c r="E88" s="28">
        <f>IF($E$1=$G$1,G88,IF($E$1=$H$1,H88,IF($E$1=$I$1,I88,IF($E$1=$J$1,J88,""))))</f>
        <v>0</v>
      </c>
      <c r="G88" s="21"/>
      <c r="H88" s="26"/>
      <c r="I88" s="23"/>
      <c r="J88" s="24"/>
    </row>
    <row r="89" spans="3:10">
      <c r="C89" s="5" t="s">
        <v>11</v>
      </c>
      <c r="E89" s="28" t="str">
        <f t="shared" si="0"/>
        <v>Vysvetlivky :</v>
      </c>
      <c r="G89" s="21" t="s">
        <v>37</v>
      </c>
      <c r="H89" s="26" t="s">
        <v>36</v>
      </c>
      <c r="I89" s="23" t="s">
        <v>73</v>
      </c>
      <c r="J89" s="24"/>
    </row>
    <row r="90" spans="3:10">
      <c r="E90" s="28" t="str">
        <f t="shared" ref="E90:E141" si="1">IF($E$1=$G$1,G90,IF($E$1=$H$1,H90,IF($E$1=$I$1,I90,IF($E$1=$J$1,J90,""))))</f>
        <v>ÁNO</v>
      </c>
      <c r="G90" s="21" t="s">
        <v>82</v>
      </c>
      <c r="H90" s="26" t="s">
        <v>83</v>
      </c>
      <c r="I90" s="23" t="s">
        <v>81</v>
      </c>
      <c r="J90" s="24"/>
    </row>
    <row r="91" spans="3:10">
      <c r="E91" s="28" t="str">
        <f t="shared" si="1"/>
        <v>NIE</v>
      </c>
      <c r="G91" s="21" t="s">
        <v>85</v>
      </c>
      <c r="H91" s="26" t="s">
        <v>84</v>
      </c>
      <c r="I91" s="23" t="s">
        <v>81</v>
      </c>
      <c r="J91" s="24"/>
    </row>
    <row r="92" spans="3:10">
      <c r="E92" s="28">
        <f t="shared" si="1"/>
        <v>0</v>
      </c>
      <c r="G92" s="21"/>
      <c r="H92" s="26"/>
      <c r="I92" s="23"/>
      <c r="J92" s="24"/>
    </row>
    <row r="93" spans="3:10">
      <c r="E93" s="28">
        <f t="shared" si="1"/>
        <v>0</v>
      </c>
      <c r="G93" s="21"/>
      <c r="H93" s="26"/>
      <c r="I93" s="23"/>
      <c r="J93" s="24"/>
    </row>
    <row r="94" spans="3:10">
      <c r="E94" s="28">
        <f t="shared" si="1"/>
        <v>0</v>
      </c>
      <c r="G94" s="21"/>
      <c r="H94" s="26"/>
      <c r="I94" s="23"/>
      <c r="J94" s="24"/>
    </row>
    <row r="95" spans="3:10">
      <c r="E95" s="28">
        <f t="shared" si="1"/>
        <v>0</v>
      </c>
      <c r="G95" s="21"/>
      <c r="H95" s="26"/>
      <c r="I95" s="23"/>
      <c r="J95" s="24"/>
    </row>
    <row r="96" spans="3:10">
      <c r="C96" s="5" t="s">
        <v>11</v>
      </c>
      <c r="E96" s="28" t="str">
        <f t="shared" si="1"/>
        <v>Tlačidlo "RESET" funguje len pri zapnutej funkcii MAKRO. Pokiaľ nie je zapnutá, musíte polia vymazať ručne.</v>
      </c>
      <c r="G96" s="21" t="s">
        <v>49</v>
      </c>
      <c r="H96" s="26" t="s">
        <v>45</v>
      </c>
      <c r="I96" s="23" t="s">
        <v>74</v>
      </c>
      <c r="J96" s="24"/>
    </row>
    <row r="97" spans="3:10" ht="13.9" customHeight="1">
      <c r="C97" s="5" t="s">
        <v>11</v>
      </c>
      <c r="E97" s="28" t="str">
        <f t="shared" si="1"/>
        <v>Každú novú konfiguráciu začnite tlačidlom RESET</v>
      </c>
      <c r="G97" s="47" t="s">
        <v>50</v>
      </c>
      <c r="H97" s="26" t="s">
        <v>38</v>
      </c>
      <c r="I97" s="23" t="s">
        <v>75</v>
      </c>
      <c r="J97" s="24"/>
    </row>
    <row r="98" spans="3:10">
      <c r="C98" s="5" t="s">
        <v>11</v>
      </c>
      <c r="E98" s="28" t="str">
        <f t="shared" si="1"/>
        <v>Vyberte požadovaný typ kovania (TopLine XL, TopLine L, WingLine L)</v>
      </c>
      <c r="G98" s="21" t="s">
        <v>917</v>
      </c>
      <c r="H98" s="26" t="s">
        <v>918</v>
      </c>
      <c r="I98" s="23" t="s">
        <v>81</v>
      </c>
      <c r="J98" s="24"/>
    </row>
    <row r="99" spans="3:10">
      <c r="C99" s="5" t="s">
        <v>11</v>
      </c>
      <c r="E99" s="28" t="str">
        <f t="shared" si="1"/>
        <v>Zadajte vstupné dáta :</v>
      </c>
      <c r="G99" s="21" t="s">
        <v>51</v>
      </c>
      <c r="H99" s="26" t="s">
        <v>39</v>
      </c>
      <c r="I99" s="23" t="s">
        <v>76</v>
      </c>
      <c r="J99" s="24"/>
    </row>
    <row r="100" spans="3:10">
      <c r="C100" s="5" t="s">
        <v>11</v>
      </c>
      <c r="E100" s="28" t="str">
        <f t="shared" si="1"/>
        <v>rozmery skrinky resp. dveríy</v>
      </c>
      <c r="G100" s="21" t="s">
        <v>936</v>
      </c>
      <c r="H100" s="26" t="s">
        <v>909</v>
      </c>
      <c r="I100" s="23" t="s">
        <v>81</v>
      </c>
      <c r="J100" s="24"/>
    </row>
    <row r="101" spans="3:10">
      <c r="C101" s="5" t="s">
        <v>11</v>
      </c>
      <c r="E101" s="28" t="str">
        <f t="shared" si="1"/>
        <v>postupne vyberte jednotlivé parametre toho ktorého typu kovania</v>
      </c>
      <c r="G101" s="21" t="s">
        <v>937</v>
      </c>
      <c r="H101" s="26" t="s">
        <v>910</v>
      </c>
      <c r="I101" s="23" t="s">
        <v>81</v>
      </c>
      <c r="J101" s="24"/>
    </row>
    <row r="102" spans="3:10">
      <c r="C102" s="5" t="s">
        <v>11</v>
      </c>
      <c r="E102" s="28" t="str">
        <f t="shared" si="1"/>
        <v>Po ukončení tejto technickej časti sa ďalším posunutím vpred</v>
      </c>
      <c r="G102" s="21" t="s">
        <v>938</v>
      </c>
      <c r="H102" s="26" t="s">
        <v>916</v>
      </c>
      <c r="I102" s="23" t="s">
        <v>81</v>
      </c>
      <c r="J102" s="24"/>
    </row>
    <row r="103" spans="3:10">
      <c r="C103" s="5" t="s">
        <v>11</v>
      </c>
      <c r="E103" s="28" t="str">
        <f t="shared" si="1"/>
        <v>dostanete na dokončenú objednávku</v>
      </c>
      <c r="G103" s="21" t="s">
        <v>939</v>
      </c>
      <c r="H103" s="26" t="s">
        <v>911</v>
      </c>
      <c r="I103" s="23" t="s">
        <v>81</v>
      </c>
      <c r="J103" s="24"/>
    </row>
    <row r="104" spans="3:10">
      <c r="C104" s="5" t="s">
        <v>11</v>
      </c>
      <c r="E104" s="28" t="str">
        <f t="shared" si="1"/>
        <v xml:space="preserve">Kliknutím na tlačítko </v>
      </c>
      <c r="G104" s="21" t="s">
        <v>940</v>
      </c>
      <c r="H104" s="26" t="s">
        <v>912</v>
      </c>
      <c r="I104" s="23" t="s">
        <v>81</v>
      </c>
      <c r="J104" s="24"/>
    </row>
    <row r="105" spans="3:10">
      <c r="C105" s="5" t="s">
        <v>11</v>
      </c>
      <c r="E105" s="28" t="str">
        <f t="shared" si="1"/>
        <v>sa pomocou Makra</v>
      </c>
      <c r="G105" s="21" t="s">
        <v>913</v>
      </c>
      <c r="H105" s="26" t="s">
        <v>914</v>
      </c>
      <c r="I105" s="23" t="s">
        <v>81</v>
      </c>
      <c r="J105" s="24"/>
    </row>
    <row r="106" spans="3:10">
      <c r="C106" s="5" t="s">
        <v>11</v>
      </c>
      <c r="E106" s="28" t="str">
        <f t="shared" si="1"/>
        <v>vytvorí samostatný súbor - Objednávka</v>
      </c>
      <c r="G106" s="21" t="s">
        <v>941</v>
      </c>
      <c r="H106" s="26" t="s">
        <v>915</v>
      </c>
      <c r="I106" s="23" t="s">
        <v>81</v>
      </c>
      <c r="J106" s="24"/>
    </row>
    <row r="107" spans="3:10">
      <c r="C107" s="5" t="s">
        <v>11</v>
      </c>
      <c r="E107" s="28">
        <f t="shared" si="1"/>
        <v>0</v>
      </c>
      <c r="G107" s="21"/>
      <c r="H107" s="26"/>
      <c r="I107" s="23"/>
      <c r="J107" s="24"/>
    </row>
    <row r="108" spans="3:10">
      <c r="C108" s="5" t="s">
        <v>11</v>
      </c>
      <c r="E108" s="28" t="str">
        <f t="shared" si="1"/>
        <v>Pri ukončovaní konfigurátora odporúčame zatvoriť ho bez uloženia.</v>
      </c>
      <c r="G108" s="21" t="s">
        <v>43</v>
      </c>
      <c r="H108" s="26" t="s">
        <v>41</v>
      </c>
      <c r="I108" s="23" t="s">
        <v>77</v>
      </c>
      <c r="J108" s="24"/>
    </row>
    <row r="109" spans="3:10">
      <c r="C109" s="5" t="s">
        <v>11</v>
      </c>
      <c r="E109" s="28" t="str">
        <f t="shared" si="1"/>
        <v>Tým docielite pôvodné, východzie nastavenie, t.j. všetko bude vynulované.</v>
      </c>
      <c r="G109" s="21" t="s">
        <v>52</v>
      </c>
      <c r="H109" s="26" t="s">
        <v>40</v>
      </c>
      <c r="I109" s="23" t="s">
        <v>78</v>
      </c>
      <c r="J109" s="24"/>
    </row>
    <row r="110" spans="3:10">
      <c r="C110" s="5" t="s">
        <v>11</v>
      </c>
      <c r="E110" s="28" t="str">
        <f t="shared" si="1"/>
        <v>V opačnom prípade musíte použiť tlačidlo RESET, alebo nulovať ručne.</v>
      </c>
      <c r="G110" s="21" t="s">
        <v>44</v>
      </c>
      <c r="H110" s="26" t="s">
        <v>42</v>
      </c>
      <c r="I110" s="23" t="s">
        <v>79</v>
      </c>
      <c r="J110" s="24"/>
    </row>
    <row r="111" spans="3:10">
      <c r="C111" s="5" t="s">
        <v>11</v>
      </c>
      <c r="E111" s="28" t="str">
        <f t="shared" si="1"/>
        <v>Autor neposkytuje žiadne záruky. Užívateľ nemá nárok na náhradu škody, vrátane následných škôd, ušlého zisku, zvláštnych, nepriamych alebo náhodných škôd.</v>
      </c>
      <c r="G111" s="21" t="s">
        <v>53</v>
      </c>
      <c r="H111" s="26" t="s">
        <v>54</v>
      </c>
      <c r="I111" s="23" t="s">
        <v>80</v>
      </c>
      <c r="J111" s="24"/>
    </row>
    <row r="112" spans="3:10">
      <c r="C112" s="5" t="s">
        <v>11</v>
      </c>
      <c r="E112" s="28">
        <f t="shared" si="1"/>
        <v>0</v>
      </c>
      <c r="G112" s="21"/>
      <c r="H112" s="26"/>
      <c r="I112" s="23"/>
      <c r="J112" s="24"/>
    </row>
    <row r="113" spans="3:10">
      <c r="C113" s="5" t="s">
        <v>11</v>
      </c>
      <c r="E113" s="28">
        <f t="shared" si="1"/>
        <v>0</v>
      </c>
      <c r="G113" s="21"/>
      <c r="H113" s="26"/>
      <c r="I113" s="23"/>
      <c r="J113" s="24"/>
    </row>
    <row r="114" spans="3:10">
      <c r="C114" s="5" t="s">
        <v>11</v>
      </c>
      <c r="E114" s="28">
        <f t="shared" si="1"/>
        <v>0</v>
      </c>
      <c r="G114" s="21"/>
      <c r="H114" s="26"/>
      <c r="I114" s="23"/>
      <c r="J114" s="24"/>
    </row>
    <row r="115" spans="3:10">
      <c r="C115" s="5" t="s">
        <v>11</v>
      </c>
      <c r="E115" s="28" t="str">
        <f t="shared" si="1"/>
        <v>Predajca:</v>
      </c>
      <c r="G115" s="21" t="s">
        <v>858</v>
      </c>
      <c r="H115" s="26" t="s">
        <v>859</v>
      </c>
      <c r="I115" s="23" t="s">
        <v>81</v>
      </c>
      <c r="J115" s="24"/>
    </row>
    <row r="116" spans="3:10">
      <c r="C116" s="5" t="s">
        <v>11</v>
      </c>
      <c r="E116" s="28" t="str">
        <f t="shared" si="1"/>
        <v>Odberateľ</v>
      </c>
      <c r="G116" s="21" t="s">
        <v>860</v>
      </c>
      <c r="H116" s="26" t="s">
        <v>861</v>
      </c>
      <c r="I116" s="23" t="s">
        <v>81</v>
      </c>
      <c r="J116" s="24"/>
    </row>
    <row r="117" spans="3:10">
      <c r="C117" s="5" t="s">
        <v>11</v>
      </c>
      <c r="E117" s="28" t="str">
        <f t="shared" si="1"/>
        <v>Adresa</v>
      </c>
      <c r="G117" s="21" t="s">
        <v>862</v>
      </c>
      <c r="H117" s="26" t="s">
        <v>862</v>
      </c>
      <c r="I117" s="23" t="s">
        <v>81</v>
      </c>
      <c r="J117" s="24"/>
    </row>
    <row r="118" spans="3:10">
      <c r="C118" s="5" t="s">
        <v>11</v>
      </c>
      <c r="E118" s="28" t="str">
        <f t="shared" si="1"/>
        <v>Fakturačná adresa</v>
      </c>
      <c r="G118" s="21" t="s">
        <v>863</v>
      </c>
      <c r="H118" s="26" t="s">
        <v>864</v>
      </c>
      <c r="I118" s="23" t="s">
        <v>81</v>
      </c>
      <c r="J118" s="24"/>
    </row>
    <row r="119" spans="3:10">
      <c r="C119" s="5" t="s">
        <v>11</v>
      </c>
      <c r="E119" s="28" t="str">
        <f t="shared" si="1"/>
        <v>Dodacia adresa</v>
      </c>
      <c r="G119" s="21" t="s">
        <v>865</v>
      </c>
      <c r="H119" s="26" t="s">
        <v>866</v>
      </c>
      <c r="I119" s="23" t="s">
        <v>81</v>
      </c>
      <c r="J119" s="24"/>
    </row>
    <row r="120" spans="3:10">
      <c r="C120" s="5" t="s">
        <v>11</v>
      </c>
      <c r="E120" s="28" t="str">
        <f t="shared" si="1"/>
        <v>IČO</v>
      </c>
      <c r="G120" s="21" t="s">
        <v>867</v>
      </c>
      <c r="H120" s="26" t="s">
        <v>867</v>
      </c>
      <c r="I120" s="23" t="s">
        <v>81</v>
      </c>
      <c r="J120" s="24"/>
    </row>
    <row r="121" spans="3:10">
      <c r="C121" s="5" t="s">
        <v>11</v>
      </c>
      <c r="E121" s="28" t="str">
        <f t="shared" si="1"/>
        <v>DIČ / IČDPH</v>
      </c>
      <c r="G121" s="21" t="s">
        <v>868</v>
      </c>
      <c r="H121" s="26" t="s">
        <v>869</v>
      </c>
      <c r="I121" s="23" t="s">
        <v>81</v>
      </c>
      <c r="J121" s="24"/>
    </row>
    <row r="122" spans="3:10">
      <c r="C122" s="5" t="s">
        <v>11</v>
      </c>
      <c r="E122" s="28" t="str">
        <f t="shared" si="1"/>
        <v>Telefón, fax, e-mail</v>
      </c>
      <c r="G122" s="21" t="s">
        <v>870</v>
      </c>
      <c r="H122" s="26" t="s">
        <v>871</v>
      </c>
      <c r="I122" s="23" t="s">
        <v>81</v>
      </c>
      <c r="J122" s="24"/>
    </row>
    <row r="123" spans="3:10">
      <c r="C123" s="5" t="s">
        <v>11</v>
      </c>
      <c r="E123" s="28" t="str">
        <f t="shared" si="1"/>
        <v xml:space="preserve">Zľava od predajcu [%]: </v>
      </c>
      <c r="G123" s="21" t="s">
        <v>872</v>
      </c>
      <c r="H123" s="26" t="s">
        <v>873</v>
      </c>
      <c r="I123" s="23" t="s">
        <v>81</v>
      </c>
      <c r="J123" s="24"/>
    </row>
    <row r="124" spans="3:10">
      <c r="C124" s="5" t="s">
        <v>11</v>
      </c>
      <c r="E124" s="28" t="str">
        <f t="shared" si="1"/>
        <v>Objednávka</v>
      </c>
      <c r="G124" s="21" t="s">
        <v>874</v>
      </c>
      <c r="H124" s="26" t="s">
        <v>874</v>
      </c>
      <c r="I124" s="23" t="s">
        <v>81</v>
      </c>
      <c r="J124" s="24"/>
    </row>
    <row r="125" spans="3:10">
      <c r="C125" s="5" t="s">
        <v>11</v>
      </c>
      <c r="E125" s="28" t="str">
        <f t="shared" si="1"/>
        <v>Číslo objednávky</v>
      </c>
      <c r="G125" s="21" t="s">
        <v>875</v>
      </c>
      <c r="H125" s="26" t="s">
        <v>875</v>
      </c>
      <c r="I125" s="23" t="s">
        <v>81</v>
      </c>
      <c r="J125" s="24"/>
    </row>
    <row r="126" spans="3:10">
      <c r="C126" s="5" t="s">
        <v>11</v>
      </c>
      <c r="E126" s="28" t="str">
        <f t="shared" si="1"/>
        <v>Zákazka</v>
      </c>
      <c r="G126" s="21" t="s">
        <v>876</v>
      </c>
      <c r="H126" s="26" t="s">
        <v>877</v>
      </c>
      <c r="I126" s="23" t="s">
        <v>81</v>
      </c>
      <c r="J126" s="24"/>
    </row>
    <row r="127" spans="3:10">
      <c r="C127" s="5" t="s">
        <v>11</v>
      </c>
      <c r="E127" s="28" t="str">
        <f t="shared" si="1"/>
        <v>Číslo artiklu</v>
      </c>
      <c r="G127" s="21" t="s">
        <v>878</v>
      </c>
      <c r="H127" s="26" t="s">
        <v>878</v>
      </c>
      <c r="I127" s="23" t="s">
        <v>81</v>
      </c>
      <c r="J127" s="24"/>
    </row>
    <row r="128" spans="3:10">
      <c r="C128" s="5" t="s">
        <v>11</v>
      </c>
      <c r="E128" s="28" t="str">
        <f t="shared" si="1"/>
        <v>Názov</v>
      </c>
      <c r="G128" s="21" t="s">
        <v>879</v>
      </c>
      <c r="H128" s="26" t="s">
        <v>880</v>
      </c>
      <c r="I128" s="23" t="s">
        <v>81</v>
      </c>
      <c r="J128" s="24"/>
    </row>
    <row r="129" spans="3:10">
      <c r="C129" s="5" t="s">
        <v>11</v>
      </c>
      <c r="E129" s="28" t="str">
        <f t="shared" si="1"/>
        <v>balenie</v>
      </c>
      <c r="G129" s="21" t="s">
        <v>881</v>
      </c>
      <c r="H129" s="26" t="s">
        <v>882</v>
      </c>
      <c r="I129" s="23" t="s">
        <v>81</v>
      </c>
      <c r="J129" s="24"/>
    </row>
    <row r="130" spans="3:10">
      <c r="C130" s="5" t="s">
        <v>11</v>
      </c>
      <c r="E130" s="28" t="str">
        <f>IF($E$1=$G$1,G130,IF($E$1=$H$1,H130,IF($E$1=$I$1,I130,IF($E$1=$J$1,J130,""))))</f>
        <v>Sklad</v>
      </c>
      <c r="G130" s="21" t="s">
        <v>883</v>
      </c>
      <c r="H130" s="26" t="s">
        <v>883</v>
      </c>
      <c r="I130" s="23" t="s">
        <v>81</v>
      </c>
      <c r="J130" s="24"/>
    </row>
    <row r="131" spans="3:10">
      <c r="C131" s="5" t="s">
        <v>11</v>
      </c>
      <c r="E131" s="28" t="str">
        <f t="shared" si="1"/>
        <v>Počet</v>
      </c>
      <c r="G131" s="21" t="s">
        <v>884</v>
      </c>
      <c r="H131" s="26" t="s">
        <v>884</v>
      </c>
      <c r="I131" s="23" t="s">
        <v>81</v>
      </c>
      <c r="J131" s="24"/>
    </row>
    <row r="132" spans="3:10">
      <c r="C132" s="5" t="s">
        <v>11</v>
      </c>
      <c r="E132" s="28" t="str">
        <f t="shared" si="1"/>
        <v>Jednotková cena</v>
      </c>
      <c r="G132" s="21" t="s">
        <v>885</v>
      </c>
      <c r="H132" s="26" t="s">
        <v>885</v>
      </c>
      <c r="I132" s="23" t="s">
        <v>81</v>
      </c>
      <c r="J132" s="24"/>
    </row>
    <row r="133" spans="3:10">
      <c r="C133" s="5" t="s">
        <v>11</v>
      </c>
      <c r="E133" s="28" t="str">
        <f t="shared" si="1"/>
        <v>Celkom</v>
      </c>
      <c r="G133" s="21" t="s">
        <v>886</v>
      </c>
      <c r="H133" s="26" t="s">
        <v>887</v>
      </c>
      <c r="I133" s="23" t="s">
        <v>81</v>
      </c>
      <c r="J133" s="24"/>
    </row>
    <row r="134" spans="3:10">
      <c r="C134" s="5" t="s">
        <v>11</v>
      </c>
      <c r="E134" s="28" t="str">
        <f t="shared" si="1"/>
        <v>Zmena</v>
      </c>
      <c r="G134" s="21" t="s">
        <v>888</v>
      </c>
      <c r="H134" s="26" t="s">
        <v>889</v>
      </c>
      <c r="I134" s="23" t="s">
        <v>81</v>
      </c>
      <c r="J134" s="24"/>
    </row>
    <row r="135" spans="3:10">
      <c r="C135" s="5" t="s">
        <v>11</v>
      </c>
      <c r="E135" s="28" t="str">
        <f t="shared" si="1"/>
        <v>Voľné pole</v>
      </c>
      <c r="G135" s="21" t="s">
        <v>890</v>
      </c>
      <c r="H135" s="26" t="s">
        <v>891</v>
      </c>
      <c r="I135" s="23" t="s">
        <v>81</v>
      </c>
      <c r="J135" s="24"/>
    </row>
    <row r="136" spans="3:10">
      <c r="C136" s="5" t="s">
        <v>11</v>
      </c>
      <c r="E136" s="28" t="str">
        <f t="shared" si="1"/>
        <v>Kód predajcu</v>
      </c>
      <c r="G136" s="21" t="s">
        <v>892</v>
      </c>
      <c r="H136" s="26" t="s">
        <v>893</v>
      </c>
      <c r="I136" s="23" t="s">
        <v>81</v>
      </c>
      <c r="J136" s="24"/>
    </row>
    <row r="137" spans="3:10">
      <c r="C137" s="5" t="s">
        <v>11</v>
      </c>
      <c r="E137" s="28" t="str">
        <f t="shared" si="1"/>
        <v>Verzia</v>
      </c>
      <c r="G137" s="21" t="s">
        <v>894</v>
      </c>
      <c r="H137" s="26" t="s">
        <v>895</v>
      </c>
      <c r="I137" s="23" t="s">
        <v>81</v>
      </c>
      <c r="J137" s="24"/>
    </row>
    <row r="138" spans="3:10">
      <c r="C138" s="5" t="s">
        <v>11</v>
      </c>
      <c r="E138" s="28" t="str">
        <f t="shared" si="1"/>
        <v>1.0.3</v>
      </c>
      <c r="G138" s="21" t="s">
        <v>1071</v>
      </c>
      <c r="H138" s="26" t="s">
        <v>1071</v>
      </c>
      <c r="I138" s="23" t="s">
        <v>81</v>
      </c>
      <c r="J138" s="24"/>
    </row>
    <row r="139" spans="3:10">
      <c r="C139" s="5" t="s">
        <v>11</v>
      </c>
      <c r="E139" s="28" t="str">
        <f t="shared" si="1"/>
        <v>Platnosť cenníku od</v>
      </c>
      <c r="G139" s="21" t="s">
        <v>942</v>
      </c>
      <c r="H139" s="26" t="s">
        <v>896</v>
      </c>
      <c r="I139" s="23" t="s">
        <v>81</v>
      </c>
      <c r="J139" s="24"/>
    </row>
    <row r="140" spans="3:10">
      <c r="C140" s="5" t="s">
        <v>11</v>
      </c>
      <c r="E140" s="28" t="str">
        <f t="shared" si="1"/>
        <v>Formulár pre identifikačné údaje</v>
      </c>
      <c r="G140" s="21" t="s">
        <v>898</v>
      </c>
      <c r="H140" s="26" t="s">
        <v>897</v>
      </c>
      <c r="I140" s="23" t="s">
        <v>81</v>
      </c>
      <c r="J140" s="24"/>
    </row>
    <row r="141" spans="3:10">
      <c r="C141" s="5" t="s">
        <v>11</v>
      </c>
      <c r="E141" s="28" t="str">
        <f t="shared" si="1"/>
        <v>nákupné ceny, tj. ceny so zľavou od predajcu</v>
      </c>
      <c r="G141" s="25" t="s">
        <v>899</v>
      </c>
      <c r="H141" s="26" t="s">
        <v>900</v>
      </c>
      <c r="I141" s="23" t="s">
        <v>81</v>
      </c>
      <c r="J141" s="24"/>
    </row>
    <row r="142" spans="3:10">
      <c r="C142" s="5" t="s">
        <v>11</v>
      </c>
      <c r="E142" s="28" t="str">
        <f t="shared" ref="E142:E207" si="2">IF($E$1=$G$1,G142,IF($E$1=$H$1,H142,IF($E$1=$I$1,I142,IF($E$1=$J$1,J142,""))))</f>
        <v xml:space="preserve">Cena ceľkom bez DPH </v>
      </c>
      <c r="G142" s="21" t="s">
        <v>902</v>
      </c>
      <c r="H142" s="26" t="s">
        <v>903</v>
      </c>
      <c r="I142" s="23" t="s">
        <v>81</v>
      </c>
      <c r="J142" s="24"/>
    </row>
    <row r="143" spans="3:10">
      <c r="C143" s="5" t="s">
        <v>11</v>
      </c>
      <c r="E143" s="28" t="str">
        <f t="shared" si="2"/>
        <v>Poznámka :</v>
      </c>
      <c r="G143" s="21" t="s">
        <v>943</v>
      </c>
      <c r="H143" s="26" t="s">
        <v>901</v>
      </c>
      <c r="I143" s="23" t="s">
        <v>81</v>
      </c>
      <c r="J143" s="24"/>
    </row>
    <row r="144" spans="3:10">
      <c r="C144" s="5" t="s">
        <v>11</v>
      </c>
      <c r="E144" s="28" t="str">
        <f t="shared" si="2"/>
        <v xml:space="preserve">V stĺpci "Zmena" môžeš upraviť počty kusov jednotlivých položiek. </v>
      </c>
      <c r="G144" s="291" t="s">
        <v>944</v>
      </c>
      <c r="H144" s="292" t="s">
        <v>904</v>
      </c>
      <c r="I144" s="23" t="s">
        <v>81</v>
      </c>
      <c r="J144" s="24"/>
    </row>
    <row r="145" spans="3:10">
      <c r="C145" s="5" t="s">
        <v>11</v>
      </c>
      <c r="E145" s="28" t="str">
        <f t="shared" si="2"/>
        <v>Po úprave objednávky odfiltruj prázné riadky pomocou filtru v stĺpci "Počet".</v>
      </c>
      <c r="G145" s="291" t="s">
        <v>945</v>
      </c>
      <c r="H145" s="292" t="s">
        <v>905</v>
      </c>
      <c r="I145" s="23" t="s">
        <v>81</v>
      </c>
      <c r="J145" s="24"/>
    </row>
    <row r="146" spans="3:10">
      <c r="C146" s="5" t="s">
        <v>11</v>
      </c>
      <c r="E146" s="28" t="str">
        <f t="shared" si="2"/>
        <v>Pokiaľ chceš objednávku uložiť alebo odoslať ako prílohu, vytvor nový súbor kliknutím na odkaz  'Vytvoriť objednávku'.</v>
      </c>
      <c r="G146" s="291" t="s">
        <v>946</v>
      </c>
      <c r="H146" s="292" t="s">
        <v>906</v>
      </c>
      <c r="I146" s="23" t="s">
        <v>81</v>
      </c>
      <c r="J146" s="24"/>
    </row>
    <row r="147" spans="3:10">
      <c r="C147" s="5" t="s">
        <v>11</v>
      </c>
      <c r="E147" s="28" t="str">
        <f t="shared" si="2"/>
        <v>VYTVORIŤ  OBJEDNÁVKU</v>
      </c>
      <c r="G147" s="25" t="s">
        <v>907</v>
      </c>
      <c r="H147" s="26" t="s">
        <v>908</v>
      </c>
      <c r="I147" s="23" t="s">
        <v>81</v>
      </c>
      <c r="J147" s="24"/>
    </row>
    <row r="148" spans="3:10">
      <c r="C148" s="5" t="s">
        <v>11</v>
      </c>
      <c r="E148" s="28">
        <f t="shared" si="2"/>
        <v>0</v>
      </c>
      <c r="G148" s="21"/>
      <c r="H148" s="26"/>
      <c r="I148" s="23"/>
      <c r="J148" s="24"/>
    </row>
    <row r="149" spans="3:10">
      <c r="C149" s="5" t="s">
        <v>11</v>
      </c>
      <c r="E149" s="28">
        <f t="shared" si="2"/>
        <v>0</v>
      </c>
      <c r="G149" s="21"/>
      <c r="H149" s="26"/>
      <c r="I149" s="23"/>
      <c r="J149" s="24"/>
    </row>
    <row r="150" spans="3:10">
      <c r="C150" s="5" t="s">
        <v>11</v>
      </c>
      <c r="E150" s="28">
        <f t="shared" si="2"/>
        <v>0</v>
      </c>
      <c r="G150" s="21"/>
      <c r="H150" s="26"/>
      <c r="I150" s="23"/>
      <c r="J150" s="24"/>
    </row>
    <row r="151" spans="3:10">
      <c r="C151" s="5" t="s">
        <v>11</v>
      </c>
      <c r="E151" s="28">
        <f t="shared" si="2"/>
        <v>0</v>
      </c>
      <c r="G151" s="21"/>
      <c r="H151" s="26"/>
      <c r="I151" s="23"/>
      <c r="J151" s="24"/>
    </row>
    <row r="152" spans="3:10">
      <c r="C152" s="5" t="s">
        <v>11</v>
      </c>
      <c r="E152" s="28">
        <f t="shared" si="2"/>
        <v>0</v>
      </c>
      <c r="G152" s="21"/>
      <c r="H152" s="26"/>
      <c r="I152" s="23"/>
      <c r="J152" s="24"/>
    </row>
    <row r="153" spans="3:10">
      <c r="C153" s="5" t="s">
        <v>11</v>
      </c>
      <c r="E153" s="28">
        <f t="shared" si="2"/>
        <v>0</v>
      </c>
      <c r="G153" s="21"/>
      <c r="H153" s="26"/>
      <c r="I153" s="23"/>
      <c r="J153" s="24"/>
    </row>
    <row r="154" spans="3:10">
      <c r="C154" s="5" t="s">
        <v>11</v>
      </c>
      <c r="E154" s="28">
        <f t="shared" si="2"/>
        <v>0</v>
      </c>
      <c r="G154" s="21"/>
      <c r="H154" s="26"/>
      <c r="I154" s="23"/>
      <c r="J154" s="24"/>
    </row>
    <row r="155" spans="3:10">
      <c r="C155" s="5" t="s">
        <v>11</v>
      </c>
      <c r="E155" s="28">
        <f t="shared" si="2"/>
        <v>0</v>
      </c>
      <c r="G155" s="21"/>
      <c r="H155" s="26"/>
      <c r="I155" s="23"/>
      <c r="J155" s="24"/>
    </row>
    <row r="156" spans="3:10">
      <c r="C156" s="5" t="s">
        <v>11</v>
      </c>
      <c r="E156" s="28">
        <f t="shared" si="2"/>
        <v>0</v>
      </c>
      <c r="G156" s="21"/>
      <c r="H156" s="26"/>
      <c r="I156" s="23"/>
      <c r="J156" s="24"/>
    </row>
    <row r="157" spans="3:10">
      <c r="C157" s="5" t="s">
        <v>11</v>
      </c>
      <c r="E157" s="28">
        <f t="shared" si="2"/>
        <v>0</v>
      </c>
      <c r="G157" s="21"/>
      <c r="H157" s="26"/>
      <c r="I157" s="23"/>
      <c r="J157" s="24"/>
    </row>
    <row r="158" spans="3:10">
      <c r="C158" s="5" t="s">
        <v>11</v>
      </c>
      <c r="E158" s="28">
        <f t="shared" si="2"/>
        <v>0</v>
      </c>
      <c r="G158" s="21"/>
      <c r="H158" s="26"/>
      <c r="I158" s="23"/>
      <c r="J158" s="24"/>
    </row>
    <row r="159" spans="3:10">
      <c r="C159" s="5" t="s">
        <v>11</v>
      </c>
      <c r="E159" s="28">
        <f t="shared" si="2"/>
        <v>0</v>
      </c>
      <c r="G159" s="21"/>
      <c r="H159" s="26"/>
      <c r="I159" s="23"/>
      <c r="J159" s="24"/>
    </row>
    <row r="160" spans="3:10">
      <c r="C160" s="5" t="s">
        <v>11</v>
      </c>
      <c r="E160" s="28">
        <f t="shared" si="2"/>
        <v>0</v>
      </c>
      <c r="G160" s="21"/>
      <c r="H160" s="26"/>
      <c r="I160" s="23"/>
      <c r="J160" s="24"/>
    </row>
    <row r="161" spans="3:10">
      <c r="C161" s="5" t="s">
        <v>11</v>
      </c>
      <c r="E161" s="28">
        <f t="shared" si="2"/>
        <v>0</v>
      </c>
      <c r="G161" s="21"/>
      <c r="H161" s="26"/>
      <c r="I161" s="23"/>
      <c r="J161" s="24"/>
    </row>
    <row r="162" spans="3:10">
      <c r="C162" s="5" t="s">
        <v>11</v>
      </c>
      <c r="E162" s="28">
        <f t="shared" si="2"/>
        <v>0</v>
      </c>
      <c r="G162" s="21"/>
      <c r="H162" s="26"/>
      <c r="I162" s="23"/>
      <c r="J162" s="24"/>
    </row>
    <row r="163" spans="3:10">
      <c r="C163" s="5" t="s">
        <v>11</v>
      </c>
      <c r="E163" s="28">
        <f t="shared" si="2"/>
        <v>0</v>
      </c>
      <c r="G163" s="21"/>
      <c r="H163" s="26"/>
      <c r="I163" s="23"/>
      <c r="J163" s="24"/>
    </row>
    <row r="164" spans="3:10">
      <c r="C164" s="5" t="s">
        <v>11</v>
      </c>
      <c r="E164" s="28">
        <f t="shared" si="2"/>
        <v>0</v>
      </c>
      <c r="G164" s="21"/>
      <c r="H164" s="26"/>
      <c r="I164" s="23"/>
      <c r="J164" s="24"/>
    </row>
    <row r="165" spans="3:10">
      <c r="C165" s="5" t="s">
        <v>11</v>
      </c>
      <c r="E165" s="28">
        <f t="shared" si="2"/>
        <v>0</v>
      </c>
      <c r="G165" s="21"/>
      <c r="H165" s="26"/>
      <c r="I165" s="23"/>
      <c r="J165" s="24"/>
    </row>
    <row r="166" spans="3:10">
      <c r="C166" s="5" t="s">
        <v>11</v>
      </c>
      <c r="E166" s="28">
        <f t="shared" si="2"/>
        <v>0</v>
      </c>
      <c r="G166" s="21"/>
      <c r="H166" s="26"/>
      <c r="I166" s="23"/>
      <c r="J166" s="24"/>
    </row>
    <row r="167" spans="3:10">
      <c r="C167" s="5" t="s">
        <v>11</v>
      </c>
      <c r="E167" s="28">
        <f t="shared" si="2"/>
        <v>0</v>
      </c>
      <c r="G167" s="21"/>
      <c r="H167" s="26"/>
      <c r="I167" s="23"/>
      <c r="J167" s="24"/>
    </row>
    <row r="168" spans="3:10">
      <c r="C168" s="5" t="s">
        <v>11</v>
      </c>
      <c r="E168" s="28">
        <f t="shared" si="2"/>
        <v>0</v>
      </c>
      <c r="G168" s="21"/>
      <c r="H168" s="26"/>
      <c r="I168" s="23"/>
      <c r="J168" s="24"/>
    </row>
    <row r="169" spans="3:10">
      <c r="C169" s="5" t="s">
        <v>11</v>
      </c>
      <c r="E169" s="28">
        <f t="shared" si="2"/>
        <v>0</v>
      </c>
      <c r="G169" s="21"/>
      <c r="H169" s="26"/>
      <c r="I169" s="23"/>
      <c r="J169" s="24"/>
    </row>
    <row r="170" spans="3:10">
      <c r="C170" s="5" t="s">
        <v>11</v>
      </c>
      <c r="E170" s="28">
        <f t="shared" si="2"/>
        <v>0</v>
      </c>
      <c r="G170" s="21"/>
      <c r="H170" s="26"/>
      <c r="I170" s="23"/>
      <c r="J170" s="24"/>
    </row>
    <row r="171" spans="3:10">
      <c r="C171" s="5" t="s">
        <v>11</v>
      </c>
      <c r="E171" s="28">
        <f t="shared" si="2"/>
        <v>0</v>
      </c>
      <c r="G171" s="21"/>
      <c r="H171" s="26"/>
      <c r="I171" s="23"/>
      <c r="J171" s="24"/>
    </row>
    <row r="172" spans="3:10">
      <c r="C172" s="5" t="s">
        <v>11</v>
      </c>
      <c r="E172" s="28">
        <f t="shared" si="2"/>
        <v>0</v>
      </c>
      <c r="G172" s="21"/>
      <c r="H172" s="26"/>
      <c r="I172" s="23"/>
      <c r="J172" s="24"/>
    </row>
    <row r="173" spans="3:10">
      <c r="C173" s="5" t="s">
        <v>11</v>
      </c>
      <c r="E173" s="28">
        <f t="shared" si="2"/>
        <v>0</v>
      </c>
      <c r="G173" s="21"/>
      <c r="H173" s="26"/>
      <c r="I173" s="23"/>
      <c r="J173" s="24"/>
    </row>
    <row r="174" spans="3:10">
      <c r="C174" s="5" t="s">
        <v>11</v>
      </c>
      <c r="E174" s="28">
        <f t="shared" si="2"/>
        <v>0</v>
      </c>
      <c r="G174" s="21"/>
      <c r="H174" s="26"/>
      <c r="I174" s="23"/>
      <c r="J174" s="24"/>
    </row>
    <row r="175" spans="3:10">
      <c r="C175" s="5" t="s">
        <v>11</v>
      </c>
      <c r="E175" s="28">
        <f t="shared" si="2"/>
        <v>0</v>
      </c>
      <c r="G175" s="21"/>
      <c r="H175" s="26"/>
      <c r="I175" s="23"/>
      <c r="J175" s="24"/>
    </row>
    <row r="176" spans="3:10">
      <c r="C176" s="5" t="s">
        <v>11</v>
      </c>
      <c r="E176" s="28">
        <f t="shared" si="2"/>
        <v>0</v>
      </c>
      <c r="G176" s="21"/>
      <c r="H176" s="26"/>
      <c r="I176" s="23"/>
      <c r="J176" s="24"/>
    </row>
    <row r="177" spans="3:10">
      <c r="C177" s="5" t="s">
        <v>11</v>
      </c>
      <c r="E177" s="28">
        <f t="shared" si="2"/>
        <v>0</v>
      </c>
      <c r="G177" s="21"/>
      <c r="H177" s="26"/>
      <c r="I177" s="23"/>
      <c r="J177" s="24"/>
    </row>
    <row r="178" spans="3:10">
      <c r="C178" s="5" t="s">
        <v>11</v>
      </c>
      <c r="E178" s="28">
        <f t="shared" si="2"/>
        <v>0</v>
      </c>
      <c r="G178" s="21"/>
      <c r="H178" s="26"/>
      <c r="I178" s="23"/>
      <c r="J178" s="24"/>
    </row>
    <row r="179" spans="3:10">
      <c r="C179" s="5" t="s">
        <v>11</v>
      </c>
      <c r="E179" s="28">
        <f t="shared" si="2"/>
        <v>0</v>
      </c>
      <c r="G179" s="21"/>
      <c r="H179" s="26"/>
      <c r="I179" s="23"/>
      <c r="J179" s="24"/>
    </row>
    <row r="180" spans="3:10">
      <c r="C180" s="5" t="s">
        <v>11</v>
      </c>
      <c r="E180" s="28">
        <f t="shared" si="2"/>
        <v>0</v>
      </c>
      <c r="G180" s="21"/>
      <c r="H180" s="26"/>
      <c r="I180" s="23"/>
      <c r="J180" s="24"/>
    </row>
    <row r="181" spans="3:10">
      <c r="C181" s="5" t="s">
        <v>11</v>
      </c>
      <c r="E181" s="28">
        <f t="shared" si="2"/>
        <v>0</v>
      </c>
      <c r="G181" s="21"/>
      <c r="H181" s="26"/>
      <c r="I181" s="23"/>
      <c r="J181" s="24"/>
    </row>
    <row r="182" spans="3:10">
      <c r="C182" s="5" t="s">
        <v>11</v>
      </c>
      <c r="E182" s="28">
        <f t="shared" si="2"/>
        <v>0</v>
      </c>
      <c r="G182" s="21"/>
      <c r="H182" s="26"/>
      <c r="I182" s="23"/>
      <c r="J182" s="24"/>
    </row>
    <row r="183" spans="3:10">
      <c r="C183" s="5" t="s">
        <v>11</v>
      </c>
      <c r="E183" s="28">
        <f t="shared" si="2"/>
        <v>0</v>
      </c>
      <c r="G183" s="21"/>
      <c r="H183" s="26"/>
      <c r="I183" s="23"/>
      <c r="J183" s="24"/>
    </row>
    <row r="184" spans="3:10">
      <c r="C184" s="5" t="s">
        <v>11</v>
      </c>
      <c r="E184" s="28">
        <f t="shared" si="2"/>
        <v>0</v>
      </c>
      <c r="G184" s="21"/>
      <c r="H184" s="26"/>
      <c r="I184" s="23"/>
      <c r="J184" s="24"/>
    </row>
    <row r="185" spans="3:10">
      <c r="C185" s="5" t="s">
        <v>11</v>
      </c>
      <c r="E185" s="28">
        <f t="shared" si="2"/>
        <v>0</v>
      </c>
      <c r="G185" s="21"/>
      <c r="H185" s="26"/>
      <c r="I185" s="23"/>
      <c r="J185" s="24"/>
    </row>
    <row r="186" spans="3:10">
      <c r="C186" s="5" t="s">
        <v>11</v>
      </c>
      <c r="E186" s="28">
        <f t="shared" si="2"/>
        <v>0</v>
      </c>
      <c r="G186" s="21"/>
      <c r="H186" s="26"/>
      <c r="I186" s="23"/>
      <c r="J186" s="24"/>
    </row>
    <row r="187" spans="3:10">
      <c r="C187" s="5" t="s">
        <v>11</v>
      </c>
      <c r="E187" s="28">
        <f t="shared" si="2"/>
        <v>0</v>
      </c>
      <c r="G187" s="21"/>
      <c r="H187" s="26"/>
      <c r="I187" s="23"/>
      <c r="J187" s="24"/>
    </row>
    <row r="188" spans="3:10">
      <c r="C188" s="5" t="s">
        <v>11</v>
      </c>
      <c r="E188" s="28">
        <f t="shared" si="2"/>
        <v>0</v>
      </c>
      <c r="G188" s="21"/>
      <c r="H188" s="26"/>
      <c r="I188" s="23"/>
      <c r="J188" s="24"/>
    </row>
    <row r="189" spans="3:10">
      <c r="C189" s="5" t="s">
        <v>11</v>
      </c>
      <c r="E189" s="28">
        <f t="shared" si="2"/>
        <v>0</v>
      </c>
      <c r="G189" s="21"/>
      <c r="H189" s="26"/>
      <c r="I189" s="23"/>
      <c r="J189" s="24"/>
    </row>
    <row r="190" spans="3:10">
      <c r="C190" s="5" t="s">
        <v>11</v>
      </c>
      <c r="E190" s="28">
        <f t="shared" si="2"/>
        <v>0</v>
      </c>
      <c r="G190" s="21"/>
      <c r="H190" s="26"/>
      <c r="I190" s="23"/>
      <c r="J190" s="24"/>
    </row>
    <row r="191" spans="3:10">
      <c r="C191" s="5" t="s">
        <v>11</v>
      </c>
      <c r="E191" s="28">
        <f t="shared" si="2"/>
        <v>0</v>
      </c>
      <c r="G191" s="21"/>
      <c r="H191" s="26"/>
      <c r="I191" s="23"/>
      <c r="J191" s="24"/>
    </row>
    <row r="192" spans="3:10">
      <c r="C192" s="5" t="s">
        <v>11</v>
      </c>
      <c r="E192" s="28">
        <f t="shared" si="2"/>
        <v>0</v>
      </c>
      <c r="G192" s="21"/>
      <c r="H192" s="26"/>
      <c r="I192" s="23"/>
      <c r="J192" s="24"/>
    </row>
    <row r="193" spans="3:10">
      <c r="C193" s="5" t="s">
        <v>11</v>
      </c>
      <c r="E193" s="28">
        <f t="shared" si="2"/>
        <v>0</v>
      </c>
      <c r="G193" s="21"/>
      <c r="H193" s="26"/>
      <c r="I193" s="23"/>
      <c r="J193" s="24"/>
    </row>
    <row r="194" spans="3:10">
      <c r="C194" s="5" t="s">
        <v>11</v>
      </c>
      <c r="E194" s="28">
        <f t="shared" si="2"/>
        <v>0</v>
      </c>
      <c r="G194" s="21"/>
      <c r="H194" s="26"/>
      <c r="I194" s="23"/>
      <c r="J194" s="24"/>
    </row>
    <row r="195" spans="3:10">
      <c r="C195" s="5" t="s">
        <v>11</v>
      </c>
      <c r="E195" s="28">
        <f t="shared" si="2"/>
        <v>0</v>
      </c>
      <c r="G195" s="21"/>
      <c r="H195" s="26"/>
      <c r="I195" s="23"/>
      <c r="J195" s="24"/>
    </row>
    <row r="196" spans="3:10">
      <c r="C196" s="5" t="s">
        <v>11</v>
      </c>
      <c r="E196" s="28">
        <f t="shared" si="2"/>
        <v>0</v>
      </c>
      <c r="G196" s="21"/>
      <c r="H196" s="26"/>
      <c r="I196" s="23"/>
      <c r="J196" s="24"/>
    </row>
    <row r="197" spans="3:10">
      <c r="C197" s="5" t="s">
        <v>11</v>
      </c>
      <c r="E197" s="28">
        <f t="shared" si="2"/>
        <v>0</v>
      </c>
      <c r="G197" s="21"/>
      <c r="H197" s="26"/>
      <c r="I197" s="23"/>
      <c r="J197" s="24"/>
    </row>
    <row r="198" spans="3:10">
      <c r="C198" s="5" t="s">
        <v>11</v>
      </c>
      <c r="E198" s="28">
        <f t="shared" si="2"/>
        <v>0</v>
      </c>
      <c r="G198" s="21"/>
      <c r="H198" s="26"/>
      <c r="I198" s="23"/>
      <c r="J198" s="24"/>
    </row>
    <row r="199" spans="3:10">
      <c r="C199" s="5" t="s">
        <v>11</v>
      </c>
      <c r="E199" s="28">
        <f t="shared" si="2"/>
        <v>0</v>
      </c>
      <c r="G199" s="21"/>
      <c r="H199" s="26"/>
      <c r="I199" s="23"/>
      <c r="J199" s="24"/>
    </row>
    <row r="200" spans="3:10">
      <c r="C200" s="5" t="s">
        <v>11</v>
      </c>
      <c r="E200" s="28">
        <f t="shared" si="2"/>
        <v>0</v>
      </c>
      <c r="G200" s="21"/>
      <c r="H200" s="26"/>
      <c r="I200" s="23"/>
      <c r="J200" s="24"/>
    </row>
    <row r="201" spans="3:10">
      <c r="C201" s="5" t="s">
        <v>11</v>
      </c>
      <c r="E201" s="28">
        <f t="shared" si="2"/>
        <v>0</v>
      </c>
      <c r="G201" s="21"/>
      <c r="H201" s="26"/>
      <c r="I201" s="23"/>
      <c r="J201" s="24"/>
    </row>
    <row r="202" spans="3:10">
      <c r="C202" s="5" t="s">
        <v>11</v>
      </c>
      <c r="E202" s="28">
        <f t="shared" si="2"/>
        <v>0</v>
      </c>
      <c r="G202" s="21"/>
      <c r="H202" s="26"/>
      <c r="I202" s="23"/>
      <c r="J202" s="24"/>
    </row>
    <row r="203" spans="3:10">
      <c r="C203" s="5" t="s">
        <v>11</v>
      </c>
      <c r="E203" s="28">
        <f t="shared" si="2"/>
        <v>0</v>
      </c>
      <c r="G203" s="21"/>
      <c r="H203" s="26"/>
      <c r="I203" s="23"/>
      <c r="J203" s="24"/>
    </row>
    <row r="204" spans="3:10">
      <c r="C204" s="5" t="s">
        <v>11</v>
      </c>
      <c r="E204" s="28">
        <f t="shared" si="2"/>
        <v>0</v>
      </c>
      <c r="G204" s="21"/>
      <c r="H204" s="26"/>
      <c r="I204" s="23"/>
      <c r="J204" s="24"/>
    </row>
    <row r="205" spans="3:10">
      <c r="C205" s="5" t="s">
        <v>11</v>
      </c>
      <c r="E205" s="28">
        <f t="shared" si="2"/>
        <v>0</v>
      </c>
      <c r="G205" s="21"/>
      <c r="H205" s="26"/>
      <c r="I205" s="23"/>
      <c r="J205" s="24"/>
    </row>
    <row r="206" spans="3:10">
      <c r="C206" s="5" t="s">
        <v>11</v>
      </c>
      <c r="E206" s="28">
        <f t="shared" si="2"/>
        <v>0</v>
      </c>
      <c r="G206" s="21"/>
      <c r="H206" s="26"/>
      <c r="I206" s="23"/>
      <c r="J206" s="24"/>
    </row>
    <row r="207" spans="3:10">
      <c r="C207" s="5" t="s">
        <v>11</v>
      </c>
      <c r="E207" s="28">
        <f t="shared" si="2"/>
        <v>0</v>
      </c>
      <c r="G207" s="21"/>
      <c r="H207" s="26"/>
      <c r="I207" s="23"/>
      <c r="J207" s="24"/>
    </row>
    <row r="208" spans="3:10">
      <c r="C208" s="5" t="s">
        <v>11</v>
      </c>
      <c r="E208" s="28">
        <f t="shared" ref="E208:E235" si="3">IF($E$1=$G$1,G208,IF($E$1=$H$1,H208,IF($E$1=$I$1,I208,IF($E$1=$J$1,J208,""))))</f>
        <v>0</v>
      </c>
      <c r="G208" s="21"/>
      <c r="H208" s="26"/>
      <c r="I208" s="23"/>
      <c r="J208" s="24"/>
    </row>
    <row r="209" spans="3:10">
      <c r="C209" s="5" t="s">
        <v>11</v>
      </c>
      <c r="E209" s="28">
        <f t="shared" si="3"/>
        <v>0</v>
      </c>
      <c r="G209" s="21"/>
      <c r="H209" s="26"/>
      <c r="I209" s="23"/>
      <c r="J209" s="24"/>
    </row>
    <row r="210" spans="3:10">
      <c r="C210" s="5" t="s">
        <v>11</v>
      </c>
      <c r="E210" s="28">
        <f t="shared" si="3"/>
        <v>0</v>
      </c>
      <c r="G210" s="21"/>
      <c r="H210" s="26"/>
      <c r="I210" s="23"/>
      <c r="J210" s="24"/>
    </row>
    <row r="211" spans="3:10">
      <c r="C211" s="5" t="s">
        <v>11</v>
      </c>
      <c r="E211" s="28">
        <f t="shared" si="3"/>
        <v>0</v>
      </c>
      <c r="G211" s="21"/>
      <c r="H211" s="26"/>
      <c r="I211" s="23"/>
      <c r="J211" s="24"/>
    </row>
    <row r="212" spans="3:10">
      <c r="C212" s="5" t="s">
        <v>11</v>
      </c>
      <c r="E212" s="28">
        <f t="shared" si="3"/>
        <v>0</v>
      </c>
      <c r="G212" s="21"/>
      <c r="H212" s="26"/>
      <c r="I212" s="23"/>
      <c r="J212" s="24"/>
    </row>
    <row r="213" spans="3:10">
      <c r="C213" s="5" t="s">
        <v>11</v>
      </c>
      <c r="E213" s="28">
        <f t="shared" si="3"/>
        <v>0</v>
      </c>
      <c r="G213" s="21"/>
      <c r="H213" s="26"/>
      <c r="I213" s="23"/>
      <c r="J213" s="24"/>
    </row>
    <row r="214" spans="3:10">
      <c r="C214" s="5" t="s">
        <v>11</v>
      </c>
      <c r="E214" s="28">
        <f t="shared" si="3"/>
        <v>0</v>
      </c>
      <c r="G214" s="21"/>
      <c r="H214" s="26"/>
      <c r="I214" s="23"/>
      <c r="J214" s="24"/>
    </row>
    <row r="215" spans="3:10">
      <c r="C215" s="5" t="s">
        <v>11</v>
      </c>
      <c r="E215" s="28">
        <f t="shared" si="3"/>
        <v>0</v>
      </c>
      <c r="G215" s="21"/>
      <c r="H215" s="26"/>
      <c r="I215" s="23"/>
      <c r="J215" s="24"/>
    </row>
    <row r="216" spans="3:10">
      <c r="C216" s="5" t="s">
        <v>11</v>
      </c>
      <c r="E216" s="28">
        <f t="shared" si="3"/>
        <v>0</v>
      </c>
      <c r="G216" s="21"/>
      <c r="H216" s="26"/>
      <c r="I216" s="23"/>
      <c r="J216" s="24"/>
    </row>
    <row r="217" spans="3:10">
      <c r="C217" s="5" t="s">
        <v>11</v>
      </c>
      <c r="E217" s="28">
        <f t="shared" si="3"/>
        <v>0</v>
      </c>
      <c r="G217" s="21"/>
      <c r="H217" s="26"/>
      <c r="I217" s="23"/>
      <c r="J217" s="24"/>
    </row>
    <row r="218" spans="3:10">
      <c r="C218" s="5" t="s">
        <v>11</v>
      </c>
      <c r="E218" s="28">
        <f t="shared" si="3"/>
        <v>0</v>
      </c>
      <c r="G218" s="21"/>
      <c r="H218" s="26"/>
      <c r="I218" s="23"/>
      <c r="J218" s="24"/>
    </row>
    <row r="219" spans="3:10">
      <c r="C219" s="5" t="s">
        <v>11</v>
      </c>
      <c r="E219" s="28">
        <f t="shared" si="3"/>
        <v>0</v>
      </c>
      <c r="G219" s="21"/>
      <c r="H219" s="26"/>
      <c r="I219" s="23"/>
      <c r="J219" s="24"/>
    </row>
    <row r="220" spans="3:10">
      <c r="C220" s="5" t="s">
        <v>11</v>
      </c>
      <c r="E220" s="28">
        <f t="shared" si="3"/>
        <v>0</v>
      </c>
      <c r="G220" s="21"/>
      <c r="H220" s="26"/>
      <c r="I220" s="23"/>
      <c r="J220" s="24"/>
    </row>
    <row r="221" spans="3:10">
      <c r="C221" s="5" t="s">
        <v>11</v>
      </c>
      <c r="E221" s="28">
        <f t="shared" si="3"/>
        <v>0</v>
      </c>
      <c r="G221" s="21"/>
      <c r="H221" s="26"/>
      <c r="I221" s="23"/>
      <c r="J221" s="24"/>
    </row>
    <row r="222" spans="3:10">
      <c r="C222" s="5" t="s">
        <v>11</v>
      </c>
      <c r="E222" s="28">
        <f t="shared" si="3"/>
        <v>0</v>
      </c>
      <c r="G222" s="21"/>
      <c r="H222" s="26"/>
      <c r="I222" s="23"/>
      <c r="J222" s="24"/>
    </row>
    <row r="223" spans="3:10">
      <c r="C223" s="5" t="s">
        <v>11</v>
      </c>
      <c r="E223" s="28">
        <f t="shared" si="3"/>
        <v>0</v>
      </c>
      <c r="G223" s="21"/>
      <c r="H223" s="26"/>
      <c r="I223" s="23"/>
      <c r="J223" s="24"/>
    </row>
    <row r="224" spans="3:10">
      <c r="C224" s="5" t="s">
        <v>11</v>
      </c>
      <c r="E224" s="28">
        <f t="shared" si="3"/>
        <v>0</v>
      </c>
      <c r="G224" s="21"/>
      <c r="H224" s="26"/>
      <c r="I224" s="23"/>
      <c r="J224" s="24"/>
    </row>
    <row r="225" spans="3:10">
      <c r="C225" s="5" t="s">
        <v>11</v>
      </c>
      <c r="E225" s="28">
        <f t="shared" si="3"/>
        <v>0</v>
      </c>
      <c r="G225" s="21"/>
      <c r="H225" s="26"/>
      <c r="I225" s="23"/>
      <c r="J225" s="24"/>
    </row>
    <row r="226" spans="3:10">
      <c r="C226" s="5" t="s">
        <v>11</v>
      </c>
      <c r="E226" s="28">
        <f t="shared" si="3"/>
        <v>0</v>
      </c>
      <c r="G226" s="21"/>
      <c r="H226" s="26"/>
      <c r="I226" s="23"/>
      <c r="J226" s="24"/>
    </row>
    <row r="227" spans="3:10">
      <c r="C227" s="5" t="s">
        <v>11</v>
      </c>
      <c r="E227" s="28">
        <f t="shared" si="3"/>
        <v>0</v>
      </c>
      <c r="G227" s="21"/>
      <c r="H227" s="26"/>
      <c r="I227" s="23"/>
      <c r="J227" s="24"/>
    </row>
    <row r="228" spans="3:10">
      <c r="C228" s="5" t="s">
        <v>11</v>
      </c>
      <c r="E228" s="28">
        <f t="shared" si="3"/>
        <v>0</v>
      </c>
      <c r="G228" s="21"/>
      <c r="H228" s="26"/>
      <c r="I228" s="23"/>
      <c r="J228" s="24"/>
    </row>
    <row r="229" spans="3:10">
      <c r="C229" s="5" t="s">
        <v>11</v>
      </c>
      <c r="E229" s="28">
        <f t="shared" si="3"/>
        <v>0</v>
      </c>
      <c r="G229" s="21"/>
      <c r="H229" s="26"/>
      <c r="I229" s="23"/>
      <c r="J229" s="24"/>
    </row>
    <row r="230" spans="3:10">
      <c r="C230" s="5" t="s">
        <v>11</v>
      </c>
      <c r="E230" s="28">
        <f t="shared" si="3"/>
        <v>0</v>
      </c>
      <c r="G230" s="21"/>
      <c r="H230" s="26"/>
      <c r="I230" s="23"/>
      <c r="J230" s="24"/>
    </row>
    <row r="231" spans="3:10">
      <c r="C231" s="5" t="s">
        <v>11</v>
      </c>
      <c r="E231" s="28">
        <f t="shared" si="3"/>
        <v>0</v>
      </c>
      <c r="G231" s="21"/>
      <c r="H231" s="26"/>
      <c r="I231" s="23"/>
      <c r="J231" s="24"/>
    </row>
    <row r="232" spans="3:10">
      <c r="C232" s="5" t="s">
        <v>11</v>
      </c>
      <c r="E232" s="28">
        <f t="shared" si="3"/>
        <v>0</v>
      </c>
      <c r="G232" s="21"/>
      <c r="H232" s="26"/>
      <c r="I232" s="23"/>
      <c r="J232" s="24"/>
    </row>
    <row r="233" spans="3:10">
      <c r="C233" s="5" t="s">
        <v>11</v>
      </c>
      <c r="E233" s="28">
        <f t="shared" si="3"/>
        <v>0</v>
      </c>
      <c r="G233" s="21"/>
      <c r="H233" s="26"/>
      <c r="I233" s="23"/>
      <c r="J233" s="24"/>
    </row>
    <row r="234" spans="3:10">
      <c r="C234" s="5" t="s">
        <v>11</v>
      </c>
      <c r="E234" s="28">
        <f t="shared" si="3"/>
        <v>0</v>
      </c>
      <c r="G234" s="21"/>
      <c r="H234" s="26"/>
      <c r="I234" s="23"/>
      <c r="J234" s="24"/>
    </row>
    <row r="235" spans="3:10" ht="15" thickBot="1">
      <c r="C235" s="5" t="s">
        <v>11</v>
      </c>
      <c r="E235" s="29">
        <f t="shared" si="3"/>
        <v>0</v>
      </c>
      <c r="G235" s="21"/>
      <c r="H235" s="26"/>
      <c r="I235" s="23"/>
      <c r="J235" s="24"/>
    </row>
  </sheetData>
  <sheetProtection algorithmName="SHA-512" hashValue="MoqQuyMUGwXTHzJwPnlMtIV6Fa0JU+bc98oG3HxwqplQLayAE6tAFyi0cp1MhJVNR3X3VRJfh3TIuahsZJ9TIA==" saltValue="jhXkqaIAaaqpFhEL6akY5A==" spinCount="100000" sheet="1" objects="1" scenarios="1"/>
  <dataValidations count="1">
    <dataValidation type="list" allowBlank="1" showInputMessage="1" showErrorMessage="1" sqref="E1" xr:uid="{DE1A0C61-682C-4E02-9860-EC3CCAC87CE2}">
      <formula1>$G$1:$J$1</formula1>
    </dataValidation>
  </dataValidations>
  <pageMargins left="0.7" right="0.7" top="0.78740157499999996" bottom="0.78740157499999996" header="0.3" footer="0.3"/>
  <pageSetup paperSize="9" orientation="portrait" r:id="rId1"/>
  <headerFooter>
    <oddHeader>&amp;R&amp;"Aptos"&amp;10&amp;K000000 Restricted&amp;1#_x000D_</oddHeader>
  </headerFooter>
</worksheet>
</file>

<file path=docMetadata/LabelInfo.xml><?xml version="1.0" encoding="utf-8"?>
<clbl:labelList xmlns:clbl="http://schemas.microsoft.com/office/2020/mipLabelMetadata">
  <clbl:label id="{adb12509-ad5c-4346-93ee-6526b108a1ee}" enabled="1" method="Standard" siteId="{fcae3d9f-c144-4ab7-a9e6-25760557df3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</vt:i4>
      </vt:variant>
    </vt:vector>
  </HeadingPairs>
  <TitlesOfParts>
    <vt:vector size="13" baseType="lpstr">
      <vt:lpstr>NAPOVEDA</vt:lpstr>
      <vt:lpstr>FORM-I</vt:lpstr>
      <vt:lpstr>DATA-WL1</vt:lpstr>
      <vt:lpstr>DATA-WL2</vt:lpstr>
      <vt:lpstr>DATA-WL3</vt:lpstr>
      <vt:lpstr>DATA-WL4</vt:lpstr>
      <vt:lpstr>DATA-WL5</vt:lpstr>
      <vt:lpstr>zoznam-WLL</vt:lpstr>
      <vt:lpstr>OBJ-WLL</vt:lpstr>
      <vt:lpstr>Ceny</vt:lpstr>
      <vt:lpstr>---</vt:lpstr>
      <vt:lpstr>Verzie</vt:lpstr>
      <vt:lpstr>'OBJ-WLL'!Oblast_tisku</vt:lpstr>
    </vt:vector>
  </TitlesOfParts>
  <Company>Hettich ČR k.s.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Kopenec</dc:creator>
  <cp:lastModifiedBy>Slaběňák Jiří</cp:lastModifiedBy>
  <cp:lastPrinted>2025-06-16T14:01:55Z</cp:lastPrinted>
  <dcterms:created xsi:type="dcterms:W3CDTF">2016-01-02T18:34:54Z</dcterms:created>
  <dcterms:modified xsi:type="dcterms:W3CDTF">2026-09-22T11:58:16Z</dcterms:modified>
</cp:coreProperties>
</file>