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.sharepoint.com/sites/E-Commerce/Sdilene dokumenty/Private/Konfigurátory/Potisk krytek/na web/"/>
    </mc:Choice>
  </mc:AlternateContent>
  <xr:revisionPtr revIDLastSave="0" documentId="8_{A122BF84-08C7-4F96-8B61-3424B7AD6184}" xr6:coauthVersionLast="47" xr6:coauthVersionMax="47" xr10:uidLastSave="{00000000-0000-0000-0000-000000000000}"/>
  <workbookProtection workbookAlgorithmName="SHA-512" workbookHashValue="OqglaTcfcZtvrWBMsSVtB6lMmIxA2Di7ChQSew8FjkLP3XZHGU2cdwYx4Xed5FYSg2XdZ5XNqWAiGCVPgV2Ezg==" workbookSaltValue="A9JdFFQOFOIu2awTkgVstw==" workbookSpinCount="100000" lockStructure="1"/>
  <bookViews>
    <workbookView showSheetTabs="0" xWindow="28680" yWindow="-120" windowWidth="38640" windowHeight="211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karty!$C$27:$C$33</definedName>
    <definedName name="Blum_Z">karty!$C$18:$C$26</definedName>
    <definedName name="Hettich_P">karty!$C$38:$C$39</definedName>
    <definedName name="Hettich_Z">karty!$C$34:$C$37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4" i="5" l="1"/>
  <c r="A25" i="5"/>
  <c r="A26" i="5"/>
  <c r="V21" i="3"/>
  <c r="V22" i="3"/>
  <c r="V23" i="3"/>
  <c r="V20" i="3"/>
  <c r="W20" i="3" s="1"/>
  <c r="C14" i="3"/>
  <c r="C13" i="3"/>
  <c r="C12" i="3"/>
  <c r="C11" i="3"/>
  <c r="B2" i="4"/>
  <c r="V16" i="3"/>
  <c r="A27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7" i="5"/>
  <c r="A39" i="5"/>
  <c r="C12" i="8"/>
  <c r="D1" i="2" l="1"/>
  <c r="B55" i="2" s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8" i="5"/>
  <c r="A29" i="5"/>
  <c r="A30" i="5"/>
  <c r="Q2" i="7" l="1"/>
  <c r="A10" i="5"/>
  <c r="A11" i="5"/>
  <c r="A12" i="5"/>
  <c r="A13" i="5"/>
  <c r="A14" i="5"/>
  <c r="A15" i="5"/>
  <c r="A31" i="5"/>
  <c r="A32" i="5"/>
  <c r="A33" i="5"/>
  <c r="A38" i="5"/>
  <c r="A34" i="5"/>
  <c r="A35" i="5"/>
  <c r="A36" i="5"/>
  <c r="A9" i="5"/>
  <c r="F1" i="5" l="1"/>
  <c r="C26" i="5" l="1"/>
  <c r="J26" i="5"/>
  <c r="P26" i="5" s="1"/>
  <c r="J25" i="5"/>
  <c r="P25" i="5" s="1"/>
  <c r="C25" i="5"/>
  <c r="J24" i="5"/>
  <c r="P24" i="5" s="1"/>
  <c r="C24" i="5"/>
  <c r="J21" i="5"/>
  <c r="P21" i="5" s="1"/>
  <c r="J36" i="5"/>
  <c r="P36" i="5" s="1"/>
  <c r="C23" i="5"/>
  <c r="C11" i="5"/>
  <c r="C18" i="5"/>
  <c r="J9" i="5"/>
  <c r="P9" i="5" s="1"/>
  <c r="C15" i="5"/>
  <c r="C14" i="5"/>
  <c r="C28" i="5"/>
  <c r="C12" i="5"/>
  <c r="J10" i="5"/>
  <c r="P10" i="5" s="1"/>
  <c r="J22" i="5"/>
  <c r="P22" i="5" s="1"/>
  <c r="J37" i="5"/>
  <c r="C37" i="5"/>
  <c r="C22" i="5"/>
  <c r="C10" i="5"/>
  <c r="J38" i="5"/>
  <c r="P38" i="5" s="1"/>
  <c r="C35" i="5"/>
  <c r="C19" i="5"/>
  <c r="C33" i="5"/>
  <c r="C31" i="5"/>
  <c r="C30" i="5"/>
  <c r="J33" i="5"/>
  <c r="P33" i="5" s="1"/>
  <c r="C13" i="5"/>
  <c r="J11" i="5"/>
  <c r="P11" i="5" s="1"/>
  <c r="J23" i="5"/>
  <c r="P23" i="5" s="1"/>
  <c r="C36" i="5"/>
  <c r="C21" i="5"/>
  <c r="C9" i="5"/>
  <c r="J27" i="5"/>
  <c r="P27" i="5" s="1"/>
  <c r="C20" i="5"/>
  <c r="J29" i="5"/>
  <c r="P29" i="5" s="1"/>
  <c r="C17" i="5"/>
  <c r="J19" i="5"/>
  <c r="P19" i="5" s="1"/>
  <c r="J35" i="5"/>
  <c r="P35" i="5" s="1"/>
  <c r="J12" i="5"/>
  <c r="P12" i="5" s="1"/>
  <c r="J13" i="5"/>
  <c r="P13" i="5" s="1"/>
  <c r="J28" i="5"/>
  <c r="P28" i="5" s="1"/>
  <c r="J39" i="5"/>
  <c r="P39" i="5" s="1"/>
  <c r="C34" i="5"/>
  <c r="J31" i="5"/>
  <c r="P31" i="5" s="1"/>
  <c r="J32" i="5"/>
  <c r="P32" i="5" s="1"/>
  <c r="C29" i="5"/>
  <c r="C39" i="5"/>
  <c r="C38" i="5"/>
  <c r="J14" i="5"/>
  <c r="P14" i="5" s="1"/>
  <c r="J18" i="5"/>
  <c r="P18" i="5" s="1"/>
  <c r="C27" i="5"/>
  <c r="J15" i="5"/>
  <c r="P15" i="5" s="1"/>
  <c r="J30" i="5"/>
  <c r="P30" i="5" s="1"/>
  <c r="C32" i="5"/>
  <c r="C16" i="5"/>
  <c r="J20" i="5"/>
  <c r="P20" i="5" s="1"/>
  <c r="J16" i="5"/>
  <c r="P16" i="5" s="1"/>
  <c r="J17" i="5"/>
  <c r="P17" i="5" s="1"/>
  <c r="J34" i="5"/>
  <c r="P34" i="5" s="1"/>
  <c r="P37" i="5"/>
  <c r="C10" i="8" l="1"/>
  <c r="C15" i="8" s="1"/>
  <c r="F6" i="3"/>
  <c r="B7" i="3" s="1"/>
  <c r="X10" i="3"/>
  <c r="A7" i="3"/>
  <c r="B1" i="4"/>
  <c r="B4" i="3"/>
  <c r="B5" i="3"/>
  <c r="B8" i="3"/>
  <c r="U27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<sst xmlns="http://schemas.openxmlformats.org/spreadsheetml/2006/main" count="913" uniqueCount="601">
  <si>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</si>
  <si>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</si>
  <si>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</si>
  <si>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</si>
  <si>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</si>
  <si>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</si>
  <si>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</si>
  <si>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</si>
  <si>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</si>
  <si>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</si>
  <si>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</si>
  <si>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</si>
  <si>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</si>
  <si>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</si>
  <si>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</si>
  <si>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</si>
  <si>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</si>
  <si>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</si>
  <si>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</si>
  <si>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</si>
  <si>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</si>
  <si>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</si>
  <si>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</si>
  <si>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</si>
  <si>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</si>
  <si>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</si>
  <si>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</si>
  <si>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</si>
  <si>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</si>
  <si>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</si>
  <si>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</si>
  <si>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</si>
  <si>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</si>
  <si>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</si>
  <si>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</si>
  <si>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</si>
  <si>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</si>
  <si>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</si>
  <si>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</si>
  <si>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</si>
  <si>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</si>
  <si>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</si>
  <si>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</si>
  <si>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</si>
  <si>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</si>
  <si>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</si>
  <si>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</si>
  <si>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</si>
  <si>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</si>
  <si>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</si>
  <si>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</si>
  <si>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</si>
  <si>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</si>
  <si>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</si>
  <si>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</si>
  <si>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</si>
  <si>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</si>
  <si>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</si>
  <si>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</si>
  <si>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</si>
  <si>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</si>
  <si>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</si>
  <si>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</si>
  <si>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</si>
  <si>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</si>
  <si>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</si>
  <si>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</si>
  <si>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</si>
  <si>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</si>
  <si>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</si>
  <si>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</si>
  <si>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</si>
  <si>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</si>
  <si>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</si>
  <si>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</si>
  <si>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</si>
  <si>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</si>
  <si>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</si>
  <si>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</si>
  <si>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</si>
  <si>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</si>
  <si>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</si>
  <si>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</si>
  <si>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</si>
  <si>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</si>
  <si>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</si>
  <si>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</si>
  <si>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</si>
  <si>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</si>
  <si>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</si>
  <si>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</si>
  <si>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</si>
  <si>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</si>
  <si>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</si>
  <si>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</si>
  <si>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</si>
  <si>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</si>
  <si>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</si>
  <si>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</si>
  <si>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</si>
  <si>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</si>
  <si>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</si>
  <si>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</si>
  <si>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</si>
  <si>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</si>
  <si>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</si>
  <si>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</si>
  <si>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</si>
  <si>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</si>
  <si>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</si>
  <si>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</si>
  <si>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</si>
  <si>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</si>
  <si>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</si>
  <si>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</si>
  <si>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</si>
  <si>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</si>
  <si>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</si>
  <si>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</si>
  <si>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</si>
  <si>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</si>
  <si>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</si>
  <si>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</si>
  <si>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</si>
  <si>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</si>
  <si>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</si>
  <si>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</si>
  <si>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</si>
  <si>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</si>
  <si>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</si>
  <si>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</si>
  <si>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</si>
  <si>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</si>
  <si>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</si>
  <si>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</si>
  <si>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</si>
  <si>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</si>
  <si>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</si>
  <si>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</si>
  <si>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</si>
  <si>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</si>
  <si>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</si>
  <si>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</si>
  <si>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</si>
  <si>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</si>
  <si>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</si>
  <si>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</si>
  <si>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</si>
  <si>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</si>
  <si>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</si>
  <si>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</si>
  <si>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</si>
  <si>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</si>
  <si>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</si>
  <si>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</si>
  <si>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</si>
  <si>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</si>
  <si>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</si>
  <si>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</si>
  <si>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</si>
  <si>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</si>
  <si>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</si>
  <si>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</si>
  <si>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</si>
  <si>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</si>
  <si>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</si>
  <si>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</si>
  <si>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</si>
  <si>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</si>
  <si>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</si>
  <si>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</si>
  <si>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</si>
  <si>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</si>
  <si>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</si>
  <si>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</si>
  <si>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</si>
  <si>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</si>
  <si>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</si>
  <si>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</si>
  <si>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</si>
  <si>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</si>
  <si>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</si>
  <si>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</si>
  <si>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</si>
  <si>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</si>
  <si>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</si>
  <si>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</si>
  <si>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</si>
  <si>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</si>
  <si>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</si>
  <si>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</si>
  <si>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</si>
  <si>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</si>
  <si>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</si>
  <si>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</si>
  <si>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</si>
  <si>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</si>
  <si>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</si>
  <si>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</si>
  <si>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</si>
  <si>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</si>
  <si>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</si>
  <si>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</si>
  <si>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</si>
  <si>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</si>
  <si>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</si>
  <si>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</si>
  <si>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</si>
  <si>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</si>
  <si>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</si>
  <si>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</si>
  <si>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</si>
  <si>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</si>
  <si>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</si>
  <si>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</si>
  <si>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</si>
  <si>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</si>
  <si>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</si>
  <si>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</si>
  <si>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</si>
  <si>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</si>
  <si>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</si>
  <si>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</si>
  <si>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</si>
  <si>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</si>
  <si>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</si>
  <si>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</si>
  <si>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</si>
  <si>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</si>
  <si>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</si>
  <si>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</si>
  <si>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</si>
  <si>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</si>
  <si>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</si>
  <si>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</si>
  <si>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</si>
  <si>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</si>
  <si>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</si>
  <si>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</si>
  <si>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</si>
  <si>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</si>
  <si>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</si>
  <si>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</si>
  <si>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</si>
  <si>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</si>
  <si>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</si>
  <si>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</si>
  <si>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</si>
  <si>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</si>
  <si>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</si>
  <si>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</si>
  <si>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</si>
  <si>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</si>
  <si>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</si>
  <si>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</si>
  <si>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</si>
  <si>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</si>
  <si>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</si>
  <si>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</si>
  <si>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</si>
  <si>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</si>
  <si>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</si>
  <si>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</si>
  <si>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</si>
  <si>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</si>
  <si>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</si>
  <si>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</si>
  <si>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</si>
  <si>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</si>
  <si>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</si>
  <si>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</si>
  <si>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</si>
  <si>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</si>
  <si>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</si>
  <si>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</si>
  <si>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</si>
  <si>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</si>
  <si>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</si>
  <si>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</si>
  <si>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</si>
  <si>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</si>
  <si>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</si>
  <si>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</si>
  <si>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</si>
  <si>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</si>
  <si>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</si>
  <si>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</si>
  <si>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</si>
  <si>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</si>
  <si>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</si>
  <si>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</si>
  <si>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</si>
  <si>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</si>
  <si>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</si>
  <si>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</si>
  <si>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</si>
  <si>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</si>
  <si>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</si>
  <si>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</si>
  <si>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</si>
  <si>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</si>
  <si>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</si>
  <si>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</si>
  <si>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</si>
  <si>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</si>
  <si>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</si>
  <si>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</si>
  <si>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</si>
  <si>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</si>
  <si>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</si>
  <si>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</si>
  <si>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</si>
  <si>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</si>
  <si>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</si>
  <si>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</si>
  <si>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</si>
  <si>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</si>
  <si>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</si>
  <si>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</si>
  <si>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</si>
  <si>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</si>
  <si>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</si>
  <si>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</si>
  <si>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</si>
  <si>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</si>
  <si>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</si>
  <si>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</si>
  <si>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</si>
  <si>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</si>
  <si>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</si>
  <si>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</si>
  <si>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</si>
  <si>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</si>
  <si>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</si>
  <si>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</si>
  <si>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</si>
  <si>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</si>
  <si>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</si>
  <si>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</si>
  <si>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</si>
  <si>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</si>
  <si>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</si>
  <si>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</si>
  <si>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</si>
  <si>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</si>
  <si>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</si>
  <si>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</si>
  <si>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</si>
  <si>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</si>
  <si>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</si>
  <si>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</si>
  <si>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</si>
  <si>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</si>
  <si>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</si>
  <si>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</si>
  <si>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</si>
  <si>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</si>
  <si>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</si>
  <si>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</si>
  <si>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</si>
  <si>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</si>
  <si>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</si>
  <si>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</si>
  <si>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</si>
  <si>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</si>
  <si>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</si>
  <si>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</si>
  <si>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</si>
  <si>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</si>
  <si>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</si>
  <si>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</si>
  <si>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</si>
  <si>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</si>
  <si>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</si>
  <si>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</si>
  <si>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</si>
  <si>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</si>
  <si>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</si>
  <si>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</si>
  <si>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</si>
  <si>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</si>
  <si>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</si>
  <si>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</si>
  <si>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</si>
  <si>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</si>
  <si>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</si>
  <si>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</si>
  <si>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</si>
  <si>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</si>
  <si>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</si>
  <si>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</si>
  <si>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</si>
  <si>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</si>
  <si>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</si>
  <si>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</si>
  <si>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</si>
  <si>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</si>
  <si>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</si>
  <si>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</si>
  <si>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</si>
  <si>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</si>
  <si>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</si>
  <si>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</si>
  <si>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</si>
  <si>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</si>
  <si>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</si>
  <si>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</si>
  <si>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</si>
  <si>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</si>
  <si>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</si>
  <si>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</si>
  <si>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</si>
  <si>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</si>
  <si>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</si>
  <si>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</si>
  <si>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</si>
  <si>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</si>
  <si>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</si>
  <si>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</si>
  <si>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</si>
  <si>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</si>
  <si>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</si>
  <si>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</si>
  <si>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</si>
  <si>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</si>
  <si>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</si>
  <si>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</si>
  <si>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</si>
  <si>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</si>
  <si>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</si>
  <si>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</si>
  <si>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</si>
  <si>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</si>
  <si>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</si>
  <si>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</si>
  <si>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</si>
  <si>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</si>
  <si>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</si>
  <si>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</si>
  <si>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</si>
  <si>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</si>
  <si>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</si>
  <si>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</si>
  <si>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</si>
  <si>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</si>
  <si>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</si>
  <si>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</si>
  <si>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</si>
  <si>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</si>
  <si>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</si>
  <si>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</si>
  <si>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</si>
  <si>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</si>
  <si>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</si>
  <si>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</si>
  <si>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</si>
  <si>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</si>
  <si>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</si>
  <si>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</si>
  <si>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</si>
  <si>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</si>
  <si>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</si>
  <si>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</si>
  <si>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</si>
  <si>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</si>
  <si>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</si>
  <si>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</si>
  <si>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</si>
  <si>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</si>
  <si>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</si>
  <si>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</si>
  <si>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</si>
  <si>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</si>
  <si>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</si>
  <si>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</si>
  <si>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</si>
  <si>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</si>
  <si>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</si>
  <si>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</si>
  <si>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</si>
  <si>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</si>
  <si>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</si>
  <si>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</si>
  <si>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</si>
  <si>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</si>
  <si>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</si>
  <si>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</si>
  <si>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</si>
  <si>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</si>
  <si>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</si>
  <si>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</si>
  <si>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</si>
  <si>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</si>
  <si>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</si>
  <si>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</si>
  <si>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</si>
  <si>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</si>
  <si>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</si>
  <si>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</si>
  <si>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</si>
  <si>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</si>
  <si>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</si>
  <si>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</si>
  <si>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</si>
  <si>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</si>
  <si>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</si>
  <si>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</si>
  <si>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</si>
  <si>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</si>
  <si>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</si>
  <si>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</si>
  <si>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</si>
  <si>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</si>
  <si>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</si>
  <si>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</si>
  <si>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</si>
  <si>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</si>
  <si>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</si>
  <si>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</si>
  <si>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</si>
  <si>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</si>
  <si>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</si>
  <si>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</si>
  <si>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</si>
  <si>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</si>
  <si>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</si>
  <si>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</si>
  <si>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</si>
  <si>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</si>
  <si>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</si>
  <si>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</si>
  <si>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</si>
  <si>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</si>
  <si>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</si>
  <si>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</si>
  <si>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</si>
  <si>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</si>
  <si>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</si>
  <si>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</si>
  <si>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</si>
  <si>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</si>
  <si>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</si>
  <si>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</si>
  <si>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</si>
  <si>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</si>
  <si>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</si>
  <si>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</si>
  <si>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</si>
  <si>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</si>
  <si>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</si>
  <si>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</si>
  <si>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</si>
  <si>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</si>
  <si>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</si>
  <si>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</si>
  <si>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</si>
  <si>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</si>
  <si>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</si>
  <si>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</si>
  <si>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</si>
  <si>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</si>
  <si>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</si>
  <si>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</si>
  <si>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</si>
  <si>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</si>
  <si>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</si>
  <si>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</si>
  <si>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</si>
  <si>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</si>
  <si>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</si>
  <si>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</si>
  <si>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</si>
  <si>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</si>
  <si>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</si>
  <si>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</si>
  <si>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</si>
  <si>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</si>
  <si>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záloha vzorec opakovaný tisk:</t>
  </si>
  <si>
    <t>záloha vzorec zpravání grafiky</t>
  </si>
  <si>
    <t>BLUM ABD.1000 Merivobox/Aventos top, vnější krytka pro potisk, bílá</t>
  </si>
  <si>
    <t>BLUM ABD.1000 Merivobox/Aventos top, vonkajšia krytka na potlač, biela</t>
  </si>
  <si>
    <t>BLUM ABD.1000 Merivobox/Aventos top, zaślepka zewnętrzna do nadruku, biała</t>
  </si>
  <si>
    <t>Blum Abd.1000 Merivobox/Aventos Top, Outer Cover Cap For Printing, White</t>
  </si>
  <si>
    <t>487887 BLUM ABD.1000 Merivobox/Aventos top, vnější krytka pro potisk, bílá</t>
  </si>
  <si>
    <t>BLUM ABD.1000 Merivobox/Aventos top, vnější krytka pro potisk, světle šedá IG</t>
  </si>
  <si>
    <t>BLUM ABD.1000 Merivobox/Aventos top, vonkajšia krytka na potlač, svetlo šedá IG</t>
  </si>
  <si>
    <t>BLUM ABD.1000 Merivobox/Aventos top, zaślepka zewn. do nadruku, jasnoszara IG</t>
  </si>
  <si>
    <t>Blum Abd.1000 Merivobox/Aventos Top, Outer Cover Cap For Printing, Light Grey Ig</t>
  </si>
  <si>
    <t>487888 BLUM ABD.1000 Merivobox/Aventos top, vnější krytka pro potisk, světle šedá IG</t>
  </si>
  <si>
    <t>BLUM ABD.1000 Merivobox/Aventos top, vnější krytka pro potisk, tmavě šedá OG</t>
  </si>
  <si>
    <t>BLUM ABD.1000 Merivobox/Aventos top, vonkajšia krytka na potlač, tmavo šedá OG</t>
  </si>
  <si>
    <t>BLUM ABD.1000 Merivobox/Aventos top, zaślepka zew do nadruku, ciemnoszara OG</t>
  </si>
  <si>
    <t>Blum Abd.1000 Merivobox/Aventos Top, Outer Cover Cap For Printing, Dark Grey Og</t>
  </si>
  <si>
    <t>487889 BLUM ABD.1000 Merivobox/Aventos top, vnější krytka pro potisk, tmavě šedá OG</t>
  </si>
  <si>
    <t>Vybranou krytku nemáme skladem, proto se prodlouží termín dodání o 5-15 pracovních dnů.</t>
  </si>
  <si>
    <t>Vybranú krytku nemáme na sklade, preto sa predĺži termín dodania o 5-15 pracovných dní.</t>
  </si>
  <si>
    <t>Wybranej zaślepki nie mamy na magazynie, dlatego termin dostawy wydłuży się o 5–15 dni roboczych.</t>
  </si>
  <si>
    <t>A kiválasztott takaróelem nincs raktáron, ezért a szállítási határidő 5–15 munkanappal meghosszabbodik.</t>
  </si>
  <si>
    <t>We do not keep the selected cover cap in stock, therefore the delivery time will be extended by 5-15 working days.</t>
  </si>
  <si>
    <t>Nous ne disposons pas en stock du bouchon obturateur sélectionné ; le délai de livraison sera donc prolongé de 5 à 15 jours ouvrables.</t>
  </si>
  <si>
    <t>1.05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</si>
</sst>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2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  <font>
      <sz val="1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  <xf numFmtId="0" fontId="31" fillId="0" borderId="0"/>
  </cellStyleXfs>
  <cellXfs count="90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49" fontId="31" fillId="0" borderId="0" xfId="11" applyNumberFormat="1"/>
    <xf numFmtId="0" fontId="17" fillId="2" borderId="3" xfId="2" applyFont="1" applyFill="1" applyBorder="1" applyAlignment="1" applyProtection="1">
      <alignment horizontal="center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2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Normální 2 3" xfId="11" xr:uid="{C4275D4E-B15D-44CC-8F40-627825CAC9B2}"/>
    <cellStyle name="Procenta 2" xfId="5" xr:uid="{829EDB4D-9710-47E1-98D0-E12ACFC77EBA}"/>
  </cellStyles>
  <dxfs count="13"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1786414</xdr:colOff>
      <xdr:row>2</xdr:row>
      <xdr:rowOff>111442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1177290</xdr:colOff>
      <xdr:row>13</xdr:row>
      <xdr:rowOff>231458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5" t="str">
        <f>překlady!B39</f>
        <v>Ďalej  &gt;</v>
      </c>
      <c r="M2" s="65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74" t="str">
        <f>překlady!B5</f>
        <v>Konfigurátor krytiek</v>
      </c>
      <c r="C6" s="74"/>
      <c r="D6" s="74"/>
      <c r="E6" s="74"/>
      <c r="F6" s="74"/>
      <c r="G6" s="74"/>
      <c r="H6" s="74"/>
      <c r="I6" s="74"/>
      <c r="J6" s="74"/>
      <c r="K6" s="74"/>
      <c r="L6" s="7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Verzia 1.05</v>
      </c>
    </row>
    <row r="29" spans="1:14" hidden="1" x14ac:dyDescent="0.25">
      <c r="N29" s="25">
        <v>2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K11" sqref="K11:P11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4" t="str">
        <f>překlady!B28</f>
        <v>Úvod</v>
      </c>
      <c r="R2" s="65"/>
      <c r="S2" s="65"/>
      <c r="T2" s="65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4"/>
      <c r="R3" s="65"/>
      <c r="S3" s="65"/>
      <c r="T3" s="65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84" t="str">
        <f>překlady!B29</f>
        <v>Vždy používajte aktuálnu verziu formulára, ktorý je dostupný na našich stránkach.</v>
      </c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</row>
    <row r="8" spans="1:23" ht="15.75" customHeight="1" x14ac:dyDescent="0.25">
      <c r="E8" s="14" t="str">
        <f>překlady!B30</f>
        <v>Vyplňte, prosím, Vaše kontaktné údaje a potom kliknite na požadované políčko nižšie.</v>
      </c>
    </row>
    <row r="9" spans="1:23" ht="10.9" customHeight="1" x14ac:dyDescent="0.25"/>
    <row r="10" spans="1:23" ht="6.6" customHeight="1" x14ac:dyDescent="0.25"/>
    <row r="11" spans="1:23" x14ac:dyDescent="0.25">
      <c r="E11" s="82" t="str">
        <f>překlady!B31</f>
        <v>Číslo objednávky</v>
      </c>
      <c r="F11" s="82"/>
      <c r="G11" s="82"/>
      <c r="H11" s="82"/>
      <c r="I11" s="82"/>
      <c r="J11" s="15"/>
      <c r="K11" s="83"/>
      <c r="L11" s="83"/>
      <c r="M11" s="83"/>
      <c r="N11" s="83"/>
      <c r="O11" s="83"/>
      <c r="P11" s="83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82" t="str">
        <f>překlady!B32</f>
        <v>Zákazník</v>
      </c>
      <c r="F13" s="82"/>
      <c r="G13" s="82"/>
      <c r="H13" s="82"/>
      <c r="I13" s="82"/>
      <c r="J13" s="15"/>
      <c r="K13" s="83"/>
      <c r="L13" s="83"/>
      <c r="M13" s="83"/>
      <c r="N13" s="83"/>
      <c r="O13" s="83"/>
      <c r="P13" s="83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82" t="str">
        <f>překlady!B33</f>
        <v>IČ:</v>
      </c>
      <c r="F15" s="82"/>
      <c r="G15" s="82"/>
      <c r="H15" s="82"/>
      <c r="I15" s="82"/>
      <c r="J15" s="15"/>
      <c r="K15" s="83"/>
      <c r="L15" s="83"/>
      <c r="M15" s="83"/>
      <c r="N15" s="83"/>
      <c r="O15" s="83"/>
      <c r="P15" s="83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82" t="str">
        <f>překlady!B34</f>
        <v>Kontaktný tel.</v>
      </c>
      <c r="F17" s="82"/>
      <c r="G17" s="82"/>
      <c r="H17" s="82"/>
      <c r="I17" s="82"/>
      <c r="J17" s="15"/>
      <c r="K17" s="83"/>
      <c r="L17" s="83"/>
      <c r="M17" s="83"/>
      <c r="N17" s="83"/>
      <c r="O17" s="83"/>
      <c r="P17" s="83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81" t="str">
        <f>překlady!$B$53</f>
        <v>Štandardná doba tlače je 10 pracovných dní.</v>
      </c>
      <c r="F19" s="81"/>
      <c r="G19" s="81"/>
      <c r="H19" s="81"/>
      <c r="I19" s="81"/>
      <c r="J19" s="81"/>
      <c r="K19" s="81"/>
      <c r="L19" s="81"/>
      <c r="M19" s="81"/>
      <c r="N19" s="81"/>
      <c r="O19" s="81"/>
      <c r="P19" s="81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81" t="str">
        <f>překlady!B35</f>
        <v>Uvedené ceny sú bez DPH!</v>
      </c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Pri vyplňovaní formulára postupujte vždy zhora dole. Ak vykonáte spätne zmenu, prekontrolujte, či sú následujúce položky správne.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76" t="str">
        <f>překlady!B41</f>
        <v>K objednávke je nutné priložiť grafiký podklad loga vo vektoroch a farbe podľa pantone vzorkovníku</v>
      </c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</row>
    <row r="26" spans="2:19" x14ac:dyDescent="0.25">
      <c r="E26" s="17"/>
    </row>
    <row r="27" spans="2:19" x14ac:dyDescent="0.25">
      <c r="E27" s="76" t="str">
        <f>překlady!B37</f>
        <v>Vyplnenú objednávku zašlite na adresu objednavkySK@demos-trade.com</v>
      </c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Potvrdzujem, že som porozumel a súhlasím s uvedenými podmienkami a odporúčaniami.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4" t="str">
        <f>překlady!B40</f>
        <v>&lt;  Späť</v>
      </c>
      <c r="C32" s="65"/>
      <c r="J32" s="77"/>
      <c r="R32" s="79" t="str">
        <f>překlady!B39</f>
        <v>Ďalej  &gt;</v>
      </c>
      <c r="S32" s="80"/>
    </row>
    <row r="33" spans="2:19" ht="15.75" customHeight="1" thickBot="1" x14ac:dyDescent="0.3">
      <c r="B33" s="64"/>
      <c r="C33" s="65"/>
      <c r="J33" s="78"/>
      <c r="R33" s="79"/>
      <c r="S33" s="80"/>
    </row>
    <row r="35" spans="2:19" x14ac:dyDescent="0.25">
      <c r="E35" s="75"/>
      <c r="F35" s="75"/>
      <c r="G35" s="75"/>
      <c r="H35" s="75"/>
      <c r="I35" s="75"/>
      <c r="J35" s="75"/>
      <c r="K35" s="75"/>
      <c r="L35" s="75"/>
      <c r="M35" s="75"/>
      <c r="N35" s="75"/>
      <c r="O35" s="75"/>
      <c r="P35" s="75"/>
    </row>
    <row r="36" spans="2:19" x14ac:dyDescent="0.25">
      <c r="E36" s="75"/>
      <c r="F36" s="75"/>
      <c r="G36" s="75"/>
      <c r="H36" s="75"/>
      <c r="I36" s="75"/>
      <c r="J36" s="75"/>
      <c r="K36" s="75"/>
      <c r="L36" s="75"/>
      <c r="M36" s="75"/>
      <c r="N36" s="75"/>
      <c r="O36" s="75"/>
      <c r="P36" s="75"/>
    </row>
    <row r="37" spans="2:19" x14ac:dyDescent="0.25">
      <c r="E37" s="75"/>
      <c r="F37" s="75"/>
      <c r="G37" s="75"/>
      <c r="H37" s="75"/>
      <c r="I37" s="75"/>
      <c r="J37" s="75"/>
      <c r="K37" s="75"/>
      <c r="L37" s="75"/>
      <c r="M37" s="75"/>
      <c r="N37" s="75"/>
      <c r="O37" s="75"/>
      <c r="P37" s="75"/>
    </row>
    <row r="38" spans="2:19" x14ac:dyDescent="0.25">
      <c r="E38" s="75"/>
      <c r="F38" s="75"/>
      <c r="G38" s="75"/>
      <c r="H38" s="75"/>
      <c r="I38" s="75"/>
      <c r="J38" s="75"/>
      <c r="K38" s="75"/>
      <c r="L38" s="75"/>
      <c r="M38" s="75"/>
      <c r="N38" s="75"/>
      <c r="O38" s="75"/>
      <c r="P38" s="75"/>
    </row>
    <row r="40" spans="2:19" x14ac:dyDescent="0.25"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</row>
    <row r="41" spans="2:19" x14ac:dyDescent="0.25"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5"/>
  <sheetViews>
    <sheetView workbookViewId="0">
      <selection activeCell="B1" sqref="B1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Verzia </v>
      </c>
      <c r="B1" s="59" t="s">
        <v>600</v>
      </c>
      <c r="D1">
        <f>Úvod!N29</f>
        <v>2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slovensky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5" si="0">IF($D$1=1,C:C,IF($D$1=2,D:D,IF($D$1=3,E:E,IF($D$1=4,F:F,IF($D$1=5,G:G,IF($D$1=6,H:H))))))</f>
        <v xml:space="preserve">Verzia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Konfigurátor krytiek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Materiál krytky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Kov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Množstvo (min. 50ks)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Počet farieb loga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Cena za tlač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Opakovaná tlač?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áno, rovnaká zakázka ako už v minulosti prebehla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85" t="s">
        <v>323</v>
      </c>
      <c r="O13" t="s">
        <v>29</v>
      </c>
    </row>
    <row r="14" spans="1:15" x14ac:dyDescent="0.25">
      <c r="B14" t="str">
        <f t="shared" si="0"/>
        <v>nie, ide o novú zakázku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85"/>
      <c r="O14" t="s">
        <v>30</v>
      </c>
    </row>
    <row r="15" spans="1:15" x14ac:dyDescent="0.25">
      <c r="B15" t="str">
        <f t="shared" si="0"/>
        <v>Poplatok za opakovanú tlač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Poplatok za prípravu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Príprava grafiky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záves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zásuvku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Značka krytky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 xml:space="preserve">Krytka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Základná cena za 1 krytku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Zľava na krytky v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Cena krytky po zľave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Vyplňte jedno z polí: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Celková cena krytiek s potlačou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Cena za 1 krytku s potlačou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Úvod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Vždy používajte aktuálnu verziu formulára, ktorý je dostupný na našich stránkach.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Vyplňte, prosím, Vaše kontaktné údaje a potom kliknite na požadované políčko nižšie.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Číslo objednávky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Zákazník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IČ: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Kontaktný tel.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Uvedené ceny sú bez DPH!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Pri vyplňovaní formulára postupujte vždy zhora dole. Ak vykonáte spätne zmenu, prekontrolujte, či sú následujúce položky správne.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Vyplnenú objednávku zašlite na adresu objednavkySK@demos-trade.com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Kód a názov krytky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Ďalej 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 Späť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K objednávke je nutné priložiť grafiký podklad loga vo vektoroch a farbe podľa pantone vzorkovníku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Dostupnosť krytiek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Prosím pozor - objednávaná krytka nie je symetrická, je potrebné doložiť nákres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ks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Upravte množstvo na celé balenie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Potvrdzujem, že som porozumel a súhlasím s uvedenými podmienkami a odporúčaniami.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Vyššie uvedená cena je finálna, nie je možné uplatniť akékoľvek zľavy.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Cena sa odvíja od množstva objednaných ks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Cena pri počte 200 ks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Cena pri počte 1000 ks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Štandardná doba tlače je 10 pracovných dní.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Napište farby podľa pantone vzorkovníku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  <row r="55" spans="2:8" x14ac:dyDescent="0.25">
      <c r="B55" t="str">
        <f t="shared" si="0"/>
        <v>Vybranú krytku nemáme na sklade, preto sa predĺži termín dodania o 5-15 pracovných dní.</v>
      </c>
      <c r="C55" t="s">
        <v>594</v>
      </c>
      <c r="D55" t="s">
        <v>595</v>
      </c>
      <c r="E55" t="s">
        <v>596</v>
      </c>
      <c r="F55" t="s">
        <v>597</v>
      </c>
      <c r="G55" t="s">
        <v>598</v>
      </c>
      <c r="H55" t="s">
        <v>599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D15" sqref="D15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 customWidth="1"/>
    <col min="22" max="22" width="12.140625" style="10" hidden="1" customWidth="1"/>
    <col min="23" max="23" width="10.42578125" style="10" hidden="1" customWidth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5" t="str">
        <f>překlady!B28</f>
        <v>Úvod</v>
      </c>
      <c r="M2" s="65"/>
    </row>
    <row r="3" spans="1:24" ht="19.149999999999999" customHeight="1" x14ac:dyDescent="0.25"/>
    <row r="4" spans="1:24" ht="15.75" x14ac:dyDescent="0.25">
      <c r="B4" s="44" t="str">
        <f>překlady!B20</f>
        <v>Značka krytky</v>
      </c>
      <c r="D4" s="66"/>
      <c r="E4" s="66"/>
    </row>
    <row r="5" spans="1:24" ht="15.75" x14ac:dyDescent="0.25">
      <c r="B5" s="32" t="str">
        <f>překlady!B21</f>
        <v xml:space="preserve">Krytka na </v>
      </c>
      <c r="D5" s="66"/>
      <c r="E5" s="66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Kód a názov krytky</v>
      </c>
      <c r="D6" s="67"/>
      <c r="E6" s="67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68" t="str">
        <f>IFERROR((IF(OR(D6=karty!C24,D6=karty!C25,D6=karty!C26),překlady!B55,IF(F6=2,překlady!B43,""))),"")</f>
        <v/>
      </c>
      <c r="C7" s="68"/>
      <c r="D7" s="68"/>
      <c r="E7" s="68"/>
      <c r="X7" s="10" t="s">
        <v>53</v>
      </c>
    </row>
    <row r="8" spans="1:24" ht="18.600000000000001" customHeight="1" x14ac:dyDescent="0.25">
      <c r="B8" s="44" t="str">
        <f>překlady!B9</f>
        <v>Množstvo (min. 50ks)</v>
      </c>
      <c r="D8" s="58"/>
      <c r="E8" s="47" t="str">
        <f>překlady!B44</f>
        <v>ks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69"/>
      <c r="E9" s="69"/>
    </row>
    <row r="10" spans="1:24" ht="15.75" x14ac:dyDescent="0.25">
      <c r="B10" s="32" t="str">
        <f>překlady!B10</f>
        <v>Počet farieb loga (1-4)</v>
      </c>
      <c r="C10" s="45"/>
      <c r="D10" s="73"/>
      <c r="E10" s="73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Napište farby podľa pantone vzorkovníku</v>
      </c>
      <c r="C11" s="61" t="str">
        <f>IF(D10&gt;0,"1:","")</f>
        <v/>
      </c>
      <c r="D11" s="70"/>
      <c r="E11" s="70"/>
      <c r="F11" s="48"/>
    </row>
    <row r="12" spans="1:24" ht="19.149999999999999" customHeight="1" x14ac:dyDescent="0.25">
      <c r="C12" s="60" t="str">
        <f>IF(D10&gt;1,"2:","")</f>
        <v/>
      </c>
      <c r="D12" s="71"/>
      <c r="E12" s="71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71"/>
      <c r="E13" s="71"/>
    </row>
    <row r="14" spans="1:24" ht="19.149999999999999" customHeight="1" x14ac:dyDescent="0.25">
      <c r="C14" s="60" t="str">
        <f>IF(D10&gt;3,"4:","")</f>
        <v/>
      </c>
      <c r="D14" s="71"/>
      <c r="E14" s="71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Celková cena krytiek s potlačou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72" t="str">
        <f>IF(SUM(V14:V16)=3,překlady!B51,"")</f>
        <v/>
      </c>
      <c r="H16" s="72"/>
      <c r="I16" s="72" t="str">
        <f>IF(SUM(V14:V16)=3,překlady!B52,"")</f>
        <v/>
      </c>
      <c r="J16" s="72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Cena za 1 krytku s potlačou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Vyššie uvedená cena je finálna, nie je možné uplatniť akékoľvek zľavy. Uvedené ceny sú bez DPH!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K objednávke je nutné priložiť grafiký podklad loga vo vektoroch a farbe podľa pantone vzorkovníku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4" t="str">
        <f>překlady!B40</f>
        <v>&lt;  Späť</v>
      </c>
      <c r="M23" s="65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Vyplnenú objednávku zašlite na adresu objednavkySK@demos-trade.com</v>
      </c>
      <c r="L24" s="64"/>
      <c r="M24" s="65"/>
    </row>
    <row r="25" spans="2:23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Pg63FhD47tCUjceuxFGc5c2VFQarBEkkzESRWdoG555vaArLbl0meSEV3jUvU6D3fswlYCP39f4rhmof3reC4g==" saltValue="A3tbzLLMXGDzRqaVfY7EbA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notContainsBlanks" dxfId="0" priority="22">
      <formula>LEN(TRIM(B7))&gt;0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  <dataValidation type="list" showInputMessage="1" showErrorMessage="1" sqref="D6:E6" xr:uid="{74DE17FE-F92A-436E-BF45-13819CB42846}">
      <formula1>$B$29:$B$37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577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578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5"/>
  <sheetViews>
    <sheetView topLeftCell="A4" workbookViewId="0">
      <selection activeCell="W24" sqref="W24:W26"/>
    </sheetView>
  </sheetViews>
  <sheetFormatPr defaultRowHeight="15" x14ac:dyDescent="0.25"/>
  <cols>
    <col min="3" max="3" width="66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2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85"/>
    </row>
    <row r="6" spans="1:26" x14ac:dyDescent="0.25">
      <c r="K6" s="85"/>
    </row>
    <row r="7" spans="1:26" x14ac:dyDescent="0.25">
      <c r="W7" s="86" t="s">
        <v>282</v>
      </c>
      <c r="X7" s="86"/>
      <c r="Y7" s="87" t="s">
        <v>323</v>
      </c>
      <c r="Z7" s="87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6"/>
      <c r="X8" s="86"/>
      <c r="Y8" s="87"/>
      <c r="Z8" s="87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pre tlač biela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5.704E-2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8.5559999999999997E-2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9" si="1">CONCATENATE(B10," ",(IF($F$1=1,E10,IF($F$1=2,F10,IF($F$1=3,G10,IF($F$1=4,H10,IF(OR($F$1=5,$F$1=6),I10)))))))</f>
        <v>363035 StrongBox krytka pre tlač sivá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9" si="2">IF($F$1=1,K10,IF($F$1=2,L10,IF($F$1=3,M10,IF($F$1=4,N10,O10))))</f>
        <v>5.704E-2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8.5559999999999997E-2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krytka pre tlač plast, biela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5.704E-2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8.5559999999999997E-2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krytka pre tlač plast, šedá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5.704E-2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8.5559999999999997E-2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krytka pre tlač plast, čierna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5.7610000000000001E-2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8.6415000000000006E-2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krytka ramienka naloženého závesu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1.49E-2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2.2350000000000002E-2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krytka ramienka polonaloženého a vloženého závesu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1.49E-2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2.2350000000000002E-2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krytka ramienka tlmených závesov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8.0199999999999994E-3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1.2029999999999999E-2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krytka misky tlmených závesov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1.804E-2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2.7060000000000001E-2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7" si="4">CONCATENATE(S18,"_",T18)</f>
        <v>Blum_Z</v>
      </c>
      <c r="B18">
        <v>486181</v>
      </c>
      <c r="C18" t="str">
        <f t="shared" si="1"/>
        <v>486181 BLUM ABD.1009 vonkajšia krytka Merivobox / Aventos top pre potlač, brúsený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0.36329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0.435948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krytka Antaro bez loga plast biela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6.2149999999999997E-2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9" si="5">J19*(1+$L$2)</f>
        <v>7.4579999999999994E-2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6.2149999999999997E-2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7.4579999999999994E-2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vonkajšia krytka Legrabox pre potlač karbon čierna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8.1320000000000003E-2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9.7584000000000004E-2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vonkajšia krytka Legrabox pre potlač biela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6.7180000000000004E-2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8.0616000000000007E-2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vonkajšia krytka Legrabox na potlač sivá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6.7180000000000004E-2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8.0616000000000007E-2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Blum_Z</v>
      </c>
      <c r="B24" s="54">
        <v>487887</v>
      </c>
      <c r="C24" t="str">
        <f t="shared" si="1"/>
        <v>487887 BLUM ABD.1000 Merivobox/Aventos top, vonkajšia krytka na potlač, biela</v>
      </c>
      <c r="D24" s="54">
        <v>487887</v>
      </c>
      <c r="E24" s="63" t="s">
        <v>579</v>
      </c>
      <c r="F24" s="63" t="s">
        <v>580</v>
      </c>
      <c r="G24" s="63" t="s">
        <v>581</v>
      </c>
      <c r="H24" s="63" t="s">
        <v>130</v>
      </c>
      <c r="I24" s="63" t="s">
        <v>582</v>
      </c>
      <c r="J24">
        <f t="shared" si="2"/>
        <v>6.4810000000000006E-2</v>
      </c>
      <c r="K24" s="8">
        <v>1.52061</v>
      </c>
      <c r="L24">
        <v>6.4810000000000006E-2</v>
      </c>
      <c r="M24">
        <v>0.27646999999999999</v>
      </c>
      <c r="N24">
        <v>23.685510000000001</v>
      </c>
      <c r="O24">
        <v>6.232E-2</v>
      </c>
      <c r="P24" s="6">
        <f t="shared" si="5"/>
        <v>7.7772000000000008E-2</v>
      </c>
      <c r="Q24" s="6"/>
      <c r="R24" t="s">
        <v>51</v>
      </c>
      <c r="S24" s="7" t="s">
        <v>39</v>
      </c>
      <c r="T24" t="s">
        <v>55</v>
      </c>
      <c r="U24" t="s">
        <v>11</v>
      </c>
      <c r="Y24" t="s">
        <v>583</v>
      </c>
    </row>
    <row r="25" spans="1:25" x14ac:dyDescent="0.25">
      <c r="A25" t="str">
        <f t="shared" si="4"/>
        <v>Blum_Z</v>
      </c>
      <c r="B25" s="54">
        <v>487888</v>
      </c>
      <c r="C25" t="str">
        <f t="shared" si="1"/>
        <v>487888 BLUM ABD.1000 Merivobox/Aventos top, vonkajšia krytka na potlač, svetlo šedá IG</v>
      </c>
      <c r="D25" s="54">
        <v>487888</v>
      </c>
      <c r="E25" s="63" t="s">
        <v>584</v>
      </c>
      <c r="F25" s="63" t="s">
        <v>585</v>
      </c>
      <c r="G25" s="63" t="s">
        <v>586</v>
      </c>
      <c r="H25" s="63" t="s">
        <v>135</v>
      </c>
      <c r="I25" s="63" t="s">
        <v>587</v>
      </c>
      <c r="J25">
        <f t="shared" si="2"/>
        <v>6.4810000000000006E-2</v>
      </c>
      <c r="K25" s="8">
        <v>1.52061</v>
      </c>
      <c r="L25">
        <v>6.4810000000000006E-2</v>
      </c>
      <c r="M25">
        <v>0.27646999999999999</v>
      </c>
      <c r="N25">
        <v>23.685510000000001</v>
      </c>
      <c r="O25">
        <v>6.232E-2</v>
      </c>
      <c r="P25" s="6">
        <f t="shared" si="5"/>
        <v>7.7772000000000008E-2</v>
      </c>
      <c r="Q25" s="6"/>
      <c r="R25" t="s">
        <v>51</v>
      </c>
      <c r="S25" s="7" t="s">
        <v>39</v>
      </c>
      <c r="T25" t="s">
        <v>55</v>
      </c>
      <c r="U25" t="s">
        <v>11</v>
      </c>
      <c r="Y25" t="s">
        <v>588</v>
      </c>
    </row>
    <row r="26" spans="1:25" x14ac:dyDescent="0.25">
      <c r="A26" t="str">
        <f t="shared" si="4"/>
        <v>Blum_Z</v>
      </c>
      <c r="B26" s="54">
        <v>487889</v>
      </c>
      <c r="C26" t="str">
        <f t="shared" si="1"/>
        <v>487889 BLUM ABD.1000 Merivobox/Aventos top, vonkajšia krytka na potlač, tmavo šedá OG</v>
      </c>
      <c r="D26" s="54">
        <v>487889</v>
      </c>
      <c r="E26" s="63" t="s">
        <v>589</v>
      </c>
      <c r="F26" s="63" t="s">
        <v>590</v>
      </c>
      <c r="G26" s="63" t="s">
        <v>591</v>
      </c>
      <c r="H26" s="63" t="s">
        <v>139</v>
      </c>
      <c r="I26" s="63" t="s">
        <v>592</v>
      </c>
      <c r="J26">
        <f t="shared" si="2"/>
        <v>6.4810000000000006E-2</v>
      </c>
      <c r="K26" s="8">
        <v>1.52061</v>
      </c>
      <c r="L26">
        <v>6.4810000000000006E-2</v>
      </c>
      <c r="M26">
        <v>0.27646999999999999</v>
      </c>
      <c r="N26">
        <v>23.685510000000001</v>
      </c>
      <c r="O26">
        <v>6.232E-2</v>
      </c>
      <c r="P26" s="6">
        <f t="shared" si="5"/>
        <v>7.7772000000000008E-2</v>
      </c>
      <c r="Q26" s="6"/>
      <c r="R26" t="s">
        <v>51</v>
      </c>
      <c r="S26" s="7" t="s">
        <v>39</v>
      </c>
      <c r="T26" t="s">
        <v>55</v>
      </c>
      <c r="U26" t="s">
        <v>11</v>
      </c>
      <c r="Y26" t="s">
        <v>593</v>
      </c>
    </row>
    <row r="27" spans="1:25" x14ac:dyDescent="0.25">
      <c r="A27" t="str">
        <f t="shared" si="4"/>
        <v>Blum_P</v>
      </c>
      <c r="B27">
        <v>12093</v>
      </c>
      <c r="C27" t="str">
        <f t="shared" si="1"/>
        <v>12093 BLUM 70.1503 krytka ramienka bez loga</v>
      </c>
      <c r="D27">
        <v>12093</v>
      </c>
      <c r="E27" t="s">
        <v>42</v>
      </c>
      <c r="F27" t="s">
        <v>43</v>
      </c>
      <c r="G27" t="s">
        <v>44</v>
      </c>
      <c r="H27" t="s">
        <v>45</v>
      </c>
      <c r="I27" t="s">
        <v>46</v>
      </c>
      <c r="J27">
        <f t="shared" si="2"/>
        <v>5.3260000000000002E-2</v>
      </c>
      <c r="K27" s="8">
        <v>1.24952</v>
      </c>
      <c r="L27">
        <v>5.3260000000000002E-2</v>
      </c>
      <c r="M27">
        <v>0.22797999999999999</v>
      </c>
      <c r="N27">
        <v>20.153549999999999</v>
      </c>
      <c r="O27">
        <v>5.1209999999999999E-2</v>
      </c>
      <c r="P27" s="6">
        <f t="shared" si="5"/>
        <v>6.3911999999999997E-2</v>
      </c>
      <c r="Q27" s="6"/>
      <c r="R27" t="s">
        <v>50</v>
      </c>
      <c r="S27" s="7" t="s">
        <v>39</v>
      </c>
      <c r="T27" t="s">
        <v>56</v>
      </c>
      <c r="U27" t="str">
        <f>překlady!B8</f>
        <v>Kov</v>
      </c>
      <c r="Y27" t="s">
        <v>304</v>
      </c>
    </row>
    <row r="28" spans="1:25" x14ac:dyDescent="0.25">
      <c r="A28" t="str">
        <f t="shared" ref="A28:A33" si="6">CONCATENATE(S28,"_",T28)</f>
        <v>Blum_P</v>
      </c>
      <c r="B28">
        <v>12011</v>
      </c>
      <c r="C28" t="str">
        <f t="shared" si="1"/>
        <v>12011 BLUM 70.1663 krytka ramienka pre polonaložený a vložený záves, bez loga</v>
      </c>
      <c r="D28">
        <v>12011</v>
      </c>
      <c r="E28" t="s">
        <v>150</v>
      </c>
      <c r="F28" t="s">
        <v>151</v>
      </c>
      <c r="G28" t="s">
        <v>152</v>
      </c>
      <c r="H28" t="s">
        <v>153</v>
      </c>
      <c r="I28" t="s">
        <v>154</v>
      </c>
      <c r="J28">
        <f t="shared" si="2"/>
        <v>6.5210000000000004E-2</v>
      </c>
      <c r="K28" s="8">
        <v>1.5298799999999999</v>
      </c>
      <c r="L28">
        <v>6.5210000000000004E-2</v>
      </c>
      <c r="M28">
        <v>0.27914</v>
      </c>
      <c r="N28">
        <v>24.67548</v>
      </c>
      <c r="O28">
        <v>6.2700000000000006E-2</v>
      </c>
      <c r="P28" s="6">
        <f t="shared" si="5"/>
        <v>7.8252000000000002E-2</v>
      </c>
      <c r="Q28" s="6"/>
      <c r="R28" t="s">
        <v>50</v>
      </c>
      <c r="S28" s="7" t="s">
        <v>39</v>
      </c>
      <c r="T28" t="s">
        <v>56</v>
      </c>
      <c r="U28" t="s">
        <v>12</v>
      </c>
      <c r="W28">
        <v>2</v>
      </c>
      <c r="Y28" t="s">
        <v>305</v>
      </c>
    </row>
    <row r="29" spans="1:25" x14ac:dyDescent="0.25">
      <c r="A29" t="str">
        <f t="shared" si="6"/>
        <v>Blum_P</v>
      </c>
      <c r="B29">
        <v>12094</v>
      </c>
      <c r="C29" t="str">
        <f t="shared" si="1"/>
        <v>12094 BLUM 70.1553 krytka ramienka</v>
      </c>
      <c r="D29">
        <v>12094</v>
      </c>
      <c r="E29" t="s">
        <v>155</v>
      </c>
      <c r="F29" t="s">
        <v>156</v>
      </c>
      <c r="G29" t="s">
        <v>157</v>
      </c>
      <c r="H29" t="s">
        <v>158</v>
      </c>
      <c r="I29" t="s">
        <v>159</v>
      </c>
      <c r="J29">
        <f t="shared" si="2"/>
        <v>5.3260000000000002E-2</v>
      </c>
      <c r="K29" s="8">
        <v>1.24952</v>
      </c>
      <c r="L29">
        <v>5.3260000000000002E-2</v>
      </c>
      <c r="M29">
        <v>0.22797999999999999</v>
      </c>
      <c r="N29">
        <v>20.153549999999999</v>
      </c>
      <c r="O29">
        <v>5.1209999999999999E-2</v>
      </c>
      <c r="P29" s="6">
        <f t="shared" si="5"/>
        <v>6.3911999999999997E-2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306</v>
      </c>
    </row>
    <row r="30" spans="1:25" x14ac:dyDescent="0.25">
      <c r="A30" t="str">
        <f t="shared" si="6"/>
        <v>Blum_P</v>
      </c>
      <c r="B30">
        <v>12271</v>
      </c>
      <c r="C30" t="str">
        <f t="shared" si="1"/>
        <v>12271 BLUM 90M2503 krytka ramienka</v>
      </c>
      <c r="D30">
        <v>12271</v>
      </c>
      <c r="E30" t="s">
        <v>160</v>
      </c>
      <c r="F30" t="s">
        <v>161</v>
      </c>
      <c r="G30" t="s">
        <v>162</v>
      </c>
      <c r="H30" t="s">
        <v>163</v>
      </c>
      <c r="I30" t="s">
        <v>164</v>
      </c>
      <c r="J30">
        <f t="shared" si="2"/>
        <v>3.5279999999999999E-2</v>
      </c>
      <c r="K30" s="8">
        <v>0.82765</v>
      </c>
      <c r="L30">
        <v>3.5279999999999999E-2</v>
      </c>
      <c r="M30">
        <v>0.15101000000000001</v>
      </c>
      <c r="N30">
        <v>13.34919</v>
      </c>
      <c r="O30">
        <v>3.3919999999999999E-2</v>
      </c>
      <c r="P30" s="6">
        <f t="shared" si="5"/>
        <v>4.2335999999999999E-2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307</v>
      </c>
    </row>
    <row r="31" spans="1:25" x14ac:dyDescent="0.25">
      <c r="A31" t="str">
        <f t="shared" si="6"/>
        <v>Blum_P</v>
      </c>
      <c r="B31">
        <v>306321</v>
      </c>
      <c r="C31" t="str">
        <f t="shared" si="1"/>
        <v>306321 BLUM 70.1503 krytka ramienka bez loga Onyx</v>
      </c>
      <c r="D31">
        <v>306321</v>
      </c>
      <c r="E31" t="s">
        <v>165</v>
      </c>
      <c r="F31" t="s">
        <v>166</v>
      </c>
      <c r="G31" t="s">
        <v>167</v>
      </c>
      <c r="H31" t="s">
        <v>168</v>
      </c>
      <c r="I31" t="s">
        <v>169</v>
      </c>
      <c r="J31">
        <f t="shared" si="2"/>
        <v>8.566E-2</v>
      </c>
      <c r="K31" s="8">
        <v>2.00983</v>
      </c>
      <c r="L31">
        <v>8.566E-2</v>
      </c>
      <c r="M31">
        <v>0.36670999999999998</v>
      </c>
      <c r="N31">
        <v>32.416609999999999</v>
      </c>
      <c r="O31">
        <v>8.2369999999999999E-2</v>
      </c>
      <c r="P31" s="6">
        <f t="shared" si="5"/>
        <v>0.10279199999999999</v>
      </c>
      <c r="Q31" s="6"/>
      <c r="R31" t="s">
        <v>50</v>
      </c>
      <c r="S31" s="7" t="s">
        <v>39</v>
      </c>
      <c r="T31" t="s">
        <v>56</v>
      </c>
      <c r="U31" t="s">
        <v>12</v>
      </c>
      <c r="Y31" t="s">
        <v>308</v>
      </c>
    </row>
    <row r="32" spans="1:25" x14ac:dyDescent="0.25">
      <c r="A32" t="str">
        <f t="shared" si="6"/>
        <v>Blum_P</v>
      </c>
      <c r="B32">
        <v>306326</v>
      </c>
      <c r="C32" t="str">
        <f t="shared" si="1"/>
        <v>306326 BLUM 70.1553 krytka ramienka bez loga ONYX</v>
      </c>
      <c r="D32">
        <v>306326</v>
      </c>
      <c r="E32" t="s">
        <v>170</v>
      </c>
      <c r="F32" t="s">
        <v>171</v>
      </c>
      <c r="G32" t="s">
        <v>172</v>
      </c>
      <c r="H32" t="s">
        <v>173</v>
      </c>
      <c r="I32" t="s">
        <v>174</v>
      </c>
      <c r="J32">
        <f t="shared" si="2"/>
        <v>8.566E-2</v>
      </c>
      <c r="K32" s="8">
        <v>2.00983</v>
      </c>
      <c r="L32">
        <v>8.566E-2</v>
      </c>
      <c r="M32">
        <v>0.36670999999999998</v>
      </c>
      <c r="N32">
        <v>32.416609999999999</v>
      </c>
      <c r="O32">
        <v>8.2369999999999999E-2</v>
      </c>
      <c r="P32" s="6">
        <f t="shared" si="5"/>
        <v>0.10279199999999999</v>
      </c>
      <c r="Q32" s="6"/>
      <c r="R32" t="s">
        <v>50</v>
      </c>
      <c r="S32" s="7" t="s">
        <v>39</v>
      </c>
      <c r="T32" t="s">
        <v>56</v>
      </c>
      <c r="U32" t="s">
        <v>12</v>
      </c>
      <c r="Y32" t="s">
        <v>309</v>
      </c>
    </row>
    <row r="33" spans="1:25" x14ac:dyDescent="0.25">
      <c r="A33" t="str">
        <f t="shared" si="6"/>
        <v>Blum_P</v>
      </c>
      <c r="B33">
        <v>347984</v>
      </c>
      <c r="C33" t="str">
        <f t="shared" si="1"/>
        <v>347984 BLUM 70.4503 krytka ramienka Cristallo, tenký materiál, 125°/155° new, bez loga</v>
      </c>
      <c r="D33">
        <v>347984</v>
      </c>
      <c r="E33" t="s">
        <v>175</v>
      </c>
      <c r="F33" t="s">
        <v>176</v>
      </c>
      <c r="G33" t="s">
        <v>177</v>
      </c>
      <c r="H33" t="s">
        <v>178</v>
      </c>
      <c r="I33" t="s">
        <v>179</v>
      </c>
      <c r="J33">
        <f t="shared" si="2"/>
        <v>5.3260000000000002E-2</v>
      </c>
      <c r="K33" s="8">
        <v>1.24952</v>
      </c>
      <c r="L33">
        <v>5.3260000000000002E-2</v>
      </c>
      <c r="M33">
        <v>0.22797999999999999</v>
      </c>
      <c r="N33">
        <v>20.153549999999999</v>
      </c>
      <c r="O33">
        <v>5.1209999999999999E-2</v>
      </c>
      <c r="P33" s="6">
        <f t="shared" si="5"/>
        <v>6.3911999999999997E-2</v>
      </c>
      <c r="Q33" s="6"/>
      <c r="R33" t="s">
        <v>50</v>
      </c>
      <c r="S33" s="7" t="s">
        <v>39</v>
      </c>
      <c r="T33" t="s">
        <v>56</v>
      </c>
      <c r="U33" t="s">
        <v>12</v>
      </c>
      <c r="Y33" t="s">
        <v>310</v>
      </c>
    </row>
    <row r="34" spans="1:25" x14ac:dyDescent="0.25">
      <c r="A34" t="str">
        <f t="shared" ref="A34:A36" si="7">CONCATENATE(S34,"_",T34)</f>
        <v>Hettich_Z</v>
      </c>
      <c r="B34">
        <v>294837</v>
      </c>
      <c r="C34" t="str">
        <f t="shared" si="1"/>
        <v>294837 HETTICH 9194643 Atira krytka sivá</v>
      </c>
      <c r="D34">
        <v>294837</v>
      </c>
      <c r="E34" t="s">
        <v>185</v>
      </c>
      <c r="F34" t="s">
        <v>186</v>
      </c>
      <c r="G34" t="s">
        <v>187</v>
      </c>
      <c r="H34" t="s">
        <v>188</v>
      </c>
      <c r="I34" t="s">
        <v>189</v>
      </c>
      <c r="J34">
        <f t="shared" si="2"/>
        <v>4.675E-2</v>
      </c>
      <c r="K34" s="8">
        <v>1.09676</v>
      </c>
      <c r="L34">
        <v>4.675E-2</v>
      </c>
      <c r="M34">
        <v>0.20011000000000001</v>
      </c>
      <c r="N34">
        <v>17.689679999999999</v>
      </c>
      <c r="O34">
        <v>4.4949999999999997E-2</v>
      </c>
      <c r="P34" s="6">
        <f t="shared" si="5"/>
        <v>5.6099999999999997E-2</v>
      </c>
      <c r="Q34" s="6"/>
      <c r="R34" t="s">
        <v>50</v>
      </c>
      <c r="S34" s="7" t="s">
        <v>49</v>
      </c>
      <c r="T34" t="s">
        <v>55</v>
      </c>
      <c r="U34" t="s">
        <v>11</v>
      </c>
      <c r="Y34" t="s">
        <v>314</v>
      </c>
    </row>
    <row r="35" spans="1:25" x14ac:dyDescent="0.25">
      <c r="A35" t="str">
        <f t="shared" si="7"/>
        <v>Hettich_Z</v>
      </c>
      <c r="B35">
        <v>294838</v>
      </c>
      <c r="C35" t="str">
        <f t="shared" si="1"/>
        <v>294838 HETTICH 9194644 Atira krytka biela</v>
      </c>
      <c r="D35">
        <v>294838</v>
      </c>
      <c r="E35" t="s">
        <v>190</v>
      </c>
      <c r="F35" t="s">
        <v>191</v>
      </c>
      <c r="G35" t="s">
        <v>192</v>
      </c>
      <c r="H35" t="s">
        <v>193</v>
      </c>
      <c r="I35" t="s">
        <v>194</v>
      </c>
      <c r="J35">
        <f t="shared" si="2"/>
        <v>4.675E-2</v>
      </c>
      <c r="K35" s="8">
        <v>1.09676</v>
      </c>
      <c r="L35">
        <v>4.675E-2</v>
      </c>
      <c r="M35">
        <v>0.20011000000000001</v>
      </c>
      <c r="N35">
        <v>17.689679999999999</v>
      </c>
      <c r="O35">
        <v>4.4949999999999997E-2</v>
      </c>
      <c r="P35" s="6">
        <f t="shared" si="5"/>
        <v>5.6099999999999997E-2</v>
      </c>
      <c r="Q35" s="6"/>
      <c r="R35" t="s">
        <v>50</v>
      </c>
      <c r="S35" s="7" t="s">
        <v>49</v>
      </c>
      <c r="T35" t="s">
        <v>55</v>
      </c>
      <c r="U35" t="s">
        <v>11</v>
      </c>
      <c r="Y35" t="s">
        <v>315</v>
      </c>
    </row>
    <row r="36" spans="1:25" x14ac:dyDescent="0.25">
      <c r="A36" t="str">
        <f t="shared" si="7"/>
        <v>Hettich_Z</v>
      </c>
      <c r="B36">
        <v>294839</v>
      </c>
      <c r="C36" t="str">
        <f t="shared" si="1"/>
        <v>294839 HETTICH 9194645 Atira krytka tmavosivá</v>
      </c>
      <c r="D36">
        <v>294839</v>
      </c>
      <c r="E36" t="s">
        <v>195</v>
      </c>
      <c r="F36" t="s">
        <v>196</v>
      </c>
      <c r="G36" t="s">
        <v>197</v>
      </c>
      <c r="H36" t="s">
        <v>198</v>
      </c>
      <c r="I36" t="s">
        <v>199</v>
      </c>
      <c r="J36">
        <f t="shared" si="2"/>
        <v>4.675E-2</v>
      </c>
      <c r="K36" s="8">
        <v>1.09676</v>
      </c>
      <c r="L36">
        <v>4.675E-2</v>
      </c>
      <c r="M36">
        <v>0.20011000000000001</v>
      </c>
      <c r="N36">
        <v>17.689679999999999</v>
      </c>
      <c r="O36">
        <v>4.4949999999999997E-2</v>
      </c>
      <c r="P36" s="6">
        <f t="shared" si="5"/>
        <v>5.6099999999999997E-2</v>
      </c>
      <c r="Q36" s="6"/>
      <c r="R36" t="s">
        <v>50</v>
      </c>
      <c r="S36" s="7" t="s">
        <v>49</v>
      </c>
      <c r="T36" t="s">
        <v>55</v>
      </c>
      <c r="U36" t="s">
        <v>11</v>
      </c>
      <c r="Y36" t="s">
        <v>316</v>
      </c>
    </row>
    <row r="37" spans="1:25" x14ac:dyDescent="0.25">
      <c r="A37" t="str">
        <f t="shared" ref="A37:A39" si="8">CONCATENATE(S37,"_",T37)</f>
        <v>Hettich_Z</v>
      </c>
      <c r="B37">
        <v>103739</v>
      </c>
      <c r="C37" t="str">
        <f t="shared" si="1"/>
        <v>103739 HETTICH 10067 Selekta PRO 2000 krytka sivá</v>
      </c>
      <c r="D37">
        <v>103739</v>
      </c>
      <c r="E37" t="s">
        <v>277</v>
      </c>
      <c r="F37" t="s">
        <v>262</v>
      </c>
      <c r="G37" t="s">
        <v>278</v>
      </c>
      <c r="H37" t="s">
        <v>263</v>
      </c>
      <c r="I37" t="s">
        <v>264</v>
      </c>
      <c r="J37">
        <f t="shared" si="2"/>
        <v>5.1950000000000003E-2</v>
      </c>
      <c r="K37" s="8">
        <v>1.21875</v>
      </c>
      <c r="L37">
        <v>5.1950000000000003E-2</v>
      </c>
      <c r="M37">
        <v>0.22237000000000001</v>
      </c>
      <c r="N37">
        <v>19.657260000000001</v>
      </c>
      <c r="O37">
        <v>4.9950000000000001E-2</v>
      </c>
      <c r="P37" s="6">
        <f t="shared" si="5"/>
        <v>6.234E-2</v>
      </c>
      <c r="R37" t="s">
        <v>50</v>
      </c>
      <c r="S37" s="7" t="s">
        <v>49</v>
      </c>
      <c r="T37" t="s">
        <v>55</v>
      </c>
      <c r="U37" t="s">
        <v>11</v>
      </c>
      <c r="Y37" t="s">
        <v>317</v>
      </c>
    </row>
    <row r="38" spans="1:25" x14ac:dyDescent="0.25">
      <c r="A38" t="str">
        <f t="shared" si="8"/>
        <v>Hettich_P</v>
      </c>
      <c r="B38">
        <v>105363</v>
      </c>
      <c r="C38" t="str">
        <f t="shared" si="1"/>
        <v>105363 HETTICH 9101552 Intermat krytka ramienka</v>
      </c>
      <c r="D38">
        <v>105363</v>
      </c>
      <c r="E38" t="s">
        <v>180</v>
      </c>
      <c r="F38" t="s">
        <v>181</v>
      </c>
      <c r="G38" t="s">
        <v>182</v>
      </c>
      <c r="H38" t="s">
        <v>183</v>
      </c>
      <c r="I38" t="s">
        <v>184</v>
      </c>
      <c r="J38">
        <f t="shared" si="2"/>
        <v>6.9320000000000007E-2</v>
      </c>
      <c r="K38" s="8">
        <v>1.62619</v>
      </c>
      <c r="L38">
        <v>6.9320000000000007E-2</v>
      </c>
      <c r="M38">
        <v>0.29670999999999997</v>
      </c>
      <c r="N38">
        <v>26.228870000000001</v>
      </c>
      <c r="O38">
        <v>6.6650000000000001E-2</v>
      </c>
      <c r="P38" s="6">
        <f t="shared" si="5"/>
        <v>8.3184000000000008E-2</v>
      </c>
      <c r="Q38" s="6"/>
      <c r="R38" t="s">
        <v>50</v>
      </c>
      <c r="S38" s="7" t="s">
        <v>49</v>
      </c>
      <c r="T38" t="s">
        <v>56</v>
      </c>
      <c r="U38" t="s">
        <v>12</v>
      </c>
      <c r="Y38" t="s">
        <v>320</v>
      </c>
    </row>
    <row r="39" spans="1:25" x14ac:dyDescent="0.25">
      <c r="A39" t="str">
        <f t="shared" si="8"/>
        <v>Hettich_P</v>
      </c>
      <c r="B39">
        <v>105408</v>
      </c>
      <c r="C39" t="str">
        <f t="shared" si="1"/>
        <v>105408 HETTICH 9088251 Sensys krytka misky</v>
      </c>
      <c r="D39">
        <v>105408</v>
      </c>
      <c r="E39" t="s">
        <v>279</v>
      </c>
      <c r="F39" t="s">
        <v>265</v>
      </c>
      <c r="G39" t="s">
        <v>266</v>
      </c>
      <c r="H39" t="s">
        <v>267</v>
      </c>
      <c r="I39" t="s">
        <v>268</v>
      </c>
      <c r="J39">
        <f t="shared" si="2"/>
        <v>9.1819999999999999E-2</v>
      </c>
      <c r="K39" s="8">
        <v>2.1543000000000001</v>
      </c>
      <c r="L39">
        <v>9.1819999999999999E-2</v>
      </c>
      <c r="M39">
        <v>0.39306999999999997</v>
      </c>
      <c r="N39">
        <v>34.746769999999998</v>
      </c>
      <c r="O39">
        <v>8.8289999999999993E-2</v>
      </c>
      <c r="P39" s="6">
        <f t="shared" si="5"/>
        <v>0.11018399999999999</v>
      </c>
      <c r="R39" t="s">
        <v>50</v>
      </c>
      <c r="S39" s="7" t="s">
        <v>49</v>
      </c>
      <c r="T39" t="s">
        <v>56</v>
      </c>
      <c r="U39" t="s">
        <v>12</v>
      </c>
      <c r="Y39" t="s">
        <v>321</v>
      </c>
    </row>
    <row r="43" spans="1:25" x14ac:dyDescent="0.25">
      <c r="D43">
        <v>342261</v>
      </c>
    </row>
    <row r="44" spans="1:25" x14ac:dyDescent="0.25">
      <c r="D44">
        <v>507277</v>
      </c>
    </row>
    <row r="45" spans="1:25" x14ac:dyDescent="0.25">
      <c r="D45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9"/>
      <c r="M2" s="89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8" t="e">
        <f>VLOOKUP(Config!D6,karty!C:E,3,0)</f>
        <v>#N/A</v>
      </c>
    </row>
    <row r="11" spans="1:13" x14ac:dyDescent="0.25">
      <c r="C11" s="88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11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cacabe1-a925-4c8e-93ad-bc3cc27619b4">
      <Terms xmlns="http://schemas.microsoft.com/office/infopath/2007/PartnerControls"/>
    </lcf76f155ced4ddcb4097134ff3c332f>
    <Asana xmlns="9cacabe1-a925-4c8e-93ad-bc3cc27619b4">
      <Url xsi:nil="true"/>
      <Description xsi:nil="true"/>
    </Asana>
    <TaxCatchAll xmlns="cd5ff2c2-d0f5-469d-bf4e-c27dd00b986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8CAEFDBDA0FCC94190EFE398F08066E3" ma:contentTypeVersion="24" ma:contentTypeDescription="Vytvoří nový dokument" ma:contentTypeScope="" ma:versionID="df696fceff1b5af9b6a8c167a2e85ccd">
  <xsd:schema xmlns:xsd="http://www.w3.org/2001/XMLSchema" xmlns:xs="http://www.w3.org/2001/XMLSchema" xmlns:p="http://schemas.microsoft.com/office/2006/metadata/properties" xmlns:ns2="9cacabe1-a925-4c8e-93ad-bc3cc27619b4" xmlns:ns3="cd5ff2c2-d0f5-469d-bf4e-c27dd00b986b" targetNamespace="http://schemas.microsoft.com/office/2006/metadata/properties" ma:root="true" ma:fieldsID="584a3d37de871b69982f4d0436ad91b5" ns2:_="" ns3:_="">
    <xsd:import namespace="9cacabe1-a925-4c8e-93ad-bc3cc27619b4"/>
    <xsd:import namespace="cd5ff2c2-d0f5-469d-bf4e-c27dd00b986b"/>
    <xsd:element name="properties">
      <xsd:complexType>
        <xsd:sequence>
          <xsd:element name="documentManagement">
            <xsd:complexType>
              <xsd:all>
                <xsd:element ref="ns2:Asana" minOccurs="0"/>
                <xsd:element ref="ns3:SharedWithUsers" minOccurs="0"/>
                <xsd:element ref="ns3:SharedWithDetails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cacabe1-a925-4c8e-93ad-bc3cc27619b4" elementFormDefault="qualified">
    <xsd:import namespace="http://schemas.microsoft.com/office/2006/documentManagement/types"/>
    <xsd:import namespace="http://schemas.microsoft.com/office/infopath/2007/PartnerControls"/>
    <xsd:element name="Asana" ma:index="3" nillable="true" ma:displayName="Asana" ma:description="Odkaz na položku roadmapy do Asany" ma:format="Hyperlink" ma:internalName="Asana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1" nillable="true" ma:taxonomy="true" ma:internalName="lcf76f155ced4ddcb4097134ff3c332f" ma:taxonomyFieldName="MediaServiceImageTags" ma:displayName="Značky obrázků" ma:readOnly="false" ma:fieldId="{5cf76f15-5ced-4ddc-b409-7134ff3c332f}" ma:taxonomyMulti="true" ma:sspId="10562387-14bd-4f08-aca0-9d80027227e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hidden="true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5ff2c2-d0f5-469d-bf4e-c27dd00b986b" elementFormDefault="qualified">
    <xsd:import namespace="http://schemas.microsoft.com/office/2006/documentManagement/types"/>
    <xsd:import namespace="http://schemas.microsoft.com/office/infopath/2007/PartnerControls"/>
    <xsd:element name="SharedWithUsers" ma:index="4" nillable="true" ma:displayName="Sdílí se s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5" nillable="true" ma:displayName="Sdílené s podrobnostmi" ma:hidden="true" ma:internalName="SharedWithDetails" ma:readOnly="true">
      <xsd:simpleType>
        <xsd:restriction base="dms:Note"/>
      </xsd:simpleType>
    </xsd:element>
    <xsd:element name="TaxCatchAll" ma:index="12" nillable="true" ma:displayName="Taxonomy Catch All Column" ma:hidden="true" ma:list="{864a384c-dde1-4814-9aab-284c87304fd8}" ma:internalName="TaxCatchAll" ma:readOnly="false" ma:showField="CatchAllData" ma:web="cd5ff2c2-d0f5-469d-bf4e-c27dd00b986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yp obsahu"/>
        <xsd:element ref="dc:title" minOccurs="0" maxOccurs="1" ma:index="1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09C1A7C-E7A3-49A2-8E7B-2B7485C28F18}">
  <ds:schemaRefs>
    <ds:schemaRef ds:uri="http://schemas.openxmlformats.org/package/2006/metadata/core-properties"/>
    <ds:schemaRef ds:uri="http://schemas.microsoft.com/office/2006/metadata/properties"/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infopath/2007/PartnerControls"/>
    <ds:schemaRef ds:uri="9cacabe1-a925-4c8e-93ad-bc3cc27619b4"/>
    <ds:schemaRef ds:uri="cd5ff2c2-d0f5-469d-bf4e-c27dd00b986b"/>
    <ds:schemaRef ds:uri="http://purl.org/dc/terms/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DDAA66E1-D044-42B5-B90F-CCD1FD7AA4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cacabe1-a925-4c8e-93ad-bc3cc27619b4"/>
    <ds:schemaRef ds:uri="cd5ff2c2-d0f5-469d-bf4e-c27dd00b986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7220ED5E-2B68-4B89-995D-A377DAF0F48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2026-06-23T05:45:20Z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0x0101008CAEFDBDA0FCC94190EFE398F08066E3</vt:lpwstr>
  </property>
  <property fmtid="{D5CDD505-2E9C-101B-9397-08002B2CF9AE}" pid="3" name="MediaServiceImageTags">
    <vt:lpwstr/>
  </property>
</Properties>
</file>