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8C6FAB0C-828F-49DD-8915-E6058F86AC02}" xr6:coauthVersionLast="47" xr6:coauthVersionMax="47" xr10:uidLastSave="{00000000-0000-0000-0000-000000000000}"/>
  <workbookProtection workbookAlgorithmName="SHA-512" workbookHashValue="EsYqpT7oE8OGnH5wAmhbSVDz9qLtXKxslmPh9OOFv01oulA4PlOgY5U1ve4SvW+piWUWQ0t/XMkbZzKP4ug26w==" workbookSaltValue="bODFIo9+HC1OfiO8Kkhu5w==" workbookSpinCount="100000" lockStructure="1"/>
  <bookViews>
    <workbookView xWindow="-12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<sst xmlns="http://schemas.openxmlformats.org/spreadsheetml/2006/main" count="21992" uniqueCount="11410">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</sst>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6" fillId="0" borderId="0" xfId="79" applyAlignment="1" applyProtection="1">
      <alignment horizontal="center" wrapText="1"/>
      <protection hidden="1"/>
    </xf>
    <xf numFmtId="0" fontId="21" fillId="10" borderId="0" xfId="79" applyFont="1" applyFill="1" applyAlignment="1">
      <alignment horizontal="center" vertical="top" wrapText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7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25" t="str">
        <f>texty!A22</f>
        <v>KOVANIE NA VSTAVANÉ SKRINE:</v>
      </c>
      <c r="B1" s="626"/>
      <c r="C1" s="626"/>
      <c r="D1" s="626"/>
      <c r="E1" s="626"/>
      <c r="F1" s="626"/>
      <c r="G1" s="626"/>
      <c r="H1" s="626"/>
      <c r="I1" s="627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8"/>
      <c r="B2" s="629"/>
      <c r="C2" s="629"/>
      <c r="D2" s="629"/>
      <c r="E2" s="629"/>
      <c r="F2" s="629"/>
      <c r="G2" s="629"/>
      <c r="H2" s="629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3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6" t="str">
        <f>texty!A23</f>
        <v>Zákazník: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2" t="str">
        <f>texty!A24</f>
        <v>Názov:</v>
      </c>
      <c r="B7" s="623"/>
      <c r="C7" s="623"/>
      <c r="D7" s="624"/>
      <c r="E7" s="641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3"/>
      <c r="T7" s="1" t="str">
        <f>CONCATENATE(texty!A23,C7,", ",C9,", ",C11,texty!A27,+C13)</f>
        <v>Zákazník:, , IČO: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34" t="str">
        <f>texty!A25</f>
        <v>Ulica:</v>
      </c>
      <c r="B9" s="635"/>
      <c r="C9" s="638"/>
      <c r="D9" s="639"/>
      <c r="E9" s="639"/>
      <c r="F9" s="639"/>
      <c r="G9" s="639"/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4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22" t="str">
        <f>texty!A26</f>
        <v>Mesto, PSČ:</v>
      </c>
      <c r="B11" s="623"/>
      <c r="C11" s="624"/>
      <c r="D11" s="644"/>
      <c r="E11" s="645"/>
      <c r="F11" s="645"/>
      <c r="G11" s="645"/>
      <c r="H11" s="645"/>
      <c r="I11" s="645"/>
      <c r="J11" s="645"/>
      <c r="K11" s="645"/>
      <c r="L11" s="645"/>
      <c r="M11" s="645"/>
      <c r="N11" s="645"/>
      <c r="O11" s="645"/>
      <c r="P11" s="645"/>
      <c r="Q11" s="645"/>
      <c r="R11" s="646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48" t="str">
        <f>texty!A27</f>
        <v>IČO:</v>
      </c>
      <c r="B13" s="635"/>
      <c r="C13" s="638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4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48" t="str">
        <f>texty!A28</f>
        <v>Zľava:</v>
      </c>
      <c r="B15" s="649"/>
      <c r="C15" s="650"/>
      <c r="D15" s="651"/>
      <c r="E15" s="206" t="s">
        <v>55</v>
      </c>
      <c r="F15" s="207" t="str">
        <f>texty!A29</f>
        <v>Poznámka:</v>
      </c>
      <c r="G15" s="652"/>
      <c r="H15" s="653"/>
      <c r="I15" s="653"/>
      <c r="J15" s="653"/>
      <c r="K15" s="653"/>
      <c r="L15" s="653"/>
      <c r="M15" s="653"/>
      <c r="N15" s="653"/>
      <c r="O15" s="653"/>
      <c r="P15" s="653"/>
      <c r="Q15" s="653"/>
      <c r="R15" s="654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66"/>
      <c r="B16" s="667"/>
      <c r="C16" s="667"/>
      <c r="D16" s="667"/>
      <c r="E16" s="667"/>
      <c r="F16" s="667"/>
      <c r="G16" s="667"/>
      <c r="H16" s="667"/>
      <c r="I16" s="667"/>
      <c r="J16" s="667"/>
      <c r="K16" s="668"/>
      <c r="L16" s="668"/>
      <c r="M16" s="668"/>
      <c r="N16" s="668"/>
      <c r="O16" s="668"/>
      <c r="P16" s="668"/>
      <c r="Q16" s="668"/>
      <c r="R16" s="669"/>
    </row>
    <row r="17" spans="1:18" s="201" customFormat="1" ht="75" customHeight="1" x14ac:dyDescent="0.25">
      <c r="A17" s="655" t="str">
        <f>texty!A31</f>
        <v>Výplň tl. 4 mm ( sklo lebo zrkadlo) - rámové dvere</v>
      </c>
      <c r="B17" s="656"/>
      <c r="C17" s="657"/>
      <c r="D17" s="659" t="str">
        <f>VLOOKUP(D20,cennik!A:B,2,0)</f>
        <v>SEVROLL vzorkovník Úchytkové lišty 2023 - šanon</v>
      </c>
      <c r="E17" s="660"/>
      <c r="F17" s="660"/>
      <c r="G17" s="660"/>
      <c r="H17" s="660"/>
      <c r="I17" s="661"/>
      <c r="J17" s="577"/>
      <c r="K17" s="566"/>
      <c r="L17" s="658" t="str">
        <f>texty!A275</f>
        <v>Malé vzorky profilov</v>
      </c>
      <c r="M17" s="658"/>
      <c r="N17" s="658"/>
      <c r="O17" s="658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62">
        <v>494207</v>
      </c>
      <c r="E20" s="663"/>
      <c r="F20" s="663"/>
      <c r="G20" s="663"/>
      <c r="H20" s="663"/>
      <c r="I20" s="664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70" t="str">
        <f>texty!A30</f>
        <v>Výplň tl. 10mm(lebo sklo/zrkadlo s použitím tesnenia - hr.4 alebo 6mm) - rámové dvere</v>
      </c>
      <c r="B22" s="671"/>
      <c r="C22" s="671"/>
      <c r="D22" s="671"/>
      <c r="E22" s="671"/>
      <c r="F22" s="671"/>
      <c r="G22" s="671"/>
      <c r="H22" s="671"/>
      <c r="I22" s="671"/>
      <c r="J22" s="671"/>
      <c r="K22" s="672"/>
      <c r="L22" s="672"/>
      <c r="M22" s="672"/>
      <c r="N22" s="672"/>
      <c r="O22" s="672"/>
      <c r="P22" s="672"/>
      <c r="Q22" s="672"/>
      <c r="R22" s="673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výška až 3 m!</v>
      </c>
      <c r="O24" s="506"/>
      <c r="P24" s="586" t="str">
        <f>texty!A57</f>
        <v>výška až 3,5m!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65" t="s">
        <v>1005</v>
      </c>
      <c r="N28" s="665"/>
      <c r="O28" s="665"/>
      <c r="P28" s="665"/>
      <c r="Q28" s="665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47" t="s">
        <v>81</v>
      </c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15" t="str">
        <f>texty!A61</f>
        <v>systém GM 18 (kombinácia DTD 18mm a sklo) (rámový)</v>
      </c>
      <c r="B44" s="616"/>
      <c r="C44" s="616"/>
      <c r="D44" s="616"/>
      <c r="E44" s="616"/>
      <c r="F44" s="616"/>
      <c r="G44" s="616"/>
      <c r="H44" s="212"/>
      <c r="I44" s="621" t="str">
        <f>texty!A221</f>
        <v>Blue 18 mm (rámový)</v>
      </c>
      <c r="J44" s="621"/>
      <c r="K44" s="621"/>
      <c r="L44" s="621"/>
      <c r="M44" s="212"/>
      <c r="N44" s="614" t="str">
        <f>texty!A220</f>
        <v>Blue 18 mm (bezrámovo)</v>
      </c>
      <c r="O44" s="614"/>
      <c r="P44" s="614"/>
      <c r="Q44" s="614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17" t="str">
        <f>texty!A253</f>
        <v>systém GM 18 (kombinácia DTD 18mm a sklo) (bezrámovo)</v>
      </c>
      <c r="B50" s="617"/>
      <c r="C50" s="617"/>
      <c r="D50" s="617"/>
      <c r="E50" s="617"/>
      <c r="F50" s="617"/>
      <c r="G50" s="223"/>
      <c r="H50" s="458"/>
      <c r="I50" s="212"/>
      <c r="J50" s="212"/>
      <c r="K50" s="614" t="str">
        <f>texty!A222</f>
        <v> Systém Comfort</v>
      </c>
      <c r="L50" s="614"/>
      <c r="M50" s="614"/>
      <c r="N50" s="614"/>
      <c r="O50" s="614"/>
      <c r="P50" s="614"/>
      <c r="Q50" s="614"/>
      <c r="R50" s="215"/>
    </row>
    <row r="51" spans="1:18" s="51" customFormat="1" ht="16.5" customHeight="1" thickBot="1" x14ac:dyDescent="0.35">
      <c r="A51" s="617"/>
      <c r="B51" s="617"/>
      <c r="C51" s="617"/>
      <c r="D51" s="617"/>
      <c r="E51" s="617"/>
      <c r="F51" s="617"/>
      <c r="G51" s="223"/>
      <c r="H51" s="458"/>
      <c r="I51" s="212"/>
      <c r="J51" s="212"/>
      <c r="K51" s="614"/>
      <c r="L51" s="614"/>
      <c r="M51" s="614"/>
      <c r="N51" s="614"/>
      <c r="O51" s="614"/>
      <c r="P51" s="614"/>
      <c r="Q51" s="614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19" t="s">
        <v>4</v>
      </c>
      <c r="B55" s="620"/>
      <c r="C55" s="620"/>
      <c r="D55" s="620"/>
      <c r="E55" s="620"/>
      <c r="F55" s="620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</row>
    <row r="56" spans="1:18" ht="9.75" customHeight="1" x14ac:dyDescent="0.3"/>
    <row r="57" spans="1:18" ht="17.399999999999999" x14ac:dyDescent="0.3">
      <c r="A57" s="618" t="str">
        <f>texty!A190</f>
        <v>Ďalšie príslušenstvo</v>
      </c>
      <c r="B57" s="618"/>
      <c r="C57" s="618"/>
      <c r="D57" s="618"/>
      <c r="E57" s="618"/>
      <c r="F57" s="618"/>
      <c r="G57" s="618"/>
      <c r="H57" s="618"/>
      <c r="I57" s="618"/>
      <c r="J57" s="618"/>
      <c r="K57" s="618"/>
      <c r="L57" s="618"/>
      <c r="M57" s="618"/>
      <c r="N57" s="618"/>
      <c r="O57" s="618"/>
      <c r="P57" s="618"/>
      <c r="Q57" s="618"/>
    </row>
    <row r="58" spans="1:18" ht="15" customHeight="1" x14ac:dyDescent="0.3"/>
    <row r="59" spans="1:18" ht="15" customHeight="1" x14ac:dyDescent="0.3">
      <c r="A59" s="51" t="str">
        <f>texty!A144</f>
        <v>Návod na použitie:</v>
      </c>
    </row>
    <row r="60" spans="1:18" ht="15" customHeight="1" x14ac:dyDescent="0.3">
      <c r="A60" s="1" t="str">
        <f>texty!A134</f>
        <v>1. Vyplnte prosím kontatkné údaje, taktiež môžete zadať svoju zákaznícku zľavu.Tieto údaje sa prenesú na jednotlivé listy.</v>
      </c>
    </row>
    <row r="61" spans="1:18" ht="15" customHeight="1" x14ac:dyDescent="0.3">
      <c r="A61" s="1" t="str">
        <f>texty!A135</f>
        <v>2. Vyberte požadovaný typ úchytného profilu (kliknite na názov profilu pod obrázkom)</v>
      </c>
    </row>
    <row r="62" spans="1:18" ht="15" customHeight="1" x14ac:dyDescent="0.3">
      <c r="A62" s="1" t="str">
        <f>texty!A136</f>
        <v>3. Na stránke so zostavou profilou vyplnte rozmer otvoru.</v>
      </c>
    </row>
    <row r="63" spans="1:18" ht="15" customHeight="1" x14ac:dyDescent="0.3">
      <c r="A63" s="1" t="str">
        <f>texty!A137</f>
        <v>4. Vyplnte počet dverí, z ktorých sa bude zostava skladať</v>
      </c>
    </row>
    <row r="64" spans="1:18" ht="15" customHeight="1" x14ac:dyDescent="0.3">
      <c r="A64" s="1" t="str">
        <f>texty!A138</f>
        <v>5. Vyberte požadovanú farbu profilu (kliknite na okienko so šipkou - rozbalí sa zoznam, tu vyberte farbu)</v>
      </c>
    </row>
    <row r="65" spans="1:19" ht="15" customHeight="1" x14ac:dyDescent="0.3">
      <c r="A65" s="1" t="str">
        <f>texty!A139</f>
        <v>6. V prípade, že chcete dvere rozdeliť deliacími profilmi, doplnte v spodnej časti formuláru potrebný počet líšt</v>
      </c>
    </row>
    <row r="66" spans="1:19" ht="15" customHeight="1" x14ac:dyDescent="0.3">
      <c r="A66" s="1" t="str">
        <f>texty!A140</f>
        <v>7. Pri použití skla alebo zrkadla je nutné použiť tesniaci profil. Vzhľadom k možnej kombinácií skla s doskami</v>
      </c>
    </row>
    <row r="67" spans="1:19" ht="15" customHeight="1" x14ac:dyDescent="0.3">
      <c r="A67" s="1" t="str">
        <f>texty!A141</f>
        <v xml:space="preserve">    nie je možné určiť dĺžku tesnenia predom. V zostave je vypočítaná dĺžka tesnenia na jedno krídlo.</v>
      </c>
    </row>
    <row r="68" spans="1:19" ht="15" customHeight="1" x14ac:dyDescent="0.3">
      <c r="A68" s="1" t="str">
        <f>texty!A142</f>
        <v xml:space="preserve">    Ďalej je spočítaná dĺžka v prípade, že celá zostava je zo skla / zrkadla</v>
      </c>
      <c r="H68" s="190"/>
      <c r="I68" s="190"/>
      <c r="J68" s="190"/>
    </row>
    <row r="69" spans="1:19" ht="15" customHeight="1" x14ac:dyDescent="0.3">
      <c r="A69" s="1" t="str">
        <f>texty!A143</f>
        <v>8. V prípade delenia úchytového profilu je kalkulovaná šírka rezu 5mm.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13" t="str">
        <f>texty!A153</f>
        <v>Spracované na základe údajov dodaných výrobcom, chyby vyhradené, zvlášť v prípade hromadnej výroby odporúčame najprv výrobu skúšobného prototypu.</v>
      </c>
      <c r="B74" s="613"/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</row>
    <row r="75" spans="1:19" ht="15" customHeight="1" x14ac:dyDescent="0.3">
      <c r="A75" s="613"/>
      <c r="B75" s="613"/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</row>
    <row r="76" spans="1:19" ht="15" hidden="1" customHeight="1" x14ac:dyDescent="0.3">
      <c r="S76" s="612">
        <v>2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DmR8XhJ7E1k0+B5/8fCUWsAfmLVwTZ1N4NKeXNJ9KUnfiENolWiww+V4Evo8TXnJo2t6KxBHE1xyx1KLBQ7jwA==" saltValue="1/FueEqZ/TyD98WOQWHsVQ==" spinCount="100000" sheet="1" objects="1" scenarios="1"/>
  <mergeCells count="29"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  <mergeCell ref="A11:C11"/>
    <mergeCell ref="A1:I3"/>
    <mergeCell ref="A9:B9"/>
    <mergeCell ref="A5:R5"/>
    <mergeCell ref="C9:R9"/>
    <mergeCell ref="A7:D7"/>
    <mergeCell ref="E7:R7"/>
    <mergeCell ref="D11:R11"/>
    <mergeCell ref="A74:S75"/>
    <mergeCell ref="K50:Q51"/>
    <mergeCell ref="A44:G44"/>
    <mergeCell ref="A50:F51"/>
    <mergeCell ref="A57:Q57"/>
    <mergeCell ref="A55:R55"/>
    <mergeCell ref="I44:L44"/>
    <mergeCell ref="N44:Q44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I25" sqref="I25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2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skrutka 2,5x18mm polguľatá hlava zinok biely</v>
      </c>
      <c r="C3" s="185">
        <f>IF($A$2=1,H3,IF($A$2=2,I3,IF($A$2=3,J3,IF($A$2=4,K3,IF($A$2&gt;4,O3,"zadat jazyk")))))</f>
        <v>2.9409999999999999E-2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spona dorazovej kefky</v>
      </c>
      <c r="C4" s="185">
        <f t="shared" ref="C4:C67" si="1">IF($A$2=1,H4,IF($A$2=2,I4,IF($A$2=3,J4,IF($A$2=4,K4,IF($A$2&gt;4,O4,"zadat jazyk")))))</f>
        <v>7.8070000000000001E-2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skrutkovrut Blue 6,3x45</v>
      </c>
      <c r="C5" s="185">
        <f t="shared" si="1"/>
        <v>0.15614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skrutkovrut 6,3x32 SEVROLL a Simple</v>
      </c>
      <c r="C6" s="185">
        <f t="shared" si="1"/>
        <v>0.15614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pozicionér spodného vozíka HI-TEC</v>
      </c>
      <c r="C7" s="185">
        <f t="shared" si="1"/>
        <v>0.31226999999999999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unášač k tlmiču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dorazový kartáč samolepiaci 6,7x4mm šedý</v>
      </c>
      <c r="C9" s="185">
        <f t="shared" si="1"/>
        <v>0.26933000000000001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pozicionér pre spodný vozík</v>
      </c>
      <c r="C10" s="185">
        <f t="shared" si="1"/>
        <v>0.36431999999999998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pozícionér pre horný vozík</v>
      </c>
      <c r="C11" s="185">
        <f t="shared" si="1"/>
        <v>0.47361999999999999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brzda (2ks v balení)</v>
      </c>
      <c r="C12" s="185">
        <f t="shared" si="1"/>
        <v>0.59852000000000005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OKE-kartáč dorazový samolepiací 6,7x4mm bielý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brzda k lište Hide N a M</v>
      </c>
      <c r="C14" s="185">
        <f t="shared" si="1"/>
        <v>2.70635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vodiaci tŕň</v>
      </c>
      <c r="C15" s="185">
        <f t="shared" si="1"/>
        <v>0.75466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 kartáč dorazový samolepsiaci 6,7x12mm biely</v>
      </c>
      <c r="C16" s="185">
        <f t="shared" si="1"/>
        <v>0.88353999999999999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tesnenie na sklo 10/6,4mm</v>
      </c>
      <c r="C17" s="185">
        <f t="shared" si="1"/>
        <v>0.80669999999999997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tesnenie na sklo 10,1/8mm</v>
      </c>
      <c r="C18" s="185">
        <f t="shared" si="1"/>
        <v>0.80669999999999997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brzda guľatá spodná</v>
      </c>
      <c r="C19" s="185">
        <f t="shared" si="1"/>
        <v>1.1710199999999999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záslepka spodného vedenia Simple/Blue priesvitná, guma</v>
      </c>
      <c r="C20" s="185">
        <f t="shared" si="1"/>
        <v>1.01488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pozicionér pre horný vozík transparentný</v>
      </c>
      <c r="C21" s="185">
        <f t="shared" si="1"/>
        <v>1.0929500000000001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horný vozík</v>
      </c>
      <c r="C23" s="185">
        <f t="shared" si="1"/>
        <v>1.58738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spodný vozík</v>
      </c>
      <c r="C24" s="185">
        <f t="shared" si="1"/>
        <v>1.58738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horný vozík Simple(18mm)symetr.(L+P)</v>
      </c>
      <c r="C25" s="185">
        <f t="shared" si="1"/>
        <v>2.16614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horné/spodné vedenie 1,7m surová</v>
      </c>
      <c r="C26" s="185">
        <f t="shared" si="1"/>
        <v>2.6022599999999998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Mini 17x11mm 1,7m strieborný</v>
      </c>
      <c r="C27" s="185">
        <f t="shared" si="1"/>
        <v>2.4461200000000001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tesnenie na sklo 18/4mm symetrické</v>
      </c>
      <c r="C28" s="185">
        <f t="shared" si="1"/>
        <v>2.3160099999999999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tesnenie na sklo 18/8mm symetrické</v>
      </c>
      <c r="C29" s="185">
        <f t="shared" si="1"/>
        <v>2.3160099999999999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spodný vozík Blue C rámový systém - 2ks</v>
      </c>
      <c r="C30" s="185">
        <f t="shared" si="1"/>
        <v>2.94055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tesnenie na sklo 18/4-4,5mm asymetrické</v>
      </c>
      <c r="C31" s="185" t="e">
        <f t="shared" si="1"/>
        <v>#N/A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spodný vozík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spodný vozík DTD 18mm-2ks+pozicionér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uholník Mini 17x11mm 1,7m zlatá</v>
      </c>
      <c r="C34" s="185">
        <f t="shared" si="1"/>
        <v>3.0706699999999998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horný vozík Blue (pro lamino 18mm) rámový L+P</v>
      </c>
      <c r="C35" s="185">
        <f t="shared" si="1"/>
        <v>3.64316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00903 uholník Mini 17x11mm 1,7m oliva</v>
      </c>
      <c r="C36" s="185">
        <f t="shared" si="1"/>
        <v>3.0706699999999998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horné/spodné vedenie 2,35m surová</v>
      </c>
      <c r="C37" s="185">
        <f t="shared" si="1"/>
        <v>3.61714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02557 profil "U" pro lamino 10mm 2m strieborná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úhelník Mini 17x11mm 2,35m strieborný</v>
      </c>
      <c r="C39" s="185">
        <f t="shared" si="1"/>
        <v>3.3829400000000001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horný vozík Blue 10mm asymetrický L+P</v>
      </c>
      <c r="C40" s="185">
        <f t="shared" si="1"/>
        <v>3.64316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horný vozík Blue (pro lamino 18mm) bezrámový L+P</v>
      </c>
      <c r="C41" s="185">
        <f t="shared" si="1"/>
        <v>3.64316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uholník Mini 17x11mm 1,7m biela lesk</v>
      </c>
      <c r="C42" s="185">
        <f t="shared" si="1"/>
        <v>3.17476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profil "U" Mini na DTD 18mm 3m strieborná</v>
      </c>
      <c r="C44" s="185">
        <f t="shared" si="1"/>
        <v>3.7212299999999998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278 UHOLNÍK K2 1,70M OLIVOVÁ</v>
      </c>
      <c r="C45" s="185">
        <f t="shared" si="1"/>
        <v>4.29373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maska Elegant II 1,7m biela lesk</v>
      </c>
      <c r="C46" s="185">
        <f t="shared" si="1"/>
        <v>3.3308900000000001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horné/spodné vedenie 1,7m oliva</v>
      </c>
      <c r="C47" s="185">
        <f t="shared" si="1"/>
        <v>4.0074800000000002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dištančný profil 04 3m strieborná</v>
      </c>
      <c r="C48" s="185">
        <f t="shared" si="1"/>
        <v>3.5911200000000001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SMART SPODNÉ VEDENIE 1,7M STRIE.</v>
      </c>
      <c r="C49" s="185">
        <f t="shared" si="1"/>
        <v>3.9033899999999999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okrasná lišta S10 3m strieborná</v>
      </c>
      <c r="C50" s="185">
        <f t="shared" si="1"/>
        <v>3.40896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278 UHOLNÍK K2 1,70M STRIEBORNÁ</v>
      </c>
      <c r="C51" s="185">
        <f t="shared" si="1"/>
        <v>3.4349799999999999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Micra horn/spod.vedenie 1,7m str.elo</v>
      </c>
      <c r="C52" s="185">
        <f t="shared" si="1"/>
        <v>3.3569200000000001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spodný vozík Simple (bezrámový 18mm) - 2ks</v>
      </c>
      <c r="C53" s="185">
        <f t="shared" si="1"/>
        <v>4.1375900000000003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horné/spodné vedenie 3m surová</v>
      </c>
      <c r="C54" s="185">
        <f t="shared" si="1"/>
        <v>4.6059999999999999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00904 uholník Mini 17x11mm 2,35m oliva</v>
      </c>
      <c r="C55" s="185">
        <f t="shared" si="1"/>
        <v>4.2286700000000002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uholník Mini 17x11mm 2,35m zlatá</v>
      </c>
      <c r="C56" s="185">
        <f t="shared" si="1"/>
        <v>4.2286700000000002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úhelník Mini 17x11mm 3m strieborný</v>
      </c>
      <c r="C57" s="185">
        <f t="shared" si="1"/>
        <v>4.31975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profil "U" Mini na DTD 18mm oliva 3m</v>
      </c>
      <c r="C58" s="185">
        <f t="shared" si="1"/>
        <v>4.6580500000000002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maska Elegant II 1,7m čierna  kartáčovaná</v>
      </c>
      <c r="C59" s="185">
        <f t="shared" si="1"/>
        <v>4.6580500000000002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maska Elegant II 1,7m oliva kartáčovaná</v>
      </c>
      <c r="C60" s="185">
        <f t="shared" si="1"/>
        <v>4.6580500000000002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maska Elegant II 1,7m oliva tmavá kartáčovaná</v>
      </c>
      <c r="C61" s="185">
        <f t="shared" si="1"/>
        <v>4.6580500000000002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uholník K2 1,7m čierna kartáčovaná</v>
      </c>
      <c r="C62" s="185">
        <f t="shared" si="1"/>
        <v>4.8922499999999998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spodný vozík Blue C bezrámový pre 18mm - 2ks</v>
      </c>
      <c r="C63" s="185">
        <f t="shared" si="1"/>
        <v>4.8141800000000003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brzda gumová horná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okrasná lišta S10 3m oliva</v>
      </c>
      <c r="C65" s="185">
        <f t="shared" si="1"/>
        <v>4.2677100000000001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uholník 10x10mm 3m strieborná</v>
      </c>
      <c r="C66" s="185">
        <f t="shared" si="1"/>
        <v>4.1636199999999999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uholník Mini 17x11mm 2,35m biela lesk</v>
      </c>
      <c r="C67" s="185">
        <f t="shared" si="1"/>
        <v>4.3978200000000003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spodné vedenie 1,5m strieborná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profil "U" pre DTD 18mm 3m striebor</v>
      </c>
      <c r="C69" s="185">
        <f t="shared" si="3"/>
        <v>4.7621399999999996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úholník K2 1,7m oliva tmavá kartáčovaná</v>
      </c>
      <c r="C70" s="185">
        <f t="shared" si="3"/>
        <v>4.8922499999999998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uholník K2 Decor 1,7m oliva kartáčov</v>
      </c>
      <c r="C71" s="185">
        <f t="shared" si="3"/>
        <v>4.8922499999999998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spodný vozík Blue V bezrámový pre 18mm - 2ks</v>
      </c>
      <c r="C72" s="185">
        <f t="shared" si="3"/>
        <v>4.8141800000000003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horné/spodné vedenie 1,2m oliva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horné/spodné vedenie 1,2m strieborná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dištančný profil 04 3m biela lesk</v>
      </c>
      <c r="C75" s="185">
        <f t="shared" si="3"/>
        <v>4.66845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spodný vozík pre lamino 18mm bez pozicionéru bez pružiny</v>
      </c>
      <c r="C76" s="185">
        <f t="shared" si="3"/>
        <v>4.9182699999999997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profil "U" pro lamino 10mm 3m strieborná</v>
      </c>
      <c r="C77" s="185">
        <f t="shared" si="3"/>
        <v>4.9703200000000001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maska Elegant II 2,35m biela lesk</v>
      </c>
      <c r="C78" s="185">
        <f t="shared" si="3"/>
        <v>4.6059999999999999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uholník K2 Decor 2,35m zlatá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spodné vedenie 1,7m strieborná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bočná krytka krycí profil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horné/spodné vedenie 2,35m oliva</v>
      </c>
      <c r="C82" s="185">
        <f t="shared" si="3"/>
        <v>5.5428100000000002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spodné vedenie 1,5m oliva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SMART SPODNÉ VEDENIE 2,35M STRIE</v>
      </c>
      <c r="C85" s="185">
        <f t="shared" si="3"/>
        <v>5.3606600000000002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maska 1,7m strieborná</v>
      </c>
      <c r="C86" s="185">
        <f t="shared" si="3"/>
        <v>4.7100900000000001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00905 uholník Mini 17x11mm 3m oliva</v>
      </c>
      <c r="C87" s="185">
        <f t="shared" si="3"/>
        <v>5.3866800000000001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uholník Mini 17x11mm 3m zlatá</v>
      </c>
      <c r="C88" s="185">
        <f t="shared" si="3"/>
        <v>5.3866800000000001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uholník K2 Decor 2,35m oliva</v>
      </c>
      <c r="C89" s="185">
        <f t="shared" si="3"/>
        <v>5.9591799999999999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uholník K2 Decor 2,35m strieborná</v>
      </c>
      <c r="C90" s="185">
        <f t="shared" si="3"/>
        <v>4.7621399999999996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02812 Maxim II maska 1,8m strieborná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Micra hor/spod.vedenie 2,35m str.elo</v>
      </c>
      <c r="C92" s="185">
        <f t="shared" si="3"/>
        <v>4.6580500000000002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obojstranná lepiaca páska 50mm 10</v>
      </c>
      <c r="C93" s="185">
        <f t="shared" si="3"/>
        <v>4.9442899999999996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maska 1,7m oliva</v>
      </c>
      <c r="C94" s="185">
        <f t="shared" si="3"/>
        <v>5.69895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spodné vedenie 1,5m strieborn</v>
      </c>
      <c r="C95" s="185">
        <f t="shared" si="3"/>
        <v>6.5023600000000004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profil "U" DTD 16mm 3m str</v>
      </c>
      <c r="C96" s="185">
        <f t="shared" si="3"/>
        <v>6.0372399999999997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uholník Mini 17x11mm 3m biela mat</v>
      </c>
      <c r="C97" s="185">
        <f t="shared" si="3"/>
        <v>5.6208799999999997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maska Elegant II 2,35 oliva tmavá kartáčovaná</v>
      </c>
      <c r="C98" s="185">
        <f t="shared" si="3"/>
        <v>6.4015599999999999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spodný vozík WD 18C HI-TEC - 2ks</v>
      </c>
      <c r="C99" s="185">
        <f t="shared" si="3"/>
        <v>5.2305400000000004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161 U PROFna DTD 18mm-3m, OLIVA</v>
      </c>
      <c r="C100" s="185">
        <f t="shared" si="3"/>
        <v>5.9591799999999999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profil "U" pre lamino 18mm 3m zlatá</v>
      </c>
      <c r="C101" s="185">
        <f t="shared" si="3"/>
        <v>5.9591799999999999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úchytová lišta 2,7m strieborná</v>
      </c>
      <c r="C102" s="185">
        <f t="shared" si="3"/>
        <v>6.7658800000000001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maska Elegant II 2,35m čierna  kartáčovaná</v>
      </c>
      <c r="C103" s="185">
        <f t="shared" si="3"/>
        <v>6.4015599999999999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maska Elegant II 2,35m oliva kartáčovaná</v>
      </c>
      <c r="C104" s="185">
        <f t="shared" si="3"/>
        <v>6.4015599999999999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koncovka k lište Hide N strieborná</v>
      </c>
      <c r="C105" s="185">
        <f t="shared" si="3"/>
        <v>5.3866800000000001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horná vodiaca lišta Simple/Blue 1,5m( pre lamino 10mm)strieborná</v>
      </c>
      <c r="C106" s="185">
        <f t="shared" si="3"/>
        <v>6.0112199999999998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spodné vedenie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uholník 10x18mm 3m strieborná</v>
      </c>
      <c r="C108" s="185">
        <f t="shared" si="3"/>
        <v>5.69895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spodné vedenie 2m strieborná</v>
      </c>
      <c r="C109" s="185">
        <f t="shared" si="3"/>
        <v>6.9480300000000002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spodné vedenie 1,5m strieborná</v>
      </c>
      <c r="C110" s="185">
        <f t="shared" si="3"/>
        <v>6.0632700000000002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Focus 18mm úch.lišta 2,7m strieborná</v>
      </c>
      <c r="C111" s="185">
        <f t="shared" si="3"/>
        <v>6.7658800000000001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uholník K2 2,35m čierna kartáčovaná</v>
      </c>
      <c r="C112" s="185">
        <f t="shared" si="3"/>
        <v>6.7658800000000001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uholník K2 2,35m oliva tmavá kartáčovaná</v>
      </c>
      <c r="C113" s="185">
        <f t="shared" si="3"/>
        <v>6.7658800000000001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profil "U" pre lamino 18mm 3m biela lesk</v>
      </c>
      <c r="C114" s="185">
        <f t="shared" si="3"/>
        <v>6.1933800000000003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úchytová lišta 2,70m striebo</v>
      </c>
      <c r="C115" s="185">
        <f t="shared" si="3"/>
        <v>7.8588300000000002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Focus II 16mm úch.lišta 2,7m strieborná</v>
      </c>
      <c r="C116" s="185">
        <f t="shared" si="3"/>
        <v>8.3012099999999993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maska Elegant II 3m biela lesk</v>
      </c>
      <c r="C117" s="185">
        <f t="shared" si="3"/>
        <v>5.8863200000000004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spodné vedenie 1,5m oliva</v>
      </c>
      <c r="C118" s="185">
        <f t="shared" si="3"/>
        <v>7.5725800000000003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uholník K2 Decor 2,35m oliva kartáč.</v>
      </c>
      <c r="C119" s="185">
        <f t="shared" si="3"/>
        <v>6.7658800000000001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spojovacia lišta T04 3m strieborná</v>
      </c>
      <c r="C120" s="185">
        <f t="shared" si="3"/>
        <v>7.1822400000000002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spodné vedenie 2m oliva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úchytová lišta 2,70m strieborná</v>
      </c>
      <c r="C122" s="185">
        <f t="shared" si="3"/>
        <v>7.6506400000000001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uholník K2 Decor 3m oliva</v>
      </c>
      <c r="C123" s="185">
        <f t="shared" si="3"/>
        <v>7.5725800000000003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uholník K2 Decor 3m strieborná</v>
      </c>
      <c r="C124" s="185">
        <f t="shared" si="3"/>
        <v>6.0892900000000001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úchytová lišta 2,7m strieborná</v>
      </c>
      <c r="C125" s="185">
        <f t="shared" si="3"/>
        <v>8.3012099999999993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Micra horné/spod.vedenie 3m str.elox</v>
      </c>
      <c r="C126" s="185">
        <f t="shared" si="3"/>
        <v>5.9331500000000004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00024 profil "U" Decor pre lamino 16mm 3m strieborný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okrasná lišta S20 3m strieborná</v>
      </c>
      <c r="C128" s="185">
        <f t="shared" si="3"/>
        <v>6.2194000000000003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spodné vedenie 1,7m strieborná</v>
      </c>
      <c r="C129" s="185">
        <f t="shared" si="3"/>
        <v>7.2082600000000001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spodné vedenie 2,35m strieborná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úchytová lišta 2,7m oliva</v>
      </c>
      <c r="C131" s="185">
        <f t="shared" si="3"/>
        <v>8.4573499999999999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Doubler II maska 2,35m stieborná</v>
      </c>
      <c r="C132" s="185">
        <f t="shared" ref="C132:C195" si="5">IF($A$2=1,H132,IF($A$2=2,I132,IF($A$2=3,J132,IF($A$2=4,K132,IF($A$2&gt;4,O132,"zadat jazyk")))))</f>
        <v>6.4796300000000002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 00036L profil "U" Decor 18mm 3m strieborná</v>
      </c>
      <c r="C133" s="185">
        <f t="shared" si="5"/>
        <v>7.1301899999999998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spodný vozík WD 10C HI-TEC - 2ks</v>
      </c>
      <c r="C134" s="185">
        <f t="shared" si="5"/>
        <v>6.6617899999999999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horné/spodné vedenie 1,8m oliva</v>
      </c>
      <c r="C135" s="185">
        <f t="shared" si="5"/>
        <v>8.7592099999999995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horné/spodné vedenie 1,8m strieborná</v>
      </c>
      <c r="C136" s="185">
        <f t="shared" si="5"/>
        <v>7.93689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spodné vedenie 2m strieborná</v>
      </c>
      <c r="C137" s="185">
        <f t="shared" si="5"/>
        <v>7.6766699999999997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horný vozík 18mm - 2ks</v>
      </c>
      <c r="C138" s="185">
        <f t="shared" si="5"/>
        <v>7.2082600000000001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maska 2,35m oliva</v>
      </c>
      <c r="C139" s="185">
        <f t="shared" si="5"/>
        <v>7.8848500000000001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horný vozík 10mm L+P</v>
      </c>
      <c r="C140" s="185">
        <f t="shared" si="5"/>
        <v>6.9220100000000002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- horná vodiaca lišta 1,7m zlatá</v>
      </c>
      <c r="C141" s="185">
        <f t="shared" si="5"/>
        <v>9.6283600000000007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spodné vedenie 2,5m strieborná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spojovacia lišta H18 1,8m strieborná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okrasná lišta S20 3m oliva</v>
      </c>
      <c r="C144" s="185">
        <f t="shared" si="5"/>
        <v>7.6246200000000002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 "U" pre lamino 16mm 3m oliva</v>
      </c>
      <c r="C145" s="185">
        <f t="shared" si="5"/>
        <v>7.5465499999999999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maska Elegant II 3m čierna  kartáčovaná</v>
      </c>
      <c r="C146" s="185">
        <f t="shared" si="5"/>
        <v>8.1710999999999991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maska Elegant II 3m oliva kartáčovaná</v>
      </c>
      <c r="C147" s="185">
        <f t="shared" si="5"/>
        <v>8.1710999999999991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maska Elegant II 3m oliva tmavá kartáčovaná</v>
      </c>
      <c r="C148" s="185">
        <f t="shared" si="5"/>
        <v>8.1710999999999991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úchytová lišta 2,70m oliva</v>
      </c>
      <c r="C149" s="185">
        <f t="shared" si="5"/>
        <v>9.5763200000000008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maska 2,5m strieborná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krycí profil Galaxy 1,5 m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 "U" Decor 18mm 3m oliva</v>
      </c>
      <c r="C152" s="185">
        <f t="shared" si="5"/>
        <v>8.9257500000000007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rámová lišta 2,7m strieborná</v>
      </c>
      <c r="C153" s="185">
        <f t="shared" si="5"/>
        <v>7.7287100000000004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úchytová lišta 2,7m striebor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ERGO 18 UCH.LIŠTA.2,70m STR.</v>
      </c>
      <c r="C156" s="185">
        <f t="shared" si="5"/>
        <v>7.8588300000000002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úchytová lišta 2,7m zlatá</v>
      </c>
      <c r="C158" s="185">
        <f t="shared" si="5"/>
        <v>10.61722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16-úchytová lišta strieborná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stenová príchytka profilu Single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horná vodiaca lišta Simple/Blue 2m(pre lamino 10mm)strieborná</v>
      </c>
      <c r="C161" s="185">
        <f t="shared" si="5"/>
        <v>8.0149600000000003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spodné vedenie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spodné vedenie  2m strieborná</v>
      </c>
      <c r="C163" s="185">
        <f t="shared" si="5"/>
        <v>8.0670099999999998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horný vozík 18mm asymetrický - 2ks</v>
      </c>
      <c r="C164" s="185">
        <f t="shared" si="5"/>
        <v>7.1822600000000003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VLOŽKA PRE KRYCIU LIŠ. 2,7 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úchytová lišta 2,7m oliva</v>
      </c>
      <c r="C166" s="185">
        <f t="shared" si="5"/>
        <v>10.61722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spodné vedenie 2,5m oliva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spodné vedenie 2m surová</v>
      </c>
      <c r="C168" s="185">
        <f t="shared" si="5"/>
        <v>8.3272300000000001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vedenie Galaxy B 50kg na stenu 1,5m</v>
      </c>
      <c r="C169" s="185">
        <f t="shared" si="5"/>
        <v>9.8105200000000004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záslepka profilu (4 ks) strieborná</v>
      </c>
      <c r="C170" s="185">
        <f t="shared" si="5"/>
        <v>6.9740599999999997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nalepovacia úchytka strieborná</v>
      </c>
      <c r="C171" s="185">
        <f t="shared" si="5"/>
        <v>6.1673600000000004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nalepovacia úchytka transparentná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spodné vedenie 1,7m strieborná</v>
      </c>
      <c r="C174" s="185">
        <f t="shared" si="5"/>
        <v>9.4461999999999993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spojovacia lišta H08 16 3m strie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maska Elegant II 4,05m biela lesk</v>
      </c>
      <c r="C176" s="185">
        <f t="shared" si="5"/>
        <v>7.93689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horný vozík 18mm - 2ks</v>
      </c>
      <c r="C177" s="185">
        <f t="shared" si="5"/>
        <v>7.1822600000000003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horný vozík 18mm - 2ks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16 II úchytová lišta 2,7m strieborná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spojovacia lišta H18 1,8m oliv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uholník K2 3m oliva tmavá kartáč.</v>
      </c>
      <c r="C181" s="185">
        <f t="shared" si="5"/>
        <v>8.6395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rámová lišta 2,7m strieborná</v>
      </c>
      <c r="C182" s="185">
        <f t="shared" si="5"/>
        <v>8.7175700000000003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spojovacia lišta H08/16 3m oliva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spojovacia lišta H08/18 3m oliva</v>
      </c>
      <c r="C184" s="185">
        <f t="shared" si="5"/>
        <v>10.77336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spodné vedenie  2m oliva</v>
      </c>
      <c r="C185" s="185">
        <f t="shared" si="5"/>
        <v>10.096769999999999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spojovacia lišta T Decor 3m strieborná</v>
      </c>
      <c r="C186" s="185">
        <f t="shared" si="5"/>
        <v>9.3160900000000009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spodné vedenie 3m strieborná</v>
      </c>
      <c r="C187" s="185">
        <f t="shared" si="5"/>
        <v>10.04472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horný vozík 10mm - 2ks</v>
      </c>
      <c r="C188" s="185">
        <f t="shared" si="5"/>
        <v>7.5986000000000002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ERGO UCH.LIŠTA.2,70m OLIVOVÁ</v>
      </c>
      <c r="C189" s="185">
        <f t="shared" si="5"/>
        <v>10.487109999999999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SPOJOVACIA LIŠTA H04/18 3M STRIEBN</v>
      </c>
      <c r="C190" s="185">
        <f t="shared" si="5"/>
        <v>8.5354100000000006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spojovacia lišta H08/18 3m strieborn</v>
      </c>
      <c r="C191" s="185">
        <f t="shared" si="5"/>
        <v>8.8216599999999996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maska 3m strieborná</v>
      </c>
      <c r="C192" s="185">
        <f t="shared" si="5"/>
        <v>8.2491599999999998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úchytová lišta 2,7m strieborná</v>
      </c>
      <c r="C193" s="185">
        <f t="shared" si="5"/>
        <v>10.409039999999999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spodné vedenie 2,5m strieborná</v>
      </c>
      <c r="C194" s="185">
        <f t="shared" si="5"/>
        <v>9.5242699999999996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uholník K2 3m čierna kartač</v>
      </c>
      <c r="C195" s="185">
        <f t="shared" si="5"/>
        <v>8.6395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uholník K2 Decor 3m oliva kartáč.</v>
      </c>
      <c r="C196" s="185">
        <f t="shared" ref="C196:C259" si="7">IF($A$2=1,H196,IF($A$2=2,I196,IF($A$2=3,J196,IF($A$2=4,K196,IF($A$2&gt;4,O196,"zadat jazyk")))))</f>
        <v>8.6395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Hide M spodné vedenie Hide M 3m stri</v>
      </c>
      <c r="C197" s="185">
        <f t="shared" si="7"/>
        <v>8.7435899999999993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spodné vedenie 2,35m strieborná</v>
      </c>
      <c r="C199" s="185">
        <f t="shared" si="7"/>
        <v>9.9679599999999997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horná vodiaca lišta Simple/Blue 2,5m (pre lamino 10mm) strieborná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spodná krycia lišta Simple/Blue 1,5m (pre lamino 10mm) strieborná</v>
      </c>
      <c r="C201" s="185">
        <f t="shared" si="7"/>
        <v>10.04472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maska 3m oliva</v>
      </c>
      <c r="C202" s="185">
        <f t="shared" si="7"/>
        <v>10.07075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spodné vedenie 2,5m strieborná</v>
      </c>
      <c r="C203" s="185">
        <f t="shared" si="7"/>
        <v>10.096769999999999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tlmič dorazu Mini SV-60 (40-60kg)</v>
      </c>
      <c r="C204" s="185">
        <f t="shared" si="7"/>
        <v>9.5763200000000008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úchytová lišta 2,70m strieborná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spodné vedenie 3m oliva</v>
      </c>
      <c r="C206" s="185">
        <f t="shared" si="7"/>
        <v>10.61722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spodné vedenie 3m oliva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11.033580000000001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úchytová lišta 10mm 2,5m strie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klin pre lamino hrúbka 2mm (100 ks)</v>
      </c>
      <c r="C210" s="185">
        <f t="shared" si="7"/>
        <v>8.7956400000000006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okrasná lišta S18 s lepidlom 3m strieborná</v>
      </c>
      <c r="C211" s="185">
        <f t="shared" si="7"/>
        <v>11.501989999999999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spodné vedenie 2,4m surová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SPOJOVACia LIŠTA H04/18 3M OLIVA</v>
      </c>
      <c r="C213" s="185">
        <f t="shared" si="7"/>
        <v>10.38302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03751 spodná krycia lišta Simple/Blue 1,5m (pre lamino 10mm)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záslepka profilu (4 ks) biela lesk</v>
      </c>
      <c r="C215" s="185">
        <f t="shared" si="7"/>
        <v>9.0558599999999991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SP.VOZÍK WD10 V DUO 60 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16 II úchytová lišta 2,7m oliva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II-úchytová lišta zlatá 2,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horné vedenie 1,5m strieborná</v>
      </c>
      <c r="C219" s="185">
        <f t="shared" si="7"/>
        <v>12.359640000000001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spodné vedenie  1,7m oliva</v>
      </c>
      <c r="C220" s="185">
        <f t="shared" si="7"/>
        <v>10.69529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maska Elegant II 4,05m čierna  kartáčovaná</v>
      </c>
      <c r="C221" s="185">
        <f t="shared" si="7"/>
        <v>11.033580000000001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maska Elegant II 4,05m oliva kartáčovaná</v>
      </c>
      <c r="C222" s="185">
        <f t="shared" si="7"/>
        <v>11.033580000000001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krycí profil Galaxy 2m</v>
      </c>
      <c r="C223" s="185">
        <f t="shared" si="7"/>
        <v>11.58006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nalepovacia úchytka biela lesk</v>
      </c>
      <c r="C224" s="185">
        <f t="shared" si="7"/>
        <v>8.0149600000000003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spodné vedenie 2,5m oliva</v>
      </c>
      <c r="C226" s="185">
        <f t="shared" si="7"/>
        <v>12.594939999999999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úchytová lišta 10mm 2,5m strie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spodné vedenie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spojovaciá lišta "T" 3m strieborná</v>
      </c>
      <c r="C230" s="185">
        <f t="shared" si="7"/>
        <v>9.6543799999999997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04548 Factor 18 II úchytová lišta 2,7m oliva</v>
      </c>
      <c r="C231" s="185">
        <f t="shared" si="7"/>
        <v>12.646979999999999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spodné vedenie 3m strieborná</v>
      </c>
      <c r="C232" s="185">
        <f t="shared" si="7"/>
        <v>11.21574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MASKA 3,5 M strieborná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uhol. vedenie strieb.</v>
      </c>
      <c r="C234" s="185">
        <f t="shared" si="7"/>
        <v>9.73245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uholník 22x22mm 3m stieborná</v>
      </c>
      <c r="C235" s="185">
        <f t="shared" si="7"/>
        <v>10.2529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úchytová lišta 18mm 2,70m stieborná</v>
      </c>
      <c r="C236" s="185">
        <f t="shared" si="7"/>
        <v>11.91835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SPOJ.LIŠTA H18 2,5M str.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spojovaciá lišta "T" 3m oliva</v>
      </c>
      <c r="C260" s="185">
        <f t="shared" ref="C260:C323" si="9">IF($A$2=1,H260,IF($A$2=2,I260,IF($A$2=3,J260,IF($A$2=4,K260,IF($A$2&gt;4,O260,"zadat jazyk")))))</f>
        <v>11.86631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01373 spojovacia lišta T Decor 3m oliva</v>
      </c>
      <c r="C261" s="185">
        <f t="shared" si="9"/>
        <v>11.65812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okrasná lišta S18 s lepidlom 3m oliva</v>
      </c>
      <c r="C262" s="185">
        <f t="shared" si="9"/>
        <v>13.739929999999999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18mm 3m oliva kartáčovaná</v>
      </c>
      <c r="C263" s="185">
        <f t="shared" si="9"/>
        <v>8.5614399999999993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18mm 3m oliva tmavá kartáčovaná</v>
      </c>
      <c r="C264" s="185">
        <f t="shared" si="9"/>
        <v>8.5614399999999993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horné vedenie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18mm 3m čierna kartáčovaná</v>
      </c>
      <c r="C268" s="185">
        <f t="shared" si="9"/>
        <v>8.5614399999999993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MASKA DOUBLER II 4,05 M striebor</v>
      </c>
      <c r="C269" s="185">
        <f t="shared" si="9"/>
        <v>11.13767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horné vedenie 1,5m strieborná</v>
      </c>
      <c r="C270" s="185">
        <f t="shared" si="9"/>
        <v>11.31983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Polo úch.lišta 10mm 2,70m strieborná</v>
      </c>
      <c r="C271" s="185">
        <f t="shared" si="9"/>
        <v>13.037319999999999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spodné vedenie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spodné vedenie 1,7m biela lesk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02805 Maxim II spodné vedenie 1,8m strieborná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spodné vedenie  3m strieborná</v>
      </c>
      <c r="C275" s="185">
        <f t="shared" si="9"/>
        <v>12.10051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spodné vedenie  2,35m strieborná</v>
      </c>
      <c r="C276" s="185">
        <f t="shared" si="9"/>
        <v>11.194929999999999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spodné vedenie 4m strieborná</v>
      </c>
      <c r="C277" s="185">
        <f t="shared" si="9"/>
        <v>13.45368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úchytová lišta 18mm 2,70m strieborná</v>
      </c>
      <c r="C278" s="185">
        <f t="shared" si="9"/>
        <v>12.777100000000001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hornéspodné vedenie 3m oliva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horné/spodné vedenie 3m strieborná</v>
      </c>
      <c r="C280" s="185">
        <f t="shared" si="9"/>
        <v>13.14141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uholník 18x36mm 3m strieborná</v>
      </c>
      <c r="C282" s="185">
        <f t="shared" si="9"/>
        <v>10.74733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maska Elegant II 6m biela lesk</v>
      </c>
      <c r="C283" s="185">
        <f t="shared" si="9"/>
        <v>11.762219999999999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upevňov.klín Simple 40ks (sklo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spojovacia lišta Simple/Blue H21 3m (pre lamino 18mm) strieborná</v>
      </c>
      <c r="C285" s="185">
        <f t="shared" si="9"/>
        <v>11.423920000000001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úchytová lišta 2,7m strieborná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úchytka Push 90mm brúsený nikel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úchytová lišta 18mm 2,70m strieborná</v>
      </c>
      <c r="C288" s="185">
        <f t="shared" si="9"/>
        <v>11.9704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horné vedenie 1,2m surová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okrasná lišta S18 s lepidlom 3m biela lesk</v>
      </c>
      <c r="C290" s="185">
        <f t="shared" si="9"/>
        <v>14.962999999999999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spojovacia lišta H08/18 3m biela mat</v>
      </c>
      <c r="C292" s="185">
        <f t="shared" si="9"/>
        <v>11.47597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horné vedenie 1,5m oliva</v>
      </c>
      <c r="C293" s="185">
        <f t="shared" si="9"/>
        <v>14.15629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horné vedenie 1,2m strieborná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spodná krycia lišta Simple/Blue 2m(pre lamino 10mm) strieborná</v>
      </c>
      <c r="C295" s="185">
        <f t="shared" si="9"/>
        <v>13.219480000000001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úchytová lišta 18mm 2,70m oliva</v>
      </c>
      <c r="C296" s="185">
        <f t="shared" si="9"/>
        <v>14.46857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úchytová lišta 18mm 2,70m strieborná</v>
      </c>
      <c r="C297" s="185">
        <f t="shared" si="9"/>
        <v>12.646979999999999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spojovacia lišta H18 2,5m oliv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upevňovací klin Blue 40ks (sklo 4mm)</v>
      </c>
      <c r="C299" s="185">
        <f t="shared" si="9"/>
        <v>12.28267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Hide N spodné vedenie Hide N 3m stri</v>
      </c>
      <c r="C300" s="185">
        <f t="shared" si="9"/>
        <v>12.72505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spojovacia lišta H16 3m strie</v>
      </c>
      <c r="C301" s="185">
        <f t="shared" si="9"/>
        <v>11.996420000000001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úchytová lišta 18mm 2,70m strieborná</v>
      </c>
      <c r="C302" s="185">
        <f t="shared" si="9"/>
        <v>12.464829999999999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maska 4,05m oliva</v>
      </c>
      <c r="C303" s="185">
        <f t="shared" si="9"/>
        <v>13.609819999999999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spodné vedenie 4m oliva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spodné vedenie  3m oliva</v>
      </c>
      <c r="C305" s="185">
        <f t="shared" si="9"/>
        <v>15.11913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úchytová lišta 18mm 2,7m oliva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horné vedenie 1,7m strieborná</v>
      </c>
      <c r="C307" s="185">
        <f t="shared" si="9"/>
        <v>14.15629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03752 spodná krycia lišta Simple/Blue 2m (pre lamino 10mm)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spodné vedenie 2,35m zlatá</v>
      </c>
      <c r="C309" s="185">
        <f t="shared" si="9"/>
        <v>14.36448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maska 4,3m strieborná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uholník 18x36mm 3m oliva</v>
      </c>
      <c r="C311" s="185">
        <f t="shared" si="9"/>
        <v>13.427659999999999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spodné vedenie 3m oliva</v>
      </c>
      <c r="C312" s="185">
        <f t="shared" si="9"/>
        <v>14.91095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spodné vedenie  2,35m oliva</v>
      </c>
      <c r="C313" s="185">
        <f t="shared" si="9"/>
        <v>14.36448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úchytová lišta 18mm 2,70m oliva</v>
      </c>
      <c r="C314" s="185">
        <f t="shared" si="9"/>
        <v>14.962999999999999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03176 Optima 16 úchytová lišta 2,4m strieborná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úchytová lišta 2,4m strieborná</v>
      </c>
      <c r="C316" s="185">
        <f t="shared" si="9"/>
        <v>13.609819999999999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tĺmič dorazu Sevromatic 10/18mm 14-25kg ľavý</v>
      </c>
      <c r="C317" s="185">
        <f t="shared" si="9"/>
        <v>12.85516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tĺmič dorazu Sevromatic 10/18mm 14-25kg pravý</v>
      </c>
      <c r="C318" s="185">
        <f t="shared" si="9"/>
        <v>12.85516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tlmič dorazu Sevromatic 10/18mm 25-50kg ľavý</v>
      </c>
      <c r="C319" s="185">
        <f t="shared" si="9"/>
        <v>12.85516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tlmič dorazu Sevromatic 10/18mm 25-50kg pravý</v>
      </c>
      <c r="C320" s="185">
        <f t="shared" si="9"/>
        <v>12.85516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horné vedenie 2m strieborná</v>
      </c>
      <c r="C321" s="185">
        <f t="shared" si="9"/>
        <v>14.312430000000001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horné vedenie 1,2m oliva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spodné vedenie 1,7m oliva</v>
      </c>
      <c r="C324" s="185">
        <f t="shared" ref="C324:C387" si="11">IF($A$2=1,H324,IF($A$2=2,I324,IF($A$2=3,J324,IF($A$2=4,K324,IF($A$2&gt;4,O324,"zadat jazyk")))))</f>
        <v>16.940709999999999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spodné vedenie 1,7m strieborná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úchytová lišta 18mm 2,70m oliva</v>
      </c>
      <c r="C326" s="185">
        <f t="shared" si="11"/>
        <v>15.925829999999999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spojovacia lišta H25 1,8m strieborná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spojovacia lišta H16 3m oliva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spojovacia lišta H10 3m zlatá</v>
      </c>
      <c r="C329" s="185">
        <f t="shared" si="11"/>
        <v>15.22322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úchytová lišta 2,7m strieborná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spodné vedenie  2,35m oliva</v>
      </c>
      <c r="C331" s="185">
        <f t="shared" si="11"/>
        <v>14.80686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spodné vedenie 4m strieborná</v>
      </c>
      <c r="C332" s="185">
        <f t="shared" si="11"/>
        <v>15.015040000000001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úchytová lišta 18mm 2,7m zlatá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maska Elegant II 6m čierna kartáčovaná</v>
      </c>
      <c r="C334" s="185">
        <f t="shared" si="11"/>
        <v>16.342189999999999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maska Elegant II 6m oliva kartáčovaná</v>
      </c>
      <c r="C335" s="185">
        <f t="shared" si="11"/>
        <v>16.342189999999999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maska Elegant II 6m oliva tmavá kartáčovaná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maska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153 SPOJ.LIŠTA "H 10"3M OLIVOVÁ</v>
      </c>
      <c r="C338" s="185">
        <f t="shared" si="11"/>
        <v>15.22322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SPOJ.LIŠTA "H10" 3M STR.</v>
      </c>
      <c r="C339" s="185">
        <f t="shared" si="11"/>
        <v>12.17858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SPOJ.LIŠTA "H10" 3M STR.</v>
      </c>
      <c r="C340" s="185">
        <f t="shared" si="11"/>
        <v>12.17858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spodné vedenie 1,7m strieborná</v>
      </c>
      <c r="C341" s="185">
        <f t="shared" si="11"/>
        <v>14.46857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profil "U" pre lamino 36mm strieborná 3m</v>
      </c>
      <c r="C342" s="185">
        <f t="shared" si="11"/>
        <v>13.50573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Idea horné/spodné vedenie 2m strieborná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horné vedenie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horné vedenie 1,7m zlatá</v>
      </c>
      <c r="C345" s="185">
        <f t="shared" si="11"/>
        <v>17.69537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spodné vedenie  3m strieborná</v>
      </c>
      <c r="C346" s="185">
        <f t="shared" si="11"/>
        <v>14.28641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vodiaca lišta 1,8m strieborná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spodné vedenie 1,7m oliva</v>
      </c>
      <c r="C348" s="185">
        <f t="shared" si="11"/>
        <v>18.085709999999999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krycí profil Galaxy 3m</v>
      </c>
      <c r="C349" s="185">
        <f t="shared" si="11"/>
        <v>17.35707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horné vedenie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úchytová lišta 2,7m strieborná</v>
      </c>
      <c r="C351" s="185">
        <f t="shared" si="11"/>
        <v>16.784579999999998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horné vedenie  2m strieborná</v>
      </c>
      <c r="C352" s="185">
        <f t="shared" si="11"/>
        <v>15.093109999999999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spodné vedenie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spodné vedenie  4m strieborná</v>
      </c>
      <c r="C354" s="185">
        <f t="shared" si="11"/>
        <v>16.13401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horné vedenie 1,7m oliva</v>
      </c>
      <c r="C355" s="185">
        <f t="shared" si="11"/>
        <v>17.69537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spojovacia lišta H10 Decor 3m oliva</v>
      </c>
      <c r="C356" s="185">
        <f t="shared" si="11"/>
        <v>16.784579999999998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uholník 36x36mm 3m strieborná</v>
      </c>
      <c r="C357" s="185">
        <f t="shared" si="11"/>
        <v>14.234360000000001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zámok na posuvné dvere 18 mm (rovnaký kľúč)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spojovacia lišta H25 1,8m oliv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profil "U" na DTD 36mm oliva 3m</v>
      </c>
      <c r="C360" s="185">
        <f t="shared" si="11"/>
        <v>16.888670000000001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spodné vedenie 2,35m biela lesk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horné vedenie 1,7m strieborná</v>
      </c>
      <c r="C364" s="185">
        <f t="shared" si="11"/>
        <v>14.962999999999999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Minicomfort II úch.lišta 2,7m str.</v>
      </c>
      <c r="C365" s="185">
        <f t="shared" si="11"/>
        <v>16.550370000000001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Oaza II úch.lišta 2,7m strieborná</v>
      </c>
      <c r="C366" s="185">
        <f t="shared" si="11"/>
        <v>15.17118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úchytová lišta 2,7m zlatá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spodná krycia lišta Simple/Blue 2,5m (pre lamino 10mm) strieborná</v>
      </c>
      <c r="C368" s="185">
        <f t="shared" si="11"/>
        <v>16.39424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úchytová lišta 2,7m str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spodné vedenie 3m zlatá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horné vedenie 2,5m strieborná</v>
      </c>
      <c r="C372" s="185">
        <f t="shared" si="11"/>
        <v>17.903549999999999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úchytová lišta 2,7m oliva</v>
      </c>
      <c r="C373" s="185">
        <f t="shared" si="11"/>
        <v>20.792059999999999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úchytová lišta 2,7m zlatá</v>
      </c>
      <c r="C374" s="185">
        <f t="shared" si="11"/>
        <v>20.792059999999999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spodné vedenie  3m oliva</v>
      </c>
      <c r="C375" s="185">
        <f t="shared" si="11"/>
        <v>18.345929999999999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Maxim II spodné vedenie 2,5m str.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horné vedenie 1,7m oliva</v>
      </c>
      <c r="C377" s="185">
        <f t="shared" si="11"/>
        <v>18.24184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horné vedenie  2m oliva</v>
      </c>
      <c r="C378" s="185">
        <f t="shared" si="11"/>
        <v>18.866389999999999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maska 6m strieborná</v>
      </c>
      <c r="C379" s="185">
        <f t="shared" si="11"/>
        <v>16.550370000000001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úchytová lišta 18mm 2,7m strieborná</v>
      </c>
      <c r="C380" s="185">
        <f t="shared" si="11"/>
        <v>16.498329999999999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spodné vedenie  4m oliva</v>
      </c>
      <c r="C381" s="185">
        <f t="shared" si="11"/>
        <v>20.16752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úchytová lišta 2,7m biela mat</v>
      </c>
      <c r="C382" s="185">
        <f t="shared" si="11"/>
        <v>16.368220000000001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úchytová lišta 2,7m oliva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Julia II úch.lišta 2,7m strieborná</v>
      </c>
      <c r="C384" s="185">
        <f t="shared" si="11"/>
        <v>17.435140000000001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ROMEO II ÚCH.LIŠTA 2,7 M STR.</v>
      </c>
      <c r="C385" s="185">
        <f t="shared" si="11"/>
        <v>17.435140000000001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Oaza II úch. Lišta 2,7m oliva</v>
      </c>
      <c r="C386" s="185">
        <f t="shared" si="11"/>
        <v>16.862639999999999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uholník 02462 36x36mm 3m oliva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zámok na posuvné dvere 10/18mm</v>
      </c>
      <c r="C388" s="185">
        <f t="shared" ref="C388:C451" si="13">IF($A$2=1,H388,IF($A$2=2,I388,IF($A$2=3,J388,IF($A$2=4,K388,IF($A$2&gt;4,O388,"zadat jazyk")))))</f>
        <v>15.855560000000001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02891 Maxim II maska 6m strieborná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úchytová lišta 2,7m strieborná</v>
      </c>
      <c r="C390" s="185">
        <f t="shared" si="13"/>
        <v>16.810600000000001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spodné vedenie 6m strieborná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horné vedenie 2,35m strieborná</v>
      </c>
      <c r="C392" s="185">
        <f t="shared" si="13"/>
        <v>19.54297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Viktoria II úch.list.18mm 2,7m zlatá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spodné vedenie  3m oliva</v>
      </c>
      <c r="C394" s="185">
        <f t="shared" si="13"/>
        <v>18.892410000000002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úchytová lišta 2,7m biela lesk</v>
      </c>
      <c r="C395" s="185">
        <f t="shared" si="13"/>
        <v>16.368220000000001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úch.lišta 2,7m zlatá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úchytová lišta 2,7m zlatá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50244 Ursus horné vedenie 1,8m surová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horné vedenie 2,5m strieborná</v>
      </c>
      <c r="C399" s="185">
        <f t="shared" si="13"/>
        <v>18.866389999999999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SEVROLL02676 Hide M dolné vedenie 6m strieborná</v>
      </c>
      <c r="C401" s="185">
        <f t="shared" si="13"/>
        <v>17.53923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spodné vedenie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úchytová lišta 18mm 2,7m biela lesk</v>
      </c>
      <c r="C403" s="185">
        <f t="shared" si="13"/>
        <v>16.446280000000002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spodné vedenie 2m alu surová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úchytová lišta 18mm 2,7m oliva</v>
      </c>
      <c r="C405" s="185">
        <f t="shared" si="13"/>
        <v>20.635919999999999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maska 6m oliva</v>
      </c>
      <c r="C406" s="185">
        <f t="shared" si="13"/>
        <v>20.141490000000001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Julia II úch.lišta 2,7m oliva</v>
      </c>
      <c r="C407" s="185">
        <f t="shared" si="13"/>
        <v>21.780919999999998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Romeo II úch.lišta 2,7m oliva</v>
      </c>
      <c r="C408" s="185">
        <f t="shared" si="13"/>
        <v>22.301369999999999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03753 spodná krycia lišta Simple/Blue 2,5m (pre lamino 10mm)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úchytová lišta 2,7m oliva</v>
      </c>
      <c r="C410" s="185">
        <f t="shared" si="13"/>
        <v>21.013249999999999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horné vedenie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horné vedenie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spodné vedenie 6m oliva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 Gemini-2 úchytová lišta 2,7m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úchytová lišta 2,7m zlatá</v>
      </c>
      <c r="C415" s="185">
        <f t="shared" si="13"/>
        <v>23.524429999999999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spojovacia lišta H10 3m oliva tmavá kartáčovaná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spodná krycia lišta 2,35m 10mm zlatá</v>
      </c>
      <c r="C417" s="185">
        <f t="shared" si="13"/>
        <v>24.72147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úchytová lišta 2,7m strieborná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Doubler II spodné vedenie 2,35m str.</v>
      </c>
      <c r="C419" s="185">
        <f t="shared" si="13"/>
        <v>20.037400000000002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horné vedenie 2,5m oliva</v>
      </c>
      <c r="C420" s="185">
        <f t="shared" si="13"/>
        <v>23.57648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horné vedene 3m strieborná</v>
      </c>
      <c r="C421" s="185">
        <f t="shared" si="13"/>
        <v>21.46865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SPOJ.LIŠTA H25 2,5M str.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spodné vedenie  4,05m strieborná</v>
      </c>
      <c r="C423" s="185">
        <f t="shared" si="13"/>
        <v>19.28275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spojovacia lišta H10 3m biela lesk</v>
      </c>
      <c r="C424" s="185">
        <f t="shared" si="13"/>
        <v>15.82174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spodná krycia lišta 1,7m 10mm oliva tmavá kartáčovaná</v>
      </c>
      <c r="C425" s="185">
        <f t="shared" si="13"/>
        <v>22.27535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horné vedenie 1,8m oliva</v>
      </c>
      <c r="C426" s="185">
        <f t="shared" si="13"/>
        <v>23.706589999999998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Gemini-2 úch.lišta 2,7m oliva</v>
      </c>
      <c r="C427" s="185">
        <f t="shared" si="13"/>
        <v>23.628520000000002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System 10 II úch.lišta 2,7m oliva</v>
      </c>
      <c r="C428" s="185">
        <f t="shared" si="13"/>
        <v>23.524429999999999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spodné vedenie 3m biela lesk</v>
      </c>
      <c r="C429" s="185">
        <f t="shared" si="13"/>
        <v>18.58014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spoj.lišta H10 3m čierna kartáč</v>
      </c>
      <c r="C430" s="185">
        <f t="shared" si="13"/>
        <v>21.624780000000001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SPOJ.LIŠTA "H 10" 3M OLIVA kartáčovaná</v>
      </c>
      <c r="C431" s="185">
        <f t="shared" si="13"/>
        <v>21.624780000000001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horné vedenie 1,8m strieborná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sada kovania pre vnútorné dvere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spojovacia lišta Simple/Blue H28 3m (pre lamino 18mm) strieborná</v>
      </c>
      <c r="C434" s="185">
        <f t="shared" si="13"/>
        <v>19.829219999999999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spodné vedenie 2,35m oliva</v>
      </c>
      <c r="C435" s="185">
        <f t="shared" si="13"/>
        <v>25.059760000000001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spodné vedenie 6m strieborná</v>
      </c>
      <c r="C436" s="185">
        <f t="shared" si="13"/>
        <v>22.587620000000001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horné vedenie 2,35m oliva</v>
      </c>
      <c r="C438" s="185">
        <f t="shared" si="13"/>
        <v>24.46124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horné vedenie 2,35m zlatá</v>
      </c>
      <c r="C439" s="185">
        <f t="shared" si="13"/>
        <v>24.46124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2,7m úchytová lišta oliva tmavá kartáčovaná</v>
      </c>
      <c r="C440" s="185">
        <f t="shared" si="13"/>
        <v>23.992840000000001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spodná krycia lišta 1,8m 18mm strieborná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Idea horné/spodné vedenie 3m strieborná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spojovacia lišta H25 2,5m oliv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Maxim vod. Lišta 2,5m strieborná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horné vedenie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úchytová lišta 2,7m strieborná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spodné vedenie 4,05m zlatá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horné vedenie 2,35m strieborná</v>
      </c>
      <c r="C450" s="185">
        <f t="shared" si="13"/>
        <v>20.661940000000001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tlmič dorazu Mini SV25 (14-25kg)</v>
      </c>
      <c r="C452" s="185">
        <f t="shared" ref="C452:C515" si="15">IF($A$2=1,H452,IF($A$2=2,I452,IF($A$2=3,J452,IF($A$2=4,K452,IF($A$2&gt;4,O452,"zadat jazyk")))))</f>
        <v>22.951930000000001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tlmič dorazu Mini SV40 (25 - 40kg)</v>
      </c>
      <c r="C453" s="185">
        <f t="shared" si="15"/>
        <v>22.951930000000001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tlmič dorazu Mini SV60 (40 - 60kg)</v>
      </c>
      <c r="C454" s="185">
        <f t="shared" si="15"/>
        <v>22.951930000000001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01462 Gemini horné vedenie 3m strieborná</v>
      </c>
      <c r="C455" s="185">
        <f t="shared" si="15"/>
        <v>24.9817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horné vedenie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spodné vedenie  4,05m oliva</v>
      </c>
      <c r="C457" s="185">
        <f t="shared" si="15"/>
        <v>24.773520000000001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horné vedenie  3m strieborná</v>
      </c>
      <c r="C458" s="185">
        <f t="shared" si="15"/>
        <v>22.639659999999999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úchytová lišta 2,7m čierna  kartáčovaná</v>
      </c>
      <c r="C459" s="185">
        <f t="shared" si="15"/>
        <v>23.992840000000001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23.992840000000001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úchytová lišta 2,7m strieborn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spodné vedenie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horné vedenie 2,35m oliva</v>
      </c>
      <c r="C464" s="185">
        <f t="shared" si="15"/>
        <v>25.189879999999999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Comfort 18 II úch.lišta 2,7m str,</v>
      </c>
      <c r="C465" s="185">
        <f t="shared" si="15"/>
        <v>23.75863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253S-SPOJ.LIŠTA H-30mm STR 3m</v>
      </c>
      <c r="C466" s="185">
        <f t="shared" si="15"/>
        <v>22.509550000000001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vozík pre šikmé krídlo - 2ks</v>
      </c>
      <c r="C467" s="185">
        <f t="shared" si="15"/>
        <v>20.193539999999999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spodné vedenie  6m strieborná</v>
      </c>
      <c r="C468" s="185">
        <f t="shared" si="15"/>
        <v>24.20102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Karat úch.lišta 2,7m str</v>
      </c>
      <c r="C470" s="185">
        <f t="shared" si="15"/>
        <v>22.067160000000001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SPODNÉ VED. MAXIM II 3,5M STR.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úchytová lišta 2,7m strieborná</v>
      </c>
      <c r="C472" s="185">
        <f t="shared" si="15"/>
        <v>24.747489999999999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spodné vedenie 3m oliva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spodné vedenie  4,05m oliva</v>
      </c>
      <c r="C474" s="185">
        <f t="shared" si="15"/>
        <v>25.50215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tlmič dorazu Simple/Blue 10/18 25kg L+P</v>
      </c>
      <c r="C475" s="185">
        <f t="shared" si="15"/>
        <v>24.695450000000001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tlmič doraz.Simple 10/18, 25 - 40kg (L+P)</v>
      </c>
      <c r="C476" s="185">
        <f t="shared" si="15"/>
        <v>24.695450000000001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vodiaca lišta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25.169070000000001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spodné vedenie 6m surová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úchytová lišta 2,7m strieborná</v>
      </c>
      <c r="C480" s="185">
        <f t="shared" si="15"/>
        <v>20.68797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Prosper II úch.lišta 2,7m strieborná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Rex úchytová lišta 2,7m strieborná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spodné vedenie 6m oliva</v>
      </c>
      <c r="C483" s="185">
        <f t="shared" si="15"/>
        <v>30.251270000000002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úchytová lišta 2,7m oliva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úchytová lišta 2,7m oliva</v>
      </c>
      <c r="C485" s="185">
        <f t="shared" si="15"/>
        <v>30.446439999999999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karat úchytová lišta 2,7m oliva</v>
      </c>
      <c r="C486" s="185">
        <f t="shared" si="15"/>
        <v>27.583960000000001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horné vedenie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spodné vedenie 6m strieborná</v>
      </c>
      <c r="C488" s="185">
        <f t="shared" si="15"/>
        <v>25.450099999999999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horné vedenie  3m oliva</v>
      </c>
      <c r="C489" s="185">
        <f t="shared" si="15"/>
        <v>28.31259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Unicomfort II úch.lišta 2,7m str.</v>
      </c>
      <c r="C490" s="185">
        <f t="shared" si="15"/>
        <v>26.438960000000002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horné vedenie 2m strieborná</v>
      </c>
      <c r="C491" s="185">
        <f t="shared" si="15"/>
        <v>24.565329999999999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tlmič dorazu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tlmič dorazu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Doubler II spodné vedenie 3m str.</v>
      </c>
      <c r="C494" s="185">
        <f t="shared" si="15"/>
        <v>25.580220000000001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spojovacia lišta H30 3m oliva</v>
      </c>
      <c r="C495" s="185">
        <f t="shared" si="15"/>
        <v>27.45384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úchytová lišta 3m strieborná</v>
      </c>
      <c r="C496" s="185">
        <f t="shared" si="15"/>
        <v>23.003979999999999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úchytová lišta 2,7m oliva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úchytová lišta 2,7m oliva</v>
      </c>
      <c r="C498" s="185">
        <f t="shared" si="15"/>
        <v>30.60258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horné vedenie 4m strieborná</v>
      </c>
      <c r="C499" s="185">
        <f t="shared" si="15"/>
        <v>28.624860000000002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horná vodiaca lišta 3m strieborná</v>
      </c>
      <c r="C500" s="185">
        <f t="shared" si="15"/>
        <v>22.587620000000001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úchytová lišta 2,7m strieborná</v>
      </c>
      <c r="C501" s="185">
        <f t="shared" si="15"/>
        <v>25.21069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spodné vedenie 3m oliva</v>
      </c>
      <c r="C502" s="185">
        <f t="shared" si="15"/>
        <v>31.981780000000001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úchytová lišta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úch lišta 2 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úchytová lišta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spodné vedenie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horné vedenie 3m oliva</v>
      </c>
      <c r="C507" s="185">
        <f t="shared" si="15"/>
        <v>31.227119999999999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01011 Gemini horné vedenie 3m zlatá</v>
      </c>
      <c r="C508" s="185">
        <f t="shared" si="15"/>
        <v>31.227119999999999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Everest vodiaca lišta 3m strieborná</v>
      </c>
      <c r="C509" s="185">
        <f t="shared" si="15"/>
        <v>25.60624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spodné vedenie 6m oliva</v>
      </c>
      <c r="C510" s="185">
        <f t="shared" si="15"/>
        <v>29.821899999999999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vodiaca lišta 3m oliva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spodné vedenie 4,05m biela lesk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úchytová lišta 2,7m strieborná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HORNÉ VEDENIE 3 m strieborná</v>
      </c>
      <c r="C514" s="185">
        <f t="shared" si="15"/>
        <v>26.412939999999999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Symetric sada kovania pre 2 krídla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sada kovania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spojovacia lišta H30 3m biela lesk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krycí profil Galaxy 6m</v>
      </c>
      <c r="C519" s="185">
        <f t="shared" si="17"/>
        <v>34.818240000000003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SPODNÉ VED. MAXIM II 4,3M STR.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úchytová lišta 2,7m biela lesk</v>
      </c>
      <c r="C522" s="185">
        <f t="shared" si="17"/>
        <v>26.90737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úchytová lišta 2,7m oliva</v>
      </c>
      <c r="C523" s="185">
        <f t="shared" si="17"/>
        <v>31.513369999999998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horné vedenie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HOR. VEDENIE COMFORT 1,70 M STR.</v>
      </c>
      <c r="C525" s="185">
        <f t="shared" si="17"/>
        <v>30.082129999999999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spodné vedenie  6m strieborná</v>
      </c>
      <c r="C526" s="185">
        <f t="shared" si="17"/>
        <v>28.596229999999998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horné vedenie 3m oliva</v>
      </c>
      <c r="C527" s="185">
        <f t="shared" si="17"/>
        <v>32.163930000000001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Maxim horné vedenie 2,5m str.</v>
      </c>
      <c r="C529" s="185">
        <f t="shared" si="17"/>
        <v>28.511769999999999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214-426 Herkules 2 horné vedenie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horné vedenie 3m surová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horné vedenie  4m strieborná</v>
      </c>
      <c r="C532" s="185">
        <f t="shared" si="17"/>
        <v>30.186219999999999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horné vedenie 2,4m strieborná</v>
      </c>
      <c r="C533" s="185">
        <f t="shared" si="17"/>
        <v>29.45758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úchytová lišta 2,7m oliva</v>
      </c>
      <c r="C534" s="185">
        <f t="shared" si="17"/>
        <v>37.810839999999999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horné vedenie 4,05m strieborná</v>
      </c>
      <c r="C535" s="185">
        <f t="shared" si="17"/>
        <v>33.67324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horné vedenie 3m strieborn</v>
      </c>
      <c r="C536" s="185">
        <f t="shared" si="17"/>
        <v>32.554270000000002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výztuha 3m strieborná</v>
      </c>
      <c r="C537" s="185">
        <f t="shared" si="17"/>
        <v>28.963149999999999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horné vedenie 1,7m oliva</v>
      </c>
      <c r="C538" s="185">
        <f t="shared" si="17"/>
        <v>37.550609999999999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úchytová lišta 2,7m oliva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MAXIM VOD.LIŠTA 3,5 M STRIEBORNA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Master úch.lišta 3m strieborná</v>
      </c>
      <c r="C541" s="185">
        <f t="shared" si="17"/>
        <v>28.026340000000001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zámok na posuvné dvere pre madlo Karat a Prosper</v>
      </c>
      <c r="C542" s="185">
        <f t="shared" si="17"/>
        <v>36.512309999999999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držiak pôdy skrine u šikmých stropov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sada kování (dvoje dvere)</v>
      </c>
      <c r="C544" s="185">
        <f t="shared" si="17"/>
        <v>26.60031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horná vodiaca lišta 3m biela lesk</v>
      </c>
      <c r="C545" s="185">
        <f t="shared" si="17"/>
        <v>29.353490000000001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Maxim spod.krycia lišta 2,5m 18mm strieborná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spodné vedenie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Future II úch.lišta 2,7m strieborná</v>
      </c>
      <c r="C548" s="185">
        <f t="shared" si="17"/>
        <v>32.476199999999999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spodné vedenie 6m zlatá</v>
      </c>
      <c r="C549" s="185">
        <f t="shared" si="17"/>
        <v>36.691870000000002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úchytová lišta 3m biela lesk</v>
      </c>
      <c r="C550" s="185">
        <f t="shared" si="17"/>
        <v>29.89997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spodné vedenie 4,05m striebo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úchytová lišta 3m oliva</v>
      </c>
      <c r="C552" s="185">
        <f t="shared" si="17"/>
        <v>35.026420000000002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sada kovania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Doubler ll spodné vedenie 4,05m strieborná</v>
      </c>
      <c r="C554" s="185">
        <f t="shared" si="17"/>
        <v>34.505969999999998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horné vedenie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Maxim sada kovania pre 2 dvere 1,8m strieborná</v>
      </c>
      <c r="C556" s="185">
        <f t="shared" si="17"/>
        <v>27.470300000000002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krycia lišta Herkules Glass 2m strie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horné vedenie  4m oliva</v>
      </c>
      <c r="C558" s="185">
        <f t="shared" si="17"/>
        <v>37.732770000000002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spodné vedenie 6m oliva</v>
      </c>
      <c r="C559" s="185">
        <f t="shared" si="17"/>
        <v>36.691870000000002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horné vedenie 3m oliva</v>
      </c>
      <c r="C560" s="185">
        <f t="shared" si="17"/>
        <v>39.502310000000001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horné vedenie jednoduché 3m strieborná</v>
      </c>
      <c r="C561" s="185">
        <f t="shared" si="17"/>
        <v>33.387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spodná krycí lišta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vodiaca lišta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spodné vedenie  6m oliva</v>
      </c>
      <c r="C566" s="185">
        <f t="shared" si="17"/>
        <v>37.784820000000003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spodná krycia lišta 3m 10mm oliva tmavá kartáčovaná</v>
      </c>
      <c r="C567" s="185">
        <f t="shared" si="17"/>
        <v>39.398220000000002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214-378 Herkules plus horné vedenie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spodné vedenie 4,05m oliva</v>
      </c>
      <c r="C569" s="185">
        <f t="shared" si="17"/>
        <v>43.145470000000003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spodné vedenie 4,05m zlat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horné vedenie 3,6m surová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04099Gemini 4 Pax spodná krycia lišta 3m 4mm biela lesk</v>
      </c>
      <c r="C572" s="185">
        <f t="shared" si="17"/>
        <v>33.82938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horné vedenie 3,6m strieborná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horné vedenie 4,05m oliva</v>
      </c>
      <c r="C574" s="185">
        <f t="shared" si="17"/>
        <v>42.156610000000001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 Gemini horné vedenie 4,05m zlatá</v>
      </c>
      <c r="C575" s="185">
        <f t="shared" si="17"/>
        <v>42.156610000000001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horné vedenie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214-427 Herkules 2 horné vedenie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spodné vedenie 6m biela lesk</v>
      </c>
      <c r="C578" s="185">
        <f t="shared" si="17"/>
        <v>37.914929999999998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horné vedenie jednoduché 3m oliva</v>
      </c>
      <c r="C579" s="185">
        <f t="shared" si="17"/>
        <v>40.595260000000003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MAXIM VOD.LIŠTA 4,3 M STRIEBORNA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sada kovania ZPE-10 II</v>
      </c>
      <c r="C582" s="185">
        <f t="shared" si="19"/>
        <v>39.736510000000003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02890 Maxim II spodné vedenie 6m strieborná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úchytová lišta 3,5m oliva</v>
      </c>
      <c r="C585" s="185">
        <f t="shared" si="19"/>
        <v>49.00056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horné vedenie 6m strieborná</v>
      </c>
      <c r="C586" s="185">
        <f t="shared" si="19"/>
        <v>42.937289999999997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10022-SV Ursus sada kovania ZP-18 pro 1 krídlo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sada kovania ZPE18</v>
      </c>
      <c r="C588" s="185">
        <f t="shared" si="19"/>
        <v>39.320149999999998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Comfort horné vedenie 2,35m strieborná</v>
      </c>
      <c r="C589" s="185">
        <f t="shared" si="19"/>
        <v>41.55809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spodné vedenie 6m biela lesk</v>
      </c>
      <c r="C591" s="185">
        <f t="shared" si="19"/>
        <v>37.186300000000003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spodné vedenie 6m biela lesk</v>
      </c>
      <c r="C592" s="185">
        <f t="shared" si="19"/>
        <v>37.186300000000003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vodiaca lišta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FUTURE II ÚCH.LIŠTA 3,5 M str.</v>
      </c>
      <c r="C595" s="185">
        <f t="shared" si="19"/>
        <v>42.052520000000001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HORNÉ VEDENIE MAXIM 3,5M STR.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HOR.VEDENIE COMFORT 2,35 M OLIVA</v>
      </c>
      <c r="C597" s="185">
        <f t="shared" si="19"/>
        <v>51.915089999999999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horné vedenie 6m oliva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Maxim spod.krycia lišta 3,5m 18mm strieborná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horné vedenie 6m strieborná</v>
      </c>
      <c r="C603" s="185">
        <f t="shared" si="19"/>
        <v>49.88532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horné vedenie  6m strieborná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bezpečnostná fólia 300mm/50m transparentná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Idea horné/spodné vedenie 6m strieborná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Maxim sada kovánia pre 3 dvere 2,5m strieborná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sada kovania60kg,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horné vedenie  6m oliva</v>
      </c>
      <c r="C610" s="185">
        <f t="shared" si="19"/>
        <v>56.599159999999998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tlmič Central 10/18mm obojstranný 25kg</v>
      </c>
      <c r="C611" s="185">
        <f t="shared" si="19"/>
        <v>49.156689999999998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tlmič Central 10/18mm obojstranný 25-40kg</v>
      </c>
      <c r="C612" s="185">
        <f t="shared" si="19"/>
        <v>49.156689999999998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horné vedenie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spodné vedenie 6m strieborná</v>
      </c>
      <c r="C614" s="185">
        <f t="shared" si="19"/>
        <v>51.10839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sada tlmičov P+L</v>
      </c>
      <c r="C615" s="185">
        <f t="shared" si="19"/>
        <v>56.078699999999998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horné vedenie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02893 Maxim vodiaca lišta 6m strieborná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sada kovania60kg,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spodná krycia lišta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HORNÉ VEDENIE MAXIM 4,3M STR.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Comfort horné vedenie 3m strieborné</v>
      </c>
      <c r="C622" s="185">
        <f t="shared" si="19"/>
        <v>53.034059999999997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horné vedenie 6m zlatá</v>
      </c>
      <c r="C624" s="185">
        <f t="shared" si="19"/>
        <v>62.454239999999999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spodné vedenie 6m oliva</v>
      </c>
      <c r="C625" s="185">
        <f t="shared" si="19"/>
        <v>63.885480000000001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sada kovania120kg,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horné vedenie 6m strieborná</v>
      </c>
      <c r="C627" s="185">
        <f t="shared" si="19"/>
        <v>52.773829999999997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HOR.VEDENIE COMFORT 3 M OLIVA</v>
      </c>
      <c r="C628" s="185">
        <f t="shared" si="19"/>
        <v>66.279560000000004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214-379 Herkules plus horné vedenie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Maxim spod.krycia lišta 4,3m 18mm strieborná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Gemini horné vedenie 6m oliva</v>
      </c>
      <c r="C631" s="185">
        <f t="shared" si="19"/>
        <v>62.454239999999999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tlumič dorazu Top SV60 - 2ks</v>
      </c>
      <c r="C632" s="185">
        <f t="shared" si="19"/>
        <v>51.030320000000003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sada kovania pre dvoje dvere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horné vedenie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tlmič 40-80kg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tlmič dorazu Top SV80 - 2ks</v>
      </c>
      <c r="C636" s="185">
        <f t="shared" si="19"/>
        <v>54.569389999999999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spodná krycia lišta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sada kovania60kg,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sada kovania60kg,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sada kovania120kg,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sada pre úchytovú lištu Fox II</v>
      </c>
      <c r="C645" s="185">
        <f t="shared" si="21"/>
        <v>53.164169999999999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sada kovania120kg,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-COMFORT HORNÉ VEDENI 4,05M STR</v>
      </c>
      <c r="C647" s="185">
        <f t="shared" si="21"/>
        <v>71.614199999999997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sada kovania60kg,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horné vedenie jednoduché 6m strieborná</v>
      </c>
      <c r="C650" s="185">
        <f t="shared" si="21"/>
        <v>66.721950000000007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02892 Maxim horné vedenie 6m strieborná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sada kovania120kg,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horné vedenie 3,6m kartáč.ČIERNA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02889  Maxim spodná krycia lišta 6m 10mm strieborná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HOR.VEDENIE COMFORT 4,05 M OLIVA</v>
      </c>
      <c r="C655" s="185">
        <f t="shared" si="21"/>
        <v>89.465699999999998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horné vedenie 2m alu surová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horné vedenie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horné vedenie jednoduché 6m oliva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horné vedenie 6m strieb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sada kovania120kg,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sada kovania60kg,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bezpečnostná fólia 500mm/50m transparentná</v>
      </c>
      <c r="C662" s="185">
        <f t="shared" si="21"/>
        <v>71.301919999999996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sada kovania120kg,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219-313 Herkules Glass sada kovania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horné vedenie 6m strieborné</v>
      </c>
      <c r="C669" s="185">
        <f t="shared" si="21"/>
        <v>106.09414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sada kovania pre 2 krídla-ľavá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sada kovania pre 2krídla- pravá</v>
      </c>
      <c r="C671" s="185">
        <f t="shared" si="21"/>
        <v>57.197670000000002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horné vedenie 6m oliva</v>
      </c>
      <c r="C672" s="185">
        <f t="shared" si="21"/>
        <v>132.55912000000001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sada kov.100kg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sada kovania pre skládacie dvere 1200mm strieborná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Maxim sada líšt pre 3 dv. 2,5m str.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ANB-bezp.fólia 200mm/250m transparentná</v>
      </c>
      <c r="C677" s="185">
        <f t="shared" si="21"/>
        <v>93.888260000000002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ANB-bezp.fólia 200mm/250m transparentná</v>
      </c>
      <c r="C678" s="185">
        <f t="shared" si="21"/>
        <v>117.36033999999999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ANB-bezp.fólia 300mm/250m transparentná</v>
      </c>
      <c r="C679" s="185">
        <f t="shared" si="21"/>
        <v>140.83239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ANB-bezp.fólia 400transparentná</v>
      </c>
      <c r="C680" s="185">
        <f t="shared" si="21"/>
        <v>187.77653000000001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ANB-bezp.fólia 500mm/250m transparentná</v>
      </c>
      <c r="C681" s="185">
        <f t="shared" si="21"/>
        <v>234.72066000000001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OKE-kartáč dorazový samolepiaci 6,7x3mm šedý</v>
      </c>
      <c r="C684" s="185">
        <f t="shared" si="21"/>
        <v>0.71497999999999995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OKE-kartáč dorazový samolepiaci 6,7x5mm šedý</v>
      </c>
      <c r="C685" s="185">
        <f t="shared" si="21"/>
        <v>0.76044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spodný vozík WD18V bez pozicionéru s pružinou</v>
      </c>
      <c r="C688" s="185">
        <f t="shared" si="21"/>
        <v>5.2305400000000004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spodné vedenie 1,7m oliva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spodné vedenie 1,7m strieborná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spodné vedenie 1,7m zlatá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spodné vedenie 3m zlatá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spodné vedenie 4,05m zlatá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spodné vedenie 6m strieborná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dorazový kartáč samolep. 4,8x4mm</v>
      </c>
      <c r="C701" s="185">
        <f t="shared" si="21"/>
        <v>0.18564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dorazový kartáč samolepiaci 4,8x4mm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protiprachový kartáč samolep. 6,7x13mm</v>
      </c>
      <c r="C703" s="185">
        <f t="shared" si="21"/>
        <v>0.34048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dorazový kartáč samolepiaci 6,7x4mm</v>
      </c>
      <c r="C704" s="185">
        <f t="shared" si="21"/>
        <v>0.20458000000000001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dorazový (protiprachový) kartáč samolepiaci 6,7x9mm šedý</v>
      </c>
      <c r="C705" s="185">
        <f t="shared" si="21"/>
        <v>0.39034000000000002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dorazová kefa zásuvná 14x4mm sivá</v>
      </c>
      <c r="C706" s="185">
        <f t="shared" si="21"/>
        <v>0.2218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dorazový kartáč zásuvný 14x4mm, 50m</v>
      </c>
      <c r="C707" s="185">
        <f t="shared" si="21"/>
        <v>15.405379999999999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dorazová kefa zásuvná 4,8x4mm sivá</v>
      </c>
      <c r="C708" s="185">
        <f t="shared" ref="C708:C771" si="23">IF($A$2=1,H708,IF($A$2=2,I708,IF($A$2=3,J708,IF($A$2=4,K708,IF($A$2&gt;4,O708,"zadat jazyk")))))</f>
        <v>0.13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dorazová štetina zásuvná 4,8x4mm biela</v>
      </c>
      <c r="C709" s="185">
        <f t="shared" si="23"/>
        <v>0.15629999999999999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20021-BL dorazový kartáč zásuvný 4,8x6mm</v>
      </c>
      <c r="C710" s="185">
        <f t="shared" si="23"/>
        <v>0.13933000000000001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0.23419999999999999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dorazová štetina zásuvná 14x4mm biela</v>
      </c>
      <c r="C712" s="185">
        <f t="shared" si="23"/>
        <v>0.39034000000000002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spodné vedenie  1,7m biela lesk</v>
      </c>
      <c r="C713" s="185">
        <f t="shared" si="23"/>
        <v>10.851419999999999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spodné vedenie  1,7m čierna  kartáčovaná</v>
      </c>
      <c r="C714" s="185">
        <f t="shared" si="23"/>
        <v>15.535489999999999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spodné vedenie 1,7m oliva</v>
      </c>
      <c r="C715" s="185">
        <f t="shared" si="23"/>
        <v>10.39603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spodné vedenie  1,7m oliva kartáčovaná</v>
      </c>
      <c r="C716" s="185">
        <f t="shared" si="23"/>
        <v>15.535489999999999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spodné vedenie 1,7m oliva tmavá kartáčovaná</v>
      </c>
      <c r="C717" s="185">
        <f t="shared" si="23"/>
        <v>15.535489999999999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spodné vedenie  1,7m strieborná</v>
      </c>
      <c r="C718" s="185">
        <f t="shared" si="23"/>
        <v>8.3272300000000001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spodné vedenie 1,7m zlatá</v>
      </c>
      <c r="C719" s="185">
        <f t="shared" si="23"/>
        <v>10.409039999999999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spodné vedenie  2,35m biela lesk</v>
      </c>
      <c r="C720" s="185">
        <f t="shared" si="23"/>
        <v>14.91095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spodné vedenie  2,35m čierna  kartáčovaná</v>
      </c>
      <c r="C721" s="185">
        <f t="shared" si="23"/>
        <v>21.464729999999999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spodné vedenie  2,35m oliva kartáčovaná</v>
      </c>
      <c r="C722" s="185">
        <f t="shared" si="23"/>
        <v>21.464729999999999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spodné vedenie 2,35m oliva tmavá kartáčovaná</v>
      </c>
      <c r="C723" s="185">
        <f t="shared" si="23"/>
        <v>21.464729999999999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spodné vedenie  2,35m strieborná</v>
      </c>
      <c r="C724" s="185">
        <f t="shared" si="23"/>
        <v>11.47597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spodné vedenie  3m biela lesk</v>
      </c>
      <c r="C725" s="185">
        <f t="shared" si="23"/>
        <v>18.94445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spodné vedenie  3m biela mat</v>
      </c>
      <c r="C726" s="185">
        <f t="shared" si="23"/>
        <v>18.94445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spodné vedenie  3m čierna  kartáčovaná</v>
      </c>
      <c r="C727" s="185">
        <f t="shared" si="23"/>
        <v>27.401800000000001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spodné vedenie  3m oliva kartáčovaná</v>
      </c>
      <c r="C728" s="185">
        <f t="shared" si="23"/>
        <v>27.401800000000001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spodné vedenie 3m oliva tmavá kartáčovaná</v>
      </c>
      <c r="C729" s="185">
        <f t="shared" si="23"/>
        <v>27.401800000000001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spodné vedenie  3m strieborná</v>
      </c>
      <c r="C730" s="185">
        <f t="shared" si="23"/>
        <v>14.46857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spodné vedenie  4,05m biela lesk</v>
      </c>
      <c r="C731" s="185">
        <f t="shared" si="23"/>
        <v>25.658280000000001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spodné vedenie  4,05m čierna  kartáčovaná</v>
      </c>
      <c r="C732" s="185">
        <f t="shared" si="23"/>
        <v>37.00414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spodné vedenie  4,05m oliva kartáčovaná</v>
      </c>
      <c r="C733" s="185">
        <f t="shared" si="23"/>
        <v>37.00414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spodné vedenie 4,05m oliva tmavá kartáčovaná</v>
      </c>
      <c r="C734" s="185">
        <f t="shared" si="23"/>
        <v>37.00414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spodné vedenie  4,05m strieborná</v>
      </c>
      <c r="C735" s="185">
        <f t="shared" si="23"/>
        <v>19.751149999999999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spodné vedenie 6m čierna kartáčovaná</v>
      </c>
      <c r="C736" s="185">
        <f t="shared" si="23"/>
        <v>54.803600000000003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spodné vedenie 6m oliva kartáčovaná</v>
      </c>
      <c r="C737" s="185">
        <f t="shared" si="23"/>
        <v>54.803600000000003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spodné vedenie 6m oliva tmavá kartáčovaná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spodné vedenie 6m strieborná</v>
      </c>
      <c r="C739" s="185">
        <f t="shared" si="23"/>
        <v>29.171330000000001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Fala úchytová lišta 10mm 2,70m oliva</v>
      </c>
      <c r="C741" s="185">
        <f t="shared" si="23"/>
        <v>14.15629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Fala úch.lišta 10mm 2,70m strieborná</v>
      </c>
      <c r="C742" s="185">
        <f t="shared" si="23"/>
        <v>11.944369999999999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úchytová lišta 2,7m oliva</v>
      </c>
      <c r="C743" s="185">
        <f t="shared" si="23"/>
        <v>16.13401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úchytová lišta 2,7m strieborná</v>
      </c>
      <c r="C744" s="185">
        <f t="shared" si="23"/>
        <v>12.594939999999999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horný vozík 18mm 2ks</v>
      </c>
      <c r="C747" s="185">
        <f t="shared" si="23"/>
        <v>3.9346299999999998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16mm úchytová lišta 2,7m zlatá</v>
      </c>
      <c r="C748" s="185">
        <f t="shared" si="23"/>
        <v>10.61722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úchytová lišta 2,7m biela lesk</v>
      </c>
      <c r="C749" s="185">
        <f t="shared" si="23"/>
        <v>21.598759999999999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úchytová lišta 2,7m čierna  kartáčovaná</v>
      </c>
      <c r="C750" s="185">
        <f t="shared" si="23"/>
        <v>25.169070000000001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25.16385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horné vedenie  1,7m biela lesk</v>
      </c>
      <c r="C752" s="185">
        <f t="shared" si="23"/>
        <v>18.39798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Gemini horné vedenie 1,7m čierna kar</v>
      </c>
      <c r="C753" s="185">
        <f t="shared" si="23"/>
        <v>24.331130000000002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Gemini HORNÉ VEDENIE 1,70M OLIVA</v>
      </c>
      <c r="C754" s="185">
        <f t="shared" si="23"/>
        <v>24.331130000000002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horné vedenie 1,7m oliva tmavá kartáčovaná</v>
      </c>
      <c r="C755" s="185">
        <f t="shared" si="23"/>
        <v>24.331130000000002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horné vedenie  2,35m biela lesk</v>
      </c>
      <c r="C756" s="185">
        <f t="shared" si="23"/>
        <v>25.450099999999999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Gemini horné vedenie 2,35m čierna ka</v>
      </c>
      <c r="C757" s="185">
        <f t="shared" si="23"/>
        <v>33.621200000000002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Gemini horné vedenie 2,35M OLIVA</v>
      </c>
      <c r="C758" s="185">
        <f t="shared" si="23"/>
        <v>33.621200000000002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horné vedenie 2,35m oliva tmavá kartáčovaná</v>
      </c>
      <c r="C759" s="185">
        <f t="shared" si="23"/>
        <v>33.621200000000002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horné vedenie 3m biela lesk</v>
      </c>
      <c r="C760" s="185">
        <f t="shared" si="23"/>
        <v>32.476199999999999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Gemini horné vedenie 3m čierna kartá</v>
      </c>
      <c r="C761" s="185">
        <f t="shared" si="23"/>
        <v>42.911270000000002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Gemini horné vedenie 3M OLIVA KA</v>
      </c>
      <c r="C762" s="185">
        <f t="shared" si="23"/>
        <v>42.911270000000002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horné vedenie 3m oliva tmavá kartáčovaná</v>
      </c>
      <c r="C763" s="185">
        <f t="shared" si="23"/>
        <v>42.911270000000002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horné vedenie  4,05m biela lesk</v>
      </c>
      <c r="C764" s="185">
        <f t="shared" si="23"/>
        <v>43.848080000000003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Gemini horné vedenie 4,05m čierna ka</v>
      </c>
      <c r="C765" s="185">
        <f t="shared" si="23"/>
        <v>57.926310000000001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Gemini horné vedenie 4,05M oliva kartáčovaná</v>
      </c>
      <c r="C766" s="185">
        <f t="shared" si="23"/>
        <v>57.926310000000001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horné vedenie 4,05m oliva tmavá kartáčovaná</v>
      </c>
      <c r="C767" s="185">
        <f t="shared" si="23"/>
        <v>57.926310000000001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horné vedenie 6m biela lesk</v>
      </c>
      <c r="C768" s="185">
        <f t="shared" si="23"/>
        <v>64.95241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horné vedenie 6m čierna kartá</v>
      </c>
      <c r="C769" s="185">
        <f t="shared" si="23"/>
        <v>85.796509999999998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horné vedenie 6m oliva kartáč</v>
      </c>
      <c r="C770" s="185">
        <f t="shared" si="23"/>
        <v>85.796509999999998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horné vedenie 6m oliva tmavá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Gemini-2 úch.lišta 2,7m strieborná</v>
      </c>
      <c r="C772" s="185">
        <f t="shared" ref="C772:C835" si="25">IF($A$2=1,H772,IF($A$2=2,I772,IF($A$2=3,J772,IF($A$2=4,K772,IF($A$2&gt;4,O772,"zadat jazyk")))))</f>
        <v>18.892410000000002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horná vodiaca lišta 1,7m biela lesk</v>
      </c>
      <c r="C773" s="185">
        <f t="shared" si="25"/>
        <v>10.487109999999999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horná vodiaca lišta 1,7m čierna kartáčovaná</v>
      </c>
      <c r="C774" s="185">
        <f t="shared" si="25"/>
        <v>13.11539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206 VOD.LIŠTA HOR.1,7M OLIVOVÁ</v>
      </c>
      <c r="C775" s="185">
        <f t="shared" si="25"/>
        <v>9.6283600000000007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horná vodiaca lišta 1,7m oliva kart</v>
      </c>
      <c r="C776" s="185">
        <f t="shared" si="25"/>
        <v>13.11539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horná vodiaca lišta 1,7m oliva tmavá kartáčovaná</v>
      </c>
      <c r="C777" s="185">
        <f t="shared" si="25"/>
        <v>13.11539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206 VOD.LIŠTA HOR.1,7M STRIEBOR.</v>
      </c>
      <c r="C778" s="185">
        <f t="shared" si="25"/>
        <v>8.0670099999999998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horná vodiaca lišta 2,35m biela lesk</v>
      </c>
      <c r="C779" s="185">
        <f t="shared" si="25"/>
        <v>14.52061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VODIACA LIŠTA 2,35M čierna KARTÁČ</v>
      </c>
      <c r="C780" s="185">
        <f t="shared" si="25"/>
        <v>18.189800000000002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207 VOD.LIŠTA HOR.2,35M OLIVOVÁ</v>
      </c>
      <c r="C781" s="185">
        <f t="shared" si="25"/>
        <v>13.349589999999999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horná vodiaca lišta 2,35m oliva kart</v>
      </c>
      <c r="C782" s="185">
        <f t="shared" si="25"/>
        <v>18.189800000000002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horná vodiaca lišta 2,35m oliva tmavá kartáčovaná</v>
      </c>
      <c r="C783" s="185">
        <f t="shared" si="25"/>
        <v>18.189800000000002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207 VOD.LIŠTA HOR.2,35M STRIEBOR</v>
      </c>
      <c r="C784" s="185">
        <f t="shared" si="25"/>
        <v>11.1637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horná vodiaca lišta 2,35m zlatá</v>
      </c>
      <c r="C785" s="185">
        <f t="shared" si="25"/>
        <v>13.349589999999999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horná vodiaca lišta 3m biela lesk</v>
      </c>
      <c r="C786" s="185">
        <f t="shared" si="25"/>
        <v>18.528089999999999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VODIACA LIŠTA 3M čierna KARTÁČ.</v>
      </c>
      <c r="C787" s="185">
        <f t="shared" si="25"/>
        <v>23.186140000000002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208 VOD.LIŠTA HOR 3M OLIVOVÁ</v>
      </c>
      <c r="C788" s="185">
        <f t="shared" si="25"/>
        <v>17.044799999999999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horná vodiaca lišta 3m oliva kartáč.</v>
      </c>
      <c r="C789" s="185">
        <f t="shared" si="25"/>
        <v>23.186140000000002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horná vodiaca lišta 3m oliva tmavá kartáčovaná</v>
      </c>
      <c r="C790" s="185">
        <f t="shared" si="25"/>
        <v>23.186140000000002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208 VOD.LIŠTA HOR 3M STRIEBOR.</v>
      </c>
      <c r="C791" s="185">
        <f t="shared" si="25"/>
        <v>14.26038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horná vodiaca lišta 3m zlatá</v>
      </c>
      <c r="C792" s="185">
        <f t="shared" si="25"/>
        <v>17.044799999999999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03758 horná vodiaca lišta Simple/Blue 1,5m (pre lamino 10mm)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03760 horná vodiaca lišta Simple/Blue 2,5m (pre lamino 10mm)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03759 horná vodiaca lišta Simple/Blue 2m (pre lamino 10mm)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horná vodiaca lišta Simple/Blue 3m (pre lamino 10mm) oliva</v>
      </c>
      <c r="C796" s="185">
        <f t="shared" si="25"/>
        <v>15.04106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horná vodiaca lišta Simple/Blue 3m(pre lamino 10mm)strieborná</v>
      </c>
      <c r="C797" s="185">
        <f t="shared" si="25"/>
        <v>12.02244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horná vodiaca lišta Simple/Blue 1,5m (pre lamino 18mm) strieborná</v>
      </c>
      <c r="C799" s="185">
        <f t="shared" si="25"/>
        <v>5.2045199999999996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horná vodiaca lišta Simple/Blue 2,5m (pre lamino 18mm) oliva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horná vodiaca lišta Simple/Blue 2,5m (pre lamino 18mm) strieborná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horná vodiaca lišta Simple/Blue 2m (pre lamino 18mm) oliva</v>
      </c>
      <c r="C802" s="185">
        <f t="shared" si="25"/>
        <v>8.5874600000000001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horná vodiaca lišta Simple/Blue 2m (pre lamino 18mm) strieborná</v>
      </c>
      <c r="C803" s="185">
        <f t="shared" si="25"/>
        <v>6.9220100000000002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horná vodiaca lišta Simple/Blue 3m (pre lamino 18mm) oliva</v>
      </c>
      <c r="C804" s="185">
        <f t="shared" si="25"/>
        <v>12.85516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horná vodiaca lišta Simple/Blue 3m (pre lamino 18mm) strieborná</v>
      </c>
      <c r="C805" s="185">
        <f t="shared" si="25"/>
        <v>10.38302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horný vozík 10mm asymetrický L+P</v>
      </c>
      <c r="C806" s="185">
        <f t="shared" si="25"/>
        <v>5.5948599999999997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horný vozík Blue 10mm symetrický L+P</v>
      </c>
      <c r="C807" s="185">
        <f t="shared" si="25"/>
        <v>3.64316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horný vozík Gemini symetrický 10mm - 2ks</v>
      </c>
      <c r="C808" s="185">
        <f t="shared" si="25"/>
        <v>5.1758899999999999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horný vozík Simple (10mm Fala ) asym</v>
      </c>
      <c r="C809" s="185">
        <f t="shared" si="25"/>
        <v>2.1598799999999998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horný vozík Simple (10mm Polo) symet</v>
      </c>
      <c r="C810" s="185">
        <f t="shared" si="25"/>
        <v>2.1598799999999998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horný vozík Simple (pre lamino 18mm) bezrámový L+P</v>
      </c>
      <c r="C811" s="185">
        <f t="shared" si="25"/>
        <v>2.2119200000000001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horný vozík Simple (18mm)rámový L+P</v>
      </c>
      <c r="C812" s="185">
        <f t="shared" si="25"/>
        <v>2.1598799999999998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258-MASKA CLEFT 1,7M ZLATÁ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259-MASKA CLEFT 2,35M STRIEBOR.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259-MASKA CLEFT 2,35M ZLATÁ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260-MASKA CLEFT 3M ZLATÁ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270-MASKA CLEFT 4,05 M ZLATÁ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maska Cleft 6m strieborná</v>
      </c>
      <c r="C828" s="185">
        <f t="shared" si="25"/>
        <v>3.8414600000000001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maska Elegant II 1,7m oliva</v>
      </c>
      <c r="C829" s="185">
        <f t="shared" si="25"/>
        <v>3.20078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maska Elegant II 1,7m strieborná</v>
      </c>
      <c r="C830" s="185">
        <f t="shared" si="25"/>
        <v>2.5762399999999999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maska Elegant II 1,7m zlatá</v>
      </c>
      <c r="C831" s="185">
        <f t="shared" si="25"/>
        <v>3.20078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maska Elegant II 2,35m oliva</v>
      </c>
      <c r="C832" s="185">
        <f t="shared" si="25"/>
        <v>4.4238400000000002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maska Elegant II 2,35m strieborná</v>
      </c>
      <c r="C833" s="185">
        <f t="shared" si="25"/>
        <v>3.5390700000000002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maska Elegant II 2,35m zlatá</v>
      </c>
      <c r="C834" s="185">
        <f t="shared" si="25"/>
        <v>4.4238400000000002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maska Elegant II 3m oliva</v>
      </c>
      <c r="C835" s="185">
        <f t="shared" si="25"/>
        <v>5.6599199999999996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strieborná</v>
      </c>
      <c r="C836" s="185">
        <f t="shared" ref="C836:C899" si="27">IF($A$2=1,H836,IF($A$2=2,I836,IF($A$2=3,J836,IF($A$2=4,K836,IF($A$2&gt;4,O836,"zadat jazyk")))))</f>
        <v>4.5279299999999996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maska Elegant II 3m zlatá</v>
      </c>
      <c r="C837" s="185">
        <f t="shared" si="27"/>
        <v>7.6506400000000001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maska Elegant II 4,05m oliva</v>
      </c>
      <c r="C838" s="185">
        <f t="shared" si="27"/>
        <v>7.6506400000000001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maska Elegant II 4,05m strieborná</v>
      </c>
      <c r="C839" s="185">
        <f t="shared" si="27"/>
        <v>6.1127000000000002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maska Elegant II 4,05m zlatá</v>
      </c>
      <c r="C840" s="185">
        <f t="shared" si="27"/>
        <v>7.6506400000000001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maska Elegant II 6m oliva</v>
      </c>
      <c r="C841" s="185">
        <f t="shared" si="27"/>
        <v>11.31983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maska Elegant II 6m strieborná</v>
      </c>
      <c r="C842" s="185">
        <f t="shared" si="27"/>
        <v>9.0558599999999991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maska ??Elegant II 6m zlatá</v>
      </c>
      <c r="C843" s="185">
        <f t="shared" si="27"/>
        <v>11.31983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sada kovania pre 1 krídlo</v>
      </c>
      <c r="C845" s="185">
        <f t="shared" si="27"/>
        <v>6.3495100000000004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Pax spodná krycia lišta 3m 4mm strieborná</v>
      </c>
      <c r="C846" s="185">
        <f t="shared" si="27"/>
        <v>26.022600000000001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Polo úchytová lišta 10mm 2,7m oliva</v>
      </c>
      <c r="C847" s="185">
        <f t="shared" si="27"/>
        <v>15.56151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pozicionér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protiprach.kartáč zásuvný 4,8x13mm</v>
      </c>
      <c r="C849" s="185">
        <f t="shared" si="27"/>
        <v>0.20741000000000001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úchytová lišta 18mm 2,70m oliva</v>
      </c>
      <c r="C850" s="185">
        <f t="shared" si="27"/>
        <v>15.587540000000001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spodné vedenia 1,7 M OLIVA</v>
      </c>
      <c r="C851" s="185">
        <f t="shared" si="27"/>
        <v>4.73611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spodné vedenia 2,35M OLIVA</v>
      </c>
      <c r="C852" s="185">
        <f t="shared" si="27"/>
        <v>6.5316700000000001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SPODNÉ VEDENIE 3M OLIVA</v>
      </c>
      <c r="C853" s="185">
        <f t="shared" si="27"/>
        <v>8.3012099999999993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SMART SPODNÉ VEDENIE 3M STRIE.</v>
      </c>
      <c r="C854" s="185">
        <f t="shared" si="27"/>
        <v>6.7919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spodná krycia lišta 1,7m 10mm biela lesk</v>
      </c>
      <c r="C855" s="185">
        <f t="shared" si="27"/>
        <v>19.048539999999999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spodná krycia lišta 1,7m 10mm čierna kartáčovaná</v>
      </c>
      <c r="C856" s="185">
        <f t="shared" si="27"/>
        <v>22.27535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spodná krycia lišta 1,7m 10mm oliva</v>
      </c>
      <c r="C857" s="185">
        <f t="shared" si="27"/>
        <v>17.929569999999998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spod. krycia lišta 1,7m 10mm oliva kartáč</v>
      </c>
      <c r="C858" s="185">
        <f t="shared" si="27"/>
        <v>22.27535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spodná krycia lišta 1,7m 10mm strieborná</v>
      </c>
      <c r="C859" s="185">
        <f t="shared" si="27"/>
        <v>14.65072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spodná krycia lišta 1,7m 10mm zlatá</v>
      </c>
      <c r="C860" s="185">
        <f t="shared" si="27"/>
        <v>17.929569999999998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spodná krycia lišta 2,35m 10mm biela lesk</v>
      </c>
      <c r="C861" s="185">
        <f t="shared" si="27"/>
        <v>26.30885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spodná krycia lišta 2,35m 10mm oliva</v>
      </c>
      <c r="C862" s="185">
        <f t="shared" si="27"/>
        <v>24.72147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spod.krycia lišta 2,35m 10mm oliva kartáč</v>
      </c>
      <c r="C863" s="185">
        <f t="shared" si="27"/>
        <v>30.836780000000001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spodná krycia lišta 2,35m 10mm strieborná</v>
      </c>
      <c r="C864" s="185">
        <f t="shared" si="27"/>
        <v>20.24558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spod.krycia lišta 2,35m, 10mm čierna kartá</v>
      </c>
      <c r="C865" s="185">
        <f t="shared" si="27"/>
        <v>30.836780000000001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spodná krycia lišta 3m 10mm biela lesk</v>
      </c>
      <c r="C866" s="185">
        <f t="shared" si="27"/>
        <v>33.67324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spod.krycia lišta 3m 10mm čierna kartáč</v>
      </c>
      <c r="C867" s="185">
        <f t="shared" si="27"/>
        <v>39.398220000000002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spodná krycia lišta 3m 10mm oliva</v>
      </c>
      <c r="C868" s="185">
        <f t="shared" si="27"/>
        <v>31.64348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spod.krycia lišta 3m 10mm oliva kartáč.</v>
      </c>
      <c r="C869" s="185">
        <f t="shared" si="27"/>
        <v>39.398220000000002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spodná krycia lišta 3m 10mm strieborná</v>
      </c>
      <c r="C870" s="185">
        <f t="shared" si="27"/>
        <v>25.892489999999999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spodná krycia lišta 3m 10mm zlatá</v>
      </c>
      <c r="C871" s="185">
        <f t="shared" si="27"/>
        <v>31.64348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spodná krycia lišta Simple/Blue 3m (pre lamino 10mm) oliva</v>
      </c>
      <c r="C872" s="185">
        <f t="shared" si="27"/>
        <v>23.264199999999999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spodná krycia lišta Simple/Blue 3m (pre lamino 10mm) strieborná</v>
      </c>
      <c r="C873" s="185">
        <f t="shared" si="27"/>
        <v>19.568999999999999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spodná krycia lišta Simple/Blue 1,5m (pre lamino 18mm) strieborná</v>
      </c>
      <c r="C875" s="185">
        <f t="shared" si="27"/>
        <v>10.12279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spodná krycia lišta Simple/Blue 2,5m (pre lamino 18mm) oliva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spodná krycia lišta Simple/Blue 2,5m (pre lamino 18mm) strieborná</v>
      </c>
      <c r="C877" s="185">
        <f t="shared" si="27"/>
        <v>16.862639999999999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spodná krycia lišta Simple/Blue 2m (pre lamino 18mm) oliva</v>
      </c>
      <c r="C878" s="185">
        <f t="shared" si="27"/>
        <v>16.706510000000002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spodná krycia lišta Simple/Blue 2m (pre lamino 18mm) strieborná</v>
      </c>
      <c r="C879" s="185">
        <f t="shared" si="27"/>
        <v>13.479710000000001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spodná krycia lišta Simple/Blue 3m (pre lamino 18mm) oliva</v>
      </c>
      <c r="C880" s="185">
        <f t="shared" si="27"/>
        <v>25.059760000000001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spodná krycia lišta Simple/Blue 3m (pre lamino 18mm) strieborná</v>
      </c>
      <c r="C881" s="185">
        <f t="shared" si="27"/>
        <v>20.219560000000001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spodný vozík Simple/Blue V (rámový systém) - 2ks</v>
      </c>
      <c r="C883" s="185">
        <f t="shared" si="27"/>
        <v>2.73237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spodný vozík WD10 V 2ks bez pozicionéru</v>
      </c>
      <c r="C885" s="185">
        <f t="shared" si="27"/>
        <v>6.0112199999999998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spodný vozík WD18V (2x vozík+pozic.) s pružinou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sp.kryc.lišta 2,35m oliva tm.kartáč</v>
      </c>
      <c r="C888" s="185">
        <f t="shared" si="27"/>
        <v>30.836780000000001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spojovacia lišta H10 Decor 3m strieb</v>
      </c>
      <c r="C889" s="185">
        <f t="shared" si="27"/>
        <v>13.32357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spojovacia lišta H18 3m biela lesk</v>
      </c>
      <c r="C890" s="185">
        <f t="shared" si="27"/>
        <v>15.587540000000001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spoj.lišta H18 3m čierna kartáč</v>
      </c>
      <c r="C891" s="185">
        <f t="shared" si="27"/>
        <v>19.360810000000001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spojovacia lišta H18 3m oliva</v>
      </c>
      <c r="C892" s="185">
        <f t="shared" si="27"/>
        <v>14.98902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spojovacia lišta H18 3m oliva kartáč</v>
      </c>
      <c r="C893" s="185">
        <f t="shared" si="27"/>
        <v>19.360810000000001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spoj.lišta H18 3m oliva tm.kartáč</v>
      </c>
      <c r="C894" s="185">
        <f t="shared" si="27"/>
        <v>19.360810000000001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spojovacia lišta H18 3m strieborná</v>
      </c>
      <c r="C895" s="185">
        <f t="shared" si="27"/>
        <v>11.996420000000001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spojovacia lišta H18 3m zlatá</v>
      </c>
      <c r="C896" s="185">
        <f t="shared" si="27"/>
        <v>14.98902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spojovacia lišta Simple/Blue H21 3m (pre lamino 18mm) oliva</v>
      </c>
      <c r="C897" s="185">
        <f t="shared" si="27"/>
        <v>14.279909999999999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spojovacia lišta Simple/Blue H28 3m (pre lamino 18mm) oliva</v>
      </c>
      <c r="C898" s="185">
        <f t="shared" si="27"/>
        <v>24.79954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System 10 II úch.lišta 2,7m striebor</v>
      </c>
      <c r="C899" s="185">
        <f t="shared" si="27"/>
        <v>18.892410000000002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tesnenie na sklo 10/4,5mm</v>
      </c>
      <c r="C900" s="185">
        <f t="shared" ref="C900:C963" si="29">IF($A$2=1,H900,IF($A$2=2,I900,IF($A$2=3,J900,IF($A$2=4,K900,IF($A$2&gt;4,O900,"zadat jazyk")))))</f>
        <v>0.80669999999999997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tesnenie na sklo 10/4mm</v>
      </c>
      <c r="C901" s="185">
        <f t="shared" si="29"/>
        <v>0.80669999999999997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tesnenie na sklo 10/6mm</v>
      </c>
      <c r="C902" s="185">
        <f t="shared" si="29"/>
        <v>0.80669999999999997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Tytan úch.lišta 18mm 2,7m oliva</v>
      </c>
      <c r="C904" s="185">
        <f t="shared" si="29"/>
        <v>18.892410000000002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Tytan úch.lišta 18mm 2,7m strieborná</v>
      </c>
      <c r="C905" s="185">
        <f t="shared" si="29"/>
        <v>16.342189999999999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uholník Mini 17x11mm 3m biela lesk</v>
      </c>
      <c r="C906" s="185">
        <f t="shared" si="29"/>
        <v>5.6208799999999997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vzorkovník Úchytkové lišty 2019 - šanon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(Astin)-UHOLNÍK 3,6M HLINÍK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UHOLNÍK 2,7M str. (22/1)</v>
      </c>
      <c r="C914" s="185">
        <f t="shared" si="29"/>
        <v>7.9629200000000004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(Astin)-UHOLNÍK 1,8M HLINÍK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spojovací H08 profil 3m strieborná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(Astin)-SPODNÝ PROFIL 3,6M HLINÍK (22/1)</v>
      </c>
      <c r="C917" s="185">
        <f t="shared" si="29"/>
        <v>22.17126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(Astin)-SPODNÝ PROFIL 2,7M HLINÍK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(Astin)-SPODNÝ PROFIL 1,8M HLINÍK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úch.lišta 2,7m str.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(Astin)-HORNÝ PROFIL 3,6M HLINÍK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(Astin)-HORNÝ PROFIL 2,7M HLINÍK (32/1)</v>
      </c>
      <c r="C922" s="185">
        <f t="shared" si="29"/>
        <v>36.691870000000002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(Astin)-HORNÝ PROFIL 1,8M HLINÍK (32/1)</v>
      </c>
      <c r="C923" s="185">
        <f t="shared" si="29"/>
        <v>21.260459999999998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úch.lišta 2,7m str. (22/1)</v>
      </c>
      <c r="C924" s="185">
        <f t="shared" si="29"/>
        <v>19.595020000000002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vedenie INTER S 35kg do stropu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vedenie INTER S 35kg do stropu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vedenie INTER B 35kg na stenu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vedenie INTER B 35kg do stropu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vedenie Galaxy S 50kg do stropu 4m</v>
      </c>
      <c r="C929" s="185">
        <f t="shared" si="29"/>
        <v>24.90363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vedenie Galaxy S 50kg do stropu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vedenie Galaxy S 50kg do stropu 1,5m</v>
      </c>
      <c r="C931" s="185">
        <f t="shared" si="29"/>
        <v>9.3421099999999999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vedenie Galaxy B 50kg na stenu 4m</v>
      </c>
      <c r="C932" s="185">
        <f t="shared" si="29"/>
        <v>26.152709999999999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vedenie Galaxy B 50kg na stenu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horné vedenie 1,8m str.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vedenie INTER S 35kg do stropu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vedenie INTER S 35kg do stropu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vedenie INTER B 35kg na stenu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vedenie INTER B 35kg na stenu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vedenie Galaxy S 50kg do stropu 6m</v>
      </c>
      <c r="C939" s="185">
        <f t="shared" si="29"/>
        <v>37.34243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vedenie Galaxy S 50kg do stropu 3m</v>
      </c>
      <c r="C940" s="185">
        <f t="shared" si="29"/>
        <v>18.658200000000001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vedenie Galaxy S 50kg do stropu 2m</v>
      </c>
      <c r="C941" s="185">
        <f t="shared" si="29"/>
        <v>12.464829999999999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vedenie Galaxy B 50kg na stenu 6m</v>
      </c>
      <c r="C942" s="185">
        <f t="shared" si="29"/>
        <v>39.268099999999997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vedenie Galaxy B 50kg na stenu 3m</v>
      </c>
      <c r="C943" s="185">
        <f t="shared" si="29"/>
        <v>19.621040000000001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vedenie Galaxy B 50kg na stenu 2m</v>
      </c>
      <c r="C944" s="185">
        <f t="shared" si="29"/>
        <v>13.089370000000001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vrták stupňovitý 6,5/9,5mm</v>
      </c>
      <c r="C945" s="185">
        <f t="shared" si="29"/>
        <v>26.752659999999999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vzorkovník profilov Simple (krabička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šablóna pre vozíky DTD 18mm</v>
      </c>
      <c r="C954" s="185">
        <f t="shared" si="29"/>
        <v>4.0829800000000001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reklamná šablóna pre vozíky pre lamino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sp.vozík V 10mm+mont.prípr.zadarmo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sp.vozík V 10mm+Fix+vrták zadarmo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/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vzorkovník samolepiacíh fólií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montážny prípravok pre Eden/Pax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montažný prípravok pre lamino 10mm veľký</v>
      </c>
      <c r="C970" s="185">
        <f t="shared" si="31"/>
        <v>110.13077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vrták stupňovitý 6,5/9,5mm</v>
      </c>
      <c r="C975" s="185">
        <f t="shared" si="31"/>
        <v>26.752659999999999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montážny prípravok pre lamino 10/18mm</v>
      </c>
      <c r="C976" s="185">
        <f t="shared" si="31"/>
        <v>12.017609999999999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montážny prípravok pre systém Maxim malý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montážny prípravok pre lamino 10mm malý</v>
      </c>
      <c r="C978" s="185">
        <f t="shared" si="31"/>
        <v>12.06592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šablóna pre vozíky - 1 pár = 1 ks</v>
      </c>
      <c r="C979" s="185">
        <f t="shared" si="31"/>
        <v>5.3261599999999998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držiak spodného vedenia Gemini</v>
      </c>
      <c r="C980" s="185">
        <f t="shared" si="31"/>
        <v>0.23419999999999999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IF-krytka nalepovacia20mm 15ks 93336 hliník mat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IF-krytka nalepovacia13mm 20ks 06 oliva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IC-úch.lišta Rome 10mm alu EU 5,3m,strieborna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18.382560000000002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/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/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S-kefa protiprachová vysoká 4,8x12mm sivá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lišta zvislá široká Classic arktická strieborná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IC-koľajnička horná arktická strieborná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IC-koľajnička dolná arktická strieborná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lišta zvislá štandard biela 2,75m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 kolajnička horná biela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 kolajnička spodná biela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lišta vodiaca biela 2,4m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deliaci profil biela 2,75 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IC-polohovač posuvných dverí transparentný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imbusový kľúč SEVROLL</v>
      </c>
      <c r="C999" s="185">
        <f t="shared" si="31"/>
        <v>4.0335000000000001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úchytová lišta 18mm 2,70m biely lesk</v>
      </c>
      <c r="C1000" s="185">
        <f t="shared" si="31"/>
        <v>15.89981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úchytová lišta 2,7m strieborná</v>
      </c>
      <c r="C1001" s="185">
        <f t="shared" si="31"/>
        <v>14.54663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úchytová lišta 2,7m oliva</v>
      </c>
      <c r="C1002" s="185">
        <f t="shared" si="31"/>
        <v>18.24184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úchytová lišta 2,7m biela lesk</v>
      </c>
      <c r="C1003" s="185">
        <f t="shared" si="31"/>
        <v>18.892410000000002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spod.ved. 150mm biela mat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spodné vedenie 150mm čierna lesk (vzorka)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nosnosť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spodné vedenie 1,7m čierna mat</v>
      </c>
      <c r="C1007" s="185">
        <f t="shared" si="31"/>
        <v>10.851419999999999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horné vedenie 1,7m čierna mat</v>
      </c>
      <c r="C1008" s="185">
        <f t="shared" si="31"/>
        <v>18.39798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20406 Pax nalepovacia úchytka čierna mat</v>
      </c>
      <c r="C1009" s="185">
        <f t="shared" si="31"/>
        <v>9.5242699999999996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záslepka profilu (4 ks) čierna mat</v>
      </c>
      <c r="C1010" s="185">
        <f t="shared" si="31"/>
        <v>9.0558599999999991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profil "U" pro lamino 18mm 3m čierna mat</v>
      </c>
      <c r="C1011" s="185">
        <f t="shared" si="31"/>
        <v>6.1933800000000003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uholník Mini 17x11mm 1,7m čierna mat</v>
      </c>
      <c r="C1012" s="185">
        <f t="shared" si="31"/>
        <v>3.17476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spodná krycia lišta 1,7m 10mm čierna mat</v>
      </c>
      <c r="C1013" s="185">
        <f t="shared" si="31"/>
        <v>19.048539999999999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spodná krycia lišta 2,35m 10mm čierna mat</v>
      </c>
      <c r="C1014" s="185">
        <f t="shared" si="31"/>
        <v>26.30885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spodná krycia lišta 3m 10mm čierna mat</v>
      </c>
      <c r="C1015" s="185">
        <f t="shared" si="31"/>
        <v>33.67324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spodná krycia lišta 3m 4mm čierna mat</v>
      </c>
      <c r="C1016" s="185">
        <f t="shared" si="31"/>
        <v>33.82938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spodná krycia lišta 3m 4mm biela lesk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spodná krycia lišta 3m 4mm čierna mat</v>
      </c>
      <c r="C1018" s="185">
        <f t="shared" si="31"/>
        <v>37.810839999999999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horná vodiaca lišta 1,7m čierna mat</v>
      </c>
      <c r="C1019" s="185">
        <f t="shared" si="31"/>
        <v>10.487109999999999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lišta zvislá Standard javor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IC-lišta Standard 10mm javor UP 2,75m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IC-horné vedenie javor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IC-spodné vedenie javor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vodorovná lišta javor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vodorovná lišta javor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lišta zvislá široká Classic buk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IC-kolejnička horná buk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IC-kolejnička spodná buk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vodorovná lišta buk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S-narážací profil 28mm 3,5m strieborný</v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/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horný vodiaci profil 2,5m strieborný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spodný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tlmenie k sade S45 predné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tlmenie k sade S45 chrbtovné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úchytová lišta 2,7m strieborná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napínacia vzpera 2090mm</v>
      </c>
      <c r="C1066" s="185">
        <f t="shared" si="33"/>
        <v>32.700000000000003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Ekonomik úchytová lišta 2,7m strieborná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Ekonomik horné vedenie 2m strieborná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Ekonomik horné vedenie 3m strieborná</v>
      </c>
      <c r="C1069" s="185">
        <f t="shared" si="33"/>
        <v>25.528169999999999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Ekonomik horné vedenie 6m strieborná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Ekonomik spodné vedenie 2m strieborná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Ekonomik spodné vedenie 3m strieborná</v>
      </c>
      <c r="C1072" s="185">
        <f t="shared" si="33"/>
        <v>14.10425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02895 Ekonomik spodné vedenie 6m strieborná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horný vozík Ekonomik Duo</v>
      </c>
      <c r="C1075" s="185">
        <f t="shared" si="33"/>
        <v>2.02976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spodný vozík Ekonomik WD10V</v>
      </c>
      <c r="C1076" s="185">
        <f t="shared" si="33"/>
        <v>3.4349799999999999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skrutka 2,9x6,5 Ekonomik (100 ks)</v>
      </c>
      <c r="C1077" s="185">
        <f t="shared" si="33"/>
        <v>2.23794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Ekonomik sada kovania pre 2 dvere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vrut Unix 3x10 zápustná hlava (1000 ks)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vrut Unix 3x16mm zápustná hlava (100 ks)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podložka Vejárová 3x6mm (100 ks)</v>
      </c>
      <c r="C1081" s="185">
        <f t="shared" si="33"/>
        <v>5.1524700000000001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10106 Ekonomik sada kovania pre 3 dvere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214-377 Herkules plus horné vedenie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úchytová lišta 2,7m čierna mat</v>
      </c>
      <c r="C1090" s="185">
        <f t="shared" si="33"/>
        <v>26.90737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úchytová lišta 3m čierna mat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úchytová lišta 3m strieborn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úchytová lišta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horné vedenie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spojovacia lišta H18 3m biela mat</v>
      </c>
      <c r="C1096" s="185">
        <f t="shared" si="35"/>
        <v>15.587540000000001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profil "U" pre lamino 18mm 3m biela mat</v>
      </c>
      <c r="C1097" s="185">
        <f t="shared" si="35"/>
        <v>6.1933800000000003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horná lišta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lišta dolná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pro DTD 18mm 3m strieborný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/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spojovacia lišta Simple/Blue H25 3m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spojovacia lišta Simple/Blue H25 3m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úchytová lišta 2,7m čierna mat</v>
      </c>
      <c r="C1116" s="185">
        <f t="shared" si="35"/>
        <v>24.560120000000001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horný a stredná profil 4/18mm 1,5m strieborný</v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S-deliací profil "H" 2m strieborný</v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posuvné interiérové kovanie držiak skla</v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Vozík ku kovaniu 1401 vrátane plotničky a vrutov</v>
      </c>
      <c r="C1140" s="185">
        <f t="shared" si="35"/>
        <v>9.6007400000000001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S-kartáč dorazový nízky 6,2x5mm šedý</v>
      </c>
      <c r="C1142" s="185">
        <f t="shared" si="35"/>
        <v>0.37641999999999998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S-S06NN krycí profil alu 2,5m strieb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S-S06NN krycí profil alu 3m strieb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S-SALU06 NN-dolný vodiaci profil 2,5 str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S-SALU06 NN-dolný vodiaci profil 3m str.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S-brzda pre S06N/S06NN</v>
      </c>
      <c r="C1147" s="185">
        <f t="shared" si="35"/>
        <v>0.56466000000000005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spodný vozík</v>
      </c>
      <c r="C1148" s="185">
        <f t="shared" si="35"/>
        <v>2.50956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spodný elox 2m</v>
      </c>
      <c r="C1149" s="185">
        <f t="shared" si="35"/>
        <v>14.680949999999999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S-sada vozíkov S30 pre spodné vedenie S30/45</v>
      </c>
      <c r="C1150" s="185">
        <f t="shared" si="35"/>
        <v>8.9256799999999998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reklamné dvierko Blue 10 (8ks)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úchytová lišta 2,7m biela lesk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IC-Horná vodiaca lištaEU 10mm 2m šampáň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IC-spodná krycia lišta EU 10mm 2m šampáň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IC-tlumič dorazu univerzálny  EU - 2ks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nerez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horný vodiaci profil 2,5m nerez</v>
      </c>
      <c r="C1164" s="185">
        <f t="shared" si="37"/>
        <v>41.519860000000001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spodný profil 2,5m elox nerez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krycí profil alu 2,5m nerez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horný a stredný profil 2,5m nerez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dolný profil 4/18mm 2,5m nerez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horné vedenie 1,7m biely mat</v>
      </c>
      <c r="C1169" s="185">
        <f t="shared" si="37"/>
        <v>18.39798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horné vedenie 2,35m biela mat</v>
      </c>
      <c r="C1170" s="185">
        <f t="shared" si="37"/>
        <v>25.450099999999999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horné vedenie 4,05m biela mat</v>
      </c>
      <c r="C1171" s="185">
        <f t="shared" si="37"/>
        <v>43.848080000000003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horné vedenie 6m biela mat</v>
      </c>
      <c r="C1172" s="185">
        <f t="shared" si="37"/>
        <v>64.95241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uholník Mini 17x11mm 1,7m biely mat</v>
      </c>
      <c r="C1173" s="185">
        <f t="shared" si="37"/>
        <v>3.17476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uholník Mini 17x11mm 2,35m biely mat</v>
      </c>
      <c r="C1174" s="185">
        <f t="shared" si="37"/>
        <v>4.3978200000000003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maska Elegant II 6m biela mat</v>
      </c>
      <c r="C1175" s="185">
        <f t="shared" si="37"/>
        <v>11.762219999999999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maska Elegant II 1,7m biely mat</v>
      </c>
      <c r="C1176" s="185">
        <f t="shared" si="37"/>
        <v>3.3308900000000001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Eden hornej vedenie 2,35 m strieborná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Eden hornej vedenie 2,35 m strieborná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Eden hornej vedenie 2,35 m strieborná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Eden sada kovania pre dvoje dvere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Eden sada kovania pre dvoje dvere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maska Elegant II 2,35m biela mat</v>
      </c>
      <c r="C1183" s="185">
        <f t="shared" si="37"/>
        <v>4.6059999999999999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maska Elegant II 3m biela mat</v>
      </c>
      <c r="C1184" s="185">
        <f t="shared" si="37"/>
        <v>5.8811099999999996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maska Elegant II 4,05m biela mat</v>
      </c>
      <c r="C1185" s="185">
        <f t="shared" si="37"/>
        <v>7.93689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úchytová lišta 18mm 2,7m čierna lesk</v>
      </c>
      <c r="C1186" s="185">
        <f t="shared" si="37"/>
        <v>16.446280000000002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úchytová lišta 2,7m čierna lesk</v>
      </c>
      <c r="C1187" s="185">
        <f t="shared" si="37"/>
        <v>21.598759999999999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spojovacia lišta H10 3m čierna lesk</v>
      </c>
      <c r="C1188" s="185">
        <f t="shared" si="37"/>
        <v>15.82174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spodné vedenie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sada Fold pre 2 krídla ľavá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sada Fold pro 2 krídla pravá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04438 maska Elegant II 3m biela mat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dolný profil 4/18mm 1,5m strieborný</v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dolný vodiaci profil 1,5m strieborný</v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/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/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/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/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sada kovania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úchytová lišta 2,7m čierna mat</v>
      </c>
      <c r="C1212" s="185">
        <f t="shared" si="37"/>
        <v>16.368220000000001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spojovacia lišta H30 decor 3m čierna mat</v>
      </c>
      <c r="C1213" s="185">
        <f t="shared" si="37"/>
        <v>29.27543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dištančný profil 04 3m čierna mat</v>
      </c>
      <c r="C1214" s="185">
        <f t="shared" si="37"/>
        <v>4.6580500000000002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horná vodiaca lišta 2,35m čierna mat</v>
      </c>
      <c r="C1215" s="185">
        <f t="shared" si="37"/>
        <v>14.52061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horná vodiaca lišta 3m čierna mat</v>
      </c>
      <c r="C1216" s="185">
        <f t="shared" si="37"/>
        <v>18.528089999999999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horná vodiaca lišta 3m čierna mat</v>
      </c>
      <c r="C1217" s="185">
        <f t="shared" si="37"/>
        <v>29.353490000000001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horné vedenie 6m čierna mat</v>
      </c>
      <c r="C1218" s="185">
        <f t="shared" si="37"/>
        <v>64.95241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spodné vedenie 6m čierna mat</v>
      </c>
      <c r="C1219" s="185">
        <f t="shared" si="37"/>
        <v>37.914929999999998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čierna mat</v>
      </c>
      <c r="C1220" s="185">
        <f t="shared" ref="C1220:C1283" si="39">IF($A$2=1,H1220,IF($A$2=2,I1220,IF($A$2=3,J1220,IF($A$2=4,K1220,IF($A$2&gt;4,O1220,"zadat jazyk")))))</f>
        <v>3.3308900000000001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maska Elegant II 6m čierna mat</v>
      </c>
      <c r="C1221" s="185">
        <f t="shared" si="39"/>
        <v>11.762219999999999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spojovacia lišta H10 3m čierna mat</v>
      </c>
      <c r="C1222" s="185">
        <f t="shared" si="39"/>
        <v>15.82174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horný vodiaci profil 4m strieborný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S-sada kovania S45-predné dvere</v>
      </c>
      <c r="C1224" s="185">
        <f t="shared" si="39"/>
        <v>23.401689999999999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S-sada kovania S45 - zadné dvere</v>
      </c>
      <c r="C1225" s="185">
        <f t="shared" si="39"/>
        <v>16.374919999999999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tlmenie k sade S45 predné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tlmenie k sade S45 chrbtovné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sada Big 2m bez tlmenia, 40-45mm čierna mat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sada Big 2m s tlmením, 40-45mm čierna mat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sada Big 3m bez tlmenia, 40-45mm čierna mat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sada Big 3m s tlmením, 40-45mm čierna mat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sada Simple 2m bez tlmenia, 40-45mm čierna mat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sada Simple 2m s tlmením, 40-45mm čierna mat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sada Simple 3m bez tlmenia, 40-45mm čierna mat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sada Simple 3m s tlmením, 40-45mm čierna mat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sada Square 2m bez tlmenia, 40-45mm čierna mat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sada Square 2m s tlmením, 40-45mm čierna mat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sada Square 3m bez tlmenia, 40-45mm čierna mat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sada Square 3m s tlmením, 40-45mm čierna mat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Posuvné interiérové kovanie 1399 40kg 2x tlmič</v>
      </c>
      <c r="C1252" s="185">
        <f t="shared" si="39"/>
        <v>35.80292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Posuvné interiérové kovanie 1399/155 40kg 2x tlmič</v>
      </c>
      <c r="C1253" s="185">
        <f t="shared" si="39"/>
        <v>66.671390000000002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horné vedenie 1,8m oliva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spodná krycia lišta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Posuvné interiérové kovanie 1399/190 40kg 2x tlmič</v>
      </c>
      <c r="C1256" s="185">
        <f t="shared" si="39"/>
        <v>71.641630000000006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Posuvné interiérové kovanie 1399/230 40kg 2x tlmič</v>
      </c>
      <c r="C1257" s="185">
        <f t="shared" si="39"/>
        <v>78.065079999999995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Posuvné interiérové kovanie 1399/280 40kg 2x tlmič</v>
      </c>
      <c r="C1258" s="185">
        <f t="shared" si="39"/>
        <v>84.962559999999996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Posuvné interiérové kovanie 1399/330 40kg 2x tlmič</v>
      </c>
      <c r="C1259" s="185">
        <f t="shared" si="39"/>
        <v>93.237350000000006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sada kovania pre dvoje dvere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úhelník Mini 17x11mm 4,05m strieborný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2.5000000000000001E-4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sada kovanie pre 1 krídlo</v>
      </c>
      <c r="C1265" s="185">
        <f t="shared" si="39"/>
        <v>6.3495100000000004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dolný vodiaci profil 2m svetlý bronz</v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krycí profil (maska) 2m svetlý bronz</v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horný vodiaci profil 2m svetlý bronz</v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horný a stredná profil 4/18mm 2m svetlý bronz</v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dolný profil 4/18mm 2m svetlý bronz</v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spojovacia skrutka na dvere 30-40mm čierna mat</v>
      </c>
      <c r="C1275" s="185">
        <f t="shared" si="39"/>
        <v>0.73704999999999998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spojovacia skrutka na dvere 40-45mm čierna mat</v>
      </c>
      <c r="C1276" s="185">
        <f t="shared" si="39"/>
        <v>0.65200000000000002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Zatvárač s indikátorom obsadené/voľné pre lamino 18 mm</v>
      </c>
      <c r="C1278" s="185">
        <f t="shared" si="39"/>
        <v>15.153600000000001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rektifikačná nožka VS-U univerzální 18 mm</v>
      </c>
      <c r="C1279" s="185">
        <f t="shared" si="39"/>
        <v>0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bočný 18 mm, dĺžka 2 m</v>
      </c>
      <c r="C1280" s="185">
        <f t="shared" si="39"/>
        <v>17.900189999999998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bočný 13 mm, dĺžka 2 m</v>
      </c>
      <c r="C1281" s="185">
        <f t="shared" si="39"/>
        <v>17.900189999999998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bočný 25 mm, dĺžka 2 m</v>
      </c>
      <c r="C1282" s="185">
        <f t="shared" si="39"/>
        <v>17.900189999999998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18.382560000000002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S-sada kovania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 - S40/80 - horná lišta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OS1 1200-1399mm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OS2 1400-1599mm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OS3 1600-1799mm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OS4 1800-1999mm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OS5 2000-2199mm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OS6 2200-2400mm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1200-1799mm sada kovanie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1800-2199mm sada kovanie</v>
      </c>
      <c r="C1297" s="185">
        <f t="shared" si="41"/>
        <v>927.69992000000002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2200-2400mm sada kovanie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1200-1799mm sada vedenia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1800-2199mm sada vedenia</v>
      </c>
      <c r="C1300" s="185">
        <f t="shared" si="41"/>
        <v>353.33947999999998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2200-2400mm sada vedenia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IC-spodná krycia lišta 10mm 3m strieborná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IC-spojovací H profil 10mm 3m  strieborn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IC-úchytová lišta Harmony 10mm 2,7m šampáň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IC-Horná vodiaca lišta10mm 2m šampáň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IC-Horná vodiaca lišta10mm 3m šampáň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IC-Horná vodiaca lišta10mm 5m šampáň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IC-spodná krycia lišta 10mm 2m šampáň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IC-spodná krycia lišta 10mm 3m šampáň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IC-spodná krycia lišta 10mm 5m šampáň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IC-spojovací H profil 10mm 3m šampáň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IC-spojovací H profil 10mm 5m šampáň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S-obojstranný tlmič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svetlý brondz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horný vodiaci profil svetlý bronz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dolný vodiaci profil 3m svetlý bronz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horný a stredový profil 3,5m svetlý bronz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dolný profil 4/18mm 3,5m svetlý bronz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krycí profil maska 3m svetlý bronz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S-S45-horný vodiaci profil 3m strieborný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spodný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horné vedenie 2m (dodat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horné vedenie 3m (dodat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dolná lišta alu surová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dolná lišta alu surová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dolná lišta alu surová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sada kovania - ľavá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sada kovania - pravá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dolná lišta alu surová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brzda plastová</v>
      </c>
      <c r="C1331" s="185">
        <f t="shared" si="41"/>
        <v>0.50190999999999997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HH-H50 BRZDA - PRAVÁ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doraz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úchyt.lišta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/>
      </c>
      <c r="C1335" s="185">
        <f t="shared" si="41"/>
        <v>0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/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maska Elegant II 3m čierna mat</v>
      </c>
      <c r="C1339" s="185">
        <f t="shared" si="41"/>
        <v>5.8811099999999996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spodný profil 4m elox str.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krycí profil 4m strieborný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S-S05-horný vodiaci profil 6m strieborný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str.elox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spodný profil 6m strieborný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krycí profil 6m strieborný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horný a stredný profil 4/18mm 4m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dolný profil 4/18mm 4m strieborný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S-S05-1-horný vod.profil jednod. 2m str.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spodný profil jedn.2m elox str.</v>
      </c>
      <c r="C1359" s="185">
        <f t="shared" si="43"/>
        <v>7.0267799999999996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lišta zvislá Standard bronzové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IC-horné vedenie bronzové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IC-spodné vedenie bronzové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lišta vodorovná bronzové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sada Simple čierna mat</v>
      </c>
      <c r="C1368" s="185">
        <f t="shared" si="43"/>
        <v>36.965760000000003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sada Square čierna mat</v>
      </c>
      <c r="C1369" s="185">
        <f t="shared" si="43"/>
        <v>58.708620000000003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sada Big čierna mat</v>
      </c>
      <c r="C1370" s="185">
        <f t="shared" si="43"/>
        <v>64.661689999999993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sada tlmičov</v>
      </c>
      <c r="C1371" s="185">
        <f t="shared" si="43"/>
        <v>14.00389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horné vedenie 2m čierna mat</v>
      </c>
      <c r="C1372" s="185">
        <f t="shared" si="43"/>
        <v>22.253170000000001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horné vedenie 3m čierna mat</v>
      </c>
      <c r="C1373" s="185">
        <f t="shared" si="43"/>
        <v>32.146610000000003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spojovací materiál na stenu čierna mat</v>
      </c>
      <c r="C1375" s="185">
        <f t="shared" si="43"/>
        <v>3.1182799999999999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sada Simple 2m s tlmením, 30-40mm čierna mat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sada Simple 3m s tlmením, 30-40mm čierna mat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sada Square 2m s tlmením, 30-40mm čierna mat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sada Square 3m s tlmením, 30-40mm čierna mat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sada Big 2m s tlmením, 30-40mm čierna mat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sada Big 3m s tlmením, 30-40mm čierna mat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sada Simple 2m bez tlmenia, 30-40mm čierna mat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sada Simple 3m bez tlmenia, 30-40mm čierna mat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sada Big 2m bez tlmenia, 30-40mm čierna mat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sada Big 3m bez tlmenia, 30-40mm čierna mat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sada Square 2m bez tlmenia, 30-40mm čierna mat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sada Square 3m bez tlmenia, 30-40mm čierna mat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IC-úchytová lišta Comfort 10mm 2,7m strieborná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IC-úch.lišta Harmony 10mm 2,7m strieborn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IC-horná vodiaca lišta 10mm 3m  striebor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IC-Horná vodiaca lišta10mm 5m strieborná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horné vedenie 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horné vedenie 2,5m oliva new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horné vedenie 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horné vedenie 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spodné vedenie 2,5m oliva new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spodné vedenie 1,5m oliva new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spodné vedenie 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04493-M Blue-V spodné vedenie 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spodné vedenie 2m oliva new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spodné vedenie 2,5m oliva new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spodné vedenie 3m oliva new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spodné vedenie 4m oliva new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spodné vedenie 6m oliva new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spodné vedenie 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horné vedenie 1,8m oliva new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úchytová lišta 3m oliva new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horné vedenie 1,8m oliva new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čierna mat (vzorka)</v>
      </c>
      <c r="C1412" s="185">
        <f t="shared" ref="C1412:C1475" si="45">IF($A$2=1,H1412,IF($A$2=2,I1412,IF($A$2=3,J1412,IF($A$2=4,K1412,IF($A$2&gt;4,O1412,"zadat jazyk")))))</f>
        <v>0.31680999999999998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úchytová liš.100mm biela mat</v>
      </c>
      <c r="C1413" s="185">
        <f t="shared" si="45"/>
        <v>0.31263999999999997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úchytová lišta 100mm čierna lesk (vzorka)</v>
      </c>
      <c r="C1414" s="185">
        <f t="shared" si="45"/>
        <v>0.37302999999999997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/>
      </c>
      <c r="C1415" s="185">
        <f t="shared" si="45"/>
        <v>0.24016999999999999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/>
      </c>
      <c r="C1416" s="185">
        <f t="shared" si="45"/>
        <v>0.45943000000000001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2.5000000000000001E-4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spodné vedenie 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161 U PROFna DTD 18mm-3m,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uholník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horná vodiaca lišta Simple/Blue 3m (pre lamino 10mm) oliva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sada kovania 80kg (H80)</v>
      </c>
      <c r="C1429" s="185">
        <f t="shared" si="45"/>
        <v>25.660299999999999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2m-oceľ</v>
      </c>
      <c r="C1431" s="185">
        <f t="shared" si="45"/>
        <v>19.71358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oceľ</v>
      </c>
      <c r="C1432" s="185">
        <f t="shared" si="45"/>
        <v>29.569990000000001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 - aretačná brzda S40/S40H/S80</v>
      </c>
      <c r="C1433" s="185">
        <f t="shared" si="45"/>
        <v>2.0703900000000002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 sada kovania</v>
      </c>
      <c r="C1434" s="185">
        <f t="shared" si="45"/>
        <v>21.01763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lišta spodná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S-S60H-SADA KOVANIA (H60)</v>
      </c>
      <c r="C1436" s="185">
        <f t="shared" si="45"/>
        <v>20.390219999999999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úchytový profil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vod.prof.alu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sada kovania 1 krídlo</v>
      </c>
      <c r="C1439" s="185">
        <f t="shared" si="45"/>
        <v>17.127780000000001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lišta horná zafrézovacia alu surová 3m</v>
      </c>
      <c r="C1440" s="185">
        <f t="shared" si="45"/>
        <v>25.920940000000002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lišta horná zafrézovacia alu surová 2m</v>
      </c>
      <c r="C1441" s="185">
        <f t="shared" si="45"/>
        <v>17.28059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vodiaci profil alu elox 3m</v>
      </c>
      <c r="C1442" s="185">
        <f t="shared" si="45"/>
        <v>7.8725300000000002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vodiaci profil alu elox 2m</v>
      </c>
      <c r="C1443" s="185">
        <f t="shared" si="45"/>
        <v>5.2375499999999997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sada kovania pre alu dvierka 25 kg</v>
      </c>
      <c r="C1444" s="185">
        <f t="shared" si="45"/>
        <v>18.257079999999998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sada kovania pre alu dvierka 35 kg</v>
      </c>
      <c r="C1445" s="185">
        <f t="shared" si="45"/>
        <v>19.135439999999999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sada kovania (H40HARD)</v>
      </c>
      <c r="C1446" s="185">
        <f t="shared" si="45"/>
        <v>23.088000000000001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S-S20/30-vodítko čierne/hnedé</v>
      </c>
      <c r="C1447" s="185">
        <f t="shared" si="45"/>
        <v>0.43917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 - S40/80 - vodítko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S-brzda S36 (H60) súčasť sady S36</v>
      </c>
      <c r="C1449" s="185">
        <f t="shared" si="45"/>
        <v>0.81560999999999995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príchytka stenová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horná lišta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S-S25- horná lišta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horná lišta alu surová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vod.prof.alu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držiak horného vedenia pre lamino 16 - 25mm</v>
      </c>
      <c r="C1459" s="185">
        <f t="shared" si="45"/>
        <v>2.3420299999999998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krycia lišta Herkules II 1,8m strieborná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S-S20-sada kovania 1 krídlo 20 kg</v>
      </c>
      <c r="C1467" s="185">
        <f t="shared" si="45"/>
        <v>7.3404699999999998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sada kovania 1 krídlo 30kg</v>
      </c>
      <c r="C1468" s="185">
        <f t="shared" si="45"/>
        <v>10.728389999999999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HH-H20/30-LIŠTA JEDNOD. OCEĽ (S20/30) 2m</v>
      </c>
      <c r="C1469" s="185">
        <f t="shared" si="45"/>
        <v>16.437639999999998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S-S20/30-lišta jednoduchá oceľ 3m</v>
      </c>
      <c r="C1470" s="185">
        <f t="shared" si="45"/>
        <v>24.656469999999999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HH-H20/30 (S30) -ALU LIŠTA DVOJITÁ 2m</v>
      </c>
      <c r="C1471" s="185">
        <f t="shared" si="45"/>
        <v>28.86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HH-H20/30 (S30) -ALU LIŠTA DVOJITÁ 3m</v>
      </c>
      <c r="C1472" s="185">
        <f t="shared" si="45"/>
        <v>43.29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HH-H20/30 (S30) -BRZDA PLASTOVÁ</v>
      </c>
      <c r="C1473" s="185">
        <f t="shared" si="45"/>
        <v>0.50190999999999997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S-S20/30 - doraz + 2x skrutka</v>
      </c>
      <c r="C1474" s="185">
        <f t="shared" si="45"/>
        <v>1.25478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POSUV.INT.KOV 1400 - LIŠTA HORNÁ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lišta dolná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Brzda k posuvnému interiérovému kovaniu</v>
      </c>
      <c r="C1479" s="185">
        <f t="shared" si="47"/>
        <v>1.0063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LIŠTA HORNÁ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horný 1,2m</v>
      </c>
      <c r="C1481" s="185">
        <f t="shared" si="47"/>
        <v>3.50807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horný 2m</v>
      </c>
      <c r="C1482" s="185">
        <f t="shared" si="47"/>
        <v>5.8483799999999997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horný 3m</v>
      </c>
      <c r="C1483" s="185">
        <f t="shared" si="47"/>
        <v>8.7627600000000001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dolný 1,2m</v>
      </c>
      <c r="C1484" s="185">
        <f t="shared" si="47"/>
        <v>3.50807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dolný 2m</v>
      </c>
      <c r="C1485" s="185">
        <f t="shared" si="47"/>
        <v>5.8483799999999997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dolný 3m</v>
      </c>
      <c r="C1486" s="185">
        <f t="shared" si="47"/>
        <v>8.7627600000000001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spodný 1,2m</v>
      </c>
      <c r="C1487" s="185">
        <f t="shared" si="47"/>
        <v>3.8515100000000002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spodný 2m</v>
      </c>
      <c r="C1488" s="185">
        <f t="shared" si="47"/>
        <v>6.3734000000000002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spodný 3m</v>
      </c>
      <c r="C1489" s="185">
        <f t="shared" si="47"/>
        <v>9.5576399999999992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horný jazdec posuvné kovanie</v>
      </c>
      <c r="C1490" s="185">
        <f t="shared" si="47"/>
        <v>0.69011999999999996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S35B HORNÝ JAZDEC POS. KOVANIA</v>
      </c>
      <c r="C1491" s="185">
        <f t="shared" si="47"/>
        <v>0.69011999999999996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sada kovania pre 1 dvere</v>
      </c>
      <c r="C1492" s="185">
        <f t="shared" si="47"/>
        <v>10.979340000000001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SALU- PROFIL U PRO DTD 18 3M ALU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Horná upevňovacia svorka T 18 mm</v>
      </c>
      <c r="C1494" s="185">
        <f t="shared" si="47"/>
        <v>0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Záves  ľavý (skrutky ) H70 18 mm</v>
      </c>
      <c r="C1495" s="185">
        <f t="shared" si="47"/>
        <v>0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Záves  pravý (skrutky ) H70 18 mm</v>
      </c>
      <c r="C1496" s="185">
        <f t="shared" si="47"/>
        <v>0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lišta spodná RAL9005 mat alu 3m</v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lišta horná RAL9005 mat alu 3m</v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/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sada pre 2 krídla plné tlmenie, vrátane 8 tlmičov</v>
      </c>
      <c r="C1508" s="185">
        <f t="shared" si="47"/>
        <v>86.206149999999994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sada pre 3 krídla plné tlmenie, vrátane 10 tlmičov,antikolizne</v>
      </c>
      <c r="C1509" s="185">
        <f t="shared" si="47"/>
        <v>113.08001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horné vedenie elox 2m</v>
      </c>
      <c r="C1510" s="185">
        <f t="shared" si="47"/>
        <v>16.426559999999998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horné vedenie elox 3m</v>
      </c>
      <c r="C1511" s="185">
        <f t="shared" si="47"/>
        <v>25.427420000000001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horné vedenie elox 4m</v>
      </c>
      <c r="C1512" s="185">
        <f t="shared" si="47"/>
        <v>32.818939999999998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spodné vedenie elox 2m</v>
      </c>
      <c r="C1513" s="185">
        <f t="shared" si="47"/>
        <v>20.046530000000001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spodné vedenie elox 3m</v>
      </c>
      <c r="C1514" s="185">
        <f t="shared" si="47"/>
        <v>30.991879999999998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spodné vedenie elox 4m</v>
      </c>
      <c r="C1515" s="185">
        <f t="shared" si="47"/>
        <v>40.161380000000001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krycí profil elox 3m</v>
      </c>
      <c r="C1516" s="185">
        <f t="shared" si="47"/>
        <v>15.460699999999999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S-kartáč dorazový nízký s lepidlom 4,8*5mm sivý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sada kovania pre 1 dvere</v>
      </c>
      <c r="C1520" s="185">
        <f t="shared" si="47"/>
        <v>10.979340000000001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S-deliaci profil "T" 3m elox sríborný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horné vedenie 2,35m čierna mat</v>
      </c>
      <c r="C1522" s="185">
        <f t="shared" si="47"/>
        <v>25.450099999999999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horné vedenie  4,05m čierna mat</v>
      </c>
      <c r="C1523" s="185">
        <f t="shared" si="47"/>
        <v>43.848080000000003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spodné vedenie 4,05m čierna mat</v>
      </c>
      <c r="C1524" s="185">
        <f t="shared" si="47"/>
        <v>25.658280000000001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spodné vedenie 2,35m čierna mat</v>
      </c>
      <c r="C1525" s="185">
        <f t="shared" si="47"/>
        <v>14.91095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maska Elegant II 2,35m čierna mat</v>
      </c>
      <c r="C1526" s="185">
        <f t="shared" si="47"/>
        <v>4.6059999999999999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maska Elegant II 4,05m čierna mat</v>
      </c>
      <c r="C1527" s="185">
        <f t="shared" si="47"/>
        <v>7.93689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uholník Mini 17x11mm 2,35m čierna mat</v>
      </c>
      <c r="C1528" s="185">
        <f t="shared" si="47"/>
        <v>4.3978200000000003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spojovacia lišta H18 3m čierna mat</v>
      </c>
      <c r="C1529" s="185">
        <f t="shared" si="47"/>
        <v>15.587540000000001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dorazová štetina zásuvná 14x4mm čierna</v>
      </c>
      <c r="C1530" s="185">
        <f t="shared" si="47"/>
        <v>0.39034000000000002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dorazová štetina zásuvná 4,8x4mm čierna</v>
      </c>
      <c r="C1531" s="185">
        <f t="shared" si="47"/>
        <v>0.15629999999999999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str.elox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sada pre rozbalovacie dvere</v>
      </c>
      <c r="C1538" s="185">
        <f t="shared" si="47"/>
        <v>30.446439999999999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S-S34sada kovania pre alu rámček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IC-úch.lišta Exclusive 10mm 2,7m str.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IC-horná vodiaca lišta 10mm 2m strieborná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IC-spodná krycia lišta 10mm 2m strieborná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sada kovania pre 2 krídla s tlmením 40 kg</v>
      </c>
      <c r="C1544" s="185">
        <f t="shared" si="49"/>
        <v>38.723309999999998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sada kovania pre 3 krídla s tlmením 40 kg</v>
      </c>
      <c r="C1545" s="185">
        <f t="shared" si="49"/>
        <v>51.423220000000001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horné/spodné vedenie elox 1,5m</v>
      </c>
      <c r="C1546" s="185">
        <f t="shared" si="49"/>
        <v>4.8248600000000001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horné/spodné vedenie elox 2m</v>
      </c>
      <c r="C1547" s="185">
        <f t="shared" si="49"/>
        <v>7.3746999999999998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horné/spodné vedenie elox 3m</v>
      </c>
      <c r="C1548" s="185">
        <f t="shared" si="49"/>
        <v>9.6145200000000006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stredový tlmič obojstranný</v>
      </c>
      <c r="C1549" s="185">
        <f t="shared" si="49"/>
        <v>18.851379999999999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sada kovania pre 1 krídlo 30kg</v>
      </c>
      <c r="C1550" s="185">
        <f t="shared" si="49"/>
        <v>9.4223999999999997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vedenie horné/dolné jednoduché 1,2m elox</v>
      </c>
      <c r="C1551" s="185">
        <f t="shared" si="49"/>
        <v>4.9896000000000003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vedenie horné/dolné jednoduché 2m elox</v>
      </c>
      <c r="C1552" s="185">
        <f t="shared" si="49"/>
        <v>8.3160000000000007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vedenie horné/dolné 3m elox</v>
      </c>
      <c r="C1553" s="185">
        <f t="shared" si="49"/>
        <v>12.474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vedenie horné/dolné dvojité 1,2m</v>
      </c>
      <c r="C1554" s="185">
        <f t="shared" si="49"/>
        <v>21.384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vedenie horné/dolné dvojité 2m el</v>
      </c>
      <c r="C1555" s="185">
        <f t="shared" si="49"/>
        <v>35.64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vedenie horné/dolné dvojité 3m el</v>
      </c>
      <c r="C1556" s="185">
        <f t="shared" si="49"/>
        <v>53.46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dvojitého vedenia 3m</v>
      </c>
      <c r="C1557" s="185">
        <f t="shared" si="49"/>
        <v>3.5568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/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S-S05-1-horný vodiaci profil jednoduchý 1,5m strieborná</v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spodný prefil jednoduchý 1,5m elox strieborný</v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spodné vedenie 2,35m strieborná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spodné vedenie 3m strieborná</v>
      </c>
      <c r="C1575" s="185">
        <f t="shared" si="49"/>
        <v>26.933389999999999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spodné vedenie 4,05m strieborná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/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/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vzorky Úchytové lišty 2021 - doplňujúca súprava k 180245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spodná krycia lišta Simple/Blue 2m (lamino 18mm)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sada kovánia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SALU- deliaci PROFIL "T" 2M ALU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S-uholník SALU 07 (S07) 2m strieborná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S-uholník SALU 07 (S07) 3m strieborná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SALU06 N-DOLNÝ VOD.PROFIL 3,5M ALU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PROFIL SALU 12 STR.ELOX 2,7M (S12)</v>
      </c>
      <c r="C1593" s="185">
        <f t="shared" si="49"/>
        <v>29.487390000000001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horná lišta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spodný profil 3,5m svetlý brondz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krycí profil 3,5m svetlý brondz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S-S05-hor.vod.profil 3,5m sv.br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S-deliaci profil "T" 2m svetlý brondz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S-deliaci profil "T" 3m svetlý brondz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svetlý bronz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spodný profil 2m elox strieborný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 "U" Mini 36 na DTD 2x18mm strieborná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napínacia výstuha 2690mm</v>
      </c>
      <c r="C1618" s="185">
        <f t="shared" si="51"/>
        <v>32.700000000000003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horné vedenie 2,35m čierna lesk</v>
      </c>
      <c r="C1619" s="185">
        <f t="shared" si="51"/>
        <v>25.450099999999999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spodné vedenie 2,35m čierna lesk</v>
      </c>
      <c r="C1620" s="185">
        <f t="shared" si="51"/>
        <v>14.91095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maska Elegant II 2,35m čierna lesk</v>
      </c>
      <c r="C1621" s="185">
        <f t="shared" si="51"/>
        <v>4.6059999999999999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tlmič Central obojstranná+spodná antikolizia</v>
      </c>
      <c r="C1622" s="185">
        <f t="shared" si="51"/>
        <v>25.399760000000001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sada pre 3 krídla plné tlmenie, stredový tlmič, antikolízia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sada kovania pre vnútorné dvere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vozík pre interiérové dvere Simple 18 Inter/Galaxy 35/50kg</v>
      </c>
      <c r="C1625" s="185">
        <f t="shared" si="51"/>
        <v>8.6395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tĺmič pre interiérové dvere Simple 18 Galaxy 50kg</v>
      </c>
      <c r="C1626" s="185">
        <f t="shared" si="51"/>
        <v>25.398060000000001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/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214-695 krycia lišta Herkules II 2m strieborná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214-615 krycia lišta Herkules Wood 2m strieborná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Wood sada krycia lišta strieborná, 2x krytka a kefka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strieborny elox 2,7m</v>
      </c>
      <c r="C1635" s="185">
        <f t="shared" si="51"/>
        <v>29.42464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horný a stredný profil 4/18mm 6m sivá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dolný profil 4/18mm 6m strieborný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dolný vodiaci profil 6m strieborný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napínacia vzpera 2390mm</v>
      </c>
      <c r="C1642" s="185">
        <f t="shared" si="51"/>
        <v>32.700000000000003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sada plynulého otvárania 1,35m</v>
      </c>
      <c r="C1643" s="185">
        <f t="shared" si="51"/>
        <v>25.53546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S-doraz dolný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S-šroub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S-brzda pozicionér horný S05</v>
      </c>
      <c r="C1647" s="185">
        <f t="shared" si="51"/>
        <v>1.1920500000000001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IC-úchytová lišta Berlin 10mm EU šampáň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úchytová lišta 2,7m strieborná</v>
      </c>
      <c r="C1649" s="185">
        <f t="shared" si="51"/>
        <v>23.446359999999999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horná vodiaca lišta 3m strieborná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Pax XL spodná krycia lišta 3m 4mm strieborná</v>
      </c>
      <c r="C1651" s="185">
        <f t="shared" si="51"/>
        <v>29.09327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tesnenie pre profil Pax XL</v>
      </c>
      <c r="C1652" s="185">
        <f t="shared" si="51"/>
        <v>0.59852000000000005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horné vedenie  6m oliva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spodné vedenie  6m oliva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horná vodiaca lišta Simple/Blue 3m (lamino 18mm)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spodná krycia lišta Simple/Blue 3m (lamino 18mm)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držiak horného vedenia pre lamino 25 - 45mm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/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IC-lišta krycia dolné koľaje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horný vodiaci profil 2m strieborný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horný vodiaci profil 2m nerez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spodný prefil 2m elox nerez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krycí profil alu 2m nerez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profil "U" pre lamino 18mm 3m čierna lesk</v>
      </c>
      <c r="C1677" s="185">
        <f t="shared" si="53"/>
        <v>6.1933800000000003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uholník Mini 17x11mm 1,7m čiena lesk</v>
      </c>
      <c r="C1678" s="185">
        <f t="shared" si="53"/>
        <v>3.17476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uholník Mini 17x11mm 2,35m čierna lesk</v>
      </c>
      <c r="C1679" s="185">
        <f t="shared" si="53"/>
        <v>4.3978200000000003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uholník Mini 17x11mm 3m čierna lesk</v>
      </c>
      <c r="C1680" s="185">
        <f t="shared" si="53"/>
        <v>5.6208799999999997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spodná krycia lišta 1,7m 10mm čierna lesk</v>
      </c>
      <c r="C1681" s="185">
        <f t="shared" si="53"/>
        <v>19.048539999999999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spodná krycia lišta 2,35m 10mm čierna lesk</v>
      </c>
      <c r="C1682" s="185">
        <f t="shared" si="53"/>
        <v>26.30885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spodná krycia lišta 3m 10mm čierna lesk</v>
      </c>
      <c r="C1683" s="185">
        <f t="shared" si="53"/>
        <v>33.67324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horná vodiaca lišta 1,7m čierna lesk</v>
      </c>
      <c r="C1684" s="185">
        <f t="shared" si="53"/>
        <v>10.487109999999999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horná vodiaca lišta 2,35m černa lesk</v>
      </c>
      <c r="C1685" s="185">
        <f t="shared" si="53"/>
        <v>14.52061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horná vodiaca lišta 3m čierna lesk</v>
      </c>
      <c r="C1686" s="185">
        <f t="shared" si="53"/>
        <v>18.528089999999999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spojovacia lišta H18 3m čierna lesk</v>
      </c>
      <c r="C1687" s="185">
        <f t="shared" si="53"/>
        <v>15.587540000000001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spodne vedenie 1,7m čierna lesk</v>
      </c>
      <c r="C1688" s="185">
        <f t="shared" si="53"/>
        <v>10.851419999999999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spodné vedenie 3m čierna lesk</v>
      </c>
      <c r="C1689" s="185">
        <f t="shared" si="53"/>
        <v>18.94445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spodné vedenie 4,05m čierna lesk</v>
      </c>
      <c r="C1690" s="185">
        <f t="shared" si="53"/>
        <v>25.658280000000001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spodné vedenie 6m čierna lesk</v>
      </c>
      <c r="C1691" s="185">
        <f t="shared" si="53"/>
        <v>37.914929999999998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horné vedenie 1,7m čierna lesk</v>
      </c>
      <c r="C1692" s="185">
        <f t="shared" si="53"/>
        <v>18.39798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horné vedenie 3m čierna lesk</v>
      </c>
      <c r="C1693" s="185">
        <f t="shared" si="53"/>
        <v>32.476199999999999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horné vedenie 4,05m čierna lesk</v>
      </c>
      <c r="C1694" s="185">
        <f t="shared" si="53"/>
        <v>43.848080000000003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horné vedenie 6m čierna lesk</v>
      </c>
      <c r="C1695" s="185">
        <f t="shared" si="53"/>
        <v>64.95241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maska Elegant II 1,7m čierna lesk</v>
      </c>
      <c r="C1696" s="185">
        <f t="shared" si="53"/>
        <v>3.3308900000000001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maska Elegant II 3m čierna lesk</v>
      </c>
      <c r="C1697" s="185">
        <f t="shared" si="53"/>
        <v>5.8811099999999996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maska Elegant II 4,05m čierna lesk</v>
      </c>
      <c r="C1698" s="185">
        <f t="shared" si="53"/>
        <v>7.93689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maska Elegant II 6m čierna lesk</v>
      </c>
      <c r="C1699" s="185">
        <f t="shared" si="53"/>
        <v>11.762219999999999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sada kovania pre skladacie dvere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dolný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horné vedenie 6m oliva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spodný vozík WD10 V Duo 60kg (2 ks)</v>
      </c>
      <c r="C1705" s="185">
        <f t="shared" si="53"/>
        <v>18.632180000000002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horná upevňovacia svorka T 12 mm</v>
      </c>
      <c r="C1709" s="185">
        <f t="shared" si="53"/>
        <v>23.634450000000001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Rektifikačná nožka VS-U univerzálna 12 mm</v>
      </c>
      <c r="C1710" s="185">
        <f t="shared" si="53"/>
        <v>24.796800000000001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horné vedenie jednoduché 2,35m strieborná</v>
      </c>
      <c r="C1715" s="185">
        <f t="shared" si="53"/>
        <v>26.12669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horný a stredná profil 2m nerez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dolný profil 4/18mm 2m nerez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/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sada kovania pro interiérové dvere Simple 18 Galaxy 50kg brzda + tlmič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sada kovania pro interiérové dvere Simple 18 Galaxy 50kg  2x tlmič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IC-horné vedenie 5m šampaň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IC-spodné vedenie 5m šampaň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IC-horné vedenie 2m  strieborné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IC-horné vedenie 3m  strieborné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IC-horné vedenie 5m strieborné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IC-spodné vedenie 2m strieborné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IC-spodné vedenie 3m strieborné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IC-spodné vedenie 5m strieborné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IC-sada vozíkov Comfort 1 krídlo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IC-sada vozíkov symetrická - 1 krídlo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IC-pozicionér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IC-spona dorazového kartáču</v>
      </c>
      <c r="C1732" s="185">
        <f t="shared" ref="C1732:C1795" si="55">IF($A$2=1,H1732,IF($A$2=2,I1732,IF($A$2=3,J1732,IF($A$2=4,K1732,IF($A$2&gt;4,O1732,"zadat jazyk")))))</f>
        <v>0.11414000000000001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IC-tlmič dorazu pravý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IC-tlmič dorazu ľavý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IC-tesnenie na sklo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214-380 Herkules plus horné vedenie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Záves dverí 25kg</v>
      </c>
      <c r="C1738" s="185">
        <f t="shared" si="55"/>
        <v>2.70635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S-sada kovania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S-horná lišta S25 - 1m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S-spodná lišta S25 - 1m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IC-krycia lišta samolepiaca  3m šampáň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IC-obojstranná lepiaca páska číra 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S-madlo S70a - 2,7m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S-madlo S70c - 2,7m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S-brzda S35</v>
      </c>
      <c r="C1748" s="185">
        <f t="shared" si="55"/>
        <v>1.3802700000000001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tlmič</v>
      </c>
      <c r="C1750" s="185">
        <f t="shared" si="55"/>
        <v>24.201370000000001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S09 str.elox 2,7m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- ocel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IC-horné vedenie EU 6m šampáň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IC-spodné vedenie EU 6m šampáň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IC-Horná vodiaca lištaEU 10mm 6m šampáň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IC-spodná krycia lišta EU 10mm 6m šampáň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pos.interiérové kovanie, sada kovanie do 60kg</v>
      </c>
      <c r="C1764" s="185">
        <f t="shared" si="55"/>
        <v>140.84192999999999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pos.interiérové kovanie 100kg horné vedenie 2m elox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</v>
      </c>
      <c r="C1766" s="185">
        <f t="shared" si="55"/>
        <v>156.05096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lišta dvojitá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S-SALU06 NN-dolný vodiaci profil 2m str.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krycí profil (maska) 2m str.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krycí profil 3,5m strieborný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horné vedenie 3m biela mat</v>
      </c>
      <c r="C1786" s="185">
        <f t="shared" si="55"/>
        <v>32.476199999999999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S-sada kovania S55B</v>
      </c>
      <c r="C1790" s="185">
        <f t="shared" si="55"/>
        <v>12.86153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IC-tesnenie na sklo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IC-horné vedenie  jednoduché 2m šampáň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IC-horné vedenie  jednoduché 3m šampáň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IC-horné vedenie  jednoduché 5m šampáň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IC-spodné vedenie  jednoduché 2m šampáň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IC-spodné vedenie  jednoduché 3m šampáň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IC-spodné vedenie  jednoduché 5m šampáň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IC-úch.lišta Comfort 12mm 2,6m šampáň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tlmič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strieborný elox 2,7m</v>
      </c>
      <c r="C1811" s="185">
        <f t="shared" si="57"/>
        <v>26.22495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vodiaci profil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dolná priečka 3m strieborná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S-tesnenie pre sklo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strieborna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napínacia vzpera 1860mm</v>
      </c>
      <c r="C1816" s="185">
        <f t="shared" si="57"/>
        <v>32.700000000000003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S-tesnenie pre sklo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dolná priečka 3,5m strieborná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horná a stredová priečka 3,5m strieborná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/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tlmič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tlmič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tlmič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nosnosť 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tlmič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spodná krycia lišta Simple/Blue 2m (pre lamino 18mm) biely lesk</v>
      </c>
      <c r="C1827" s="185">
        <f t="shared" si="57"/>
        <v>17.331050000000001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spodná krycia lišta Simple/Blue 3m (pre lamino 18mm) biely lesk</v>
      </c>
      <c r="C1828" s="185">
        <f t="shared" si="57"/>
        <v>25.970549999999999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horná vodiaca lišta Simple/Blue 2m (pre lamino 18mm) biely lesk</v>
      </c>
      <c r="C1829" s="185">
        <f t="shared" si="57"/>
        <v>8.8476800000000004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horná vodiaca lišta Simple/Blue 3m (pre lamino 18mm) biely lesk</v>
      </c>
      <c r="C1830" s="185">
        <f t="shared" si="57"/>
        <v>13.27153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spojovacia lišta Simple/Blue H21 3m (pre lamino 18mm) biely lesk</v>
      </c>
      <c r="C1831" s="185">
        <f t="shared" si="57"/>
        <v>14.8589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spojovacia lišta Simple/Blue H28 3m (pre lamino 18mm) biely lesk</v>
      </c>
      <c r="C1832" s="185">
        <f t="shared" si="57"/>
        <v>25.736350000000002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spodné vedenie 2m biela lesk</v>
      </c>
      <c r="C1833" s="185">
        <f t="shared" si="57"/>
        <v>10.487109999999999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spodné vedenie 3m biela lesk</v>
      </c>
      <c r="C1834" s="185">
        <f t="shared" si="57"/>
        <v>15.74367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spodné vedenie 6m biela lesk</v>
      </c>
      <c r="C1835" s="185">
        <f t="shared" si="57"/>
        <v>31.461320000000001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horné vedenie 2m biela lesk</v>
      </c>
      <c r="C1836" s="185">
        <f t="shared" si="57"/>
        <v>19.621040000000001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horné vedenie 3m biela lesk</v>
      </c>
      <c r="C1837" s="185">
        <f t="shared" si="57"/>
        <v>29.431560000000001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horné vedenie 6m biela lesk</v>
      </c>
      <c r="C1838" s="185">
        <f t="shared" si="57"/>
        <v>58.863120000000002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04920-A Lynx úchytová lišta 2,7m strieborná</v>
      </c>
      <c r="C1839" s="185">
        <f t="shared" si="57"/>
        <v>22.561589999999999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úchytová lišta 2,7m oliva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úchytová lišta 18mm 2,7m biela mat</v>
      </c>
      <c r="C1841" s="185">
        <f t="shared" si="57"/>
        <v>16.446280000000002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spodné vedenie 1,7m biela mat</v>
      </c>
      <c r="C1842" s="185">
        <f t="shared" si="57"/>
        <v>10.851419999999999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spodné vedenie 2,35m biely mat</v>
      </c>
      <c r="C1843" s="185">
        <f t="shared" si="57"/>
        <v>14.91095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spodné vedenie 4,05m biela mat</v>
      </c>
      <c r="C1844" s="185">
        <f t="shared" si="57"/>
        <v>25.658280000000001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spodné vedenie 6m biela mat</v>
      </c>
      <c r="C1845" s="185">
        <f t="shared" si="57"/>
        <v>37.914929999999998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 - S80 - brzda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vodítko</v>
      </c>
      <c r="C1852" s="185">
        <f t="shared" si="57"/>
        <v>0.37641999999999998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MSE-imbusový klúc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šablóna pre vozíky pre lamino 18mm</v>
      </c>
      <c r="C1854" s="185">
        <f t="shared" si="57"/>
        <v>4.6192500000000001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čierna mat</v>
      </c>
      <c r="C1860" s="185">
        <f t="shared" ref="C1860:C1923" si="59">IF($A$2=1,H1860,IF($A$2=2,I1860,IF($A$2=3,J1860,IF($A$2=4,K1860,IF($A$2&gt;4,O1860,"zadat jazyk")))))</f>
        <v>21.598759999999999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sada kovania pre dvojo dverí</v>
      </c>
      <c r="C1863" s="185">
        <f t="shared" si="59"/>
        <v>46.866700000000002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sada kovania pre vnútorné dvere</v>
      </c>
      <c r="C1864" s="185">
        <f t="shared" si="59"/>
        <v>23.16011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horné vedenie  1,7m strieborná</v>
      </c>
      <c r="C1865" s="185">
        <f t="shared" si="59"/>
        <v>8.1450700000000005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horné vedenie 1,7m biela lesk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horné vedenie  2,35m strieborná</v>
      </c>
      <c r="C1867" s="185">
        <f t="shared" si="59"/>
        <v>11.241759999999999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horné vedenie 2,35 m biela lesk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horné vedenie  3m strieborná</v>
      </c>
      <c r="C1869" s="185">
        <f t="shared" si="59"/>
        <v>14.36448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horné vedenie 3m biela lesk</v>
      </c>
      <c r="C1870" s="185">
        <f t="shared" si="59"/>
        <v>18.684229999999999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horné vedenie 6m strieborná</v>
      </c>
      <c r="C1871" s="185">
        <f t="shared" si="59"/>
        <v>28.728950000000001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horné vedenie 6m biela lesk</v>
      </c>
      <c r="C1872" s="185">
        <f t="shared" si="59"/>
        <v>37.34243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horizontálna lišta 1,7m strieborná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horizontálna lišta 1,7m strieborná</v>
      </c>
      <c r="C1874" s="185">
        <f t="shared" si="59"/>
        <v>24.513290000000001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horizontálna lišta 1,7m biela lesk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horizontálna lišta 1,7m biela lesk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horizontálna lišta 2,35 m biela lesk</v>
      </c>
      <c r="C1877" s="185">
        <f t="shared" si="59"/>
        <v>39.554349999999999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horizontálna lišta 2,35 m biela lesk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horizontálna lišta 2,35m strieborná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horizontálna lišta 2,35m strieborná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horizontálna lišta 3m strieborná</v>
      </c>
      <c r="C1881" s="185">
        <f t="shared" si="59"/>
        <v>38.825719999999997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horizontálna lišta 3m strieborná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horizontálna lišta 3m biela lesk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horizontálna lišta 3m biela lesk</v>
      </c>
      <c r="C1884" s="185">
        <f t="shared" si="59"/>
        <v>50.483840000000001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horná krytka 1,1m strieborná</v>
      </c>
      <c r="C1885" s="185">
        <f t="shared" si="59"/>
        <v>3.7472500000000002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okrasná lišta S10 3m strieborná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okrasná lišta S20 3m strieborná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tlmič</v>
      </c>
      <c r="C1890" s="185">
        <f t="shared" si="59"/>
        <v>11.293049999999999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pre lamino 18mm 2m strieborný</v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S-narážací profil 28mm 2m strieborný</v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KOMPLET pre ROZVR. DV. ZR18</v>
      </c>
      <c r="C1893" s="185">
        <f t="shared" si="59"/>
        <v>28.442699999999999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vodiací tŕň Omge 1390/1400</v>
      </c>
      <c r="C1894" s="185">
        <f t="shared" si="59"/>
        <v>0.83721000000000001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elox profil horný 13/18 mm pre kabinky, dĺžka 3,2m</v>
      </c>
      <c r="C1895" s="185">
        <f t="shared" si="59"/>
        <v>66.124799999999993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horný 10/25 mm pre kabinky, dĺžka 3,2m</v>
      </c>
      <c r="C1896" s="185">
        <f t="shared" si="59"/>
        <v>66.124799999999993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tlmič</v>
      </c>
      <c r="C1900" s="185">
        <f t="shared" si="59"/>
        <v>11.293049999999999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tlmič</v>
      </c>
      <c r="C1901" s="185">
        <f t="shared" si="59"/>
        <v>11.293049999999999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IC-horné vedenie EU 4m šampáň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IC-spodné vedenie EU 4m šampáň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IC-sada horných vozíkov (2ks) pre  Rome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IC-sada spodných vozíkov (2ks) pre Rome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S-S45-kryt předných dverí 2m strieborny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/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sada kovania pre tlmič Mini</v>
      </c>
      <c r="C1918" s="185">
        <f t="shared" si="59"/>
        <v>2.0818099999999999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krycí profil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horné vedenie 3m surový</v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Herakles tlmič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Herakles tlmič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sada kovania ZPH-18 pre 1 krídlo</v>
      </c>
      <c r="C1927" s="185">
        <f t="shared" si="61"/>
        <v>19.20468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držiak horného vedenia Herakles</v>
      </c>
      <c r="C1928" s="185">
        <f t="shared" si="61"/>
        <v>1.8736299999999999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spodný vozík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horný vozík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sada kovania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S-S50-horná lišta alu surová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S-S50-horná lišta alu surová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S-S50-spodná lišta alu surová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S-sada kovania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str.elox 2,7m</v>
      </c>
      <c r="C1942" s="185">
        <f t="shared" si="61"/>
        <v>29.42464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MSE-spodný vozík pre DTD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Výztuha dverí max. 2250mm čierna</v>
      </c>
      <c r="C1944" s="185">
        <f t="shared" si="61"/>
        <v>7.8904800000000002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Výstuha dverí max. 2250mm biela</v>
      </c>
      <c r="C1945" s="185">
        <f t="shared" si="61"/>
        <v>7.8904800000000002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/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tlmič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uholník Mini 17x11mm 3m čierna mat</v>
      </c>
      <c r="C1959" s="185">
        <f t="shared" si="61"/>
        <v>5.6208799999999997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horné vedenie 3m čierna mat</v>
      </c>
      <c r="C1960" s="185">
        <f t="shared" si="61"/>
        <v>32.476199999999999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spodné vedenie 3m čierna mat</v>
      </c>
      <c r="C1961" s="185">
        <f t="shared" si="61"/>
        <v>18.94445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strieborná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horná a stredová priečka 2,5m strieborná</v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dolná priečka 2,5m strieborná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dolný vodiaci profil 2,5m strieborná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 - sada kovania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úchytová lišta 18mm 2,7m čierna mat</v>
      </c>
      <c r="C1968" s="185">
        <f t="shared" si="61"/>
        <v>16.44107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S-sada kovania S80SC-doplnková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S-sada kovania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šatná tyč oválná 3m strieborná</v>
      </c>
      <c r="C1973" s="185">
        <f t="shared" si="61"/>
        <v>14.59868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spojovací element rohový</v>
      </c>
      <c r="C1974" s="185">
        <f t="shared" si="61"/>
        <v>1.3011299999999999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upevňovací element stenový</v>
      </c>
      <c r="C1975" s="185">
        <f t="shared" si="61"/>
        <v>1.11897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nožka s regulaciou</v>
      </c>
      <c r="C1976" s="185">
        <f t="shared" si="61"/>
        <v>2.8624900000000002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šatná tyč guľatá 3m strieborná</v>
      </c>
      <c r="C1977" s="185">
        <f t="shared" si="61"/>
        <v>9.4461999999999993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šatná tyč guľatá 4m strieborná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základný nosník 3m strieborná</v>
      </c>
      <c r="C1979" s="185">
        <f t="shared" si="61"/>
        <v>34.141649999999998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držiak oválnej tyče do nosníku</v>
      </c>
      <c r="C1980" s="185">
        <f t="shared" si="61"/>
        <v>1.5093099999999999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držiak police</v>
      </c>
      <c r="C1981" s="185">
        <f t="shared" si="61"/>
        <v>2.7844199999999999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držák police na boty</v>
      </c>
      <c r="C1982" s="185">
        <f t="shared" si="61"/>
        <v>3.4349799999999999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záslepka kulaté šatní tyče</v>
      </c>
      <c r="C1983" s="185">
        <f t="shared" si="61"/>
        <v>0.33828999999999998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záslepka nosníku</v>
      </c>
      <c r="C1984" s="185">
        <f t="shared" si="61"/>
        <v>1.35318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sada 8 ks upevňovacích uholníkov</v>
      </c>
      <c r="C1985" s="185">
        <f t="shared" si="61"/>
        <v>20.141490000000001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S-S05-1-horný vod.profil jednod. 3m str.</v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horná a stredová priečka 3m strieborná</v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/>
      </c>
      <c r="C1996" s="185">
        <f t="shared" si="63"/>
        <v>23.634450000000001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 záves ľavý (skrutky) H70 18 mm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sada kovania pre dvoje dvere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spodné vedenie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horné vedenie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spodné vedenie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horné vedenie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00901-A First horné/spodné vedenie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Gemini-2 úch.lišta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System 10 II úch.lišta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spodné vedenie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01008-A Gemini horné vedenie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01010-A Gemini horné vedenie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01011-A Gemini horné vedenie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 01439-A Gemini horné vedenie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uholník Mini 17x11mm oliva new 1,7m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uholník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spojovaciá lišta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spodná krycia lišta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spodná krycia lišta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spodná krycia lišta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206 VOD.LIŠTA HOR.1,7M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207 VOD.LIŠTA HOR.2,35M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208 VOD.LIŠTA HOR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153 SPOJ.LIŠTA "H 10"3M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úchytová lišta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Tytan úch.lišta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HOR.VEDENIE COMFORT 2,35 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HOR.VEDENIE COMFORT 3 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HOR.VEDENIE COMFORT 4,05 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161 U PROFna DTD 18mm-3m,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 00219-A spojovacia lišta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úchytová lišta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úchytová lišta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uholník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uholník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spojovacia lišta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01370-A  spojovacia lišta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01246-A Single horné vedenie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01248-A Single horné vedenie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spodné vedenia 1,7 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spodné vedenia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SPODNÉ VEDENIE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spodné vedenie 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spodné vedenie 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spodné vedenie 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02032-A profil "U" pre lamino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SPOJOVACia LIŠTA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Gemini horné vedenie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okrasná lišta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okrasná lišta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Julia II úch.lišta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Romeo II úch.lišta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II-úchyt.lišta oliva new 2,7m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úchytová lišta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 18 II úchytová lišta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úchytová lišta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úchytová lišta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 16 II úch.lišta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ERGO UCH.LIŠTA.2,70m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HOR/SPOD VED. 1,8 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SPOD.VED. DOUBLER II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SPOD.VED. DOUBLER II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SPOD.VED. DOUBLER II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SPOD.VED. DOUBLER II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SPOD.VED. DOUBLER II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MASKA DOUBLER II 1,7 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MASKA DOUBLER II 2,35 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MASKA DOUBLER II 3 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MASKA DOUBLER II 4,05 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MASKA DOUBLER II 6 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úchytová lišta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úchytová lišta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HOR/SPOD VED. 3 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horné/spodné vedenie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horné/spodné vedenie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horné vedenie jednoduché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horné vedenie jednoduché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úchytová lišta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úchytová lišta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spodné vedenie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spodné vedenie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úchytová lišta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spojovacia lišta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horné vedenie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spojovacia lišta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spojovacia lišta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horné vedenie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vodiaca lišta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Oaza II úch. Lišta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vodiaca lišta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Fala úchytová lišta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Polo úchytová lišta 10mm 2,7m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horné vedenie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spodné vedenie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04444-M spojovacia lišta Simple/Blue H28 3m (pre lamino 18mm) oliva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spodná krycia lišta Simple/Blue 3m (pre lamino 10mm)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horné vedenie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horné vedenie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horné vedenie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horné vedenie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horné vedenie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spodné vedenie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spodné vedenie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spodné vedenie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spodné vedenie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spodné vedenie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horná vodiaca lišta Simple/Blue 1,5m (pre lamino 18mm) oliva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horná vodiaca lišta Simple/Blue 2m (pre lamino 18mm) oliva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horná vodiaca lišta Simple/Blue 2,5m (pre lamino 18mm)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04448-M spodná krycia lišta Simple/Blue 1,5m (pre lamino 18mm) oliva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horná vodiaca lišta Simple/Blue 1,5m (pre lamino 10mm)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horná vodiaca lišta Simple/Blue 2m (pre lamino 10mm)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horná vodiaca lišta Simple/Blue 2,5m (pre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spodná krycia lišta Simple/Blue 1,5m (pre lamino 10mm)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spodná vodiaca lišta Simple/Blue 2m (pre lamino 10mm)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spodná vodiaca lišta Simple/Blue 2,5 (pre lamino 10mm)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04446-M spojovacia lišta Simple/Blue H21 3m (pre lamino 18mm) oliva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spojovacia lišta Simple/Blue H25 3m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úchytová lišta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maska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profil "U" na DTD 36mm oliva new 3m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profil "U" Mini na DTD 18mm oliva new 3m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uholník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uholník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úchytová lišta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okrasná lišta S18 s lepidlom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04586-A Gemini II spodné vedenie 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spodné vedenie 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spodné vedenie 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spodné vedenie 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spodné vedenie 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spodné vedenie 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spodný profil 2,5m elox strieborný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/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S-sada kovania SPS PV</v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S-sada kovania SPS ZV</v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S-vodiaca lišta SPS pro šikmé dvere 3m strieborná</v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S-S06N-dolný vodiaci profil 4,5m strieborný</v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S-S05-horný vodiaci profil 5m strieborný</v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/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 oceľový 6m strieborný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/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Kartáč zásuvný 6,7x7mm šedý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S-sada kovania S65</v>
      </c>
      <c r="C2180" s="185">
        <f t="shared" ref="C2180:C2243" si="69">IF($A$2=1,H2180,IF($A$2=2,I2180,IF($A$2=3,J2180,IF($A$2=4,K2180,IF($A$2&gt;4,O2180,"zadat jazyk")))))</f>
        <v>12.86153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horný vod.profil 3,5m,str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horný vod.profil 4m,str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DOLNÝ VOD.profil 3m alu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Posuvné interiérové kovanie 1390 40kg</v>
      </c>
      <c r="C2184" s="185">
        <f t="shared" si="69"/>
        <v>21.132370000000002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Posuvné interiérové kovanie 1391/120 - 40kg</v>
      </c>
      <c r="C2185" s="185">
        <f t="shared" si="69"/>
        <v>38.25994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Posuvné interiérové kovanie 1391/155 40kg</v>
      </c>
      <c r="C2186" s="185">
        <f t="shared" si="69"/>
        <v>43.740960000000001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Posuvné interiérové kovanie 1391/190 40kg</v>
      </c>
      <c r="C2187" s="185">
        <f t="shared" si="69"/>
        <v>48.757939999999998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Posuvné interiérové kovanie 1391/230 40kg</v>
      </c>
      <c r="C2188" s="185">
        <f t="shared" si="69"/>
        <v>55.012709999999998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Posuvné interiérové kovanie 1391/280 40kg</v>
      </c>
      <c r="C2189" s="185">
        <f t="shared" si="69"/>
        <v>62.404040000000002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Posuv.int.kov. 1391/330 - 40kg</v>
      </c>
      <c r="C2190" s="185">
        <f t="shared" si="69"/>
        <v>70.021709999999999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oceľový 2m strieborný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sada Herkules plus 40kg pre 2 krídla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vodítko pre skládacie dvere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stredový záves pružinový strieborný</v>
      </c>
      <c r="C2194" s="185">
        <f t="shared" si="69"/>
        <v>3.3569200000000001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horné vedenie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– pliešok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S-sada kovania S80SC vrátane tlmiča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bočná krytka profilu Single+pozic.</v>
      </c>
      <c r="C2207" s="185">
        <f t="shared" si="69"/>
        <v>27.01146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 S11 strieborný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zatvárač s indikátorom 12-18mm</v>
      </c>
      <c r="C2212" s="185">
        <f t="shared" si="69"/>
        <v>30.995999999999999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Zatvárač s indikátorom obsadené/voľné, pre odsadený  záves, pre lamino 12 mm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Dverný doraz</v>
      </c>
      <c r="C2215" s="185">
        <f t="shared" si="69"/>
        <v>4.3910999999999998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Dverná úchytka H38</v>
      </c>
      <c r="C2216" s="185">
        <f t="shared" si="69"/>
        <v>24.538499999999999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uholník (prichytenie ku stene)</v>
      </c>
      <c r="C2217" s="185">
        <f t="shared" si="69"/>
        <v>5.1660000000000004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 záves ľavý (skrutky) H70 12 mm</v>
      </c>
      <c r="C2218" s="185">
        <f t="shared" si="69"/>
        <v>25.055099999999999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 záves pravý (skrutky) H70 12 mm</v>
      </c>
      <c r="C2219" s="185">
        <f t="shared" si="69"/>
        <v>25.055099999999999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Záves ľavý (vruty) SH70 12 mm</v>
      </c>
      <c r="C2220" s="185">
        <f t="shared" si="69"/>
        <v>25.055099999999999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Záves pravý (vruty) SH70 12 mm</v>
      </c>
      <c r="C2221" s="185">
        <f t="shared" si="69"/>
        <v>25.055099999999999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 záves ľavý odsadený (vruty)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 záves pravý odsadený (vruty) VSH70</v>
      </c>
      <c r="C2223" s="185">
        <f t="shared" si="69"/>
        <v>25.055099999999999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Spojovacia trubka 32 mm - 3 m</v>
      </c>
      <c r="C2225" s="185">
        <f t="shared" si="69"/>
        <v>67.158000000000001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Prichytenie trubky na stenu</v>
      </c>
      <c r="C2226" s="185">
        <f t="shared" si="69"/>
        <v>5.9409000000000001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Rohový spoj trubky 90 stupňov</v>
      </c>
      <c r="C2227" s="185">
        <f t="shared" si="69"/>
        <v>23.582789999999999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Spojnice trubky T</v>
      </c>
      <c r="C2228" s="185">
        <f t="shared" si="69"/>
        <v>23.582789999999999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horná upevňovacia svorka 90° pre KD 12mm</v>
      </c>
      <c r="C2234" s="185">
        <f t="shared" si="69"/>
        <v>24.796800000000001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S-S15-úch.profil+krycí pr.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S-sada kovania S55A</v>
      </c>
      <c r="C2236" s="185">
        <f t="shared" si="69"/>
        <v>12.86153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IC-spojka na šikmé Comfort hliníkové dvere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S-karáč dorazový nízky 12,8x4,6 mm šedý</v>
      </c>
      <c r="C2238" s="185">
        <f t="shared" si="69"/>
        <v>0.50190999999999997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IC-úchytová lišta Portland 10mm 2,7m strieborná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S-obojstranný tlmič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IC-spodné vedenie  3m arktické striebro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IC-vodiaca lišta 10mm, 2,4m elox str.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spodný profil 3m elox strieborný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tlmič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sada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sada kovania ZSE-10 Plus</v>
      </c>
      <c r="C2254" s="185">
        <f t="shared" si="71"/>
        <v>66.747969999999995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sada kovania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sada kovania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sada kovania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IC-horné vedenie  jednoduché 2m strieborné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IC-horné vedenie  jednoduché 3m strieborné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IC-spodné vedenie  jednoduché 2m strieborné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IC-spodné vedenie  jednoduché 3m strieborné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IC-spodné vedenie  jednoduché 5m strieborné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SALU06 N-dolný vodiaci profil 3m str.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SALU-S06N KRYCÍ PROFIL 3M ALU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úchytová lišta 100m oliva new (vzorka)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horná jednokoľaj 5m oliva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STRIEBORNÝ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vod.profil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vodiaci profil alu elox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PROFIL S30 DVOJTÝ ELOX. 4,5 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S-kartáč protiprachový vysoký 6,7x12mm sivý</v>
      </c>
      <c r="C2275" s="185">
        <f t="shared" si="71"/>
        <v>0.81560999999999995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tlmič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S-Salu 06(S06)-DOLNÝ VOD.profil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S-Salu 06(S06)-DOLNÝ VOD.profil 3,5m str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sada pre rozbalovacie dvere</v>
      </c>
      <c r="C2356" s="185">
        <f t="shared" si="73"/>
        <v>20.818079999999998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horný vodiaci profil 2m strieborný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S-S05 -horný vod.profil 2,5m,str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S-S05 -horný vod.profil 3m,str</v>
      </c>
      <c r="C2359" s="185">
        <f t="shared" si="73"/>
        <v>44.059249999999999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dolný vodiaci profil 2m strieborný</v>
      </c>
      <c r="C2360" s="185">
        <f t="shared" si="73"/>
        <v>14.77941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S-S06 -horný vod.profil 2,5m,str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S-S06 -dolný vod.profil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úchytový profil + krycí profil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horný a stredná profil 4/18mm 2m strieborný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horný a stredný profil 4/18mm 3m strieborný</v>
      </c>
      <c r="C2365" s="185">
        <f t="shared" si="73"/>
        <v>20.327470000000002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dolný profil 4/18mm 2m strieborný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dolný profil 4/18mm 3m  strieborný</v>
      </c>
      <c r="C2367" s="185">
        <f t="shared" si="73"/>
        <v>42.537120000000002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S-sada kovania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SALU-S06N KRYCÍ PROFIL 2,5M ALU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dolní profil 4/18mm 3,5m strieborný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SALU06 NN-DOLNÝ VOD.PROFIL 3,5M ALU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SALU-S06N KRYCÍ PROFIL 3,5M ALU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S-65 horný a stredný profil 3,5m strieborný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S-S65-dolný profil 4/18mm 3,5m strieborný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sada 3 kr.,max.21mm,50kg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sada 3 kr.,max.28mm,50kg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sada 2 tlmičov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horné vedenie alu elox 3 m</v>
      </c>
      <c r="C2386" s="185">
        <f t="shared" si="75"/>
        <v>16.25855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spodné vedenie alu elox 3 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IC-lišta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IC-horné vedenie WE 10mm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IC-spodné vedenie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vodorovná lišta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IC-krycia lišta 14mm 3,6m anodovaný šampáň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IC-deliaci profil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1200-1799mm sada kovanie + vedenia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1800-2199mm sada kovanie + vedenia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2200-2400mm sada kovanie + vedenia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lišta dvojitá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Držiak tyče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nosník 2108mm strieborný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konzola 300mm strieborná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konzola 500mm strieborná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tyč priemer 25mm 1,2m strieborná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montažný klip silver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záslepka tyče</v>
      </c>
      <c r="C2408" s="185">
        <f t="shared" si="75"/>
        <v>1.1970400000000001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krycí profil alu 2m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IC-úchytová lišta Standard 2,75m 4mm arktik strieborný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IC-sada vozíkov Standard/Classic 1 krídl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horný vodiaci profil 1,5m strieborný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spodný profil 1,5m elox strieborný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krycí profil (maska) 1,5m strieborný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horný a stredný profil 2,5m strieborný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dolný profil 4/18mm 2,5m strieborný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PROFIL ALU S30 DVOJITÝ SUROVÝ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- kompletná sada políc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- kompletná sada políc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- kompletná sada políc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- kompletná sada políc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- kompletná sada políc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- kompletná sada políc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DRŽIAK LIŠTY 1390 (40 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posuvné kovanie 1030 2 dvere</v>
      </c>
      <c r="C2428" s="185">
        <f t="shared" si="75"/>
        <v>11.078060000000001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posuvné kovanie 1030 3 dvere</v>
      </c>
      <c r="C2429" s="185">
        <f t="shared" si="75"/>
        <v>16.63043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lišta zv.široká (Classic) biela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lišta zv.široká (Classic) biela 2,75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IC-kolejnička horná biela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IC-kolejnička spodná biela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lišta vodiaca biela 2,4m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IC-úch.lišta Rome 10mm alu EU šampaň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úchytová lišta 2,7m strieborná</v>
      </c>
      <c r="C2437" s="185">
        <f t="shared" si="77"/>
        <v>16.810600000000001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Focus 18mm úch.lišta 2,7m strieborná</v>
      </c>
      <c r="C2438" s="185">
        <f t="shared" si="77"/>
        <v>6.7658800000000001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horné vedenie 1,7m zlatá</v>
      </c>
      <c r="C2439" s="185">
        <f t="shared" si="77"/>
        <v>17.69537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horné vedenie 1,7m oliva</v>
      </c>
      <c r="C2440" s="185">
        <f t="shared" si="77"/>
        <v>17.69537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horné vedenie 1,7m strieborná</v>
      </c>
      <c r="C2441" s="185">
        <f t="shared" si="77"/>
        <v>14.15629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horné vedenie 2,35m zlatá</v>
      </c>
      <c r="C2442" s="185">
        <f t="shared" si="77"/>
        <v>24.46124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horné vedenie 2,35m oliva</v>
      </c>
      <c r="C2443" s="185">
        <f t="shared" si="77"/>
        <v>24.46124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horné vedenie 2,35m strieborná</v>
      </c>
      <c r="C2444" s="185">
        <f t="shared" si="77"/>
        <v>19.54297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01011 Gemini horné vedenie 3m zlatá</v>
      </c>
      <c r="C2445" s="185">
        <f t="shared" si="77"/>
        <v>31.227119999999999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horné vedenie 3m oliva</v>
      </c>
      <c r="C2446" s="185">
        <f t="shared" si="77"/>
        <v>31.227119999999999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01462 Gemini horné vedenie 3m strieborná</v>
      </c>
      <c r="C2447" s="185">
        <f t="shared" si="77"/>
        <v>24.9817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 Gemini horné vedenie 4,05m zlatá</v>
      </c>
      <c r="C2448" s="185">
        <f t="shared" si="77"/>
        <v>42.156610000000001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horné vedenie 4,05m oliva</v>
      </c>
      <c r="C2449" s="185">
        <f t="shared" si="77"/>
        <v>42.156610000000001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horné vedenie 4,05m strieborná</v>
      </c>
      <c r="C2450" s="185">
        <f t="shared" si="77"/>
        <v>33.67324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spodné vedenie 1,7m zlatá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spodné vedenie 1,7m oliva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spodné vedenie 1,7m strieborná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spodné vedenie 3m zlatá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spodné vedenie 4,05m zlatá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dorazový kartáč samolepiaci 6,7x4mm</v>
      </c>
      <c r="C2456" s="185">
        <f t="shared" si="77"/>
        <v>0.20458000000000001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uholník Mini 17x11mm 1,7m zlatá</v>
      </c>
      <c r="C2457" s="185">
        <f t="shared" si="77"/>
        <v>3.0706699999999998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00903 uholník Mini 17x11mm 1,7m oliva</v>
      </c>
      <c r="C2458" s="185">
        <f t="shared" si="77"/>
        <v>3.0706699999999998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Mini 17x11mm 1,7m strieborný</v>
      </c>
      <c r="C2459" s="185">
        <f t="shared" si="77"/>
        <v>2.4461200000000001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uholník Mini 17x11mm 2,35m zlatá</v>
      </c>
      <c r="C2460" s="185">
        <f t="shared" si="77"/>
        <v>4.2286700000000002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00904 uholník Mini 17x11mm 2,35m oliva</v>
      </c>
      <c r="C2461" s="185">
        <f t="shared" si="77"/>
        <v>4.2286700000000002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úhelník Mini 17x11mm 2,35m strieborný</v>
      </c>
      <c r="C2462" s="185">
        <f t="shared" si="77"/>
        <v>3.3829400000000001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uholník Mini 17x11mm 3m zlatá</v>
      </c>
      <c r="C2463" s="185">
        <f t="shared" si="77"/>
        <v>5.3866800000000001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00905 uholník Mini 17x11mm 3m oliva</v>
      </c>
      <c r="C2464" s="185">
        <f t="shared" si="77"/>
        <v>5.3866800000000001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úhelník Mini 17x11mm 3m strieborný</v>
      </c>
      <c r="C2465" s="185">
        <f t="shared" si="77"/>
        <v>4.31975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Micra horn/spod.vedenie 1,7m str.elo</v>
      </c>
      <c r="C2466" s="185">
        <f t="shared" si="77"/>
        <v>3.3569200000000001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Micra hor/spod.vedenie 2,35m str.elo</v>
      </c>
      <c r="C2467" s="185">
        <f t="shared" si="77"/>
        <v>4.6580500000000002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Micra horné/spod.vedenie 3m str.elox</v>
      </c>
      <c r="C2468" s="185">
        <f t="shared" si="77"/>
        <v>5.9331500000000004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horné/spodné vedenie 1,7m surová</v>
      </c>
      <c r="C2469" s="185">
        <f t="shared" si="77"/>
        <v>2.6022599999999998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horné/spodné vedenie 2,35m surová</v>
      </c>
      <c r="C2470" s="185">
        <f t="shared" si="77"/>
        <v>3.61714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horné/spodné vedenie 3m surová</v>
      </c>
      <c r="C2471" s="185">
        <f t="shared" si="77"/>
        <v>4.6059999999999999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258-MASKA CLEFT 1,7M ZLATÁ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259-MASKA CLEFT 2,35M ZLATÁ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259-MASKA CLEFT 2,35M STRIEBOR.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260-MASKA CLEFT 3M ZLATÁ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spojovaciá lišta "T" 3m oliva</v>
      </c>
      <c r="C2476" s="185">
        <f t="shared" si="77"/>
        <v>11.86631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spojovaciá lišta "T" 3m strieborná</v>
      </c>
      <c r="C2477" s="185">
        <f t="shared" si="77"/>
        <v>9.6543799999999997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spodná krycia lišta 3m 10mm strieborná</v>
      </c>
      <c r="C2478" s="185">
        <f t="shared" si="77"/>
        <v>25.892489999999999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spodná krycia lišta 3m 10mm oliva</v>
      </c>
      <c r="C2479" s="185">
        <f t="shared" si="77"/>
        <v>31.64348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spodná krycia lišta 2,35m 10mm strieborná</v>
      </c>
      <c r="C2480" s="185">
        <f t="shared" si="77"/>
        <v>20.24558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spodná krycia lišta 2,35m 10mm oliva</v>
      </c>
      <c r="C2481" s="185">
        <f t="shared" si="77"/>
        <v>24.72147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spodná krycia lišta 1,7m 10mm strieborná</v>
      </c>
      <c r="C2482" s="185">
        <f t="shared" si="77"/>
        <v>14.65072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spodná krycia lišta 1,7m 10mm oliva</v>
      </c>
      <c r="C2483" s="185">
        <f t="shared" si="77"/>
        <v>17.929569999999998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206 VOD.LIŠTA HOR.1,7M STRIEBOR.</v>
      </c>
      <c r="C2484" s="185">
        <f t="shared" si="77"/>
        <v>8.0670099999999998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206 VOD.LIŠTA HOR.1,7M OLIVOVÁ</v>
      </c>
      <c r="C2485" s="185">
        <f t="shared" si="77"/>
        <v>9.6283600000000007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207 VOD.LIŠTA HOR.2,35M STRIEBOR</v>
      </c>
      <c r="C2486" s="185">
        <f t="shared" si="77"/>
        <v>11.1637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207 VOD.LIŠTA HOR.2,35M OLIVOVÁ</v>
      </c>
      <c r="C2487" s="185">
        <f t="shared" si="77"/>
        <v>13.349589999999999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208 VOD.LIŠTA HOR 3M STRIEBOR.</v>
      </c>
      <c r="C2488" s="185">
        <f t="shared" si="77"/>
        <v>14.26038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208 VOD.LIŠTA HOR 3M OLIVOVÁ</v>
      </c>
      <c r="C2489" s="185">
        <f t="shared" si="77"/>
        <v>17.044799999999999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SPOJ.LIŠTA "H10" 3M STR.</v>
      </c>
      <c r="C2490" s="185">
        <f t="shared" si="77"/>
        <v>12.17858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153 SPOJ.LIŠTA "H 10"3M OLIVOVÁ</v>
      </c>
      <c r="C2491" s="185">
        <f t="shared" si="77"/>
        <v>15.22322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tesnenie na sklo 10/4mm</v>
      </c>
      <c r="C2492" s="185">
        <f t="shared" si="77"/>
        <v>0.80669999999999997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tesnenie na sklo 10/6mm</v>
      </c>
      <c r="C2493" s="185">
        <f t="shared" si="77"/>
        <v>0.80669999999999997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skrutkovrut 6,3x32 SEVROLL a Simple</v>
      </c>
      <c r="C2494" s="185">
        <f t="shared" si="77"/>
        <v>0.15614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270-MASKA CLEFT 4,05 M ZLATÁ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úchytová lišta 2,7m oliva</v>
      </c>
      <c r="C2496" s="185">
        <f t="shared" si="77"/>
        <v>8.4573499999999999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úchytová lišta 2,7m strieborná</v>
      </c>
      <c r="C2497" s="185">
        <f t="shared" si="77"/>
        <v>6.7658800000000001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- horná vodiaca lišta 1,7m zlatá</v>
      </c>
      <c r="C2498" s="185">
        <f t="shared" si="77"/>
        <v>9.6283600000000007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horná vodiaca lišta 2,35m zlatá</v>
      </c>
      <c r="C2499" s="185">
        <f t="shared" si="77"/>
        <v>13.349589999999999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horná vodiaca lišta 3m zlatá</v>
      </c>
      <c r="C2500" s="185">
        <f t="shared" ref="C2500:C2563" si="79">IF($A$2=1,H2500,IF($A$2=2,I2500,IF($A$2=3,J2500,IF($A$2=4,K2500,IF($A$2&gt;4,O2500,"zadat jazyk")))))</f>
        <v>17.044799999999999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spodná krycia lišta 2,35m 10mm zlatá</v>
      </c>
      <c r="C2501" s="185">
        <f t="shared" si="79"/>
        <v>24.72147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spodná krycia lišta 1,7m 10mm zlatá</v>
      </c>
      <c r="C2502" s="185">
        <f t="shared" si="79"/>
        <v>17.929569999999998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spodná krycia lišta 3m 10mm zlatá</v>
      </c>
      <c r="C2503" s="185">
        <f t="shared" si="79"/>
        <v>31.64348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spojovacia lišta H10 3m zlatá</v>
      </c>
      <c r="C2504" s="185">
        <f t="shared" si="79"/>
        <v>15.22322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profil "U" pre DTD 18mm 3m striebor</v>
      </c>
      <c r="C2505" s="185">
        <f t="shared" si="79"/>
        <v>4.7621399999999996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Tytan úch.lišta 18mm 2,7m oliva</v>
      </c>
      <c r="C2506" s="185">
        <f t="shared" si="79"/>
        <v>18.892410000000002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Tytan úch.lišta 18mm 2,7m strieborná</v>
      </c>
      <c r="C2507" s="185">
        <f t="shared" si="79"/>
        <v>16.342189999999999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00024 profil "U" Decor pre lamino 16mm 3m strieborný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161 U PROFna DTD 18mm-3m, OLIVA</v>
      </c>
      <c r="C2509" s="185">
        <f t="shared" si="79"/>
        <v>5.9591799999999999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profil "U" pre lamino 18mm 3m zlatá</v>
      </c>
      <c r="C2510" s="185">
        <f t="shared" si="79"/>
        <v>5.9591799999999999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dorazový kartáč samolep. 4,8x4mm</v>
      </c>
      <c r="C2511" s="185">
        <f t="shared" si="79"/>
        <v>0.18564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spojovacia lišta H30 3m oliva</v>
      </c>
      <c r="C2512" s="185">
        <f t="shared" si="79"/>
        <v>27.45384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253S-SPOJ.LIŠTA H-30mm STR 3m</v>
      </c>
      <c r="C2513" s="185">
        <f t="shared" si="79"/>
        <v>22.509550000000001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278 UHOLNÍK K2 1,70M STRIEBORNÁ</v>
      </c>
      <c r="C2514" s="185">
        <f t="shared" si="79"/>
        <v>3.4349799999999999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278 UHOLNÍK K2 1,70M OLIVOVÁ</v>
      </c>
      <c r="C2515" s="185">
        <f t="shared" si="79"/>
        <v>4.29373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uholník K2 Decor 2,35m strieborná</v>
      </c>
      <c r="C2516" s="185">
        <f t="shared" si="79"/>
        <v>4.7621399999999996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uholník K2 Decor 2,35m zlatá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uholník K2 Decor 2,35m oliva</v>
      </c>
      <c r="C2518" s="185">
        <f t="shared" si="79"/>
        <v>5.9591799999999999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uholník K2 Decor 3m strieborná</v>
      </c>
      <c r="C2519" s="185">
        <f t="shared" si="79"/>
        <v>6.0892900000000001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uholník K2 Decor 3m oliva</v>
      </c>
      <c r="C2520" s="185">
        <f t="shared" si="79"/>
        <v>7.5725800000000003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spojovacia lišta H18 3m strieborná</v>
      </c>
      <c r="C2521" s="185">
        <f t="shared" si="79"/>
        <v>11.996420000000001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spojovacia lišta H18 3m zlatá</v>
      </c>
      <c r="C2522" s="185">
        <f t="shared" si="79"/>
        <v>14.98902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spojovacia lišta H18 3m oliva</v>
      </c>
      <c r="C2523" s="185">
        <f t="shared" si="79"/>
        <v>14.98902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spojovacia lišta T Decor 3m strieborná</v>
      </c>
      <c r="C2524" s="185">
        <f t="shared" si="79"/>
        <v>9.3160900000000009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01373 spojovacia lišta T Decor 3m oliva</v>
      </c>
      <c r="C2525" s="185">
        <f t="shared" si="79"/>
        <v>11.65812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 00036L profil "U" Decor 18mm 3m strieborná</v>
      </c>
      <c r="C2526" s="185">
        <f t="shared" si="79"/>
        <v>7.1301899999999998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 "U" Decor 18mm 3m oliva</v>
      </c>
      <c r="C2527" s="185">
        <f t="shared" si="79"/>
        <v>8.9257500000000007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protiprach.kartáč zásuvný 4,8x13mm</v>
      </c>
      <c r="C2528" s="185">
        <f t="shared" si="79"/>
        <v>0.20741000000000001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úch.lišta 2,7m str. (22/1)</v>
      </c>
      <c r="C2529" s="185">
        <f t="shared" si="79"/>
        <v>19.595020000000002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úch.lišta 2,7m str.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(Astin)-HORNÝ PROFIL 1,8M HLINÍK (32/1)</v>
      </c>
      <c r="C2531" s="185">
        <f t="shared" si="79"/>
        <v>21.260459999999998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(Astin)-HORNÝ PROFIL 2,7M HLINÍK (32/1)</v>
      </c>
      <c r="C2532" s="185">
        <f t="shared" si="79"/>
        <v>36.691870000000002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(Astin)-HORNÝ PROFIL 3,6M HLINÍK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(Astin)-SPODNÝ PROFIL 1,8M HLINÍK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(Astin)-SPODNÝ PROFIL 2,7M HLINÍK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(Astin)-SPODNÝ PROFIL 3,6M HLINÍK (22/1)</v>
      </c>
      <c r="C2536" s="185">
        <f t="shared" si="79"/>
        <v>22.17126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(Astin)-UHOLNÍK 1,8M HLINÍK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UHOLNÍK 2,7M str. (22/1)</v>
      </c>
      <c r="C2538" s="185">
        <f t="shared" si="79"/>
        <v>7.9629200000000004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(Astin)-UHOLNÍK 3,6M HLINÍK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spojovací H08 profil 3m strieborná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skrutka 2,5x18mm polguľatá hlava zinok biely</v>
      </c>
      <c r="C2541" s="185">
        <f t="shared" si="79"/>
        <v>2.9409999999999999E-2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KOMPLET pre ROZVR. DV. ZR18</v>
      </c>
      <c r="C2542" s="185">
        <f t="shared" si="79"/>
        <v>28.442699999999999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214-426 Herkules 2 horné vedenie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214-427 Herkules 2 horné vedenie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horné/spodné vedenie 1,8m strieborná</v>
      </c>
      <c r="C2546" s="185">
        <f t="shared" si="79"/>
        <v>7.93689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horné vedenie 1,7m oliva</v>
      </c>
      <c r="C2547" s="185">
        <f t="shared" si="79"/>
        <v>18.24184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horné vedenie 1,7m strieborná</v>
      </c>
      <c r="C2548" s="185">
        <f t="shared" si="79"/>
        <v>14.962999999999999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horné vedenie 2,35m oliva</v>
      </c>
      <c r="C2549" s="185">
        <f t="shared" si="79"/>
        <v>25.189879999999999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horné vedenie 2,35m strieborná</v>
      </c>
      <c r="C2550" s="185">
        <f t="shared" si="79"/>
        <v>20.661940000000001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horné vedenie 3m oliva</v>
      </c>
      <c r="C2551" s="185">
        <f t="shared" si="79"/>
        <v>32.163930000000001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HORNÉ VEDENIE 3 m strieborná</v>
      </c>
      <c r="C2552" s="185">
        <f t="shared" si="79"/>
        <v>26.412939999999999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sada pre rozbalovacie dvere</v>
      </c>
      <c r="C2553" s="185">
        <f t="shared" si="79"/>
        <v>20.818079999999998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spodné vedenia 1,7 M OLIVA</v>
      </c>
      <c r="C2554" s="185">
        <f t="shared" si="79"/>
        <v>4.73611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SMART SPODNÉ VEDENIE 1,7M STRIE.</v>
      </c>
      <c r="C2555" s="185">
        <f t="shared" si="79"/>
        <v>3.9033899999999999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spodné vedenia 2,35M OLIVA</v>
      </c>
      <c r="C2556" s="185">
        <f t="shared" si="79"/>
        <v>6.5316700000000001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SMART SPODNÉ VEDENIE 2,35M STRIE</v>
      </c>
      <c r="C2557" s="185">
        <f t="shared" si="79"/>
        <v>5.3606600000000002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SPODNÉ VEDENIE 3M OLIVA</v>
      </c>
      <c r="C2558" s="185">
        <f t="shared" si="79"/>
        <v>8.3012099999999993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SMART SPODNÉ VEDENIE 3M STRIE.</v>
      </c>
      <c r="C2559" s="185">
        <f t="shared" si="79"/>
        <v>6.7919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spodné vedenie 1,7m zlatá</v>
      </c>
      <c r="C2560" s="185">
        <f t="shared" si="79"/>
        <v>10.409039999999999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spodné vedenie  1,7m strieborná</v>
      </c>
      <c r="C2561" s="185">
        <f t="shared" si="79"/>
        <v>8.3272300000000001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spodné vedenie 2,35m zlatá</v>
      </c>
      <c r="C2562" s="185">
        <f t="shared" si="79"/>
        <v>14.36448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spodné vedenie  2,35m oliva</v>
      </c>
      <c r="C2563" s="185">
        <f t="shared" si="79"/>
        <v>14.36448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spodné vedenie  2,35m strieborná</v>
      </c>
      <c r="C2564" s="185">
        <f t="shared" ref="C2564:C2627" si="81">IF($A$2=1,H2564,IF($A$2=2,I2564,IF($A$2=3,J2564,IF($A$2=4,K2564,IF($A$2&gt;4,O2564,"zadat jazyk")))))</f>
        <v>11.47597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spodné vedenie 3m zlatá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spodné vedenie  3m oliva</v>
      </c>
      <c r="C2566" s="185">
        <f t="shared" si="81"/>
        <v>18.345929999999999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spodné vedenie  3m strieborná</v>
      </c>
      <c r="C2567" s="185">
        <f t="shared" si="81"/>
        <v>14.46857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spodné vedenie 4,05m zlatá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spodné vedenie  4,05m oliva</v>
      </c>
      <c r="C2569" s="185">
        <f t="shared" si="81"/>
        <v>24.773520000000001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spodné vedenie  4,05m strieborná</v>
      </c>
      <c r="C2570" s="185">
        <f t="shared" si="81"/>
        <v>19.751149999999999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 "U" pre lamino 16mm 3m oliva</v>
      </c>
      <c r="C2571" s="185">
        <f t="shared" si="81"/>
        <v>7.5465499999999999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horný vozík 10mm asymetrický L+P</v>
      </c>
      <c r="C2572" s="185">
        <f t="shared" si="81"/>
        <v>5.5948599999999997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pozicionér spodného vozíka HI-TEC</v>
      </c>
      <c r="C2573" s="185">
        <f t="shared" si="81"/>
        <v>0.31226999999999999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horný vozík</v>
      </c>
      <c r="C2574" s="185">
        <f t="shared" si="81"/>
        <v>1.58738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spodný vozík</v>
      </c>
      <c r="C2575" s="185">
        <f t="shared" si="81"/>
        <v>1.58738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spodné vedenie 1,7m strieborná</v>
      </c>
      <c r="C2576" s="185">
        <f t="shared" si="81"/>
        <v>9.4461999999999993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spodné vedenie  3m strieborná</v>
      </c>
      <c r="C2577" s="185">
        <f t="shared" si="81"/>
        <v>14.28641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horné vedenie 1,8m str.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VLOŽKA PRE KRYCIU LIŠ. 2,7 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horné/spodné vedenie 1,2m strieborná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sada kovania ZPE-10 II</v>
      </c>
      <c r="C2581" s="185">
        <f t="shared" si="81"/>
        <v>39.736510000000003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brzda gumová horná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brzda guľatá spodná</v>
      </c>
      <c r="C2583" s="185">
        <f t="shared" si="81"/>
        <v>1.1710199999999999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horný vozík 10mm L+P</v>
      </c>
      <c r="C2584" s="185">
        <f t="shared" si="81"/>
        <v>6.9220100000000002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horné/spodné vedenie 1,2m oliva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tesnenie na sklo 18/4-4,5mm asymetrické</v>
      </c>
      <c r="C2586" s="185" t="e">
        <f t="shared" si="81"/>
        <v>#N/A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Maxim sada kovania pre 2 dvere 1,8m strieborná</v>
      </c>
      <c r="C2587" s="185">
        <f t="shared" si="81"/>
        <v>27.470300000000002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spojovacia lišta H25 1,8m strieborná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úchytová lišta 2,7m strieborná</v>
      </c>
      <c r="C2589" s="185">
        <f t="shared" si="81"/>
        <v>16.784579999999998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sada kovania pre skládacie dvere 1200mm strieborná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spodné vedenie  2,35m strieborná</v>
      </c>
      <c r="C2591" s="185">
        <f t="shared" si="81"/>
        <v>11.194929999999999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spodné vedenie  4,05m strieborná</v>
      </c>
      <c r="C2592" s="185">
        <f t="shared" si="81"/>
        <v>19.28275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spodný vozík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úchytová lišta 2,7m strieborná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sada kovania pre 1 krídlo</v>
      </c>
      <c r="C2595" s="185">
        <f t="shared" si="81"/>
        <v>6.3495100000000004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dorazová kefa zásuvná 14x4mm sivá</v>
      </c>
      <c r="C2596" s="185">
        <f t="shared" si="81"/>
        <v>0.2218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Gemini-2 úch.lišta 2,7m strieborná</v>
      </c>
      <c r="C2597" s="185">
        <f t="shared" si="81"/>
        <v>18.892410000000002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Gemini-2 úch.lišta 2,7m oliva</v>
      </c>
      <c r="C2598" s="185">
        <f t="shared" si="81"/>
        <v>23.628520000000002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 Gemini-2 úchytová lišta 2,7m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System 10 II úch.lišta 2,7m striebor</v>
      </c>
      <c r="C2600" s="185">
        <f t="shared" si="81"/>
        <v>18.892410000000002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System 10 II úch.lišta 2,7m oliva</v>
      </c>
      <c r="C2601" s="185">
        <f t="shared" si="81"/>
        <v>23.524429999999999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úchytová lišta 2,7m zlatá</v>
      </c>
      <c r="C2602" s="185">
        <f t="shared" si="81"/>
        <v>23.524429999999999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úchytová lišta 2,7m oliva</v>
      </c>
      <c r="C2603" s="185">
        <f t="shared" si="81"/>
        <v>20.792059999999999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úchytová lišta 2,7m zlatá</v>
      </c>
      <c r="C2604" s="185">
        <f t="shared" si="81"/>
        <v>20.792059999999999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úchytová lišta 2,7m oliva kartáčovaná</v>
      </c>
      <c r="C2605" s="185">
        <f t="shared" si="81"/>
        <v>25.16385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Everest vodiaca lišta 3m strieborná</v>
      </c>
      <c r="C2606" s="185">
        <f t="shared" si="81"/>
        <v>25.60624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vozík pre šikmé krídlo - 2ks</v>
      </c>
      <c r="C2607" s="185">
        <f t="shared" si="81"/>
        <v>20.193539999999999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horné vedenie 3m strieborn</v>
      </c>
      <c r="C2608" s="185">
        <f t="shared" si="81"/>
        <v>32.554270000000002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-COMFORT HORNÉ VEDENI 4,05M STR</v>
      </c>
      <c r="C2609" s="185">
        <f t="shared" si="81"/>
        <v>71.614199999999997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spodné vedenie 4,05m striebo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horný vozík 18mm - 2ks</v>
      </c>
      <c r="C2611" s="185">
        <f t="shared" si="81"/>
        <v>7.2082600000000001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Doubler ll spodné vedenie 4,05m strieborná</v>
      </c>
      <c r="C2612" s="185">
        <f t="shared" si="81"/>
        <v>34.505969999999998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HOR. VEDENIE COMFORT 1,70 M STR.</v>
      </c>
      <c r="C2613" s="185">
        <f t="shared" si="81"/>
        <v>30.082129999999999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horné vedenie 1,7m oliva</v>
      </c>
      <c r="C2614" s="185">
        <f t="shared" si="81"/>
        <v>37.550609999999999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HOR.VEDENIE COMFORT 2,35 M OLIVA</v>
      </c>
      <c r="C2615" s="185">
        <f t="shared" si="81"/>
        <v>51.915089999999999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HOR.VEDENIE COMFORT 3 M OLIVA</v>
      </c>
      <c r="C2616" s="185">
        <f t="shared" si="81"/>
        <v>66.279560000000004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HOR.VEDENIE COMFORT 4,05 M OLIVA</v>
      </c>
      <c r="C2617" s="185">
        <f t="shared" si="81"/>
        <v>89.465699999999998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Maxim sada kovánia pre 3 dvere 2,5m strieborná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úchytová lišta 2,7m strieborná</v>
      </c>
      <c r="C2619" s="185">
        <f t="shared" si="81"/>
        <v>25.21069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úchytová lišta 2,7m oliva</v>
      </c>
      <c r="C2620" s="185">
        <f t="shared" si="81"/>
        <v>31.513369999999998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Master úch.lišta 3m strieborná</v>
      </c>
      <c r="C2621" s="185">
        <f t="shared" si="81"/>
        <v>28.026340000000001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úchytová lišta 3m oliva</v>
      </c>
      <c r="C2622" s="185">
        <f t="shared" si="81"/>
        <v>35.026420000000002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vodiaca lišta 1,8m strieborná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Maxim vod. Lišta 2,5m strieborná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MAXIM VOD.LIŠTA 3,5 M STRIEBORNA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MAXIM VOD.LIŠTA 4,3 M STRIEBORNA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spodná krycia lišta 1,8m 18mm strieborná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Maxim spod.krycia lišta 2,5m 18mm strieborná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Maxim spod.krycia lišta 3,5m 18mm strieborná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Maxim spod.krycia lišta 4,3m 18mm strieborná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SPOJ.LIŠTA H25 2,5M str.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spojovacia lišta H18 1,8m strieborná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SPOJ.LIŠTA H18 2,5M str.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horné vedenie 1,8m strieborná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Maxim horné vedenie 2,5m str.</v>
      </c>
      <c r="C2635" s="185">
        <f t="shared" si="83"/>
        <v>28.511769999999999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HORNÉ VEDENIE MAXIM 3,5M STR.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HORNÉ VEDENIE MAXIM 4,3M STR.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horná vodiaca lišta 1,7m oliva kart</v>
      </c>
      <c r="C2638" s="185">
        <f t="shared" si="83"/>
        <v>13.11539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horná vodiaca lišta 2,35m oliva kart</v>
      </c>
      <c r="C2639" s="185">
        <f t="shared" si="83"/>
        <v>18.189800000000002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horná vodiaca lišta 3m oliva kartáč.</v>
      </c>
      <c r="C2640" s="185">
        <f t="shared" si="83"/>
        <v>23.186140000000002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spod. krycia lišta 1,7m 10mm oliva kartáč</v>
      </c>
      <c r="C2641" s="185">
        <f t="shared" si="83"/>
        <v>22.27535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spod.krycia lišta 2,35m 10mm oliva kartáč</v>
      </c>
      <c r="C2642" s="185">
        <f t="shared" si="83"/>
        <v>30.836780000000001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spod.krycia lišta 3m 10mm oliva kartáč.</v>
      </c>
      <c r="C2643" s="185">
        <f t="shared" si="83"/>
        <v>39.398220000000002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Gemini HORNÉ VEDENIE 1,70M OLIVA</v>
      </c>
      <c r="C2644" s="185">
        <f t="shared" si="83"/>
        <v>24.331130000000002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horné vedenie 3m oliva</v>
      </c>
      <c r="C2645" s="185">
        <f t="shared" si="83"/>
        <v>39.502310000000001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Gemini horné vedenie 2,35M OLIVA</v>
      </c>
      <c r="C2646" s="185">
        <f t="shared" si="83"/>
        <v>33.621200000000002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Gemini horné vedenie 3M OLIVA KA</v>
      </c>
      <c r="C2647" s="185">
        <f t="shared" si="83"/>
        <v>42.911270000000002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Gemini horné vedenie 4,05M oliva kartáčovaná</v>
      </c>
      <c r="C2648" s="185">
        <f t="shared" si="83"/>
        <v>57.926310000000001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spodné vedenie  1,7m oliva kartáčovaná</v>
      </c>
      <c r="C2649" s="185">
        <f t="shared" si="83"/>
        <v>15.535489999999999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spodné vedenie  2,35m oliva kartáčovaná</v>
      </c>
      <c r="C2650" s="185">
        <f t="shared" si="83"/>
        <v>21.464729999999999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spodné vedenie  3m oliva kartáčovaná</v>
      </c>
      <c r="C2651" s="185">
        <f t="shared" si="83"/>
        <v>27.401800000000001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spodné vedenie  4,05m oliva kartáčovaná</v>
      </c>
      <c r="C2652" s="185">
        <f t="shared" si="83"/>
        <v>37.00414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SPOJ.LIŠTA "H 10" 3M OLIVA kartáčovaná</v>
      </c>
      <c r="C2653" s="185">
        <f t="shared" si="83"/>
        <v>21.624780000000001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sada kovania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horné vedenie 1,2m strieborná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vrták stupňovitý 6,5/9,5mm</v>
      </c>
      <c r="C2656" s="185">
        <f t="shared" si="83"/>
        <v>26.752659999999999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montažný prípravok pre lamino 10mm veľký</v>
      </c>
      <c r="C2657" s="185">
        <f t="shared" si="83"/>
        <v>110.13077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montážny prípravok pre lamino 10mm malý</v>
      </c>
      <c r="C2658" s="185">
        <f t="shared" si="83"/>
        <v>12.06592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úchytová lišta 2,7m strieborná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spojovacia lišta T04 3m strieborná</v>
      </c>
      <c r="C2660" s="185">
        <f t="shared" si="83"/>
        <v>7.1822400000000002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SPOJOVACia LIŠTA H04/18 3M OLIVA</v>
      </c>
      <c r="C2661" s="185">
        <f t="shared" si="83"/>
        <v>10.38302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spodné vedenie 1,7m strieborná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tesnenie na sklo 10,1/8mm</v>
      </c>
      <c r="C2663" s="185">
        <f t="shared" si="83"/>
        <v>0.80669999999999997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SP.VOZÍK WD10 V DUO 60 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Držiak tyče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nosník 2108mm strieborný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konzola 300mm strieborná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konzola 500mm strieborná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tyč priemer 25mm 1,2m strieborná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montažný klip silver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záslepka tyče</v>
      </c>
      <c r="C2671" s="185">
        <f t="shared" si="83"/>
        <v>1.1970400000000001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okrasná lišta S20 3m strieborná</v>
      </c>
      <c r="C2672" s="185">
        <f t="shared" si="83"/>
        <v>6.2194000000000003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50244 Ursus horné vedenie 1,8m surová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horné vedenie 3m surová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10022-SV Ursus sada kovania ZP-18 pro 1 krídlo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horné vedenie 6m strieborná</v>
      </c>
      <c r="C2676" s="185">
        <f t="shared" si="83"/>
        <v>49.88532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Gemini horné vedenie 6m oliva</v>
      </c>
      <c r="C2677" s="185">
        <f t="shared" si="83"/>
        <v>62.454239999999999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horné vedenie 6m zlatá</v>
      </c>
      <c r="C2678" s="185">
        <f t="shared" si="83"/>
        <v>62.454239999999999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spodné vedenie 6m strieborná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maska Cleft 6m strieborná</v>
      </c>
      <c r="C2680" s="185">
        <f t="shared" si="83"/>
        <v>3.8414600000000001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úchytová lišta 2,7m strieborná</v>
      </c>
      <c r="C2681" s="185">
        <f t="shared" si="83"/>
        <v>10.409039999999999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SPOJOVACIA LIŠTA H04/18 3M STRIEBN</v>
      </c>
      <c r="C2682" s="185">
        <f t="shared" si="83"/>
        <v>8.5354100000000006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spojovacia lišta H08/18 3m oliva</v>
      </c>
      <c r="C2683" s="185">
        <f t="shared" si="83"/>
        <v>10.77336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spojovacia lišta H08/18 3m strieborn</v>
      </c>
      <c r="C2684" s="185">
        <f t="shared" si="83"/>
        <v>8.8216599999999996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okrasná lišta S20 3m oliva</v>
      </c>
      <c r="C2685" s="185">
        <f t="shared" si="83"/>
        <v>7.6246200000000002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okrasná lišta S10 3m strieborná</v>
      </c>
      <c r="C2686" s="185">
        <f t="shared" si="83"/>
        <v>3.40896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okrasná lišta S10 3m oliva</v>
      </c>
      <c r="C2687" s="185">
        <f t="shared" si="83"/>
        <v>4.2677100000000001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tesnenie na sklo 10/4,5mm</v>
      </c>
      <c r="C2688" s="185">
        <f t="shared" si="83"/>
        <v>0.80669999999999997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Julia II úch.lišta 2,7m oliva</v>
      </c>
      <c r="C2689" s="185">
        <f t="shared" si="83"/>
        <v>21.780919999999998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Julia II úch.lišta 2,7m strieborná</v>
      </c>
      <c r="C2690" s="185">
        <f t="shared" si="83"/>
        <v>17.435140000000001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úch.lišta 2,7m zlatá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Romeo II úch.lišta 2,7m oliva</v>
      </c>
      <c r="C2692" s="185">
        <f t="shared" ref="C2692:C2755" si="85">IF($A$2=1,H2692,IF($A$2=2,I2692,IF($A$2=3,J2692,IF($A$2=4,K2692,IF($A$2&gt;4,O2692,"zadat jazyk")))))</f>
        <v>22.301369999999999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ROMEO II ÚCH.LIŠTA 2,7 M STR.</v>
      </c>
      <c r="C2693" s="185">
        <f t="shared" si="85"/>
        <v>17.435140000000001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úchytová lišta 2,7m zlatá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04548 Factor 18 II úchytová lišta 2,7m oliva</v>
      </c>
      <c r="C2695" s="185">
        <f t="shared" si="85"/>
        <v>12.646979999999999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II-úchytová lišta zlatá 2,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16 II úchytová lišta 2,7m oliva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16 II úchytová lišta 2,7m strieborná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úchytová lišta 18mm 2,7m strieborná</v>
      </c>
      <c r="C2699" s="185">
        <f t="shared" si="85"/>
        <v>16.498329999999999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úchytová lišta 18mm 2,7m oliva</v>
      </c>
      <c r="C2700" s="185">
        <f t="shared" si="85"/>
        <v>20.635919999999999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Viktoria II úch.list.18mm 2,7m zlatá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Minicomfort II úch.lišta 2,7m str.</v>
      </c>
      <c r="C2702" s="185">
        <f t="shared" si="85"/>
        <v>16.550370000000001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úchytová lišta 2,7m oliva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Comfort 18 II úch.lišta 2,7m str,</v>
      </c>
      <c r="C2704" s="185">
        <f t="shared" si="85"/>
        <v>23.75863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úchytová lišta 2,7m oliva</v>
      </c>
      <c r="C2705" s="185">
        <f t="shared" si="85"/>
        <v>30.446439999999999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Unicomfort II úch.lišta 2,7m str.</v>
      </c>
      <c r="C2706" s="185">
        <f t="shared" si="85"/>
        <v>26.438960000000002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úchytová lišta 2,7m oliva</v>
      </c>
      <c r="C2707" s="185">
        <f t="shared" si="85"/>
        <v>30.60258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úchytová lišta 2,7m oliva</v>
      </c>
      <c r="C2708" s="185">
        <f t="shared" si="85"/>
        <v>16.13401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úchytová lišta 2,7m strieborná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úchytová lišta 2,7m oliva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ERGO 18 UCH.LIŠTA.2,70m STR.</v>
      </c>
      <c r="C2711" s="185">
        <f t="shared" si="85"/>
        <v>7.8588300000000002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ERGO UCH.LIŠTA.2,70m OLIVOVÁ</v>
      </c>
      <c r="C2712" s="185">
        <f t="shared" si="85"/>
        <v>10.487109999999999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profil "U" pre lamino 36mm strieborná 3m</v>
      </c>
      <c r="C2713" s="185">
        <f t="shared" si="85"/>
        <v>13.50573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horné vedenie 3,6m kartáč.ČIERNA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214-380 Herkules plus horné vedenie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Záves dverí 25kg</v>
      </c>
      <c r="C2717" s="185">
        <f t="shared" si="85"/>
        <v>2.70635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spodné vedenie  6m strieborná</v>
      </c>
      <c r="C2718" s="185">
        <f t="shared" si="85"/>
        <v>28.596229999999998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horné/spodné vedenie 1,8m oliva</v>
      </c>
      <c r="C2719" s="185">
        <f t="shared" si="85"/>
        <v>8.7592099999999995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MASKA DOUBLER II 4,05 M striebor</v>
      </c>
      <c r="C2720" s="185">
        <f t="shared" si="85"/>
        <v>11.13767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spodné vedenie 1,7m strieborná</v>
      </c>
      <c r="C2721" s="185">
        <f t="shared" si="85"/>
        <v>14.46857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Doubler II spodné vedenie 2,35m str.</v>
      </c>
      <c r="C2722" s="185">
        <f t="shared" si="85"/>
        <v>20.037400000000002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Doubler II spodné vedenie 3m str.</v>
      </c>
      <c r="C2723" s="185">
        <f t="shared" si="85"/>
        <v>25.580220000000001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spodné vedenie 6m strieborná</v>
      </c>
      <c r="C2724" s="185">
        <f t="shared" si="85"/>
        <v>51.10839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spodné vedenie 1,7m oliva</v>
      </c>
      <c r="C2725" s="185">
        <f t="shared" si="85"/>
        <v>18.085709999999999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spodné vedenie 2,35m oliva</v>
      </c>
      <c r="C2726" s="185">
        <f t="shared" si="85"/>
        <v>25.059760000000001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spodné vedenie 3m oliva</v>
      </c>
      <c r="C2727" s="185">
        <f t="shared" si="85"/>
        <v>31.981780000000001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spodné vedenie 4,05m oliva</v>
      </c>
      <c r="C2728" s="185">
        <f t="shared" si="85"/>
        <v>43.145470000000003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spodné vedenie 6m oliva</v>
      </c>
      <c r="C2729" s="185">
        <f t="shared" si="85"/>
        <v>63.885480000000001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spodné vedenie 4,05m zlat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maska 1,7m strieborná</v>
      </c>
      <c r="C2731" s="185">
        <f t="shared" si="85"/>
        <v>4.7100900000000001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Doubler II maska 2,35m stieborná</v>
      </c>
      <c r="C2732" s="185">
        <f t="shared" si="85"/>
        <v>6.4796300000000002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maska 3m strieborná</v>
      </c>
      <c r="C2733" s="185">
        <f t="shared" si="85"/>
        <v>8.2491599999999998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maska 6m strieborná</v>
      </c>
      <c r="C2734" s="185">
        <f t="shared" si="85"/>
        <v>16.550370000000001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maska 1,7m oliva</v>
      </c>
      <c r="C2735" s="185">
        <f t="shared" si="85"/>
        <v>5.69895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maska 2,35m oliva</v>
      </c>
      <c r="C2736" s="185">
        <f t="shared" si="85"/>
        <v>7.8848500000000001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maska 3m oliva</v>
      </c>
      <c r="C2737" s="185">
        <f t="shared" si="85"/>
        <v>10.07075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maska 4,05m oliva</v>
      </c>
      <c r="C2738" s="185">
        <f t="shared" si="85"/>
        <v>13.609819999999999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maska 6m oliva</v>
      </c>
      <c r="C2739" s="185">
        <f t="shared" si="85"/>
        <v>20.141490000000001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maska 4,3m strieborná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vzorkovník samolepiacíh fólií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úchytová lišta 2,7m strieborná</v>
      </c>
      <c r="C2742" s="185">
        <f t="shared" si="85"/>
        <v>12.594939999999999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FUTURE II ÚCH.LIŠTA 3,5 M str.</v>
      </c>
      <c r="C2743" s="185">
        <f t="shared" si="85"/>
        <v>42.052520000000001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úchytová lišta 3,5m oliva</v>
      </c>
      <c r="C2744" s="185">
        <f t="shared" si="85"/>
        <v>49.00056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Future II úch.lišta 2,7m strieborná</v>
      </c>
      <c r="C2745" s="185">
        <f t="shared" si="85"/>
        <v>32.476199999999999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úchytová lišta 2,7m oliva</v>
      </c>
      <c r="C2746" s="185">
        <f t="shared" si="85"/>
        <v>37.810839999999999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02557 profil "U" pro lamino 10mm 2m strieborná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profil "U" pro lamino 10mm 3m strieborná</v>
      </c>
      <c r="C2748" s="185">
        <f t="shared" si="85"/>
        <v>4.9703200000000001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SPODNÉ VED. MAXIM II 3,5M STR.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SPODNÉ VED. MAXIM II 4,3M STR.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MASKA 3,5 M strieborná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02805 Maxim II spodné vedenie 1,8m strieborná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Maxim II spodné vedenie 2,5m str.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02890 Maxim II spodné vedenie 6m strieborná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02812 Maxim II maska 1,8m strieborná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strieborná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02891 Maxim II maska 6m strieborná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02893 Maxim vodiaca lišta 6m strieborná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02889  Maxim spodná krycia lišta 6m 10mm strieborná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sada pre úchytovú lištu Fox II</v>
      </c>
      <c r="C2760" s="185">
        <f t="shared" si="87"/>
        <v>53.164169999999999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Prosper II úch.lišta 2,7m strieborná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spodné vedenie 2,35m strieborná</v>
      </c>
      <c r="C2762" s="185">
        <f t="shared" si="87"/>
        <v>9.9679599999999997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sada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sada kovania ZSE-10 Plus</v>
      </c>
      <c r="C2764" s="185">
        <f t="shared" si="87"/>
        <v>66.747969999999995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horné vedenie 1,2m surová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horné/spodné vedenie 3m strieborná</v>
      </c>
      <c r="C2766" s="185">
        <f t="shared" si="87"/>
        <v>13.14141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hornéspodné vedenie 3m oliva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tesnenie na sklo 18/4mm symetrické</v>
      </c>
      <c r="C2768" s="185">
        <f t="shared" si="87"/>
        <v>2.3160099999999999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tesnenie na sklo 18/8mm symetrické</v>
      </c>
      <c r="C2769" s="185">
        <f t="shared" si="87"/>
        <v>2.3160099999999999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sada kovania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sada kovania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sada kovania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horné/spodné vedenie 1,7m oliva</v>
      </c>
      <c r="C2773" s="185">
        <f t="shared" si="87"/>
        <v>4.0074800000000002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horné/spodné vedenie 2,35m oliva</v>
      </c>
      <c r="C2774" s="185">
        <f t="shared" si="87"/>
        <v>5.5428100000000002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horné vedenie jednoduché 3m strieborná</v>
      </c>
      <c r="C2775" s="185">
        <f t="shared" si="87"/>
        <v>33.387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horné vedenie jednoduché 3m oliva</v>
      </c>
      <c r="C2776" s="185">
        <f t="shared" si="87"/>
        <v>40.595260000000003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horné vedenie jednoduché 6m strieborná</v>
      </c>
      <c r="C2777" s="185">
        <f t="shared" si="87"/>
        <v>66.721950000000007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horné vedenie jednoduché 6m oliva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23.992840000000001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uholník K2 Decor 1,7m oliva kartáčov</v>
      </c>
      <c r="C2780" s="185">
        <f t="shared" si="87"/>
        <v>4.8922499999999998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uholník K2 Decor 2,35m oliva kartáč.</v>
      </c>
      <c r="C2781" s="185">
        <f t="shared" si="87"/>
        <v>6.7658800000000001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uholník K2 Decor 3m oliva kartáč.</v>
      </c>
      <c r="C2782" s="185">
        <f t="shared" si="87"/>
        <v>8.6395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spojovacia lišta H18 3m oliva kartáč</v>
      </c>
      <c r="C2783" s="185">
        <f t="shared" si="87"/>
        <v>19.360810000000001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úchytová lišta 2,7m oliva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úchytová lišta 2,7m strieborná</v>
      </c>
      <c r="C2785" s="185">
        <f t="shared" si="87"/>
        <v>24.747489999999999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20021-BL dorazový kartáč zásuvný 4,8x6mm</v>
      </c>
      <c r="C2786" s="185">
        <f t="shared" si="87"/>
        <v>0.13933000000000001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02892 Maxim horné vedenie 6m strieborná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úchytová lišta 2,4m strieborná</v>
      </c>
      <c r="C2788" s="185">
        <f t="shared" si="87"/>
        <v>13.609819999999999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spodné vedenie 2m surová</v>
      </c>
      <c r="C2789" s="185">
        <f t="shared" si="87"/>
        <v>8.3272300000000001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spodné vedenie 2,4m surová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horné vedenie 2m strieborná</v>
      </c>
      <c r="C2791" s="185">
        <f t="shared" si="87"/>
        <v>24.565329999999999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horné vedenie 2,4m strieborná</v>
      </c>
      <c r="C2792" s="185">
        <f t="shared" si="87"/>
        <v>29.45758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sada kování (dvoje dvere)</v>
      </c>
      <c r="C2793" s="185">
        <f t="shared" si="87"/>
        <v>26.60031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Hide N spodné vedenie Hide N 3m stri</v>
      </c>
      <c r="C2794" s="185">
        <f t="shared" si="87"/>
        <v>12.72505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spodné vedenie 3m oliva</v>
      </c>
      <c r="C2795" s="185">
        <f t="shared" si="87"/>
        <v>14.91095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- kompletná sada políc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- kompletná sada políc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- kompletná sada políc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- kompletná sada políc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- kompletná sada políc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- kompletná sada políc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25.169070000000001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úchytová lišta 2,7m čierna  kartáčovaná</v>
      </c>
      <c r="C2803" s="185">
        <f t="shared" si="87"/>
        <v>25.169070000000001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spodné vedenie 2,35m oliva tmavá kartáčovaná</v>
      </c>
      <c r="C2804" s="185">
        <f t="shared" si="87"/>
        <v>21.464729999999999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spodné vedenie  2,35m čierna  kartáčovaná</v>
      </c>
      <c r="C2805" s="185">
        <f t="shared" si="87"/>
        <v>21.464729999999999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spodné vedenie 4,05m oliva tmavá kartáčovaná</v>
      </c>
      <c r="C2806" s="185">
        <f t="shared" si="87"/>
        <v>37.00414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spodné vedenie  4,05m čierna  kartáčovaná</v>
      </c>
      <c r="C2807" s="185">
        <f t="shared" si="87"/>
        <v>37.00414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spodné vedenie 1,7m oliva tmavá kartáčovaná</v>
      </c>
      <c r="C2808" s="185">
        <f t="shared" si="87"/>
        <v>15.535489999999999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spodné vedenie  1,7m čierna  kartáčovaná</v>
      </c>
      <c r="C2809" s="185">
        <f t="shared" si="87"/>
        <v>15.535489999999999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spodné vedenie 3m oliva tmavá kartáčovaná</v>
      </c>
      <c r="C2810" s="185">
        <f t="shared" si="87"/>
        <v>27.401800000000001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horná vodiaca lišta 1,7m oliva tmavá kartáčovaná</v>
      </c>
      <c r="C2811" s="185">
        <f t="shared" si="87"/>
        <v>13.11539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horná vodiaca lišta 1,7m čierna kartáčovaná</v>
      </c>
      <c r="C2812" s="185">
        <f t="shared" si="87"/>
        <v>13.11539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horná vodiaca lišta 2,35m oliva tmavá kartáčovaná</v>
      </c>
      <c r="C2813" s="185">
        <f t="shared" si="87"/>
        <v>18.189800000000002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VODIACA LIŠTA 2,35M čierna KARTÁČ</v>
      </c>
      <c r="C2814" s="185">
        <f t="shared" si="87"/>
        <v>18.189800000000002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horná vodiaca lišta 3m oliva tmavá kartáčovaná</v>
      </c>
      <c r="C2815" s="185">
        <f t="shared" si="87"/>
        <v>23.186140000000002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VODIACA LIŠTA 3M čierna KARTÁČ.</v>
      </c>
      <c r="C2816" s="185">
        <f t="shared" si="87"/>
        <v>23.186140000000002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spojovacia lišta H10 3m oliva tmavá kartáčovaná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spoj.lišta H10 3m čierna kartáč</v>
      </c>
      <c r="C2818" s="185">
        <f t="shared" si="87"/>
        <v>21.624780000000001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horné vedenie 1,7m oliva tmavá kartáčovaná</v>
      </c>
      <c r="C2819" s="185">
        <f t="shared" si="87"/>
        <v>24.331130000000002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Gemini horné vedenie 1,7m čierna kar</v>
      </c>
      <c r="C2820" s="185">
        <f t="shared" ref="C2820:C2883" si="89">IF($A$2=1,H2820,IF($A$2=2,I2820,IF($A$2=3,J2820,IF($A$2=4,K2820,IF($A$2&gt;4,O2820,"zadat jazyk")))))</f>
        <v>24.331130000000002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horné vedenie 2,35m oliva tmavá kartáčovaná</v>
      </c>
      <c r="C2821" s="185">
        <f t="shared" si="89"/>
        <v>33.621200000000002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Gemini horné vedenie 2,35m čierna ka</v>
      </c>
      <c r="C2822" s="185">
        <f t="shared" si="89"/>
        <v>33.621200000000002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horné vedenie 3m oliva tmavá kartáčovaná</v>
      </c>
      <c r="C2823" s="185">
        <f t="shared" si="89"/>
        <v>42.911270000000002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Gemini horné vedenie 3m čierna kartá</v>
      </c>
      <c r="C2824" s="185">
        <f t="shared" si="89"/>
        <v>42.911270000000002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horné vedenie 4,05m oliva tmavá kartáčovaná</v>
      </c>
      <c r="C2825" s="185">
        <f t="shared" si="89"/>
        <v>57.926310000000001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Gemini horné vedenie 4,05m čierna ka</v>
      </c>
      <c r="C2826" s="185">
        <f t="shared" si="89"/>
        <v>57.926310000000001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spodná krycia lišta 1,7m 10mm oliva tmavá kartáčovaná</v>
      </c>
      <c r="C2827" s="185">
        <f t="shared" si="89"/>
        <v>22.27535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spodná krycia lišta 1,7m 10mm čierna kartáčovaná</v>
      </c>
      <c r="C2828" s="185">
        <f t="shared" si="89"/>
        <v>22.27535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sp.kryc.lišta 2,35m oliva tm.kartáč</v>
      </c>
      <c r="C2829" s="185">
        <f t="shared" si="89"/>
        <v>30.836780000000001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spod.krycia lišta 2,35m, 10mm čierna kartá</v>
      </c>
      <c r="C2830" s="185">
        <f t="shared" si="89"/>
        <v>30.836780000000001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spodná krycia lišta 3m 10mm oliva tmavá kartáčovaná</v>
      </c>
      <c r="C2831" s="185">
        <f t="shared" si="89"/>
        <v>39.398220000000002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spod.krycia lišta 3m 10mm čierna kartáč</v>
      </c>
      <c r="C2832" s="185">
        <f t="shared" si="89"/>
        <v>39.398220000000002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spodné vedenie  3m čierna  kartáčovaná</v>
      </c>
      <c r="C2833" s="185">
        <f t="shared" si="89"/>
        <v>27.401800000000001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horné vedenie 1,2m oliva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úchytová lišta 2,7m strieborná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úchytová lišta 2,7m oliva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tesnenie na sklo 10/6,4mm</v>
      </c>
      <c r="C2837" s="185">
        <f t="shared" si="89"/>
        <v>0.80669999999999997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koncovka k lište Hide N strieborná</v>
      </c>
      <c r="C2838" s="185">
        <f t="shared" si="89"/>
        <v>5.3866800000000001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brzda k lište Hide N a M</v>
      </c>
      <c r="C2839" s="185">
        <f t="shared" si="89"/>
        <v>2.70635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rámová lišta 2,7m strieborná</v>
      </c>
      <c r="C2840" s="185">
        <f t="shared" si="89"/>
        <v>7.7287100000000004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rámová lišta 2,7m strieborná</v>
      </c>
      <c r="C2841" s="185">
        <f t="shared" si="89"/>
        <v>8.7175700000000003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horné vedenie 2m alu surová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spodné vedenie 2m alu surová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sada kovania pre 2 krídla-ľavá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sada kovania pre 2krídla- pravá</v>
      </c>
      <c r="C2845" s="185">
        <f t="shared" si="89"/>
        <v>57.197670000000002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obojstranná lepiaca páska 50mm 10</v>
      </c>
      <c r="C2846" s="185">
        <f t="shared" si="89"/>
        <v>4.9442899999999996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sada kov.100kg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tlmič 40-80kg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Hide M spodné vedenie Hide M 3m stri</v>
      </c>
      <c r="C2849" s="185">
        <f t="shared" si="89"/>
        <v>8.7435899999999993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profil "U" Mini na DTD 18mm 3m strieborná</v>
      </c>
      <c r="C2850" s="185">
        <f t="shared" si="89"/>
        <v>3.7212299999999998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dorazový kartáč samolepiaci 6,7x4mm šedý</v>
      </c>
      <c r="C2851" s="185">
        <f t="shared" si="89"/>
        <v>0.26933000000000001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úchytová lišta 2,70m strieborná</v>
      </c>
      <c r="C2852" s="185">
        <f t="shared" si="89"/>
        <v>7.6506400000000001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úchytová lišta 2,70m oliva</v>
      </c>
      <c r="C2853" s="185">
        <f t="shared" si="89"/>
        <v>9.5763200000000008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spojovacia lišta H10 Decor 3m strieb</v>
      </c>
      <c r="C2854" s="185">
        <f t="shared" si="89"/>
        <v>13.32357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sada kovania ZPE18</v>
      </c>
      <c r="C2855" s="185">
        <f t="shared" si="89"/>
        <v>39.320149999999998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úchytová lišta 18mm 2,70m strieborná</v>
      </c>
      <c r="C2856" s="185">
        <f t="shared" si="89"/>
        <v>12.777100000000001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Fala úch.lišta 10mm 2,70m strieborná</v>
      </c>
      <c r="C2857" s="185">
        <f t="shared" si="89"/>
        <v>11.944369999999999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Polo úch.lišta 10mm 2,70m strieborná</v>
      </c>
      <c r="C2858" s="185">
        <f t="shared" si="89"/>
        <v>13.037319999999999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horné vedenie 6m strieborná</v>
      </c>
      <c r="C2859" s="185">
        <f t="shared" si="89"/>
        <v>42.937289999999997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spodné vedenie 6m strieborná</v>
      </c>
      <c r="C2860" s="185">
        <f t="shared" si="89"/>
        <v>22.587620000000001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horný vozík Simple (10mm Fala ) asym</v>
      </c>
      <c r="C2861" s="185">
        <f t="shared" si="89"/>
        <v>2.1598799999999998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horný vozík Simple (10mm Polo) symet</v>
      </c>
      <c r="C2862" s="185">
        <f t="shared" si="89"/>
        <v>2.1598799999999998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horný vozík Simple (18mm)rámový L+P</v>
      </c>
      <c r="C2863" s="185">
        <f t="shared" si="89"/>
        <v>2.1598799999999998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horný vozík Simple (pre lamino 18mm) bezrámový L+P</v>
      </c>
      <c r="C2864" s="185">
        <f t="shared" si="89"/>
        <v>2.2119200000000001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upevňov.klín Simple 40ks (sklo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záslepka spodného vedenia Simple/Blue priesvitná, guma</v>
      </c>
      <c r="C2866" s="185">
        <f t="shared" si="89"/>
        <v>1.01488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zámok na posuvné dvere 10/18mm</v>
      </c>
      <c r="C2867" s="185">
        <f t="shared" si="89"/>
        <v>15.855560000000001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2,7m úchytová lišta oliva tmavá kartáčovaná</v>
      </c>
      <c r="C2868" s="185">
        <f t="shared" si="89"/>
        <v>23.992840000000001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úchytová lišta 2,7m čierna  kartáčovaná</v>
      </c>
      <c r="C2869" s="185">
        <f t="shared" si="89"/>
        <v>23.992840000000001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spodné vedenie 1,7m oliva</v>
      </c>
      <c r="C2870" s="185">
        <f t="shared" si="89"/>
        <v>16.940709999999999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oceľový 2m strieborný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sada Herkules plus 40kg pre 2 krídla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vodítko pre skládacie dvere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stredový záves pružinový strieborný</v>
      </c>
      <c r="C2874" s="185">
        <f t="shared" si="89"/>
        <v>3.3569200000000001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horné vedenie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vodiaci tŕň</v>
      </c>
      <c r="C2876" s="185">
        <f t="shared" si="89"/>
        <v>0.75466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spodné vedenie 3m oliva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horná vodiaca lišta Simple/Blue 3m (pre lamino 18mm) strieborná</v>
      </c>
      <c r="C2878" s="185">
        <f t="shared" si="89"/>
        <v>10.38302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spodná krycia lišta Simple/Blue 3m (pre lamino 18mm) strieborná</v>
      </c>
      <c r="C2879" s="185">
        <f t="shared" si="89"/>
        <v>20.219560000000001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horná vodiaca lišta Simple/Blue 3m(pre lamino 10mm)strieborná</v>
      </c>
      <c r="C2880" s="185">
        <f t="shared" si="89"/>
        <v>12.02244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spodná krycia lišta Simple/Blue 3m (pre lamino 10mm) strieborná</v>
      </c>
      <c r="C2881" s="185">
        <f t="shared" si="89"/>
        <v>19.568999999999999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šablóna pre vozíky DTD 18mm</v>
      </c>
      <c r="C2882" s="185">
        <f t="shared" si="89"/>
        <v>4.0829800000000001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úchytová lišta 18mm 2,7m zlatá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strieborná</v>
      </c>
      <c r="C2884" s="185">
        <f t="shared" ref="C2884:C2947" si="91">IF($A$2=1,H2884,IF($A$2=2,I2884,IF($A$2=3,J2884,IF($A$2=4,K2884,IF($A$2&gt;4,O2884,"zadat jazyk")))))</f>
        <v>12.646979999999999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úchytová lišta 18mm 2,70m oliva</v>
      </c>
      <c r="C2885" s="185">
        <f t="shared" si="91"/>
        <v>15.925829999999999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sada pre rozbalovacie dvere</v>
      </c>
      <c r="C2886" s="185">
        <f t="shared" si="91"/>
        <v>30.446439999999999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úholník K2 1,7m oliva tmavá kartáčovaná</v>
      </c>
      <c r="C2887" s="185">
        <f t="shared" si="91"/>
        <v>4.8922499999999998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uholník K2 2,35m oliva tmavá kartáčovaná</v>
      </c>
      <c r="C2888" s="185">
        <f t="shared" si="91"/>
        <v>6.7658800000000001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uholník K2 3m oliva tmavá kartáč.</v>
      </c>
      <c r="C2889" s="185">
        <f t="shared" si="91"/>
        <v>8.6395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spoj.lišta H18 3m oliva tm.kartáč</v>
      </c>
      <c r="C2890" s="185">
        <f t="shared" si="91"/>
        <v>19.360810000000001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18mm 3m oliva kartáčovaná</v>
      </c>
      <c r="C2891" s="185">
        <f t="shared" si="91"/>
        <v>8.5614399999999993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18mm 3m oliva tmavá kartáčovaná</v>
      </c>
      <c r="C2892" s="185">
        <f t="shared" si="91"/>
        <v>8.5614399999999993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18mm 3m čierna kartáčovaná</v>
      </c>
      <c r="C2893" s="185">
        <f t="shared" si="91"/>
        <v>8.5614399999999993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spoj.lišta H18 3m čierna kartáč</v>
      </c>
      <c r="C2894" s="185">
        <f t="shared" si="91"/>
        <v>19.360810000000001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uholník K2 1,7m čierna kartáčovaná</v>
      </c>
      <c r="C2895" s="185">
        <f t="shared" si="91"/>
        <v>4.8922499999999998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uholník K2 2,35m čierna kartáčovaná</v>
      </c>
      <c r="C2896" s="185">
        <f t="shared" si="91"/>
        <v>6.7658800000000001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uholník K2 3m čierna kartač</v>
      </c>
      <c r="C2897" s="185">
        <f t="shared" si="91"/>
        <v>8.6395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spodné vedenie 3m oliva</v>
      </c>
      <c r="C2898" s="185">
        <f t="shared" si="91"/>
        <v>10.61722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horné vedenie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horné vedenie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horné vedenie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horné vedenie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horné vedenie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horné vedenie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horné vedenie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sada kovania60kg,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sada kovania120kg,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sada kovania60kg,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sada kovania120kg,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sada kovania60kg,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sada kovania120kg,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sada kovania60kg,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sada kovania120kg,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sada kovania60kg,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sada kovania120kg,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sada kovania60kg,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sada kovania120kg,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sada kovania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sada kovania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úchytová lišta 18mm 2,7m oliva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Fala úchytová lišta 10mm 2,70m oliva</v>
      </c>
      <c r="C2921" s="185">
        <f t="shared" si="91"/>
        <v>14.15629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Polo úchytová lišta 10mm 2,7m oliva</v>
      </c>
      <c r="C2922" s="185">
        <f t="shared" si="91"/>
        <v>15.56151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horné vedenie 6m oliva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spodné vedenie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spojovacia lišta Simple/Blue H28 3m (pre lamino 18mm) oliva</v>
      </c>
      <c r="C2925" s="185">
        <f t="shared" si="91"/>
        <v>24.79954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horná vodiaca lišta Simple/Blue 3m (pre lamino 18mm) oliva</v>
      </c>
      <c r="C2926" s="185">
        <f t="shared" si="91"/>
        <v>12.85516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spodná krycia lišta Simple/Blue 3m (pre lamino 18mm) oliva</v>
      </c>
      <c r="C2927" s="185">
        <f t="shared" si="91"/>
        <v>25.059760000000001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horná vodiaca lišta Simple/Blue 3m (pre lamino 10mm) oliva</v>
      </c>
      <c r="C2928" s="185">
        <f t="shared" si="91"/>
        <v>15.04106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spodná krycia lišta Simple/Blue 3m (pre lamino 10mm) oliva</v>
      </c>
      <c r="C2929" s="185">
        <f t="shared" si="91"/>
        <v>23.264199999999999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spona dorazovej kefky</v>
      </c>
      <c r="C2930" s="185">
        <f t="shared" si="91"/>
        <v>7.8070000000000001E-2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Karat úch.lišta 2,7m str</v>
      </c>
      <c r="C2931" s="185">
        <f t="shared" si="91"/>
        <v>22.067160000000001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karat úchytová lišta 2,7m oliva</v>
      </c>
      <c r="C2932" s="185">
        <f t="shared" si="91"/>
        <v>27.583960000000001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horné vedenie 1,5m strieborná</v>
      </c>
      <c r="C2933" s="185">
        <f t="shared" si="91"/>
        <v>12.359640000000001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horné vedenie 2m strieborná</v>
      </c>
      <c r="C2934" s="185">
        <f t="shared" si="91"/>
        <v>14.312430000000001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horné vedenie 2,5m strieborná</v>
      </c>
      <c r="C2935" s="185">
        <f t="shared" si="91"/>
        <v>17.903549999999999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horné vedene 3m strieborná</v>
      </c>
      <c r="C2936" s="185">
        <f t="shared" si="91"/>
        <v>21.46865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horné vedenie 4m strieborná</v>
      </c>
      <c r="C2937" s="185">
        <f t="shared" si="91"/>
        <v>28.624860000000002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spodné vedenie 1,5m strieborn</v>
      </c>
      <c r="C2938" s="185">
        <f t="shared" si="91"/>
        <v>6.5023600000000004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spodné vedenie 2m strieborná</v>
      </c>
      <c r="C2939" s="185">
        <f t="shared" si="91"/>
        <v>7.6766699999999997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spodné vedenie 2,5m strieborná</v>
      </c>
      <c r="C2940" s="185">
        <f t="shared" si="91"/>
        <v>9.5242699999999996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spodné vedenie 3m strieborná</v>
      </c>
      <c r="C2941" s="185">
        <f t="shared" si="91"/>
        <v>11.21574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spodné vedenie 4m strieborná</v>
      </c>
      <c r="C2942" s="185">
        <f t="shared" si="91"/>
        <v>15.015040000000001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horné vedenie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horné vedenie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horné vedenie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horné vedenie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horné vedenie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spodné vedenie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spodné vedenie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spodné vedenie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spodné vedenie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spodné vedenie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horná vodiaca lišta Simple/Blue 1,5m (pre lamino 18mm) strieborná</v>
      </c>
      <c r="C2953" s="185">
        <f t="shared" si="93"/>
        <v>5.2045199999999996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horná vodiaca lišta Simple/Blue 2m (pre lamino 18mm) strieborná</v>
      </c>
      <c r="C2954" s="185">
        <f t="shared" si="93"/>
        <v>6.9220100000000002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horná vodiaca lišta Simple/Blue 2,5m (pre lamino 18mm) strieborná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horná vodiaca lišta Simple/Blue 2m (pre lamino 18mm) oliva</v>
      </c>
      <c r="C2956" s="185">
        <f t="shared" si="93"/>
        <v>8.5874600000000001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horná vodiaca lišta Simple/Blue 2,5m (pre lamino 18mm) oliva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spodná krycia lišta Simple/Blue 1,5m (pre lamino 18mm) strieborná</v>
      </c>
      <c r="C2958" s="185">
        <f t="shared" si="93"/>
        <v>10.12279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spodná krycia lišta Simple/Blue 2m (pre lamino 18mm) strieborná</v>
      </c>
      <c r="C2959" s="185">
        <f t="shared" si="93"/>
        <v>13.479710000000001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spodná krycia lišta Simple/Blue 2,5m (pre lamino 18mm) strieborná</v>
      </c>
      <c r="C2960" s="185">
        <f t="shared" si="93"/>
        <v>16.862639999999999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spodná krycia lišta Simple/Blue 2m (pre lamino 18mm) oliva</v>
      </c>
      <c r="C2961" s="185">
        <f t="shared" si="93"/>
        <v>16.706510000000002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spodná krycia lišta Simple/Blue 2,5m (pre lamino 18mm) oliva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horná vodiaca lišta Simple/Blue 1,5m( pre lamino 10mm)strieborná</v>
      </c>
      <c r="C2963" s="185">
        <f t="shared" si="93"/>
        <v>6.0112199999999998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horná vodiaca lišta Simple/Blue 2m(pre lamino 10mm)strieborná</v>
      </c>
      <c r="C2964" s="185">
        <f t="shared" si="93"/>
        <v>8.0149600000000003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horná vodiaca lišta Simple/Blue 2,5m (pre lamino 10mm) strieborná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03758 horná vodiaca lišta Simple/Blue 1,5m (pre lamino 10mm)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03759 horná vodiaca lišta Simple/Blue 2m (pre lamino 10mm)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03760 horná vodiaca lišta Simple/Blue 2,5m (pre lamino 10mm)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spodná krycia lišta Simple/Blue 1,5m (pre lamino 10mm) strieborná</v>
      </c>
      <c r="C2969" s="185">
        <f t="shared" si="93"/>
        <v>10.04472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spodná krycia lišta Simple/Blue 2m(pre lamino 10mm) strieborná</v>
      </c>
      <c r="C2970" s="185">
        <f t="shared" si="93"/>
        <v>13.219480000000001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spodná krycia lišta Simple/Blue 2,5m (pre lamino 10mm) strieborná</v>
      </c>
      <c r="C2971" s="185">
        <f t="shared" si="93"/>
        <v>16.39424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03751 spodná krycia lišta Simple/Blue 1,5m (pre lamino 10mm)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03752 spodná krycia lišta Simple/Blue 2m (pre lamino 10mm)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03753 spodná krycia lišta Simple/Blue 2,5m (pre lamino 10mm)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spojovacia lišta Simple/Blue H21 3m (pre lamino 18mm) oliva</v>
      </c>
      <c r="C2975" s="185">
        <f t="shared" si="93"/>
        <v>14.279909999999999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Symetric sada kovania pre 2 krídla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pozícionér pre horný vozík</v>
      </c>
      <c r="C2977" s="185">
        <f t="shared" si="93"/>
        <v>0.47361999999999999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horné vedenie 1,8m oliva</v>
      </c>
      <c r="C2978" s="185">
        <f t="shared" si="93"/>
        <v>23.706589999999998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spodné vedenie 6m oliva kartáčovaná</v>
      </c>
      <c r="C2979" s="185">
        <f t="shared" si="93"/>
        <v>54.803600000000003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spodné vedenie 6m oliva tmavá kartáčovaná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spodné vedenie 6m čierna kartáčovaná</v>
      </c>
      <c r="C2981" s="185">
        <f t="shared" si="93"/>
        <v>54.803600000000003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horné vedenie 6m oliva kartáč</v>
      </c>
      <c r="C2982" s="185">
        <f t="shared" si="93"/>
        <v>85.796509999999998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horné vedenie 6m oliva tmavá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horné vedenie 6m čierna kartá</v>
      </c>
      <c r="C2984" s="185">
        <f t="shared" si="93"/>
        <v>85.796509999999998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tĺmič dorazu Sevromatic 10/18mm 14-25kg ľavý</v>
      </c>
      <c r="C2985" s="185">
        <f t="shared" si="93"/>
        <v>12.85516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tĺmič dorazu Sevromatic 10/18mm 14-25kg pravý</v>
      </c>
      <c r="C2986" s="185">
        <f t="shared" si="93"/>
        <v>12.85516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tlmič dorazu Sevromatic 10/18mm 25-50kg ľavý</v>
      </c>
      <c r="C2987" s="185">
        <f t="shared" si="93"/>
        <v>12.85516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tlmič dorazu Sevromatic 10/18mm 25-50kg pravý</v>
      </c>
      <c r="C2988" s="185">
        <f t="shared" si="93"/>
        <v>12.85516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tlmič dorazu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tlmič dorazu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spojovacia lišta H10 Decor 3m oliva</v>
      </c>
      <c r="C2991" s="185">
        <f t="shared" si="93"/>
        <v>16.784579999999998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horné vedenie 6m strieborné</v>
      </c>
      <c r="C2992" s="185">
        <f t="shared" si="93"/>
        <v>106.09414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horné vedenie 6m oliva</v>
      </c>
      <c r="C2993" s="185">
        <f t="shared" si="93"/>
        <v>132.55912000000001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Comfort horné vedenie 2,35m strieborná</v>
      </c>
      <c r="C2994" s="185">
        <f t="shared" si="93"/>
        <v>41.55809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Comfort horné vedenie 3m strieborné</v>
      </c>
      <c r="C2995" s="185">
        <f t="shared" si="93"/>
        <v>53.034059999999997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horný vozík Gemini symetrický 10mm - 2ks</v>
      </c>
      <c r="C2996" s="185">
        <f t="shared" si="93"/>
        <v>5.1758899999999999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horný vozík 18mm 2ks</v>
      </c>
      <c r="C2997" s="185">
        <f t="shared" si="93"/>
        <v>3.9346299999999998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profil "U" DTD 16mm 3m str</v>
      </c>
      <c r="C2998" s="185">
        <f t="shared" si="93"/>
        <v>6.0372399999999997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úchytová lišta 2,70m striebo</v>
      </c>
      <c r="C2999" s="185">
        <f t="shared" si="93"/>
        <v>7.8588300000000002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úchytová lišta 2,7m striebor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úchytová lišta 2,70m strieborná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úchytová lišta 2,7m str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dorazová kefa zásuvná 4,8x4mm sivá</v>
      </c>
      <c r="C3003" s="185">
        <f t="shared" si="93"/>
        <v>0.13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spodný vozík WD18V (2x vozík+pozic.) s pružinou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horný vozík 18mm - 2ks</v>
      </c>
      <c r="C3005" s="185">
        <f t="shared" si="93"/>
        <v>7.1822600000000003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spodný vozík WD 18C HI-TEC - 2ks</v>
      </c>
      <c r="C3006" s="185">
        <f t="shared" si="93"/>
        <v>5.2305400000000004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spodný vozík WD 10C HI-TEC - 2ks</v>
      </c>
      <c r="C3007" s="185">
        <f t="shared" si="93"/>
        <v>6.6617899999999999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horný vozík 10mm - 2ks</v>
      </c>
      <c r="C3008" s="185">
        <f t="shared" si="93"/>
        <v>7.5986000000000002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horný vozík 18mm - 2ks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spodný vozík Simple/Blue V (rámový systém) - 2ks</v>
      </c>
      <c r="C3010" s="185">
        <f t="shared" si="93"/>
        <v>2.73237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spodný vozík Simple (bezrámový 18mm) - 2ks</v>
      </c>
      <c r="C3011" s="185">
        <f t="shared" si="93"/>
        <v>4.1375900000000003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pre spodný vozík</v>
      </c>
      <c r="C3012" s="185">
        <f t="shared" ref="C3012:C3075" si="95">IF($A$2=1,H3012,IF($A$2=2,I3012,IF($A$2=3,J3012,IF($A$2=4,K3012,IF($A$2&gt;4,O3012,"zadat jazyk")))))</f>
        <v>0.36431999999999998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krycia lišta Herkules Glass 2m strie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bočná krytka krycí profil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sada tlmičov P+L</v>
      </c>
      <c r="C3015" s="185">
        <f t="shared" si="95"/>
        <v>56.078699999999998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úchytová lišta 2,7m strieborná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horné vedenie 3,6m strieborná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spojovacia lišta H16 3m strie</v>
      </c>
      <c r="C3018" s="185">
        <f t="shared" si="95"/>
        <v>11.996420000000001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spojovacia lišta H16 3m oliva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spojovacia lišta H08 16 3m strie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spojovacia lišta H08/16 3m oliva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horné vedenie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spodné vedenie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maska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úch lišta 2 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vodiaca lišta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spodná krycia lišta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spojovacia lišta H18 1,8m oliv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spojovacia lišta H18 2,5m oliv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spojovacia lišta H25 1,8m oliv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spojovacia lišta H25 2,5m oliv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vzorkovník profilov Simple (krabička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spojovacia lišta Simple/Blue H25 3m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spojovacia lišta Simple/Blue H25 3m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dorazový kartáč zásuvný 14x4mm, 50m</v>
      </c>
      <c r="C3035" s="185">
        <f t="shared" si="95"/>
        <v>15.405379999999999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Focus II 16mm úch.lišta 2,7m strieborná</v>
      </c>
      <c r="C3036" s="185">
        <f t="shared" si="95"/>
        <v>8.3012099999999993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úchytová lišta 2,7m strieborná</v>
      </c>
      <c r="C3037" s="185">
        <f t="shared" si="95"/>
        <v>8.3012099999999993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úchytová lišta 2,7m oliva</v>
      </c>
      <c r="C3038" s="185">
        <f t="shared" si="95"/>
        <v>10.61722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Oaza II úch.lišta 2,7m strieborná</v>
      </c>
      <c r="C3039" s="185">
        <f t="shared" si="95"/>
        <v>15.17118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Oaza II úch. Lišta 2,7m oliva</v>
      </c>
      <c r="C3040" s="185">
        <f t="shared" si="95"/>
        <v>16.862639999999999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úchytová lišta 2,7m zlatá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spodné vedenie 6m strieborná</v>
      </c>
      <c r="C3042" s="185">
        <f t="shared" si="95"/>
        <v>25.450099999999999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spodné vedenie 1,7m strieborná</v>
      </c>
      <c r="C3043" s="185">
        <f t="shared" si="95"/>
        <v>7.2082600000000001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bočná krytka profilu Single+pozic.</v>
      </c>
      <c r="C3044" s="185">
        <f t="shared" si="95"/>
        <v>27.01146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stenová príchytka profilu Single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horné vedenie 3m biela lesk</v>
      </c>
      <c r="C3046" s="185">
        <f t="shared" si="95"/>
        <v>32.476199999999999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spojovacia lišta H18 3m biela lesk</v>
      </c>
      <c r="C3047" s="185">
        <f t="shared" si="95"/>
        <v>15.587540000000001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spodné vedenie  3m biela lesk</v>
      </c>
      <c r="C3048" s="185">
        <f t="shared" si="95"/>
        <v>18.94445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úchytová lišta 2,7m biela lesk</v>
      </c>
      <c r="C3049" s="185">
        <f t="shared" si="95"/>
        <v>16.368220000000001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unášač k tlmiču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montážny prípravok pre lamino 10/18mm</v>
      </c>
      <c r="C3051" s="185">
        <f t="shared" si="95"/>
        <v>12.017609999999999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montážny prípravok pre systém Maxim malý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uhol. vedenie strieb.</v>
      </c>
      <c r="C3053" s="185">
        <f t="shared" si="95"/>
        <v>9.73245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spodné vedenie 6m surová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horné vedenie 6m strieb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úchytová lišta 2,7m biela lesk</v>
      </c>
      <c r="C3056" s="185">
        <f t="shared" si="95"/>
        <v>21.598759999999999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horná vodiaca lišta 3m biela lesk</v>
      </c>
      <c r="C3057" s="185">
        <f t="shared" si="95"/>
        <v>18.528089999999999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spodná krycia lišta 3m 10mm biela lesk</v>
      </c>
      <c r="C3058" s="185">
        <f t="shared" si="95"/>
        <v>33.67324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uholník Mini 17x11mm 3m biela lesk</v>
      </c>
      <c r="C3059" s="185">
        <f t="shared" si="95"/>
        <v>5.6208799999999997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horné vedenie  2,35m biela lesk</v>
      </c>
      <c r="C3060" s="185">
        <f t="shared" si="95"/>
        <v>25.450099999999999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horná vodiaca lišta 2,35m biela lesk</v>
      </c>
      <c r="C3061" s="185">
        <f t="shared" si="95"/>
        <v>14.52061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spodná krycia lišta 2,35m 10mm biela lesk</v>
      </c>
      <c r="C3062" s="185">
        <f t="shared" si="95"/>
        <v>26.30885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uholník 22x22mm 3m stieborná</v>
      </c>
      <c r="C3063" s="185">
        <f t="shared" si="95"/>
        <v>10.2529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uholník 10x10mm 3m strieborná</v>
      </c>
      <c r="C3064" s="185">
        <f t="shared" si="95"/>
        <v>4.1636199999999999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uholník 10x18mm 3m strieborná</v>
      </c>
      <c r="C3065" s="185">
        <f t="shared" si="95"/>
        <v>5.69895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sada kovania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úchytová lišta 18mm 2,7m biela lesk</v>
      </c>
      <c r="C3067" s="185">
        <f t="shared" si="95"/>
        <v>16.446280000000002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uholník Mini 17x11mm 3m biela mat</v>
      </c>
      <c r="C3068" s="185">
        <f t="shared" si="95"/>
        <v>5.6208799999999997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uholník Mini 17x11mm 2,35m biela lesk</v>
      </c>
      <c r="C3069" s="185">
        <f t="shared" si="95"/>
        <v>4.3978200000000003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uholník Mini 17x11mm 1,7m biela lesk</v>
      </c>
      <c r="C3070" s="185">
        <f t="shared" si="95"/>
        <v>3.17476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spodná krycia lišta 1,7m 10mm biela lesk</v>
      </c>
      <c r="C3071" s="185">
        <f t="shared" si="95"/>
        <v>19.048539999999999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horná vodiaca lišta 1,7m biela lesk</v>
      </c>
      <c r="C3072" s="185">
        <f t="shared" si="95"/>
        <v>10.487109999999999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spojovacia lišta H08/18 3m biela mat</v>
      </c>
      <c r="C3073" s="185">
        <f t="shared" si="95"/>
        <v>11.47597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spojovacia lišta H10 3m biela lesk</v>
      </c>
      <c r="C3074" s="185">
        <f t="shared" si="95"/>
        <v>15.82174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úchytová lišta 2,7m biela mat</v>
      </c>
      <c r="C3075" s="185">
        <f t="shared" si="95"/>
        <v>16.368220000000001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spodné vedenie  3m biela mat</v>
      </c>
      <c r="C3076" s="185">
        <f t="shared" ref="C3076:C3139" si="97">IF($A$2=1,H3076,IF($A$2=2,I3076,IF($A$2=3,J3076,IF($A$2=4,K3076,IF($A$2&gt;4,O3076,"zadat jazyk")))))</f>
        <v>18.94445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spodné vedenie  1,7m biela lesk</v>
      </c>
      <c r="C3077" s="185">
        <f t="shared" si="97"/>
        <v>10.851419999999999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spodné vedenie  2,35m biela lesk</v>
      </c>
      <c r="C3078" s="185">
        <f t="shared" si="97"/>
        <v>14.91095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spodné vedenie  4,05m biela lesk</v>
      </c>
      <c r="C3079" s="185">
        <f t="shared" si="97"/>
        <v>25.658280000000001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horné vedenie  4,05m biela lesk</v>
      </c>
      <c r="C3080" s="185">
        <f t="shared" si="97"/>
        <v>43.848080000000003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horné vedenie  1,7m biela lesk</v>
      </c>
      <c r="C3081" s="185">
        <f t="shared" si="97"/>
        <v>18.39798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úchytová lišta 2,7m strieborná</v>
      </c>
      <c r="C3082" s="185">
        <f t="shared" si="97"/>
        <v>20.68797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úchytová lišta 3m strieborná</v>
      </c>
      <c r="C3083" s="185">
        <f t="shared" si="97"/>
        <v>23.003979999999999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horná vodiaca lišta 3m strieborná</v>
      </c>
      <c r="C3084" s="185">
        <f t="shared" si="97"/>
        <v>22.587620000000001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Pax spodná krycia lišta 3m 4mm strieborná</v>
      </c>
      <c r="C3085" s="185">
        <f t="shared" si="97"/>
        <v>26.022600000000001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záslepka profilu (4 ks) strieborná</v>
      </c>
      <c r="C3086" s="185">
        <f t="shared" si="97"/>
        <v>6.9740599999999997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úchytová lišta 2,7m čierna mat</v>
      </c>
      <c r="C3087" s="185">
        <f t="shared" si="97"/>
        <v>24.560120000000001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horné vedenie 6m strieborná</v>
      </c>
      <c r="C3088" s="185">
        <f t="shared" si="97"/>
        <v>52.773829999999997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spodné vedenie 6m oliva</v>
      </c>
      <c r="C3089" s="185">
        <f t="shared" si="97"/>
        <v>29.821899999999999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vedenie INTER S 35kg do stropu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vedenie INTER S 35kg do stropu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vedenie INTER S 35kg do stropu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vedenie INTER B 35kg na stenu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vedenie INTER B 35kg do stropu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vedenie INTER B 35kg na stenu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vedenie Galaxy S 50kg do stropu 2m</v>
      </c>
      <c r="C3096" s="185">
        <f t="shared" si="97"/>
        <v>12.464829999999999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vedenie Galaxy S 50kg do stropu 3m</v>
      </c>
      <c r="C3097" s="185">
        <f t="shared" si="97"/>
        <v>18.658200000000001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vedenie Galaxy S 50kg do stropu 6m</v>
      </c>
      <c r="C3098" s="185">
        <f t="shared" si="97"/>
        <v>37.34243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vedenie Galaxy B 50kg na stenu 2m</v>
      </c>
      <c r="C3099" s="185">
        <f t="shared" si="97"/>
        <v>13.089370000000001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vedenie Galaxy B 50kg na stenu 3m</v>
      </c>
      <c r="C3100" s="185">
        <f t="shared" si="97"/>
        <v>19.621040000000001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vedenie Galaxy B 50kg na stenu 6m</v>
      </c>
      <c r="C3101" s="185">
        <f t="shared" si="97"/>
        <v>39.268099999999997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krycí profil Galaxy 2m</v>
      </c>
      <c r="C3102" s="185">
        <f t="shared" si="97"/>
        <v>11.58006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krycí profil Galaxy 3m</v>
      </c>
      <c r="C3103" s="185">
        <f t="shared" si="97"/>
        <v>17.35707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krycí profil Galaxy 6m</v>
      </c>
      <c r="C3104" s="185">
        <f t="shared" si="97"/>
        <v>34.818240000000003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výztuha 3m strieborná</v>
      </c>
      <c r="C3105" s="185">
        <f t="shared" si="97"/>
        <v>28.963149999999999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tlmič Central 10/18mm obojstranný 25-40kg</v>
      </c>
      <c r="C3106" s="185">
        <f t="shared" si="97"/>
        <v>49.156689999999998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tlmič dorazu Mini SV40 (25 - 40kg)</v>
      </c>
      <c r="C3107" s="185">
        <f t="shared" si="97"/>
        <v>22.951930000000001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úchytová lišta 2,7m biela lesk</v>
      </c>
      <c r="C3108" s="185">
        <f t="shared" si="97"/>
        <v>26.90737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úchytová lišta 3m biela lesk</v>
      </c>
      <c r="C3109" s="185">
        <f t="shared" si="97"/>
        <v>29.89997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horná vodiaca lišta 3m biela lesk</v>
      </c>
      <c r="C3110" s="185">
        <f t="shared" si="97"/>
        <v>29.353490000000001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04099Gemini 4 Pax spodná krycia lišta 3m 4mm biela lesk</v>
      </c>
      <c r="C3111" s="185">
        <f t="shared" si="97"/>
        <v>33.82938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záslepka profilu (4 ks) biela lesk</v>
      </c>
      <c r="C3112" s="185">
        <f t="shared" si="97"/>
        <v>9.0558599999999991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Rex úchytová lišta 2,7m strieborná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horný vozík 18mm asymetrický - 2ks</v>
      </c>
      <c r="C3114" s="185">
        <f t="shared" si="97"/>
        <v>7.1822600000000003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vedenie INTER S 35kg do stropu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vedenie INTER B 35kg na stenu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úchytová lišta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16mm úchytová lišta 2,7m zlatá</v>
      </c>
      <c r="C3118" s="185">
        <f t="shared" si="97"/>
        <v>10.61722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úchytová lišta 2,7m zlatá</v>
      </c>
      <c r="C3119" s="185">
        <f t="shared" si="97"/>
        <v>10.61722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úchytová lišta 18mm 2,70m stieborná</v>
      </c>
      <c r="C3120" s="185">
        <f t="shared" si="97"/>
        <v>11.91835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úchytová lišta 18mm 2,70m oliva</v>
      </c>
      <c r="C3121" s="185">
        <f t="shared" si="97"/>
        <v>14.46857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horný vozík Simple(18mm)symetr.(L+P)</v>
      </c>
      <c r="C3122" s="185">
        <f t="shared" si="97"/>
        <v>2.16614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vodiaca lišta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spodná krycí lišta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vodiaca lišta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spodná krycia lišta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horné vedenie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horné vedenie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spodné vedenie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spodné vedenie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nalepovacia úchytka biela lesk</v>
      </c>
      <c r="C3133" s="185">
        <f t="shared" si="97"/>
        <v>8.0149600000000003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nalepovacia úchytka strieborná</v>
      </c>
      <c r="C3134" s="185">
        <f t="shared" si="97"/>
        <v>6.1673600000000004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úchytová lišta 18mm 2,7m čierna mat</v>
      </c>
      <c r="C3135" s="185">
        <f t="shared" si="97"/>
        <v>16.44107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šatná tyč oválná 3m strieborná</v>
      </c>
      <c r="C3136" s="185">
        <f t="shared" si="97"/>
        <v>14.59868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spojovací element rohový</v>
      </c>
      <c r="C3137" s="185">
        <f t="shared" si="97"/>
        <v>1.3011299999999999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upevňovací element stenový</v>
      </c>
      <c r="C3138" s="185">
        <f t="shared" si="97"/>
        <v>1.11897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nožka s regulaciou</v>
      </c>
      <c r="C3139" s="185">
        <f t="shared" si="97"/>
        <v>2.8624900000000002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šatná tyč guľatá 3m strieborná</v>
      </c>
      <c r="C3140" s="185">
        <f t="shared" ref="C3140:C3203" si="99">IF($A$2=1,H3140,IF($A$2=2,I3140,IF($A$2=3,J3140,IF($A$2=4,K3140,IF($A$2&gt;4,O3140,"zadat jazyk")))))</f>
        <v>9.4461999999999993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šatná tyč guľatá 4m strieborná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základný nosník 3m strieborná</v>
      </c>
      <c r="C3142" s="185">
        <f t="shared" si="99"/>
        <v>34.141649999999998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držiak oválnej tyče do nosníku</v>
      </c>
      <c r="C3143" s="185">
        <f t="shared" si="99"/>
        <v>1.5093099999999999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držiak police</v>
      </c>
      <c r="C3144" s="185">
        <f t="shared" si="99"/>
        <v>2.7844199999999999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držák police na boty</v>
      </c>
      <c r="C3145" s="185">
        <f t="shared" si="99"/>
        <v>3.4349799999999999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záslepka kulaté šatní tyče</v>
      </c>
      <c r="C3146" s="185">
        <f t="shared" si="99"/>
        <v>0.33828999999999998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záslepka nosníku</v>
      </c>
      <c r="C3147" s="185">
        <f t="shared" si="99"/>
        <v>1.35318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sada 8 ks upevňovacích uholníkov</v>
      </c>
      <c r="C3148" s="185">
        <f t="shared" si="99"/>
        <v>20.141490000000001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tlumič dorazu Top SV60 - 2ks</v>
      </c>
      <c r="C3149" s="185">
        <f t="shared" si="99"/>
        <v>51.030320000000003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úchytová lišta 2,7m strieborn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reklamná šablóna pre vozíky pre lamino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tlmič doraz.Simple 10/18, 25 - 40kg (L+P)</v>
      </c>
      <c r="C3152" s="185">
        <f t="shared" si="99"/>
        <v>24.695450000000001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pozicionér pre horný vozík transparentný</v>
      </c>
      <c r="C3153" s="185">
        <f t="shared" si="99"/>
        <v>1.0929500000000001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uholník 18x36mm 3m strieborná</v>
      </c>
      <c r="C3154" s="185">
        <f t="shared" si="99"/>
        <v>10.74733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Idea horné/spodné vedenie 2m strieborná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Idea horné/spodné vedenie 3m strieborná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Idea horné/spodné vedenie 6m strieborná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sada kovania pre dvoje dvere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sada kovania pre vnútorné dvere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pozicionér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úchytka Push 90mm brúsený nikel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bezpečnostná fólia 300mm/50m transparentná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bezpečnostná fólia 500mm/50m transparentná</v>
      </c>
      <c r="C3163" s="185">
        <f t="shared" si="99"/>
        <v>71.301919999999996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dorazová štetina zásuvná 4,8x4mm biela</v>
      </c>
      <c r="C3164" s="185">
        <f t="shared" si="99"/>
        <v>0.15629999999999999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protiprachový kartáč zásuvný 4,8x9mm šedý</v>
      </c>
      <c r="C3165" s="185">
        <f t="shared" si="99"/>
        <v>0.23419999999999999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tlmič dorazu Top SV80 - 2ks</v>
      </c>
      <c r="C3166" s="185">
        <f t="shared" si="99"/>
        <v>54.569389999999999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dorazová štetina zásuvná 14x4mm biela</v>
      </c>
      <c r="C3167" s="185">
        <f t="shared" si="99"/>
        <v>0.39034000000000002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vodiaca lišta 3m oliva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profil "U" na DTD 36mm oliva 3m</v>
      </c>
      <c r="C3169" s="185">
        <f t="shared" si="99"/>
        <v>16.888670000000001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profil "U" Mini na DTD 18mm oliva 3m</v>
      </c>
      <c r="C3170" s="185">
        <f t="shared" si="99"/>
        <v>4.6580500000000002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spojovacia lišta H30 3m biela lesk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uholník 18x36mm 3m oliva</v>
      </c>
      <c r="C3172" s="185">
        <f t="shared" si="99"/>
        <v>13.427659999999999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uholník 02462 36x36mm 3m oliva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uholník 36x36mm 3m strieborná</v>
      </c>
      <c r="C3174" s="185">
        <f t="shared" si="99"/>
        <v>14.234360000000001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klin pre lamino hrúbka 2mm (100 ks)</v>
      </c>
      <c r="C3175" s="185">
        <f t="shared" si="99"/>
        <v>8.7956400000000006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úchytová lišta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tlmič dorazu Mini SV-60 (40-60kg)</v>
      </c>
      <c r="C3177" s="185">
        <f t="shared" si="99"/>
        <v>9.5763200000000008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protiprachový kartáč samolep. 6,7x13mm</v>
      </c>
      <c r="C3178" s="185">
        <f t="shared" si="99"/>
        <v>0.34048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okrasná lišta S18 s lepidlom 3m strieborná</v>
      </c>
      <c r="C3179" s="185">
        <f t="shared" si="99"/>
        <v>11.501989999999999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okrasná lišta S18 s lepidlom 3m oliva</v>
      </c>
      <c r="C3180" s="185">
        <f t="shared" si="99"/>
        <v>13.739929999999999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spodné vedenie 6m biela lesk</v>
      </c>
      <c r="C3181" s="185">
        <f t="shared" si="99"/>
        <v>37.914929999999998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spodné vedenie  1,7m oliva</v>
      </c>
      <c r="C3182" s="185">
        <f t="shared" si="99"/>
        <v>10.69529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spodné vedenie  2,35m oliva</v>
      </c>
      <c r="C3183" s="185">
        <f t="shared" si="99"/>
        <v>14.80686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spodné vedenie  3m oliva</v>
      </c>
      <c r="C3184" s="185">
        <f t="shared" si="99"/>
        <v>18.892410000000002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spodné vedenie  4,05m oliva</v>
      </c>
      <c r="C3185" s="185">
        <f t="shared" si="99"/>
        <v>25.50215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spodné vedenie  6m oliva</v>
      </c>
      <c r="C3186" s="185">
        <f t="shared" si="99"/>
        <v>37.784820000000003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spodné vedenie 1,7m strieborná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spodné vedenie 2,35m strieborná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SEVROLL02676 Hide M dolné vedenie 6m strieborná</v>
      </c>
      <c r="C3189" s="185">
        <f t="shared" si="99"/>
        <v>17.53923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sada Fold pre 2 krídla ľavá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sada Fold pro 2 krídla pravá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krycí profil Galaxy 1,5 m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úchytová lišta 10mm 2,5m strie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úchytová lišta 10mm 2,5m strie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vedenie Galaxy B 50kg na stenu 1,5m</v>
      </c>
      <c r="C3195" s="185">
        <f t="shared" si="99"/>
        <v>9.8105200000000004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vedenie Galaxy B 50kg na stenu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vedenie Galaxy B 50kg na stenu 4m</v>
      </c>
      <c r="C3197" s="185">
        <f t="shared" si="99"/>
        <v>26.152709999999999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vedenie Galaxy S 50kg do stropu 1,5m</v>
      </c>
      <c r="C3198" s="185">
        <f t="shared" si="99"/>
        <v>9.3421099999999999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vedenie Galaxy S 50kg do stropu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vedenie Galaxy S 50kg do stropu 4m</v>
      </c>
      <c r="C3200" s="185">
        <f t="shared" si="99"/>
        <v>24.90363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horné vedenie 6m biela lesk</v>
      </c>
      <c r="C3201" s="185">
        <f t="shared" si="99"/>
        <v>64.95241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/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kovania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držiak pôdy skrine u šikmých stropov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maska Elegant II 1,7m zlatá</v>
      </c>
      <c r="C3206" s="185">
        <f t="shared" si="101"/>
        <v>3.20078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maska Elegant II 2,35m zlatá</v>
      </c>
      <c r="C3207" s="185">
        <f t="shared" si="101"/>
        <v>4.4238400000000002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maska Elegant II 3m zlatá</v>
      </c>
      <c r="C3208" s="185">
        <f t="shared" si="101"/>
        <v>7.6506400000000001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maska Elegant II 4,05m zlatá</v>
      </c>
      <c r="C3209" s="185">
        <f t="shared" si="101"/>
        <v>7.6506400000000001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maska ??Elegant II 6m zlatá</v>
      </c>
      <c r="C3210" s="185">
        <f t="shared" si="101"/>
        <v>11.31983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maska Elegant II 1,7m oliva</v>
      </c>
      <c r="C3211" s="185">
        <f t="shared" si="101"/>
        <v>3.20078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maska Elegant II 1,7m biela lesk</v>
      </c>
      <c r="C3212" s="185">
        <f t="shared" si="101"/>
        <v>3.3308900000000001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maska Elegant II 1,7m strieborná</v>
      </c>
      <c r="C3213" s="185">
        <f t="shared" si="101"/>
        <v>2.5762399999999999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maska Elegant II 2,35m oliva</v>
      </c>
      <c r="C3214" s="185">
        <f t="shared" si="101"/>
        <v>4.4238400000000002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maska Elegant II 2,35m biela lesk</v>
      </c>
      <c r="C3215" s="185">
        <f t="shared" si="101"/>
        <v>4.6059999999999999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maska Elegant II 2,35m strieborná</v>
      </c>
      <c r="C3216" s="185">
        <f t="shared" si="101"/>
        <v>3.5390700000000002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tlmič dorazu Mini SV25 (14-25kg)</v>
      </c>
      <c r="C3217" s="185">
        <f t="shared" si="101"/>
        <v>22.951930000000001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tlmič Central 10/18mm obojstranný 25kg</v>
      </c>
      <c r="C3218" s="185">
        <f t="shared" si="101"/>
        <v>49.156689999999998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spodné vedenie 1,7m oliva</v>
      </c>
      <c r="C3219" s="185">
        <f t="shared" si="101"/>
        <v>10.39603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spodný vozík WD10 V 2ks bez pozicionéru</v>
      </c>
      <c r="C3221" s="185">
        <f t="shared" si="101"/>
        <v>6.0112199999999998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/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/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spojovacia lišta Simple/Blue H28 3m (pre lamino 18mm) strieborná</v>
      </c>
      <c r="C3224" s="185">
        <f t="shared" si="101"/>
        <v>19.829219999999999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spodné vedenie 6m zlatá</v>
      </c>
      <c r="C3225" s="185">
        <f t="shared" si="101"/>
        <v>36.691870000000002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sp.vozík V 10mm+mont.prípr.zadarmo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sp.vozík V 10mm+Fix+vrták zadarmo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úchytová lišta 2,7m strieborná</v>
      </c>
      <c r="C3228" s="185">
        <f t="shared" si="101"/>
        <v>23.446359999999999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horná vodiaca lišta 3m strieborná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Pax XL spodná krycia lišta 3m 4mm strieborná</v>
      </c>
      <c r="C3230" s="185">
        <f t="shared" si="101"/>
        <v>29.09327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tesnenie pre profil Pax XL</v>
      </c>
      <c r="C3231" s="185">
        <f t="shared" si="101"/>
        <v>0.59852000000000005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spojovacia lišta Simple/Blue H21 3m (pre lamino 18mm) strieborná</v>
      </c>
      <c r="C3232" s="185">
        <f t="shared" si="101"/>
        <v>11.423920000000001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/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úchytová lišta 18mm 2,70m strieborná</v>
      </c>
      <c r="C3234" s="185">
        <f t="shared" si="101"/>
        <v>12.464829999999999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úchytová lišta 18mm 2,70m oliva</v>
      </c>
      <c r="C3235" s="185">
        <f t="shared" si="101"/>
        <v>15.587540000000001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brzda (2ks v balení)</v>
      </c>
      <c r="C3236" s="185">
        <f t="shared" si="101"/>
        <v>0.59852000000000005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sada kovania pre tlmič Mini</v>
      </c>
      <c r="C3237" s="185">
        <f t="shared" si="101"/>
        <v>2.0818099999999999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sada kovania pre dvojo dverí</v>
      </c>
      <c r="C3239" s="185">
        <f t="shared" si="101"/>
        <v>46.866700000000002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sada kovania pre vnútorné dvere</v>
      </c>
      <c r="C3240" s="185">
        <f t="shared" si="101"/>
        <v>23.16011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horné vedenie  1,7m strieborná</v>
      </c>
      <c r="C3241" s="185">
        <f t="shared" si="101"/>
        <v>8.1450700000000005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horné vedenie 1,7m biela lesk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horné vedenie  2,35m strieborná</v>
      </c>
      <c r="C3243" s="185">
        <f t="shared" si="101"/>
        <v>11.241759999999999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horné vedenie 2,35 m biela lesk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horné vedenie  3m strieborná</v>
      </c>
      <c r="C3245" s="185">
        <f t="shared" si="101"/>
        <v>14.36448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horné vedenie 3m biela lesk</v>
      </c>
      <c r="C3246" s="185">
        <f t="shared" si="101"/>
        <v>18.684229999999999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horné vedenie 6m strieborná</v>
      </c>
      <c r="C3247" s="185">
        <f t="shared" si="101"/>
        <v>28.728950000000001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horné vedenie 6m biela lesk</v>
      </c>
      <c r="C3248" s="185">
        <f t="shared" si="101"/>
        <v>37.34243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horizontálna lišta 1,7m strieborná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horizontálna lišta 1,7m strieborná</v>
      </c>
      <c r="C3250" s="185">
        <f t="shared" si="101"/>
        <v>24.513290000000001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horizontálna lišta 1,7m biela lesk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horizontálna lišta 1,7m biela lesk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horizontálna lišta 2,35 m biela lesk</v>
      </c>
      <c r="C3253" s="185">
        <f t="shared" si="101"/>
        <v>39.554349999999999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horizontálna lišta 2,35 m biela lesk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horizontálna lišta 2,35m strieborná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horizontálna lišta 2,35m strieborná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horizontálna lišta 3m strieborná</v>
      </c>
      <c r="C3257" s="185">
        <f t="shared" si="101"/>
        <v>38.825719999999997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horizontálna lišta 3m strieborná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horizontálna lišta 3m biela lesk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horizontálna lišta 3m biela lesk</v>
      </c>
      <c r="C3260" s="185">
        <f t="shared" si="101"/>
        <v>50.483840000000001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horná krytka 1,1m strieborná</v>
      </c>
      <c r="C3261" s="185">
        <f t="shared" si="101"/>
        <v>3.7472500000000002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montážny prípravok pre Eden/Pax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dištančný profil 04 3m strieborná</v>
      </c>
      <c r="C3263" s="185">
        <f t="shared" si="101"/>
        <v>3.5911200000000001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dištančný profil 04 3m biela lesk</v>
      </c>
      <c r="C3264" s="185">
        <f t="shared" si="101"/>
        <v>4.66845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maska Elegant II 1,7m oliva kartáčovaná</v>
      </c>
      <c r="C3265" s="185">
        <f t="shared" si="101"/>
        <v>4.6580500000000002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maska Elegant II 1,7m oliva tmavá kartáčovaná</v>
      </c>
      <c r="C3266" s="185">
        <f t="shared" si="101"/>
        <v>4.6580500000000002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maska Elegant II 1,7m čierna  kartáčovaná</v>
      </c>
      <c r="C3267" s="185">
        <f t="shared" si="101"/>
        <v>4.6580500000000002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6.4015599999999999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maska Elegant II 2,35 oliva tmavá kartáčovaná</v>
      </c>
      <c r="C3269" s="185">
        <f t="shared" si="103"/>
        <v>6.4015599999999999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maska Elegant II 2,35m čierna  kartáčovaná</v>
      </c>
      <c r="C3270" s="185">
        <f t="shared" si="103"/>
        <v>6.4015599999999999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maska Elegant II 3m strieborná</v>
      </c>
      <c r="C3271" s="185">
        <f t="shared" si="103"/>
        <v>4.5279299999999996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maska Elegant II 3m oliva</v>
      </c>
      <c r="C3272" s="185">
        <f t="shared" si="103"/>
        <v>5.6599199999999996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maska Elegant II 3m oliva kartáčovaná</v>
      </c>
      <c r="C3273" s="185">
        <f t="shared" si="103"/>
        <v>8.1710999999999991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maska Elegant II 3m oliva tmavá kartáčovaná</v>
      </c>
      <c r="C3274" s="185">
        <f t="shared" si="103"/>
        <v>8.1710999999999991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maska Elegant II 3m čierna  kartáčovaná</v>
      </c>
      <c r="C3275" s="185">
        <f t="shared" si="103"/>
        <v>8.1710999999999991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maska Elegant II 3m biela lesk</v>
      </c>
      <c r="C3276" s="185">
        <f t="shared" si="103"/>
        <v>5.8863200000000004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maska Elegant II 4,05m strieborná</v>
      </c>
      <c r="C3277" s="185">
        <f t="shared" si="103"/>
        <v>6.1127000000000002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maska Elegant II 4,05m oliva</v>
      </c>
      <c r="C3278" s="185">
        <f t="shared" si="103"/>
        <v>7.6506400000000001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maska Elegant II 4,05m oliva kartáčovaná</v>
      </c>
      <c r="C3279" s="185">
        <f t="shared" si="103"/>
        <v>11.033580000000001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11.033580000000001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maska Elegant II 4,05m čierna  kartáčovaná</v>
      </c>
      <c r="C3281" s="185">
        <f t="shared" si="103"/>
        <v>11.033580000000001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maska Elegant II 4,05m biela lesk</v>
      </c>
      <c r="C3282" s="185">
        <f t="shared" si="103"/>
        <v>7.93689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maska Elegant II 6m strieborná</v>
      </c>
      <c r="C3283" s="185">
        <f t="shared" si="103"/>
        <v>9.0558599999999991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maska Elegant II 6m oliva</v>
      </c>
      <c r="C3284" s="185">
        <f t="shared" si="103"/>
        <v>11.31983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maska Elegant II 6m oliva kartáčovaná</v>
      </c>
      <c r="C3285" s="185">
        <f t="shared" si="103"/>
        <v>16.342189999999999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maska Elegant II 6m oliva tmavá kartáčovaná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maska Elegant II 6m čierna kartáčovaná</v>
      </c>
      <c r="C3287" s="185">
        <f t="shared" si="103"/>
        <v>16.342189999999999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maska Elegant II 6m biela lesk</v>
      </c>
      <c r="C3288" s="185">
        <f t="shared" si="103"/>
        <v>11.762219999999999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214-378 Herkules plus horné vedenie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214-379 Herkules plus horné vedenie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skrutkovrut Blue 6,3x45</v>
      </c>
      <c r="C3291" s="185">
        <f t="shared" si="103"/>
        <v>0.15614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úchytová lišta 18mm 2,70m strieborná</v>
      </c>
      <c r="C3292" s="185">
        <f t="shared" si="103"/>
        <v>11.9704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horné vedenie  2m strieborná</v>
      </c>
      <c r="C3293" s="185">
        <f t="shared" si="103"/>
        <v>15.093109999999999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spodné vedenie  2m strieborná</v>
      </c>
      <c r="C3294" s="185">
        <f t="shared" si="103"/>
        <v>8.0670099999999998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spodné vedenie 2m strieborná</v>
      </c>
      <c r="C3295" s="185">
        <f t="shared" si="103"/>
        <v>6.9480300000000002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horný vozík Blue (pro lamino 18mm) rámový L+P</v>
      </c>
      <c r="C3296" s="185">
        <f t="shared" si="103"/>
        <v>3.64316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spodný vozík Blue C rámový systém - 2ks</v>
      </c>
      <c r="C3297" s="185">
        <f t="shared" si="103"/>
        <v>2.94055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horný vozík Blue (pro lamino 18mm) bezrámový L+P</v>
      </c>
      <c r="C3298" s="185">
        <f t="shared" si="103"/>
        <v>3.64316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spodný vozík Blue V bezrámový pre 18mm - 2ks</v>
      </c>
      <c r="C3299" s="185">
        <f t="shared" si="103"/>
        <v>4.8141800000000003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spodný vozík Blue C bezrámový pre 18mm - 2ks</v>
      </c>
      <c r="C3300" s="185">
        <f t="shared" si="103"/>
        <v>4.8141800000000003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úchytová lišta 18mm 2,70m oliva</v>
      </c>
      <c r="C3301" s="185">
        <f t="shared" si="103"/>
        <v>14.962999999999999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horné vedenie 1,5m strieborná</v>
      </c>
      <c r="C3302" s="185">
        <f t="shared" si="103"/>
        <v>11.31983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horné vedenie 1,5m oliva</v>
      </c>
      <c r="C3303" s="185">
        <f t="shared" si="103"/>
        <v>14.15629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horné vedenie  2m oliva</v>
      </c>
      <c r="C3304" s="185">
        <f t="shared" si="103"/>
        <v>18.866389999999999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horné vedenie 2,5m strieborná</v>
      </c>
      <c r="C3305" s="185">
        <f t="shared" si="103"/>
        <v>18.866389999999999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horné vedenie 2,5m oliva</v>
      </c>
      <c r="C3306" s="185">
        <f t="shared" si="103"/>
        <v>23.57648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horné vedenie  3m oliva</v>
      </c>
      <c r="C3307" s="185">
        <f t="shared" si="103"/>
        <v>28.31259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horné vedenie  3m strieborná</v>
      </c>
      <c r="C3308" s="185">
        <f t="shared" si="103"/>
        <v>22.639659999999999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horné vedenie  4m strieborná</v>
      </c>
      <c r="C3309" s="185">
        <f t="shared" si="103"/>
        <v>30.186219999999999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horné vedenie  4m oliva</v>
      </c>
      <c r="C3310" s="185">
        <f t="shared" si="103"/>
        <v>37.732770000000002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horné vedenie  6m oliva</v>
      </c>
      <c r="C3311" s="185">
        <f t="shared" si="103"/>
        <v>56.599159999999998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horné vedenie  6m strieborná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spodné vedenie  2m oliva</v>
      </c>
      <c r="C3313" s="185">
        <f t="shared" si="103"/>
        <v>10.096769999999999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spodné vedenie 1,5m strieborná</v>
      </c>
      <c r="C3314" s="185">
        <f t="shared" si="103"/>
        <v>6.0632700000000002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spodné vedenie 2,5m oliva</v>
      </c>
      <c r="C3315" s="185">
        <f t="shared" si="103"/>
        <v>12.594939999999999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spodné vedenie 1,5m oliva</v>
      </c>
      <c r="C3316" s="185">
        <f t="shared" si="103"/>
        <v>7.5725800000000003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spodné vedenie 2,5m strieborná</v>
      </c>
      <c r="C3317" s="185">
        <f t="shared" si="103"/>
        <v>10.096769999999999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spodné vedenie  3m strieborná</v>
      </c>
      <c r="C3318" s="185">
        <f t="shared" si="103"/>
        <v>12.10051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spodné vedenie  3m oliva</v>
      </c>
      <c r="C3319" s="185">
        <f t="shared" si="103"/>
        <v>15.11913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spodné vedenie  4m oliva</v>
      </c>
      <c r="C3320" s="185">
        <f t="shared" si="103"/>
        <v>20.16752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spodné vedenie 6m oliva</v>
      </c>
      <c r="C3321" s="185">
        <f t="shared" si="103"/>
        <v>30.251270000000002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spodné vedenie  6m strieborná</v>
      </c>
      <c r="C3322" s="185">
        <f t="shared" si="103"/>
        <v>24.20102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spodné vedenie  4m strieborná</v>
      </c>
      <c r="C3323" s="185">
        <f t="shared" si="103"/>
        <v>16.13401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upevňovací klin Blue 40ks (sklo 4mm)</v>
      </c>
      <c r="C3324" s="185">
        <f t="shared" si="103"/>
        <v>12.28267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spodné vedenie 1,5m strieborná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spodné vedenie 1,5m oliva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spodné vedenie 2m oliva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spodné vedenie 2,5m strieborná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spodné vedenie 2,5m oliva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spodné vedenie 3m strieborná</v>
      </c>
      <c r="C3330" s="185">
        <f t="shared" si="103"/>
        <v>10.04472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spodné vedenie 3m oliva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spodné vedenie 4m strieborná</v>
      </c>
      <c r="C3332" s="185">
        <f t="shared" ref="C3332:C3395" si="105">IF($A$2=1,H3332,IF($A$2=2,I3332,IF($A$2=3,J3332,IF($A$2=4,K3332,IF($A$2&gt;4,O3332,"zadat jazyk")))))</f>
        <v>13.45368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spodné vedenie 4m oliva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spodné vedenie 6m strieborná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spodné vedenie 6m oliva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horný vozík Blue 10mm asymetrický L+P</v>
      </c>
      <c r="C3336" s="185">
        <f t="shared" si="105"/>
        <v>3.64316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horný vozík Blue 10mm symetrický L+P</v>
      </c>
      <c r="C3337" s="185">
        <f t="shared" si="105"/>
        <v>3.64316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tlmič dorazu Simple/Blue 10/18 25kg L+P</v>
      </c>
      <c r="C3338" s="185">
        <f t="shared" si="105"/>
        <v>24.695450000000001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spodné vedenie 6m strieborná</v>
      </c>
      <c r="C3339" s="185">
        <f t="shared" si="105"/>
        <v>29.171330000000001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spodné vedenie 6m oliva</v>
      </c>
      <c r="C3340" s="185">
        <f t="shared" si="105"/>
        <v>36.691870000000002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 oceľový 6m strieborný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zámok na posuvné dvere 18 mm (rovnaký kľúč)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spodné vedenie 1,7m biela lesk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spodné vedenie 2,35m biela lesk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spodné vedenie 3m biela lesk</v>
      </c>
      <c r="C3345" s="185">
        <f t="shared" si="105"/>
        <v>18.58014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spodné vedenie 4,05m biela lesk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spodné vedenie 6m biela lesk</v>
      </c>
      <c r="C3347" s="185">
        <f t="shared" si="105"/>
        <v>37.186300000000003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tlmič dorazu Mini SV60 (40 - 60kg)</v>
      </c>
      <c r="C3348" s="185">
        <f t="shared" si="105"/>
        <v>22.951930000000001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šablóna pre vozíky - 1 pár = 1 ks</v>
      </c>
      <c r="C3349" s="185">
        <f t="shared" si="105"/>
        <v>5.3261599999999998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horné vedenie 3,6m surová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nalepovacia úchytka transparentná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profil "U" pre lamino 18mm 3m biela lesk</v>
      </c>
      <c r="C3353" s="185">
        <f t="shared" si="105"/>
        <v>6.1933800000000003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dorazový (protiprachový) kartáč samolepiaci 6,7x9mm šedý</v>
      </c>
      <c r="C3354" s="185">
        <f t="shared" si="105"/>
        <v>0.39034000000000002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spodný vozík WD18V bez pozicionéru s pružinou</v>
      </c>
      <c r="C3355" s="185">
        <f t="shared" si="105"/>
        <v>5.2305400000000004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spodný vozík pre lamino 18mm bez pozicionéru bez pružiny</v>
      </c>
      <c r="C3356" s="185">
        <f t="shared" si="105"/>
        <v>4.9182699999999997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úchytová lišta 2,7m biela lesk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zámok na posuvné dvere pre madlo Karat a Prosper</v>
      </c>
      <c r="C3358" s="185">
        <f t="shared" si="105"/>
        <v>36.512309999999999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okrasná lišta S18 s lepidlom 3m biela lesk</v>
      </c>
      <c r="C3359" s="185">
        <f t="shared" si="105"/>
        <v>14.962999999999999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horné vedenie 6m oliva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spodný vozík WD10 V Duo 60kg (2 ks)</v>
      </c>
      <c r="C3361" s="185">
        <f t="shared" si="105"/>
        <v>18.632180000000002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úchytová lišta 2,7m strieborná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Ekonomik úchytová lišta 2,7m strieborná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Ekonomik horné vedenie 2m strieborná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Ekonomik horné vedenie 3m strieborná</v>
      </c>
      <c r="C3365" s="185">
        <f t="shared" si="105"/>
        <v>25.528169999999999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Ekonomik horné vedenie 6m strieborná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Ekonomik spodné vedenie 2m strieborná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Ekonomik spodné vedenie 3m strieborná</v>
      </c>
      <c r="C3368" s="185">
        <f t="shared" si="105"/>
        <v>14.10425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02895 Ekonomik spodné vedenie 6m strieborná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horný vozík Ekonomik Duo</v>
      </c>
      <c r="C3370" s="185">
        <f t="shared" si="105"/>
        <v>2.02976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spodný vozík Ekonomik WD10V</v>
      </c>
      <c r="C3371" s="185">
        <f t="shared" si="105"/>
        <v>3.4349799999999999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skrutka 2,9x6,5 Ekonomik (100 ks)</v>
      </c>
      <c r="C3372" s="185">
        <f t="shared" si="105"/>
        <v>2.23794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Ekonomik sada kovania pre 2 dvere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vrut Unix 3x10 zápustná hlava (1000 ks)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vrut Unix 3x16mm zápustná hlava (100 ks)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podložka Vejárová 3x6mm (100 ks)</v>
      </c>
      <c r="C3376" s="185">
        <f t="shared" si="105"/>
        <v>5.1524700000000001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10106 Ekonomik sada kovania pre 3 dvere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214-377 Herkules plus horné vedenie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 "U" Mini 36 na DTD 2x18mm strieborná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imbusový kľúč SEVROLL</v>
      </c>
      <c r="C3380" s="185">
        <f t="shared" si="105"/>
        <v>4.0335000000000001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úchytová lišta 18mm 2,70m biely lesk</v>
      </c>
      <c r="C3381" s="185">
        <f t="shared" si="105"/>
        <v>15.89981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úchytová lišta 2,7m strieborná</v>
      </c>
      <c r="C3382" s="185">
        <f t="shared" si="105"/>
        <v>14.54663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úchytová lišta 2,7m oliva</v>
      </c>
      <c r="C3383" s="185">
        <f t="shared" si="105"/>
        <v>18.24184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úchytová lišta 2,7m biela lesk</v>
      </c>
      <c r="C3384" s="185">
        <f t="shared" si="105"/>
        <v>18.892410000000002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držiak horného vedenia pre lamino 16 - 25mm</v>
      </c>
      <c r="C3385" s="185">
        <f t="shared" si="105"/>
        <v>2.3420299999999998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krycia lišta Herkules II 1,8m strieborná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krycí profil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horné vedenie 3m surový</v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Herakles tlmič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Herakles tlmič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sada kovania ZPH-18 pre 1 krídlo</v>
      </c>
      <c r="C3391" s="185">
        <f t="shared" si="105"/>
        <v>19.20468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držiak horného vedenia Herakles</v>
      </c>
      <c r="C3392" s="185">
        <f t="shared" si="105"/>
        <v>1.8736299999999999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okrasná lišta S10 3m strieborná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okrasná lišta S20 3m strieborná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šablóna pre vozíky pre lamino 18mm</v>
      </c>
      <c r="C3395" s="185">
        <f t="shared" si="105"/>
        <v>4.6192500000000001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04438 maska Elegant II 3m biela mat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držiak horného vedenia pre lamino 25 - 45mm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/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/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/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držiak spodného vedenia Gemini</v>
      </c>
      <c r="C3406" s="185">
        <f t="shared" si="107"/>
        <v>0.23419999999999999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spodné vedenie 2,35m strieborná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spodné vedenie 3m strieborná</v>
      </c>
      <c r="C3408" s="185">
        <f t="shared" si="107"/>
        <v>26.933389999999999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spodné vedenie 4,05m strieborná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/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/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/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sada kovanie pre 1 krídlo</v>
      </c>
      <c r="C3413" s="185">
        <f t="shared" si="107"/>
        <v>6.3495100000000004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horné vedenie 1,8m oliva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spodná krycia lišta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spodná krycia lišta Simple/Blue 2m (pre lamino 18mm) biely lesk</v>
      </c>
      <c r="C3416" s="185">
        <f t="shared" si="107"/>
        <v>17.331050000000001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spodná krycia lišta Simple/Blue 3m (pre lamino 18mm) biely lesk</v>
      </c>
      <c r="C3417" s="185">
        <f t="shared" si="107"/>
        <v>25.970549999999999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horná vodiaca lišta Simple/Blue 2m (pre lamino 18mm) biely lesk</v>
      </c>
      <c r="C3418" s="185">
        <f t="shared" si="107"/>
        <v>8.8476800000000004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horná vodiaca lišta Simple/Blue 3m (pre lamino 18mm) biely lesk</v>
      </c>
      <c r="C3419" s="185">
        <f t="shared" si="107"/>
        <v>13.27153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spojovacia lišta Simple/Blue H21 3m (pre lamino 18mm) biely lesk</v>
      </c>
      <c r="C3420" s="185">
        <f t="shared" si="107"/>
        <v>14.8589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spojovacia lišta Simple/Blue H28 3m (pre lamino 18mm) biely lesk</v>
      </c>
      <c r="C3421" s="185">
        <f t="shared" si="107"/>
        <v>25.736350000000002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spodné vedenie 2m biela lesk</v>
      </c>
      <c r="C3422" s="185">
        <f t="shared" si="107"/>
        <v>10.487109999999999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spodné vedenie 3m biela lesk</v>
      </c>
      <c r="C3423" s="185">
        <f t="shared" si="107"/>
        <v>15.74367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spodné vedenie 6m biela lesk</v>
      </c>
      <c r="C3424" s="185">
        <f t="shared" si="107"/>
        <v>31.461320000000001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horné vedenie 2m biela lesk</v>
      </c>
      <c r="C3425" s="185">
        <f t="shared" si="107"/>
        <v>19.621040000000001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horné vedenie 3m biela lesk</v>
      </c>
      <c r="C3426" s="185">
        <f t="shared" si="107"/>
        <v>29.431560000000001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horné vedenie 6m biela lesk</v>
      </c>
      <c r="C3427" s="185">
        <f t="shared" si="107"/>
        <v>58.863120000000002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04920-A Lynx úchytová lišta 2,7m strieborná</v>
      </c>
      <c r="C3428" s="185">
        <f t="shared" si="107"/>
        <v>22.561589999999999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úchytová lišta 2,7m oliva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úchytová lišta 18mm 2,7m biela mat</v>
      </c>
      <c r="C3430" s="185">
        <f t="shared" si="107"/>
        <v>16.446280000000002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spodné vedenie 1,7m biela mat</v>
      </c>
      <c r="C3431" s="185">
        <f t="shared" si="107"/>
        <v>10.851419999999999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spodné vedenie 2,35m biely mat</v>
      </c>
      <c r="C3432" s="185">
        <f t="shared" si="107"/>
        <v>14.91095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spodné vedenie 4,05m biela mat</v>
      </c>
      <c r="C3433" s="185">
        <f t="shared" si="107"/>
        <v>25.658280000000001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spodné vedenie 6m biela mat</v>
      </c>
      <c r="C3434" s="185">
        <f t="shared" si="107"/>
        <v>37.914929999999998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horné vedenie 1,7m biely mat</v>
      </c>
      <c r="C3435" s="185">
        <f t="shared" si="107"/>
        <v>18.39798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horné vedenie 2,35m biela mat</v>
      </c>
      <c r="C3436" s="185">
        <f t="shared" si="107"/>
        <v>25.450099999999999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horné vedenie 4,05m biela mat</v>
      </c>
      <c r="C3437" s="185">
        <f t="shared" si="107"/>
        <v>43.848080000000003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horné vedenie 6m biela mat</v>
      </c>
      <c r="C3438" s="185">
        <f t="shared" si="107"/>
        <v>64.95241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uholník Mini 17x11mm 1,7m biely mat</v>
      </c>
      <c r="C3439" s="185">
        <f t="shared" si="107"/>
        <v>3.17476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uholník Mini 17x11mm 2,35m biely mat</v>
      </c>
      <c r="C3440" s="185">
        <f t="shared" si="107"/>
        <v>4.3978200000000003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maska Elegant II 6m biela mat</v>
      </c>
      <c r="C3441" s="185">
        <f t="shared" si="107"/>
        <v>11.762219999999999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maska Elegant II 1,7m biely mat</v>
      </c>
      <c r="C3442" s="185">
        <f t="shared" si="107"/>
        <v>3.3308900000000001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Eden hornej vedenie 2,35 m strieborná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Eden hornej vedenie 2,35 m strieborná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Eden hornej vedenie 2,35 m strieborná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Eden sada kovania pre dvoje dvere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Eden sada kovania pre dvoje dvere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maska Elegant II 2,35m biela mat</v>
      </c>
      <c r="C3448" s="185">
        <f t="shared" si="107"/>
        <v>4.6059999999999999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maska Elegant II 3m biela mat</v>
      </c>
      <c r="C3449" s="185">
        <f t="shared" si="107"/>
        <v>5.8811099999999996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maska Elegant II 4,05m biela mat</v>
      </c>
      <c r="C3450" s="185">
        <f t="shared" si="107"/>
        <v>7.93689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úchytová lišta 18mm 2,7m čierna lesk</v>
      </c>
      <c r="C3451" s="185">
        <f t="shared" si="107"/>
        <v>16.446280000000002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úchytová lišta 2,7m čierna lesk</v>
      </c>
      <c r="C3452" s="185">
        <f t="shared" si="107"/>
        <v>21.598759999999999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spojovacia lišta H10 3m čierna lesk</v>
      </c>
      <c r="C3453" s="185">
        <f t="shared" si="107"/>
        <v>15.82174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horné vedenie 2,35m čierna lesk</v>
      </c>
      <c r="C3454" s="185">
        <f t="shared" si="107"/>
        <v>25.450099999999999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spodné vedenie 2,35m čierna lesk</v>
      </c>
      <c r="C3455" s="185">
        <f t="shared" si="107"/>
        <v>14.91095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maska Elegant II 2,35m čierna lesk</v>
      </c>
      <c r="C3456" s="185">
        <f t="shared" si="107"/>
        <v>4.6059999999999999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sada kovania pre vnútorné dvere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vozík pre interiérové dvere Simple 18 Inter/Galaxy 35/50kg</v>
      </c>
      <c r="C3458" s="185">
        <f t="shared" si="107"/>
        <v>8.6395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tĺmič pre interiérové dvere Simple 18 Galaxy 50kg</v>
      </c>
      <c r="C3459" s="185">
        <f t="shared" si="107"/>
        <v>25.398060000000001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/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214-695 krycia lišta Herkules II 2m strieborná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214-615 krycia lišta Herkules Wood 2m strieborná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Wood sada krycia lišta strieborná, 2x krytka a kefka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horné vedenie jednoduché 2,35m strieborná</v>
      </c>
      <c r="C3464" s="185">
        <f t="shared" si="109"/>
        <v>26.12669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sada kovania pro interiérové dvere Simple 18 Galaxy 50kg brzda + tlmič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sada kovania pro interiérové dvere Simple 18 Galaxy 50kg  2x tlmič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profil "U" pre lamino 18mm 3m čierna lesk</v>
      </c>
      <c r="C3467" s="185">
        <f t="shared" si="109"/>
        <v>6.1933800000000003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uholník Mini 17x11mm 1,7m čiena lesk</v>
      </c>
      <c r="C3468" s="185">
        <f t="shared" si="109"/>
        <v>3.17476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uholník Mini 17x11mm 2,35m čierna lesk</v>
      </c>
      <c r="C3469" s="185">
        <f t="shared" si="109"/>
        <v>4.3978200000000003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uholník Mini 17x11mm 3m čierna lesk</v>
      </c>
      <c r="C3470" s="185">
        <f t="shared" si="109"/>
        <v>5.6208799999999997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spodná krycia lišta 1,7m 10mm čierna lesk</v>
      </c>
      <c r="C3471" s="185">
        <f t="shared" si="109"/>
        <v>19.048539999999999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spodná krycia lišta 2,35m 10mm čierna lesk</v>
      </c>
      <c r="C3472" s="185">
        <f t="shared" si="109"/>
        <v>26.30885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spodná krycia lišta 3m 10mm čierna lesk</v>
      </c>
      <c r="C3473" s="185">
        <f t="shared" si="109"/>
        <v>33.67324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horná vodiaca lišta 1,7m čierna lesk</v>
      </c>
      <c r="C3474" s="185">
        <f t="shared" si="109"/>
        <v>10.487109999999999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horná vodiaca lišta 2,35m černa lesk</v>
      </c>
      <c r="C3475" s="185">
        <f t="shared" si="109"/>
        <v>14.52061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horná vodiaca lišta 3m čierna lesk</v>
      </c>
      <c r="C3476" s="185">
        <f t="shared" si="109"/>
        <v>18.528089999999999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spojovacia lišta H18 3m čierna lesk</v>
      </c>
      <c r="C3477" s="185">
        <f t="shared" si="109"/>
        <v>15.587540000000001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spodne vedenie 1,7m čierna lesk</v>
      </c>
      <c r="C3478" s="185">
        <f t="shared" si="109"/>
        <v>10.851419999999999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spodné vedenie 3m čierna lesk</v>
      </c>
      <c r="C3479" s="185">
        <f t="shared" si="109"/>
        <v>18.94445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spodné vedenie 4,05m čierna lesk</v>
      </c>
      <c r="C3480" s="185">
        <f t="shared" si="109"/>
        <v>25.658280000000001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spodné vedenie 6m čierna lesk</v>
      </c>
      <c r="C3481" s="185">
        <f t="shared" si="109"/>
        <v>37.914929999999998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horné vedenie 1,7m čierna lesk</v>
      </c>
      <c r="C3482" s="185">
        <f t="shared" si="109"/>
        <v>18.39798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horné vedenie 3m čierna lesk</v>
      </c>
      <c r="C3483" s="185">
        <f t="shared" si="109"/>
        <v>32.476199999999999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horné vedenie 4,05m čierna lesk</v>
      </c>
      <c r="C3484" s="185">
        <f t="shared" si="109"/>
        <v>43.848080000000003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horné vedenie 6m čierna lesk</v>
      </c>
      <c r="C3485" s="185">
        <f t="shared" si="109"/>
        <v>64.95241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maska Elegant II 1,7m čierna lesk</v>
      </c>
      <c r="C3486" s="185">
        <f t="shared" si="109"/>
        <v>3.3308900000000001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maska Elegant II 3m čierna lesk</v>
      </c>
      <c r="C3487" s="185">
        <f t="shared" si="109"/>
        <v>5.8811099999999996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maska Elegant II 4,05m čierna lesk</v>
      </c>
      <c r="C3488" s="185">
        <f t="shared" si="109"/>
        <v>7.93689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maska Elegant II 6m čierna lesk</v>
      </c>
      <c r="C3489" s="185">
        <f t="shared" si="109"/>
        <v>11.762219999999999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úchytová lišta 3m strieborn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úchytová lišta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horné vedenie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spojovacia lišta H18 3m biela mat</v>
      </c>
      <c r="C3493" s="185">
        <f t="shared" si="109"/>
        <v>15.587540000000001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profil "U" pre lamino 18mm 3m biela mat</v>
      </c>
      <c r="C3494" s="185">
        <f t="shared" si="109"/>
        <v>6.1933800000000003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horné vedenie 2,35m čierna mat</v>
      </c>
      <c r="C3495" s="185">
        <f t="shared" si="109"/>
        <v>25.450099999999999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horné vedenie  4,05m čierna mat</v>
      </c>
      <c r="C3496" s="185">
        <f t="shared" si="109"/>
        <v>43.848080000000003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spodné vedenie 4,05m čierna mat</v>
      </c>
      <c r="C3497" s="185">
        <f t="shared" si="109"/>
        <v>25.658280000000001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spodné vedenie 2,35m čierna mat</v>
      </c>
      <c r="C3498" s="185">
        <f t="shared" si="109"/>
        <v>14.91095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maska Elegant II 2,35m čierna mat</v>
      </c>
      <c r="C3499" s="185">
        <f t="shared" si="109"/>
        <v>4.6059999999999999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maska Elegant II 4,05m čierna mat</v>
      </c>
      <c r="C3500" s="185">
        <f t="shared" si="109"/>
        <v>7.93689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uholník Mini 17x11mm 2,35m čierna mat</v>
      </c>
      <c r="C3501" s="185">
        <f t="shared" si="109"/>
        <v>4.3978200000000003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spojovacia lišta H18 3m čierna mat</v>
      </c>
      <c r="C3502" s="185">
        <f t="shared" si="109"/>
        <v>15.587540000000001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dorazová štetina zásuvná 14x4mm čierna</v>
      </c>
      <c r="C3503" s="185">
        <f t="shared" si="109"/>
        <v>0.39034000000000002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dorazová štetina zásuvná 4,8x4mm čierna</v>
      </c>
      <c r="C3504" s="185">
        <f t="shared" si="109"/>
        <v>0.15629999999999999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uholník Mini 17x11mm 3m čierna mat</v>
      </c>
      <c r="C3505" s="185">
        <f t="shared" si="109"/>
        <v>5.6208799999999997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horné vedenie 3m čierna mat</v>
      </c>
      <c r="C3506" s="185">
        <f t="shared" si="109"/>
        <v>32.476199999999999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spodné vedenie 3m čierna mat</v>
      </c>
      <c r="C3507" s="185">
        <f t="shared" si="109"/>
        <v>18.94445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/>
      </c>
      <c r="C3508" s="185">
        <f t="shared" si="109"/>
        <v>0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/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maska Elegant II 3m čierna mat</v>
      </c>
      <c r="C3510" s="185">
        <f t="shared" si="109"/>
        <v>5.8811099999999996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sada kovania pre dvoje dvere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spod.ved. 150mm biela mat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spodné vedenie 150mm čierna lesk (vzorka)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horné vedenie 1,7m čierna mat</v>
      </c>
      <c r="C3514" s="185">
        <f t="shared" si="109"/>
        <v>18.39798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20406 Pax nalepovacia úchytka čierna mat</v>
      </c>
      <c r="C3515" s="185">
        <f t="shared" si="109"/>
        <v>9.5242699999999996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záslepka profilu (4 ks) čierna mat</v>
      </c>
      <c r="C3516" s="185">
        <f t="shared" si="109"/>
        <v>9.0558599999999991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profil "U" pro lamino 18mm 3m čierna mat</v>
      </c>
      <c r="C3517" s="185">
        <f t="shared" si="109"/>
        <v>6.1933800000000003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uholník Mini 17x11mm 1,7m čierna mat</v>
      </c>
      <c r="C3518" s="185">
        <f t="shared" si="109"/>
        <v>3.17476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spodná krycia lišta 1,7m 10mm čierna mat</v>
      </c>
      <c r="C3519" s="185">
        <f t="shared" si="109"/>
        <v>19.048539999999999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spodná krycia lišta 2,35m 10mm čierna mat</v>
      </c>
      <c r="C3520" s="185">
        <f t="shared" si="109"/>
        <v>26.30885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spodná krycia lišta 3m 10mm čierna mat</v>
      </c>
      <c r="C3521" s="185">
        <f t="shared" si="109"/>
        <v>33.67324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spodná krycia lišta 3m 4mm čierna mat</v>
      </c>
      <c r="C3522" s="185">
        <f t="shared" si="109"/>
        <v>33.82938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spodná krycia lišta 3m 4mm biela lesk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spodná krycia lišta 3m 4mm čierna mat</v>
      </c>
      <c r="C3524" s="185">
        <f t="shared" ref="C3524:C3587" si="111">IF($A$2=1,H3524,IF($A$2=2,I3524,IF($A$2=3,J3524,IF($A$2=4,K3524,IF($A$2&gt;4,O3524,"zadat jazyk")))))</f>
        <v>37.810839999999999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horná vodiaca lišta 1,7m čierna mat</v>
      </c>
      <c r="C3525" s="185">
        <f t="shared" si="111"/>
        <v>10.487109999999999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úchytová lišta 2,7m čierna mat</v>
      </c>
      <c r="C3526" s="185">
        <f t="shared" si="111"/>
        <v>21.598759999999999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úchytová lišta 2,7m čierna mat</v>
      </c>
      <c r="C3527" s="185">
        <f t="shared" si="111"/>
        <v>16.368220000000001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spojovacia lišta H30 decor 3m čierna mat</v>
      </c>
      <c r="C3528" s="185">
        <f t="shared" si="111"/>
        <v>29.27543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dištančný profil 04 3m čierna mat</v>
      </c>
      <c r="C3529" s="185">
        <f t="shared" si="111"/>
        <v>4.6580500000000002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horná vodiaca lišta 2,35m čierna mat</v>
      </c>
      <c r="C3530" s="185">
        <f t="shared" si="111"/>
        <v>14.52061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horná vodiaca lišta 3m čierna mat</v>
      </c>
      <c r="C3531" s="185">
        <f t="shared" si="111"/>
        <v>18.528089999999999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horná vodiaca lišta 3m čierna mat</v>
      </c>
      <c r="C3532" s="185">
        <f t="shared" si="111"/>
        <v>29.353490000000001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horné vedenie 6m čierna mat</v>
      </c>
      <c r="C3533" s="185">
        <f t="shared" si="111"/>
        <v>64.95241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spodné vedenie 6m čierna mat</v>
      </c>
      <c r="C3534" s="185">
        <f t="shared" si="111"/>
        <v>37.914929999999998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maska Elegant II 1,7m čierna mat</v>
      </c>
      <c r="C3535" s="185">
        <f t="shared" si="111"/>
        <v>3.3308900000000001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maska Elegant II 6m čierna mat</v>
      </c>
      <c r="C3536" s="185">
        <f t="shared" si="111"/>
        <v>11.762219999999999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spojovacia lišta H10 3m čierna mat</v>
      </c>
      <c r="C3537" s="185">
        <f t="shared" si="111"/>
        <v>15.82174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úchytová lišta 2,7m čierna mat</v>
      </c>
      <c r="C3538" s="185">
        <f t="shared" si="111"/>
        <v>26.90737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úchytová lišta 3m čierna mat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horné vedenie  6m oliva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spodné vedenie  6m oliva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horná vodiaca lišta Simple/Blue 3m (lamino 18mm)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spodná krycia lišta Simple/Blue 3m (lamino 18mm)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vzorky Úchytové lišty 2021 - doplňujúca súprava k 180245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spodná krycia lišta Simple/Blue 2m (lamino 18mm)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sada kovania pre dvoje dvere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01008-A Gemini horné vedenie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01010-A Gemini horné vedenie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01011-A Gemini horné vedenie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 01439-A Gemini horné vedenie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uholník Mini 17x11mm oliva new 1,7m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uholník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spojovaciá lišta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161 U PROFna DTD 18mm-3m,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uholník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uholník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spojovacia lišta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spodné vedenie 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spodné vedenie 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spodné vedenie 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Gemini horné vedenie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spodné vedenie 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spodné vedenie 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spodné vedenie 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úchytová lišta 100mm čierna mat (vzorka)</v>
      </c>
      <c r="C3576" s="185">
        <f t="shared" si="111"/>
        <v>0.31680999999999998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úchytová liš.100mm biela mat</v>
      </c>
      <c r="C3577" s="185">
        <f t="shared" si="111"/>
        <v>0.31263999999999997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úchytová lišta 100mm čierna lesk (vzorka)</v>
      </c>
      <c r="C3578" s="185">
        <f t="shared" si="111"/>
        <v>0.37302999999999997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/>
      </c>
      <c r="C3579" s="185">
        <f t="shared" si="111"/>
        <v>0.24016999999999999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/>
      </c>
      <c r="C3580" s="185">
        <f t="shared" si="111"/>
        <v>0.45943000000000001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2.5000000000000001E-4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uholník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úhelník Mini 17x11mm 4,05m strieborný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2.5000000000000001E-4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spodné vedenie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úchytová lišta 100m oliva new (vzorka)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bezpečnostná fólia 500mm/400m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spodná krycia lišta Simple/Blue 2m (pre lamino 18mm) čierna mat</v>
      </c>
      <c r="C3600" s="185">
        <f t="shared" si="113"/>
        <v>17.331050000000001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spodná krycia lišta Simple/Blue 3m (pre lamino 18mm) čierna mat</v>
      </c>
      <c r="C3601" s="185">
        <f t="shared" si="113"/>
        <v>25.970549999999999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horná vodiaca lišta Simple/Blue 2m (pre lamino 18mm) čierna mat</v>
      </c>
      <c r="C3602" s="185">
        <f t="shared" si="113"/>
        <v>8.8476800000000004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horná vodiaca lišta Simple/Blue 3m (pre lamino 18mm) čierna mat</v>
      </c>
      <c r="C3603" s="185">
        <f t="shared" si="113"/>
        <v>13.27153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spojovacia lišta Simple/Blue H21 3m (pre lamino 18mm) čierna mat</v>
      </c>
      <c r="C3604" s="185">
        <f t="shared" si="113"/>
        <v>14.8589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úchytová lišta 18mm 2,70m čierna mat</v>
      </c>
      <c r="C3605" s="185">
        <f t="shared" si="113"/>
        <v>15.89981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úchytová lišta 18mm 2,70m čierna mat</v>
      </c>
      <c r="C3606" s="185">
        <f t="shared" si="113"/>
        <v>16.21208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spodné vedenie 2m čierna mat</v>
      </c>
      <c r="C3607" s="185">
        <f t="shared" si="113"/>
        <v>10.487109999999999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spodné vedenie 3m čierna mat</v>
      </c>
      <c r="C3608" s="185">
        <f t="shared" si="113"/>
        <v>15.74367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spodné vedenie 6m čierna mat</v>
      </c>
      <c r="C3609" s="185">
        <f t="shared" si="113"/>
        <v>31.461320000000001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horné vedenie 2m čierna mat</v>
      </c>
      <c r="C3610" s="185">
        <f t="shared" si="113"/>
        <v>19.621040000000001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horné vedenie 3m čierna mat</v>
      </c>
      <c r="C3611" s="185">
        <f t="shared" si="113"/>
        <v>29.431560000000001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horné vedenie 6m čierna mat</v>
      </c>
      <c r="C3612" s="185">
        <f t="shared" si="113"/>
        <v>58.863120000000002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552.02937999999995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580.18046000000004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/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/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/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/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úchytová lišta 2,7m strieborn</v>
      </c>
      <c r="C3619" s="185">
        <f t="shared" si="113"/>
        <v>21.442620000000002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úchytová lišta 3m strieborn</v>
      </c>
      <c r="C3620" s="185">
        <f t="shared" si="113"/>
        <v>23.810680000000001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úchytová lišta 2,7m oliva</v>
      </c>
      <c r="C3621" s="185">
        <f t="shared" si="113"/>
        <v>29.769850000000002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úchytová lišta 2,7m oliva</v>
      </c>
      <c r="C3622" s="185">
        <f t="shared" si="113"/>
        <v>26.803280000000001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úch.lišta 2,7m strieborná</v>
      </c>
      <c r="C3623" s="185">
        <f t="shared" si="113"/>
        <v>22.639659999999999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úch lišta 2 7m oliva</v>
      </c>
      <c r="C3624" s="185">
        <f t="shared" si="113"/>
        <v>28.31259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úch.lišta 2,7m strieborná</v>
      </c>
      <c r="C3625" s="185">
        <f t="shared" si="113"/>
        <v>22.639659999999999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úch.lišta 2,7m oliva</v>
      </c>
      <c r="C3626" s="185">
        <f t="shared" si="113"/>
        <v>28.31259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úchytová lišta 2,7m čierna mat</v>
      </c>
      <c r="C3627" s="185">
        <f t="shared" si="113"/>
        <v>29.353490000000001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úchytová lišta 2,7m čierna mat</v>
      </c>
      <c r="C3628" s="185">
        <f t="shared" si="113"/>
        <v>10.799379999999999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úchytová lišta 2,7m biela mat</v>
      </c>
      <c r="C3629" s="185">
        <f t="shared" si="113"/>
        <v>21.598759999999999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úchytová lišta 2,7m čierna mat</v>
      </c>
      <c r="C3630" s="185">
        <f t="shared" si="113"/>
        <v>30.472460000000002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úchytová lišta 3m čierna mat</v>
      </c>
      <c r="C3631" s="185">
        <f t="shared" si="113"/>
        <v>33.907449999999997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/>
      </c>
      <c r="C3632" s="185">
        <f t="shared" si="113"/>
        <v>26.074649999999998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rámová lišta 2,7m oliva</v>
      </c>
      <c r="C3633" s="185">
        <f t="shared" si="113"/>
        <v>10.61722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rámová lišta 2,7m oliva</v>
      </c>
      <c r="C3634" s="185">
        <f t="shared" si="113"/>
        <v>9.3160900000000009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rámová lišta 2,7m čierna mat</v>
      </c>
      <c r="C3635" s="185">
        <f t="shared" si="113"/>
        <v>10.047330000000001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úchytová lišta 2,7m čierna mat</v>
      </c>
      <c r="C3636" s="185">
        <f t="shared" si="113"/>
        <v>18.892410000000002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úchytová lišta 2,7m zlatá</v>
      </c>
      <c r="C3637" s="185">
        <f t="shared" si="113"/>
        <v>27.297709999999999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úchytová lišta 3m strieborná</v>
      </c>
      <c r="C3638" s="185">
        <f t="shared" si="113"/>
        <v>27.479869999999998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úchytová lišta 2,70m oliva</v>
      </c>
      <c r="C3639" s="185">
        <f t="shared" si="113"/>
        <v>9.5763200000000008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/>
      </c>
      <c r="C3640" s="185">
        <f t="shared" si="113"/>
        <v>33.907449999999997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 Lux III úchytová lišta 3m oliva</v>
      </c>
      <c r="C3641" s="185">
        <f t="shared" si="113"/>
        <v>30.34235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úchytová lišta 3m zlatá</v>
      </c>
      <c r="C3642" s="185">
        <f t="shared" si="113"/>
        <v>30.34235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okrasná lišta S10 3m čierna mat</v>
      </c>
      <c r="C3643" s="185">
        <f t="shared" si="113"/>
        <v>4.4316399999999998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úchytová lišta 2,7m oliva</v>
      </c>
      <c r="C3644" s="185">
        <f t="shared" si="113"/>
        <v>21.013249999999999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pre lamino 18mm 3m grafit</v>
      </c>
      <c r="C3645" s="185">
        <f t="shared" si="113"/>
        <v>6.1933800000000003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uholník Mini 17x11mm 1,7m grafit</v>
      </c>
      <c r="C3646" s="185">
        <f t="shared" si="113"/>
        <v>3.17476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uholník Mini 17x11mm 2,35m grafit</v>
      </c>
      <c r="C3647" s="185">
        <f t="shared" si="113"/>
        <v>4.3978200000000003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uholník Mini 17x11mm 3m grafit</v>
      </c>
      <c r="C3648" s="185">
        <f t="shared" si="113"/>
        <v>5.6208799999999997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spodná krycia lišta 1,7m 10mm grafit</v>
      </c>
      <c r="C3649" s="185">
        <f t="shared" si="113"/>
        <v>19.048539999999999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spod.krycia lišta 2,35m 10mm grafit</v>
      </c>
      <c r="C3650" s="185">
        <f t="shared" si="113"/>
        <v>26.30885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spodná krycia lišta 3m 10mm grafit</v>
      </c>
      <c r="C3651" s="185">
        <f t="shared" si="113"/>
        <v>33.67324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horná vodiaca lišta 1,7m grafit</v>
      </c>
      <c r="C3652" s="185">
        <f t="shared" ref="C3652:C3715" si="115">IF($A$2=1,H3652,IF($A$2=2,I3652,IF($A$2=3,J3652,IF($A$2=4,K3652,IF($A$2&gt;4,O3652,"zadat jazyk")))))</f>
        <v>10.487109999999999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horná vod.lišta 2,35m grafit</v>
      </c>
      <c r="C3653" s="185">
        <f t="shared" si="115"/>
        <v>14.52061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horná vodiaca lišta 3m grafit</v>
      </c>
      <c r="C3654" s="185">
        <f t="shared" si="115"/>
        <v>18.528089999999999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spojovacia lišta H10 3m grafit</v>
      </c>
      <c r="C3655" s="185">
        <f t="shared" si="115"/>
        <v>15.82174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spojovacia lišta H18 3m grafit</v>
      </c>
      <c r="C3656" s="185">
        <f t="shared" si="115"/>
        <v>15.587540000000001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úchytová lišta 18mm 2,7m grafit</v>
      </c>
      <c r="C3657" s="185">
        <f t="shared" si="115"/>
        <v>16.446280000000002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úch.lišta 2,7m čierna grafit</v>
      </c>
      <c r="C3658" s="185">
        <f t="shared" si="115"/>
        <v>21.598759999999999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spodné vedenie 1,7m grafit</v>
      </c>
      <c r="C3659" s="185">
        <f t="shared" si="115"/>
        <v>10.851419999999999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spodné vedenie 2,35m grafit</v>
      </c>
      <c r="C3660" s="185">
        <f t="shared" si="115"/>
        <v>14.91095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spodné vedenie 3m grafit</v>
      </c>
      <c r="C3661" s="185">
        <f t="shared" si="115"/>
        <v>18.94445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spodné vedenie 4,05m grafit</v>
      </c>
      <c r="C3662" s="185">
        <f t="shared" si="115"/>
        <v>25.658280000000001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spodné vedenie 6m grafit</v>
      </c>
      <c r="C3663" s="185">
        <f t="shared" si="115"/>
        <v>37.914929999999998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horné vedenie 1,7m grafit</v>
      </c>
      <c r="C3664" s="185">
        <f t="shared" si="115"/>
        <v>18.39798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horné vedenie 2,35m grafit</v>
      </c>
      <c r="C3665" s="185">
        <f t="shared" si="115"/>
        <v>25.450099999999999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horné vedenie 3m grafit</v>
      </c>
      <c r="C3666" s="185">
        <f t="shared" si="115"/>
        <v>32.476199999999999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horné vedenie  4,05m grafit</v>
      </c>
      <c r="C3667" s="185">
        <f t="shared" si="115"/>
        <v>43.842869999999998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horné vedenie 6m grafit</v>
      </c>
      <c r="C3668" s="185">
        <f t="shared" si="115"/>
        <v>64.95241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maska Elegant II 1,7m grafit</v>
      </c>
      <c r="C3669" s="185">
        <f t="shared" si="115"/>
        <v>3.3308900000000001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maska Elegant II 2,35m grafit</v>
      </c>
      <c r="C3670" s="185">
        <f t="shared" si="115"/>
        <v>4.6059999999999999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maska Elegant II 3m grafit</v>
      </c>
      <c r="C3671" s="185">
        <f t="shared" si="115"/>
        <v>5.8811099999999996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maska Elegant II 4,05m grafit</v>
      </c>
      <c r="C3672" s="185">
        <f t="shared" si="115"/>
        <v>7.93689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maska Elegant II 6m grafit</v>
      </c>
      <c r="C3673" s="185">
        <f t="shared" si="115"/>
        <v>11.762219999999999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úchytová lišta 2,7m oliva</v>
      </c>
      <c r="C3674" s="185">
        <f t="shared" si="115"/>
        <v>26.803280000000001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úchytová lišta 2,7m oliva</v>
      </c>
      <c r="C3675" s="185">
        <f t="shared" si="115"/>
        <v>29.769850000000002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úchytová lišta 2,7m strieborn</v>
      </c>
      <c r="C3676" s="185">
        <f t="shared" si="115"/>
        <v>21.442620000000002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úchytová lišta 3m strieborn</v>
      </c>
      <c r="C3677" s="185">
        <f t="shared" si="115"/>
        <v>23.810680000000001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úch lišta 2 7m oliva</v>
      </c>
      <c r="C3678" s="185">
        <f t="shared" si="115"/>
        <v>28.31259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úch.lišta 2,7m strieborná</v>
      </c>
      <c r="C3679" s="185">
        <f t="shared" si="115"/>
        <v>22.639659999999999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úch.lišta 2,7m oliva</v>
      </c>
      <c r="C3680" s="185">
        <f t="shared" si="115"/>
        <v>28.31259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úchytová lišta 2,7m čierna mat</v>
      </c>
      <c r="C3681" s="185">
        <f t="shared" si="115"/>
        <v>29.353490000000001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úch.lišta 2,7m strieborná</v>
      </c>
      <c r="C3682" s="185">
        <f t="shared" si="115"/>
        <v>22.639659999999999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spodná krycia lišta 1,7m 18mm oliva</v>
      </c>
      <c r="C3683" s="185">
        <f t="shared" si="115"/>
        <v>25.580220000000001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spodná krycí lišta 2,35m 18mm</v>
      </c>
      <c r="C3684" s="185">
        <f t="shared" si="115"/>
        <v>35.33869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spodná krycia lišta 3m 18mm oliva</v>
      </c>
      <c r="C3685" s="185">
        <f t="shared" si="115"/>
        <v>45.123190000000001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spodná krycia lišta 1,7m 18mm čierna mat</v>
      </c>
      <c r="C3686" s="185">
        <f t="shared" si="115"/>
        <v>27.479869999999998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spodná krycí lišta 2,35m 18mm čierna mat</v>
      </c>
      <c r="C3687" s="185">
        <f t="shared" si="115"/>
        <v>37.966970000000003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spodná krycia lišta 3m 18mm čierna mat</v>
      </c>
      <c r="C3688" s="185">
        <f t="shared" si="115"/>
        <v>48.4801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spodná krycia lišta 1,7m 18mm strieborná</v>
      </c>
      <c r="C3689" s="185">
        <f t="shared" si="115"/>
        <v>21.13035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spod.krycia lišta 2,35m 18mm strieborná</v>
      </c>
      <c r="C3690" s="185">
        <f t="shared" si="115"/>
        <v>29.19736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spod.krycia lišta 3m 18mm strieborná</v>
      </c>
      <c r="C3691" s="185">
        <f t="shared" si="115"/>
        <v>37.290390000000002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vodiaca lišta 1,7m oliva</v>
      </c>
      <c r="C3692" s="185">
        <f t="shared" si="115"/>
        <v>17.669350000000001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vodiaca lišta 2,35m oliva</v>
      </c>
      <c r="C3693" s="185">
        <f t="shared" si="115"/>
        <v>24.383179999999999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vodiaca lišta 3m oliva</v>
      </c>
      <c r="C3694" s="185">
        <f t="shared" si="115"/>
        <v>31.149049999999999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vodiaca lišta 1,7m čierna mat</v>
      </c>
      <c r="C3695" s="185">
        <f t="shared" si="115"/>
        <v>17.955590000000001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vodiaca lišta 2,35m čierna mat</v>
      </c>
      <c r="C3696" s="185">
        <f t="shared" si="115"/>
        <v>24.825559999999999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vodiaca lišta 3m čierna mat</v>
      </c>
      <c r="C3697" s="185">
        <f t="shared" si="115"/>
        <v>31.695530000000002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vodiaca lišta 1,7m strieborná</v>
      </c>
      <c r="C3698" s="185">
        <f t="shared" si="115"/>
        <v>14.59868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vod. Lišta 2,35m strieborná</v>
      </c>
      <c r="C3699" s="185">
        <f t="shared" si="115"/>
        <v>20.141490000000001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VOD.LIŠTA 3 M STRIEBORNA</v>
      </c>
      <c r="C3700" s="185">
        <f t="shared" si="115"/>
        <v>25.710329999999999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spojovacia lišta H18 3m oliva</v>
      </c>
      <c r="C3701" s="185">
        <f t="shared" si="115"/>
        <v>15.17118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spojovacia lišta H18 3m čierna mat</v>
      </c>
      <c r="C3702" s="185">
        <f t="shared" si="115"/>
        <v>17.565259999999999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SPOJ.LIŠTA H18 3m str.</v>
      </c>
      <c r="C3703" s="185">
        <f t="shared" si="115"/>
        <v>12.62096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spojovacia lišta H25 3m oliva</v>
      </c>
      <c r="C3704" s="185">
        <f t="shared" si="115"/>
        <v>28.39066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spojovacia lišta H25 3m čierna mat</v>
      </c>
      <c r="C3705" s="185">
        <f t="shared" si="115"/>
        <v>28.859059999999999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SPOJ.LIŠTA H25 3m str.</v>
      </c>
      <c r="C3706" s="185">
        <f t="shared" si="115"/>
        <v>23.446359999999999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board horný vozík 18mm - 2ks</v>
      </c>
      <c r="C3707" s="185">
        <f t="shared" si="115"/>
        <v>4.8141800000000003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horný vozík 18mm - 2ks</v>
      </c>
      <c r="C3708" s="185">
        <f t="shared" si="115"/>
        <v>4.8141800000000003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horný vozík 18mm - 2ks</v>
      </c>
      <c r="C3709" s="185">
        <f t="shared" si="115"/>
        <v>5.7509899999999998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vzorkovník Úchytkové lišty 2023 - šanon</v>
      </c>
      <c r="C3710" s="185">
        <f t="shared" si="115"/>
        <v>25.640499999999999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horná vodiaca lišta 1,7m biela mat</v>
      </c>
      <c r="C3711" s="185">
        <f t="shared" si="115"/>
        <v>10.487109999999999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horná vodiaca lišta 2,35m biela mat</v>
      </c>
      <c r="C3712" s="185">
        <f t="shared" si="115"/>
        <v>14.52061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horná vodiaca lišta 3m biela mat</v>
      </c>
      <c r="C3713" s="185">
        <f t="shared" si="115"/>
        <v>18.528089999999999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spodná krycia lišta 1,7m 10mm biela mat</v>
      </c>
      <c r="C3714" s="185">
        <f t="shared" si="115"/>
        <v>19.048539999999999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spodná krycia lišta 2,35m 10mm biela mat</v>
      </c>
      <c r="C3715" s="185">
        <f t="shared" si="115"/>
        <v>26.30885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spodná krycia lišta 3m 10mm biela mat</v>
      </c>
      <c r="C3716" s="185">
        <f t="shared" ref="C3716:C3779" si="117">IF($A$2=1,H3716,IF($A$2=2,I3716,IF($A$2=3,J3716,IF($A$2=4,K3716,IF($A$2&gt;4,O3716,"zadat jazyk")))))</f>
        <v>33.67324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spojovacia lišta H10 3m biela mat</v>
      </c>
      <c r="C3717" s="185">
        <f t="shared" si="117"/>
        <v>15.82174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úch.lišta 2,7m čierna štrukturálna</v>
      </c>
      <c r="C3718" s="185">
        <f t="shared" si="117"/>
        <v>21.598759999999999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spodná krycia lišta 1,7m 10mm čierna štrukturálna</v>
      </c>
      <c r="C3719" s="185">
        <f t="shared" si="117"/>
        <v>19.048539999999999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 spodná krycia lišta 2,35m 10mm čierna štrukturálna</v>
      </c>
      <c r="C3720" s="185">
        <f t="shared" si="117"/>
        <v>26.30885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Gemini 10 spodná krycia lišta 3m 10mm čierna štrukturálna</v>
      </c>
      <c r="C3721" s="185">
        <f t="shared" si="117"/>
        <v>33.67324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horná vodiaca lišta 1,7m čierna štrukturálna</v>
      </c>
      <c r="C3722" s="185">
        <f t="shared" si="117"/>
        <v>10.487109999999999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horná vodiaca lišta 2,35m čierna štrukturálna</v>
      </c>
      <c r="C3723" s="185">
        <f t="shared" si="117"/>
        <v>14.52061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horná vodiaca lišta 3m čierna štrukturálna</v>
      </c>
      <c r="C3724" s="185">
        <f t="shared" si="117"/>
        <v>18.528089999999999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spojovacia lišta H10 3m čierna štrukturálna</v>
      </c>
      <c r="C3725" s="185">
        <f t="shared" si="117"/>
        <v>15.82174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spodné vedenie 1,7m čierna štrukturálna</v>
      </c>
      <c r="C3726" s="185">
        <f t="shared" si="117"/>
        <v>10.851419999999999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spodné vedenie 2,35m čierna štrukturálna</v>
      </c>
      <c r="C3727" s="185">
        <f t="shared" si="117"/>
        <v>14.91095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spodné vedenie 3m čierna štrukturálna</v>
      </c>
      <c r="C3728" s="185">
        <f t="shared" si="117"/>
        <v>18.94445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spodné vedenie 4,05m čierna štrukturálna</v>
      </c>
      <c r="C3729" s="185">
        <f t="shared" si="117"/>
        <v>25.658280000000001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spodné vedenie 6m čierna štrukturálna</v>
      </c>
      <c r="C3730" s="185">
        <f t="shared" si="117"/>
        <v>37.914929999999998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horné  vedenie 1,7m čierna štrukturálna</v>
      </c>
      <c r="C3731" s="185">
        <f t="shared" si="117"/>
        <v>18.39798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horné vedenie 2,35m čierna štrukturálna</v>
      </c>
      <c r="C3732" s="185">
        <f t="shared" si="117"/>
        <v>25.450099999999999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horné  vedenie 3m čierna štrukturálna</v>
      </c>
      <c r="C3733" s="185">
        <f t="shared" si="117"/>
        <v>32.476199999999999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horné vedenie  4,05m čierna štrukturálna</v>
      </c>
      <c r="C3734" s="185">
        <f t="shared" si="117"/>
        <v>43.848080000000003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horné vedenie 6m čierna štrukturálna</v>
      </c>
      <c r="C3735" s="185">
        <f t="shared" si="117"/>
        <v>64.95241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maska Elegant II 1,7m čierna štrukturálna</v>
      </c>
      <c r="C3736" s="185">
        <f t="shared" si="117"/>
        <v>3.3308900000000001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maska Elegant II 2,35m čierna štrukturálna</v>
      </c>
      <c r="C3737" s="185">
        <f t="shared" si="117"/>
        <v>4.6059999999999999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maska Elegant II 3m čierna štrukturálna</v>
      </c>
      <c r="C3738" s="185">
        <f t="shared" si="117"/>
        <v>5.8811099999999996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maska Elegant II 4,05m čierna štrukturálna</v>
      </c>
      <c r="C3739" s="185">
        <f t="shared" si="117"/>
        <v>7.93689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maska Elegant II 6m čierna štrukturálna</v>
      </c>
      <c r="C3740" s="185">
        <f t="shared" si="117"/>
        <v>11.762219999999999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úchytová lišta 2,7m čierna štrukturálna</v>
      </c>
      <c r="C3741" s="185">
        <f t="shared" si="117"/>
        <v>24.565329999999999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spodná krycia lišta 1,7m 10mm čierna štrukturálna</v>
      </c>
      <c r="C3742" s="185">
        <f t="shared" si="117"/>
        <v>19.048539999999999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 spodná krycia lišta 2,35m 10mm čierna štrukturálna</v>
      </c>
      <c r="C3743" s="185">
        <f t="shared" si="117"/>
        <v>26.30885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Gemini 10 spodná krycia lišta 3m 10mm čierna štrukturálna</v>
      </c>
      <c r="C3744" s="185">
        <f t="shared" si="117"/>
        <v>33.67324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horná vodiaca lišta 1,7m čierna štrukturálna</v>
      </c>
      <c r="C3745" s="185">
        <f t="shared" si="117"/>
        <v>10.487109999999999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horná vodiaca lišta 2,35m čierna štrukturálna</v>
      </c>
      <c r="C3746" s="185">
        <f t="shared" si="117"/>
        <v>14.52061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horná vodiaca lišta 3m čierna štrukturálna</v>
      </c>
      <c r="C3747" s="185">
        <f t="shared" si="117"/>
        <v>18.528089999999999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spojovacia lišta H10 3m čierna štrukturálna</v>
      </c>
      <c r="C3748" s="185">
        <f t="shared" si="117"/>
        <v>15.82174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spodné vedenie 1,7m čierna štrukturálna</v>
      </c>
      <c r="C3749" s="185">
        <f t="shared" si="117"/>
        <v>10.851419999999999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spodné vedenie 2,35m čierna štrukturálna</v>
      </c>
      <c r="C3750" s="185">
        <f t="shared" si="117"/>
        <v>14.91095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spodné vedenie 3m čierna štrukturálna</v>
      </c>
      <c r="C3751" s="185">
        <f t="shared" si="117"/>
        <v>18.94445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spodné vedenie 4,05m čierna štrukturálna</v>
      </c>
      <c r="C3752" s="185">
        <f t="shared" si="117"/>
        <v>25.658280000000001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spodné vedenie 6m čierna štrukturálna</v>
      </c>
      <c r="C3753" s="185">
        <f t="shared" si="117"/>
        <v>37.914929999999998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horné  vedenie 1,7m čierna štrukturálna</v>
      </c>
      <c r="C3754" s="185">
        <f t="shared" si="117"/>
        <v>18.39798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horné vedenie 2,35m čierna štrukturálna</v>
      </c>
      <c r="C3755" s="185">
        <f t="shared" si="117"/>
        <v>25.450099999999999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horné  vedenie 3m čierna štrukturálna</v>
      </c>
      <c r="C3756" s="185">
        <f t="shared" si="117"/>
        <v>32.476199999999999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horné vedenie  4,05m čierna štrukturálna</v>
      </c>
      <c r="C3757" s="185">
        <f t="shared" si="117"/>
        <v>43.848080000000003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horné vedenie 6m čierna štrukturálna</v>
      </c>
      <c r="C3758" s="185">
        <f t="shared" si="117"/>
        <v>64.95241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maska Elegant II 1,7m čierna štrukturálna</v>
      </c>
      <c r="C3759" s="185">
        <f t="shared" si="117"/>
        <v>3.3308900000000001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maska Elegant II 2,35m čierna štrukturálna</v>
      </c>
      <c r="C3760" s="185">
        <f t="shared" si="117"/>
        <v>4.6059999999999999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maska Elegant II 3m čierna štrukturálna</v>
      </c>
      <c r="C3761" s="185">
        <f t="shared" si="117"/>
        <v>5.8811099999999996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maska Elegant II 4,05m čierna štrukturálna</v>
      </c>
      <c r="C3762" s="185">
        <f t="shared" si="117"/>
        <v>7.93689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maska Elegant II 6m čierna štrukturálna</v>
      </c>
      <c r="C3763" s="185">
        <f t="shared" si="117"/>
        <v>11.762219999999999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úchytková lišta 16/18mm 2,7m čierna štrukturálna</v>
      </c>
      <c r="C3764" s="185">
        <f t="shared" si="117"/>
        <v>16.446280000000002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uholník Mini 17x11mm 1,7m čierna štrukturálna</v>
      </c>
      <c r="C3765" s="185">
        <f t="shared" si="117"/>
        <v>3.17476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uholník17x11mm 2,35m čierna štrukturálna</v>
      </c>
      <c r="C3766" s="185">
        <f t="shared" si="117"/>
        <v>4.3978200000000003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uholník Mini 17x11mm 3m čierna štrukturálna</v>
      </c>
      <c r="C3767" s="185">
        <f t="shared" si="117"/>
        <v>5.6208799999999997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spojovacia  lišta H18 3m čierna štrukturálna</v>
      </c>
      <c r="C3768" s="185">
        <f t="shared" si="117"/>
        <v>15.587540000000001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spodné vedenie 1,7m čierna štrukturálna</v>
      </c>
      <c r="C3769" s="185">
        <f t="shared" si="117"/>
        <v>10.851419999999999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spodné vedenie 2,35m čierna štrukturálna</v>
      </c>
      <c r="C3770" s="185">
        <f t="shared" si="117"/>
        <v>14.91095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spodné vedenie 3m čierna štrukturálna</v>
      </c>
      <c r="C3771" s="185">
        <f t="shared" si="117"/>
        <v>18.94445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spodné vedenie 4,05m čierna štrukturálna</v>
      </c>
      <c r="C3772" s="185">
        <f t="shared" si="117"/>
        <v>25.658280000000001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spodné vedenie 6m čierna štrukturálna</v>
      </c>
      <c r="C3773" s="185">
        <f t="shared" si="117"/>
        <v>37.914929999999998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horné  vedenie 1,7m čierna štrukturálna</v>
      </c>
      <c r="C3774" s="185">
        <f t="shared" si="117"/>
        <v>18.39798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horné vedenie 2,35m čierna štrukturálna</v>
      </c>
      <c r="C3775" s="185">
        <f t="shared" si="117"/>
        <v>25.450099999999999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horné  vedenie 3m čierna štrukturálna</v>
      </c>
      <c r="C3776" s="185">
        <f t="shared" si="117"/>
        <v>32.476199999999999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horné vedenie  4,05m čierna štrukturálna</v>
      </c>
      <c r="C3777" s="185">
        <f t="shared" si="117"/>
        <v>43.848080000000003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horné vedenie 6m čierna štrukturálna</v>
      </c>
      <c r="C3778" s="185">
        <f t="shared" si="117"/>
        <v>64.95241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maska Elegant II 1,7m čierna štrukturálna</v>
      </c>
      <c r="C3779" s="185">
        <f t="shared" si="117"/>
        <v>3.3308900000000001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maska Elegant II 2,35m čierna štrukturálna</v>
      </c>
      <c r="C3780" s="185">
        <f>IF($A$2=1,H3780,IF($A$2=2,I3780,IF($A$2=3,J3780,IF($A$2=4,K3780,IF($A$2&gt;4,O3780,"zadat jazyk")))))</f>
        <v>4.6059999999999999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maska Elegant II 3m čierna štrukturálna</v>
      </c>
      <c r="C3781" s="185">
        <f>IF($A$2=1,H3781,IF($A$2=2,I3781,IF($A$2=3,J3781,IF($A$2=4,K3781,IF($A$2&gt;4,O3781,"zadat jazyk")))))</f>
        <v>5.8811099999999996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maska Elegant II 4,05m čierna štrukturálna</v>
      </c>
      <c r="C3782" s="185">
        <f>IF($A$2=1,H3782,IF($A$2=2,I3782,IF($A$2=3,J3782,IF($A$2=4,K3782,IF($A$2&gt;4,O3782,"zadat jazyk")))))</f>
        <v>7.93689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maska Elegant II 6m čierna štrukturálna</v>
      </c>
      <c r="C3783" s="185">
        <f>IF($A$2=1,H3783,IF($A$2=2,I3783,IF($A$2=3,J3783,IF($A$2=4,K3783,IF($A$2&gt;4,O3783,"zadat jazyk")))))</f>
        <v>11.762219999999999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horné  vedenie 6m zlatá/mosadz</v>
      </c>
      <c r="C3784" s="185">
        <f t="shared" ref="C3784:C3818" si="119">IF($A$2=1,H3784,IF($A$2=2,I3784,IF($A$2=3,J3784,IF($A$2=4,K3784,IF($A$2&gt;4,O3784,"zadat jazyk")))))</f>
        <v>64.95241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úchytková lišta 16/18mm 2,7m zlatá/mosadz</v>
      </c>
      <c r="C3785" s="185">
        <f t="shared" si="119"/>
        <v>15.925829999999999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16mm úchytová lišta 2,7m zlatá/mosadz</v>
      </c>
      <c r="C3786" s="185">
        <f t="shared" si="119"/>
        <v>10.61722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18mm úchytová lišta 2,7m zlatá/mosadz</v>
      </c>
      <c r="C3787" s="185">
        <f t="shared" si="119"/>
        <v>10.61722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maska Elegant II 1,7m zlatá/mosadz</v>
      </c>
      <c r="C3788" s="185">
        <f t="shared" si="119"/>
        <v>3.20078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maska Elegant II 2,35m zlatá/mosadz</v>
      </c>
      <c r="C3789" s="185">
        <f t="shared" si="119"/>
        <v>4.4238400000000002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maska Elegant II 3m zlatá/mosadz</v>
      </c>
      <c r="C3790" s="185">
        <f t="shared" si="119"/>
        <v>5.67293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maska Elegant II 4,05m zlatá/mosadz</v>
      </c>
      <c r="C3791" s="185">
        <f t="shared" si="119"/>
        <v>7.6506400000000001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maska Elegant II 6m zlatá/mosadz</v>
      </c>
      <c r="C3792" s="185">
        <f t="shared" si="119"/>
        <v>11.31983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spodné vedenie 6m zlatá/mosadz</v>
      </c>
      <c r="C3793" s="185">
        <f t="shared" si="119"/>
        <v>36.691870000000002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spodné vedenie 1,7m zlatá/mosadz</v>
      </c>
      <c r="C3796" s="185">
        <f t="shared" si="119"/>
        <v>10.409039999999999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spodné vedenie 2,35m zlatá/mosadz</v>
      </c>
      <c r="C3797" s="185">
        <f t="shared" si="119"/>
        <v>14.36448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spodné vedenie 3m zlatá/mosadz</v>
      </c>
      <c r="C3798" s="185">
        <f t="shared" si="119"/>
        <v>18.345929999999999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spodné vedenie 4,05m zlatá/mosadz</v>
      </c>
      <c r="C3799" s="185">
        <f t="shared" si="119"/>
        <v>24.773520000000001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spojovacia  lišta H18 3m zlatá/mosadz</v>
      </c>
      <c r="C3800" s="185">
        <f t="shared" si="119"/>
        <v>14.98902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horné  vedenie 1,7m zlatá/mosadz</v>
      </c>
      <c r="C3801" s="185">
        <f t="shared" si="119"/>
        <v>17.69537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horné  vedenie 2,35m zlatá/mosadz</v>
      </c>
      <c r="C3802" s="185">
        <f t="shared" si="119"/>
        <v>24.46124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horné  vedenie 3m zlatá/mosadz</v>
      </c>
      <c r="C3803" s="185">
        <f t="shared" si="119"/>
        <v>32.476199999999999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horné  vedenie 4,05m zlatá/mosadz</v>
      </c>
      <c r="C3804" s="185">
        <f t="shared" si="119"/>
        <v>42.156610000000001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uholník Mini 17x11mm 1,7m zlatá/mosadz</v>
      </c>
      <c r="C3805" s="185">
        <f t="shared" si="119"/>
        <v>3.0706699999999998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uholník Mini 17x11mm 2,35m zlatá/mosadz</v>
      </c>
      <c r="C3806" s="185">
        <f t="shared" si="119"/>
        <v>4.2416799999999997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uholník Mini 17x11mm 3m zlatá/mosadz</v>
      </c>
      <c r="C3807" s="185">
        <f t="shared" si="119"/>
        <v>5.3866800000000001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06813 - horná vodiaca lišta 1,7m zlatá/mosadz</v>
      </c>
      <c r="C3808" s="185">
        <f t="shared" si="119"/>
        <v>9.6283600000000007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horná vodiaca lišta 2,35m zlatá/mosadz</v>
      </c>
      <c r="C3809" s="185">
        <f t="shared" si="119"/>
        <v>13.349589999999999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horná vodiaca lišta 3m zlatá/mosadz</v>
      </c>
      <c r="C3810" s="185">
        <f t="shared" si="119"/>
        <v>17.044799999999999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spodná krycia lišta 1,7m 10mm zlatá/mosadz</v>
      </c>
      <c r="C3811" s="185">
        <f t="shared" si="119"/>
        <v>17.929569999999998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spodná krycia lišta 2,35m 10mm zlatá/mosadz</v>
      </c>
      <c r="C3812" s="185">
        <f t="shared" si="119"/>
        <v>24.72147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spodná krycia lišta 3m 10mm zlatá/mosadz</v>
      </c>
      <c r="C3813" s="185">
        <f t="shared" si="119"/>
        <v>31.64348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spojovacia lišta H10 3m zlatá/mosadz</v>
      </c>
      <c r="C3814" s="185">
        <f t="shared" si="119"/>
        <v>15.22322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profil "U" pre lamino 18mm 3m zlatá/mosadz</v>
      </c>
      <c r="C3815" s="185">
        <f t="shared" si="119"/>
        <v>5.9591799999999999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úchytová lišta 2,7m zlatá/mosadz</v>
      </c>
      <c r="C3816" s="185">
        <f t="shared" si="119"/>
        <v>20.792059999999999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Gemini úchytová lišta 2,7m zlatá/mosadz</v>
      </c>
      <c r="C3817" s="185">
        <f t="shared" si="119"/>
        <v>23.628520000000002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úchytová lišta 2,7m zlatá/mosadz</v>
      </c>
      <c r="C3818" s="185">
        <f t="shared" si="119"/>
        <v>23.524429999999999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spodný profil:</v>
      </c>
      <c r="B29" s="15" t="str">
        <f>IFERROR((VLOOKUP(N5,data!C4:D108,2,0)),"N/A")</f>
        <v>N/A</v>
      </c>
      <c r="C29" s="23" t="str">
        <f>IF(B29=data!D64,texty!A239,+VLOOKUP(B29,cennik!A:G,2,FALSE))</f>
        <v> v tejto farbe a dĺžke sa daný profil nevyrába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 v tejto farbe a dĺžke sa daný profil nevyrába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horný profil rámu (vodiaca lišta)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horizontálny spodný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horizontálny spodný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H10-3metre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H30-3metre</v>
      </c>
      <c r="B53" s="15" t="str">
        <f>IFERROR(VLOOKUP(P7,data!C508:D516,2,0),"N/A")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1">
        <v>129677</v>
      </c>
      <c r="C65" s="472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data!J5</f>
        <v>zlatá/mosadz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data!J6</f>
        <v>oliva</v>
      </c>
      <c r="M70" s="19"/>
    </row>
    <row r="71" spans="1:14" ht="12.75" customHeight="1" x14ac:dyDescent="0.25">
      <c r="A71" s="678" t="str">
        <f>IF(N71=1,texty!A215,IF(K71&gt;0,texty!A214,""))</f>
        <v>niektoré položky sa vo vybranej dĺžke nevyrábajú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5">
      <c r="L72" s="4" t="str">
        <f>data!J8</f>
        <v>kart. tm. oliva</v>
      </c>
    </row>
    <row r="73" spans="1:14" ht="12.75" hidden="1" customHeight="1" x14ac:dyDescent="0.25">
      <c r="L73" s="4" t="str">
        <f>data!J9</f>
        <v>kart. čierna</v>
      </c>
    </row>
    <row r="74" spans="1:14" ht="12.75" hidden="1" customHeight="1" x14ac:dyDescent="0.25">
      <c r="L74" s="4" t="str">
        <f>data!J15</f>
        <v>biela lesk</v>
      </c>
    </row>
    <row r="75" spans="1:14" ht="12.75" hidden="1" customHeight="1" x14ac:dyDescent="0.25">
      <c r="L75" s="4" t="str">
        <f>data!J16</f>
        <v>čierna lesk</v>
      </c>
    </row>
    <row r="76" spans="1:14" ht="12.75" hidden="1" customHeight="1" x14ac:dyDescent="0.25">
      <c r="L76" s="4" t="str">
        <f>data!J17</f>
        <v>čierna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biela mat</v>
      </c>
    </row>
    <row r="79" spans="1:14" ht="12.75" hidden="1" customHeight="1" x14ac:dyDescent="0.25">
      <c r="L79" s="4" t="str">
        <f>data!J22</f>
        <v>čierna štrukturálna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vypíšte týchto 5 políčok !!! Údaje v mm</v>
      </c>
      <c r="C5" s="697"/>
      <c r="D5" s="697"/>
      <c r="E5" s="697"/>
      <c r="F5" s="697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24" customHeight="1" x14ac:dyDescent="0.25">
      <c r="A20" s="6"/>
      <c r="B20" s="376" t="str">
        <f>texty!A242</f>
        <v>dilatácia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IF(F4=M67,328321,229441)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spojovací profil H30-3metre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zámok posuvných dverí</v>
      </c>
      <c r="B54" s="15">
        <v>363019</v>
      </c>
      <c r="C54" s="23" t="str">
        <f>+VLOOKUP(B54,cennik!A:G,2,FALSE)</f>
        <v>SEVROLL 20369 zámok na posuvné dvere pre madlo Karat a Prosper</v>
      </c>
      <c r="D54" s="354"/>
      <c r="E54" s="86">
        <f>+VLOOKUP(B54,cennik!A:G,3,FALSE)</f>
        <v>36.512309999999999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spojovacia skrutka</v>
      </c>
      <c r="B55" s="14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Ďalšie príslušenstvo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Technický nákres tohoto systému</v>
      </c>
      <c r="B64" s="443">
        <v>129677</v>
      </c>
      <c r="C64" s="474" t="str">
        <f>VLOOKUP(B64,cennik!A:C,2,0)</f>
        <v>SEVROLL 20173 montážny prípravok pre lamino 10mm malý</v>
      </c>
      <c r="D64" s="41"/>
      <c r="E64" s="86">
        <f>+VLOOKUP(B64,cennik!A:G,3,FALSE)</f>
        <v>12.06592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 xml:space="preserve">strieborná </v>
      </c>
      <c r="M67" s="19" t="s">
        <v>968</v>
      </c>
    </row>
    <row r="68" spans="1:14" ht="12.75" customHeight="1" x14ac:dyDescent="0.25">
      <c r="A68" s="70" t="str">
        <f>System10!A67</f>
        <v>Vaša poznámka:</v>
      </c>
      <c r="B68" s="698"/>
      <c r="C68" s="699"/>
      <c r="D68" s="699"/>
      <c r="E68" s="699"/>
      <c r="F68" s="699"/>
      <c r="G68" s="700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  <c r="H69" s="695"/>
    </row>
    <row r="70" spans="1:14" ht="12.75" customHeight="1" x14ac:dyDescent="0.25">
      <c r="A70" s="696" t="str">
        <f>IF(N70=1,texty!A215,IF(K70&gt;0,texty!A214,""))</f>
        <v>niektoré položky sa vo vybranej dĺžke nevyrábajú</v>
      </c>
      <c r="B70" s="696"/>
      <c r="C70" s="696"/>
      <c r="D70" s="696"/>
      <c r="E70" s="696"/>
      <c r="F70" s="696"/>
      <c r="G70" s="696"/>
      <c r="H70" s="696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G4:I6"/>
    <mergeCell ref="I19:I20"/>
    <mergeCell ref="I21:I22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vypíšte týchto 5 políčok !!! Údaje v mm</v>
      </c>
      <c r="C5" s="697"/>
      <c r="D5" s="697"/>
      <c r="E5" s="697"/>
      <c r="F5" s="697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376" t="str">
        <f>texty!A242</f>
        <v>dilatácia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Ďalšie príslušenstvo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4" t="str">
        <f>VLOOKUP(B63,cennik!A:C,2,0)</f>
        <v>SEVROLL 20173 montážny prípravok pre lamino 10mm malý</v>
      </c>
      <c r="D63" s="41"/>
      <c r="E63" s="86">
        <f>+VLOOKUP(B63,cennik!A:G,3,FALSE)</f>
        <v>12.06592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CELKOM 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5">
      <c r="A67" s="70" t="str">
        <f>System10!A67</f>
        <v>Vaša poznámka:</v>
      </c>
      <c r="B67" s="698"/>
      <c r="C67" s="699"/>
      <c r="D67" s="699"/>
      <c r="E67" s="699"/>
      <c r="F67" s="699"/>
      <c r="G67" s="700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H68" s="695"/>
    </row>
    <row r="69" spans="1:14" ht="12.75" customHeight="1" x14ac:dyDescent="0.25">
      <c r="A69" s="696" t="str">
        <f>IF(N69=1,texty!A215,IF(K69&gt;0,texty!A214,""))</f>
        <v>niektoré položky sa vo vybranej dĺžke nevyrábajú</v>
      </c>
      <c r="B69" s="696"/>
      <c r="C69" s="696"/>
      <c r="D69" s="696"/>
      <c r="E69" s="696"/>
      <c r="F69" s="696"/>
      <c r="G69" s="696"/>
      <c r="H69" s="696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vypíšte týchto 5 políčok !!! Údaje v mm</v>
      </c>
      <c r="C5" s="697"/>
      <c r="D5" s="697"/>
      <c r="E5" s="697"/>
      <c r="F5" s="697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Dĺžka tesnenia na sklo na jednom krídle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596" t="str">
        <f>texty!A242</f>
        <v>dilatácia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horný profil rámu (vodiaca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horizontálny spodný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Ďalšie príslušenstvo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96">
        <v>129677</v>
      </c>
      <c r="C63" s="474" t="str">
        <f>VLOOKUP(B63,cennik!A:C,2,0)</f>
        <v>SEVROLL 20173 montážny prípravok pre lamino 10mm malý</v>
      </c>
      <c r="D63" s="41"/>
      <c r="E63" s="86">
        <f>+VLOOKUP(B63,cennik!A:G,3,FALSE)</f>
        <v>12.06592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CELKOM 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5">
      <c r="A67" s="70" t="str">
        <f>System10!A67</f>
        <v>Vaša poznámka:</v>
      </c>
      <c r="B67" s="698"/>
      <c r="C67" s="699"/>
      <c r="D67" s="699"/>
      <c r="E67" s="699"/>
      <c r="F67" s="699"/>
      <c r="G67" s="700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H68" s="695"/>
    </row>
    <row r="69" spans="1:14" ht="12.75" customHeight="1" x14ac:dyDescent="0.25">
      <c r="A69" s="696" t="str">
        <f>IF(N69=1,texty!A215,IF(K69&gt;0,texty!A214,""))</f>
        <v>niektoré položky sa vo vybranej dĺžke nevyrábajú</v>
      </c>
      <c r="B69" s="696"/>
      <c r="C69" s="696"/>
      <c r="D69" s="696"/>
      <c r="E69" s="696"/>
      <c r="F69" s="696"/>
      <c r="G69" s="696"/>
      <c r="H69" s="696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Katalóg Kovania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 t="str">
        <f>IF(SUM(D48:D49)&gt;0,texty!A245,"")</f>
        <v/>
      </c>
      <c r="B14" s="681"/>
      <c r="C14" s="599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horné vozíky (sady)</v>
      </c>
      <c r="B31" s="15">
        <v>229442</v>
      </c>
      <c r="C31" s="23" t="str">
        <f>+VLOOKUP(B31,cennik!A:G,2,FALSE)</f>
        <v>SEVROLL 10205 Master horný vozík 10mm - 2ks</v>
      </c>
      <c r="D31" s="15">
        <f>IF((D50+D51)&gt;D4,0,D4-(D50+D51))</f>
        <v>0</v>
      </c>
      <c r="E31" s="86">
        <f>+VLOOKUP(B31,cennik!A:G,3,FALSE)</f>
        <v>7.5986000000000002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Ďalšie príslušenstvo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montážny prípravok pre lamino 10mm malý</v>
      </c>
      <c r="D64" s="41"/>
      <c r="E64" s="86">
        <f>+VLOOKUP(B64,cennik!A:G,3,FALSE)</f>
        <v>12.06592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5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5">
      <c r="A68" s="70" t="str">
        <f>System10!A67</f>
        <v>Vaša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</row>
    <row r="70" spans="1:13" ht="12.75" customHeight="1" x14ac:dyDescent="0.25">
      <c r="A70" s="696" t="str">
        <f>IF(M70=1,texty!A215,IF(J70&gt;0,texty!A214,""))</f>
        <v>niektoré položky sa vo vybranej dĺžke nevyrábajú</v>
      </c>
      <c r="B70" s="696"/>
      <c r="C70" s="696"/>
      <c r="D70" s="696"/>
      <c r="E70" s="696"/>
      <c r="F70" s="696"/>
      <c r="G70" s="696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Katalóg Kovania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466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IFERROR((C7-68),"")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 t="str">
        <f>IF(SUM(D48:D49)&gt;0,texty!A245,"")</f>
        <v/>
      </c>
      <c r="B14" s="681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horné vozíky (sady)</v>
      </c>
      <c r="B31" s="15">
        <v>98048</v>
      </c>
      <c r="C31" s="23" t="str">
        <f>+VLOOKUP(B31,cennik!A:G,2,FALSE)</f>
        <v>SEVROLL 10209 Future horný vozík 10mm L+P</v>
      </c>
      <c r="D31" s="15">
        <f>IF((D50+D51)&gt;D4,0,D4-(D50+D51))</f>
        <v>0</v>
      </c>
      <c r="E31" s="86">
        <f>+VLOOKUP(B31,cennik!A:G,3,FALSE)</f>
        <v>6.9220100000000002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protiprachový kartáč</v>
      </c>
      <c r="B56" s="15">
        <v>95946</v>
      </c>
      <c r="C56" s="23" t="str">
        <f>+VLOOKUP(B56,cennik!A:G,2,FALSE)</f>
        <v>SEVROLL protiprach.kartáč zásuvný 4,8x13mm</v>
      </c>
      <c r="D56" s="28"/>
      <c r="E56" s="86">
        <f>+VLOOKUP(B56,cennik!A:G,3,FALSE)</f>
        <v>0.20741000000000001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Potrebná dĺžka tesnenia pri celkovom presklení (nutné objednať celé metre)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(pri kombináciach s H profilmi je nutné pripočítať potrebnú dĺžku - tesnenie musí byť po celom odvode každého skla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Ďalšie príslušenstvo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montážny prípravok pre lamino 10mm malý</v>
      </c>
      <c r="D65" s="41"/>
      <c r="E65" s="86">
        <f>+VLOOKUP(B65,cennik!A:G,3,FALSE)</f>
        <v>12.06592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26.752659999999999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5">
      <c r="B68" s="7"/>
      <c r="C68" s="7"/>
      <c r="D68" s="71" t="str">
        <f>texty!A15</f>
        <v>CELKOM 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 xml:space="preserve">strieborná </v>
      </c>
    </row>
    <row r="69" spans="1:13" ht="12.75" customHeight="1" x14ac:dyDescent="0.25">
      <c r="A69" s="70" t="str">
        <f>System10!A67</f>
        <v>Vaša poznámka:</v>
      </c>
      <c r="B69" s="701"/>
      <c r="C69" s="702"/>
      <c r="D69" s="702"/>
      <c r="E69" s="702"/>
      <c r="F69" s="702"/>
      <c r="G69" s="702"/>
      <c r="K69" s="4" t="str">
        <f>texty!A130</f>
        <v>oliva</v>
      </c>
    </row>
    <row r="70" spans="1:13" ht="12.75" customHeight="1" x14ac:dyDescent="0.25">
      <c r="A70" s="694" t="str">
        <f>profil!U15</f>
        <v/>
      </c>
      <c r="B70" s="695"/>
      <c r="C70" s="695"/>
      <c r="D70" s="695"/>
      <c r="E70" s="695"/>
      <c r="F70" s="695"/>
      <c r="G70" s="695"/>
    </row>
    <row r="71" spans="1:13" ht="12.75" customHeight="1" x14ac:dyDescent="0.25">
      <c r="A71" s="696" t="str">
        <f>IF(M71=1,texty!A215,IF(J71&gt;0,texty!A214,""))</f>
        <v>niektoré položky sa vo vybranej dĺžke nevyrábajú</v>
      </c>
      <c r="B71" s="696"/>
      <c r="C71" s="696"/>
      <c r="D71" s="696"/>
      <c r="E71" s="696"/>
      <c r="F71" s="696"/>
      <c r="G71" s="696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rozmer výplne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IFERROR((C7-33.2),"")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1" t="str">
        <f>IF(SUM(D50:D51)&gt;0,texty!A247,"")</f>
        <v/>
      </c>
      <c r="B14" s="681"/>
      <c r="C14" s="382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dilatácia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349942</v>
      </c>
      <c r="C33" s="23" t="str">
        <f>+VLOOKUP(B33,cennik!A:G,2,FALSE)</f>
        <v>SEVROLL 10239 horný vozík Blue 10mm asymetrický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5">
        <v>89244</v>
      </c>
      <c r="C37" s="23" t="str">
        <f>+VLOOKUP(B37,cennik!A:G,2,FALSE)</f>
        <v>SEVROLL 20001 skrutkovrut 6,3x32 SEVROLL a Simple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horizontálny spodný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horizontálny spodný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Voliteľné príslušenstvo:</v>
      </c>
      <c r="B43" s="7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 xml:space="preserve">pozicionér </v>
      </c>
      <c r="B45" s="589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350024</v>
      </c>
      <c r="C50" s="23" t="str">
        <f>+VLOOKUP(B50,cennik!A:G,2,FALSE)</f>
        <v>SEVROLL 20375-BL tlmič dorazu Simple/Blue 10/18 25kg L+P</v>
      </c>
      <c r="D50" s="408"/>
      <c r="E50" s="86">
        <f>+VLOOKUP(B50,cennik!A:G,3,FALSE)</f>
        <v>24.695450000000001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22">
        <v>293776</v>
      </c>
      <c r="C51" s="23" t="str">
        <f>+VLOOKUP(B51,cennik!A:G,2,FALSE)</f>
        <v>SEVROLL tlmič doraz.Simple 10/18, 25 - 40kg (L+P)</v>
      </c>
      <c r="D51" s="27"/>
      <c r="E51" s="86">
        <f>+VLOOKUP(B51,cennik!A:G,3,FALSE)</f>
        <v>24.695450000000001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spojovacia skrutka</v>
      </c>
      <c r="B52" s="15">
        <v>89244</v>
      </c>
      <c r="C52" s="23" t="str">
        <f>+VLOOKUP(B52,cennik!A:G,2,FALSE)</f>
        <v>SEVROLL 20001 skrutkovrut 6,3x32 SEVROLL a Simple</v>
      </c>
      <c r="D52" s="28"/>
      <c r="E52" s="86">
        <f>+VLOOKUP(B52,cennik!A:G,3,FALSE)</f>
        <v>0.15614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Potrebná dĺžka tesnenia pri celkovom presklení (nutné objednať celé metre)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(pri kombináciach s H profilmi je nutné pripočítať potrebnú dĺžku - tesnenie musí byť po celom odvode každého skla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tesnenie na sklo 4mm</v>
      </c>
      <c r="B57" s="15">
        <v>89238</v>
      </c>
      <c r="C57" s="23" t="str">
        <f>+VLOOKUP(B57,cennik!A:G,2,FALSE)</f>
        <v>SEVROLL 20031-SV tesnenie na sklo 10/4mm</v>
      </c>
      <c r="D57" s="41"/>
      <c r="E57" s="86">
        <f>+VLOOKUP(B57,cennik!A:G,3,FALSE)</f>
        <v>0.80669999999999997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tesnenie na sklo 4,5 mm</v>
      </c>
      <c r="B58" s="15">
        <v>135164</v>
      </c>
      <c r="C58" s="23" t="str">
        <f>+VLOOKUP(B58,cennik!A:G,2,FALSE)</f>
        <v>SEVROLL 20032-SV tesnenie na sklo 10/4,5mm</v>
      </c>
      <c r="D58" s="41"/>
      <c r="E58" s="86">
        <f>+VLOOKUP(B58,cennik!A:G,3,FALSE)</f>
        <v>0.80669999999999997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tesnenie na sklo 6mm</v>
      </c>
      <c r="B59" s="15">
        <v>89243</v>
      </c>
      <c r="C59" s="23" t="str">
        <f>+VLOOKUP(B59,cennik!A:G,2,FALSE)</f>
        <v>SEVROLL 20033-SV tesnenie na sklo 10/6mm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Ďalšie príslušenstvo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26.752659999999999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CELKOM 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 xml:space="preserve">strieborná </v>
      </c>
    </row>
    <row r="64" spans="1:11" ht="12.75" customHeight="1" x14ac:dyDescent="0.25">
      <c r="A64" s="70" t="str">
        <f>System10!A67</f>
        <v>Vaša poznámka:</v>
      </c>
      <c r="B64" s="701"/>
      <c r="C64" s="702"/>
      <c r="D64" s="702"/>
      <c r="E64" s="702"/>
      <c r="F64" s="702"/>
      <c r="G64" s="702"/>
      <c r="K64" s="4" t="str">
        <f>texty!A130</f>
        <v>oliva</v>
      </c>
    </row>
    <row r="65" spans="1:13" ht="12.75" customHeight="1" x14ac:dyDescent="0.25">
      <c r="A65" s="694" t="str">
        <f>profil!U15</f>
        <v/>
      </c>
      <c r="B65" s="694"/>
      <c r="C65" s="694"/>
      <c r="D65" s="694"/>
      <c r="E65" s="694"/>
      <c r="F65" s="694"/>
      <c r="G65" s="694"/>
    </row>
    <row r="66" spans="1:13" ht="12.75" customHeight="1" x14ac:dyDescent="0.25">
      <c r="A66" s="696" t="str">
        <f>IF(M66=1,texty!A215,IF(J66&gt;0,texty!A214,""))</f>
        <v>niektoré položky sa vo vybranej dĺžke nevyrábajú</v>
      </c>
      <c r="B66" s="696"/>
      <c r="C66" s="696"/>
      <c r="D66" s="696"/>
      <c r="E66" s="696"/>
      <c r="F66" s="696"/>
      <c r="G66" s="696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rozmer výplne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3" t="str">
        <f>texty!A44</f>
        <v>Maximálna hmotnosť krídla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1" t="str">
        <f>IF(SUM(D52:D53)&gt;0,texty!A247,"")</f>
        <v/>
      </c>
      <c r="B14" s="681"/>
      <c r="C14" s="382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1"/>
      <c r="B16" s="681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1"/>
      <c r="B17" s="681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dilatácia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partnerská zľava: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Objednávacie kódy,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názov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celkom</v>
      </c>
      <c r="G30" s="18" t="str">
        <f>+System10!G27</f>
        <v>celkom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Horný profil: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spodný profil: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záslepko spodného vedenia</v>
      </c>
      <c r="B33" s="15">
        <v>216362</v>
      </c>
      <c r="C33" s="23" t="str">
        <f>+VLOOKUP(B33,cennik!A:G,2,FALSE)</f>
        <v>SEVROLL 20233 záslepka spodného vedenia Simple/Blue priesvitná, guma</v>
      </c>
      <c r="D33" s="15">
        <f>CEILING(C4/1000,1)</f>
        <v>0</v>
      </c>
      <c r="E33" s="86">
        <f>+VLOOKUP(B33,cennik!A:G,3,FALSE)</f>
        <v>1.01488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horné vozíky (sady)</v>
      </c>
      <c r="B34" s="15">
        <v>349943</v>
      </c>
      <c r="C34" s="23" t="str">
        <f>+VLOOKUP(B34,cennik!A:G,2,FALSE)</f>
        <v>SEVROLL 10240 horný vozík Blue 10mm symetrický L+P</v>
      </c>
      <c r="D34" s="15">
        <f>+D4</f>
        <v>0</v>
      </c>
      <c r="E34" s="86">
        <f>+VLOOKUP(B34,cennik!A:G,3,FALSE)</f>
        <v>3.64316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spodné vozíky (sada)</v>
      </c>
      <c r="B35" s="15">
        <v>229446</v>
      </c>
      <c r="C35" s="23" t="str">
        <f>+VLOOKUP(B35,cennik!A:G,2,FALSE)</f>
        <v>SEVROLL 10223 spodný vozík Simple/Blue V (rámový systém) - 2ks</v>
      </c>
      <c r="D35" s="15">
        <f>+D4</f>
        <v>0</v>
      </c>
      <c r="E35" s="86">
        <f>+VLOOKUP(B35,cennik!A:G,3,FALSE)</f>
        <v>2.73237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pozicionér </v>
      </c>
      <c r="B36" s="589">
        <v>229681</v>
      </c>
      <c r="C36" s="23" t="str">
        <f>+VLOOKUP(B36,cennik!A:G,2,FALSE)</f>
        <v>SEVROLL 10163 Simple/Blue pozicionér pre spodný vozík</v>
      </c>
      <c r="D36" s="15">
        <f>+D4</f>
        <v>0</v>
      </c>
      <c r="E36" s="86">
        <f>+VLOOKUP(B36,cennik!A:G,3,FALSE)</f>
        <v>0.36431999999999998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dorazový kartáč</v>
      </c>
      <c r="B37" s="15">
        <v>98067</v>
      </c>
      <c r="C37" s="23" t="str">
        <f>+VLOOKUP(B37,cennik!A:G,2,FALSE)</f>
        <v>SEVROLL dorazová kefa zásuvná 14x4mm sivá</v>
      </c>
      <c r="D37" s="15">
        <f>CEILING((B4*D4*2/1000),1)</f>
        <v>0</v>
      </c>
      <c r="E37" s="86">
        <f>+VLOOKUP(B37,cennik!A:G,3,FALSE)</f>
        <v>0.2218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spojovacia skrutka</v>
      </c>
      <c r="B39" s="5">
        <v>89244</v>
      </c>
      <c r="C39" s="23" t="str">
        <f>+VLOOKUP(B39,cennik!A:G,2,FALSE)</f>
        <v>SEVROLL 20001 skrutkovrut 6,3x32 SEVROLL a Simple</v>
      </c>
      <c r="D39" s="15">
        <f>+D4*4</f>
        <v>0</v>
      </c>
      <c r="E39" s="86">
        <f>+VLOOKUP(B39,cennik!A:G,3,FALSE)</f>
        <v>0.15614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horný profil rámu (vodiaca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horný profil rámu (vodiaca lišta)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horizontálny spodný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horizontálny spodný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Voliteľné príslušenstvo:</v>
      </c>
      <c r="B45" s="7"/>
      <c r="D45" s="24" t="str">
        <f>System10!D41</f>
        <v>zadajte počet: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pozicionér do horného vedenia</v>
      </c>
      <c r="B46" s="7">
        <v>298035</v>
      </c>
      <c r="C46" s="23" t="str">
        <f>+VLOOKUP(B46,cennik!A:G,2,FALSE)</f>
        <v>SEVROLL 20326 Fix pozicionér pre horný vozík transparentný</v>
      </c>
      <c r="D46" s="27"/>
      <c r="E46" s="86">
        <f>+VLOOKUP(B46,cennik!A:G,3,FALSE)</f>
        <v>1.0929500000000001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 xml:space="preserve">pozicionér </v>
      </c>
      <c r="B47" s="589">
        <v>229681</v>
      </c>
      <c r="C47" s="23" t="str">
        <f>+VLOOKUP(B47,cennik!A:G,2,FALSE)</f>
        <v>SEVROLL 10163 Simple/Blue pozicionér pre spodný vozík</v>
      </c>
      <c r="D47" s="27"/>
      <c r="E47" s="86">
        <f>+VLOOKUP(B47,cennik!A:G,3,FALSE)</f>
        <v>0.36431999999999998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skrutka k spodnémi vedeniu</v>
      </c>
      <c r="B48" s="7">
        <v>98019</v>
      </c>
      <c r="C48" s="23" t="str">
        <f>+VLOOKUP(B48,cennik!A:G,2,FALSE)</f>
        <v>SEVROLL 20041 skrutka 2,5x18mm polguľatá hlava zinok biely</v>
      </c>
      <c r="D48" s="27"/>
      <c r="E48" s="86">
        <f>+VLOOKUP(B48,cennik!A:G,3,FALSE)</f>
        <v>2.9409999999999999E-2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 Tlmič dorazu MINI do 25 kg (pár)</v>
      </c>
      <c r="B52" s="15">
        <v>350024</v>
      </c>
      <c r="C52" s="23" t="str">
        <f>+VLOOKUP(B52,cennik!A:G,2,FALSE)</f>
        <v>SEVROLL 20375-BL tlmič dorazu Simple/Blue 10/18 25kg L+P</v>
      </c>
      <c r="D52" s="408"/>
      <c r="E52" s="86">
        <f>+VLOOKUP(B52,cennik!A:G,3,FALSE)</f>
        <v>24.695450000000001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 Tlmič dorazu MINI do 40 kg (pár)</v>
      </c>
      <c r="B53" s="22">
        <v>293776</v>
      </c>
      <c r="C53" s="23" t="str">
        <f>+VLOOKUP(B53,cennik!A:G,2,FALSE)</f>
        <v>SEVROLL tlmič doraz.Simple 10/18, 25 - 40kg (L+P)</v>
      </c>
      <c r="D53" s="27"/>
      <c r="E53" s="86">
        <f>+VLOOKUP(B53,cennik!A:G,3,FALSE)</f>
        <v>24.695450000000001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spojovacia skrutka</v>
      </c>
      <c r="B57" s="15">
        <v>89244</v>
      </c>
      <c r="C57" s="23" t="str">
        <f>+VLOOKUP(B57,cennik!A:G,2,FALSE)</f>
        <v>SEVROLL 20001 skrutkovrut 6,3x32 SEVROLL a Simple</v>
      </c>
      <c r="D57" s="28"/>
      <c r="E57" s="86">
        <f>+VLOOKUP(B57,cennik!A:G,3,FALSE)</f>
        <v>0.15614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Potrebná dĺžka tesnenia pri celkovom presklení (nutné objednať celé metre)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(pri kombináciach s H profilmi je nutné pripočítať potrebnú dĺžku - tesnenie musí byť po celom odvode každého skla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tesnenie na sklo 4mm</v>
      </c>
      <c r="B63" s="15">
        <v>89238</v>
      </c>
      <c r="C63" s="23" t="str">
        <f>+VLOOKUP(B63,cennik!A:G,2,FALSE)</f>
        <v>SEVROLL 20031-SV tesnenie na sklo 10/4mm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tesnenie na sklo 4,5 mm</v>
      </c>
      <c r="B64" s="15">
        <v>135164</v>
      </c>
      <c r="C64" s="23" t="str">
        <f>+VLOOKUP(B64,cennik!A:G,2,FALSE)</f>
        <v>SEVROLL 20032-SV tesnenie na sklo 10/4,5mm</v>
      </c>
      <c r="D64" s="41"/>
      <c r="E64" s="86">
        <f>+VLOOKUP(B64,cennik!A:G,3,FALSE)</f>
        <v>0.80669999999999997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tesnenie na sklo 6mm</v>
      </c>
      <c r="B65" s="15">
        <v>89243</v>
      </c>
      <c r="C65" s="23" t="str">
        <f>+VLOOKUP(B65,cennik!A:G,2,FALSE)</f>
        <v>SEVROLL 20033-SV tesnenie na sklo 10/6mm</v>
      </c>
      <c r="D65" s="41"/>
      <c r="E65" s="86">
        <f>+VLOOKUP(B65,cennik!A:G,3,FALSE)</f>
        <v>0.80669999999999997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Ďalšie príslušenstvo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Technický nákres tohoto systému</v>
      </c>
      <c r="B67" s="196">
        <v>128842</v>
      </c>
      <c r="C67" s="474" t="str">
        <f>VLOOKUP(B67,cennik!A:C,2,0)</f>
        <v>SEVROLL 20144 vrták stupňovitý 6,5/9,5mm</v>
      </c>
      <c r="D67" s="41"/>
      <c r="E67" s="86">
        <f>+VLOOKUP(B67,cennik!A:G,3,FALSE)</f>
        <v>26.752659999999999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CELKOM 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 xml:space="preserve">strieborná </v>
      </c>
    </row>
    <row r="70" spans="1:13" ht="12.75" customHeight="1" x14ac:dyDescent="0.25">
      <c r="A70" s="70" t="str">
        <f>System10!A67</f>
        <v>Vaša poznámka:</v>
      </c>
      <c r="B70" s="701"/>
      <c r="C70" s="702"/>
      <c r="D70" s="702"/>
      <c r="E70" s="702"/>
      <c r="F70" s="702"/>
      <c r="G70" s="702"/>
      <c r="K70" s="4" t="str">
        <f>texty!A130</f>
        <v>oliva</v>
      </c>
    </row>
    <row r="71" spans="1:13" ht="12.75" customHeight="1" x14ac:dyDescent="0.25">
      <c r="A71" s="694" t="str">
        <f>profil!U15</f>
        <v/>
      </c>
      <c r="B71" s="695"/>
      <c r="C71" s="695"/>
      <c r="D71" s="695"/>
      <c r="E71" s="695"/>
      <c r="F71" s="695"/>
      <c r="G71" s="695"/>
    </row>
    <row r="72" spans="1:13" ht="12.75" customHeight="1" x14ac:dyDescent="0.25">
      <c r="A72" s="696" t="str">
        <f>IF(M72=1,texty!A215,IF(J72&gt;0,texty!A214,""))</f>
        <v>niektoré položky sa vo vybranej dĺžke nevyrábajú</v>
      </c>
      <c r="B72" s="696"/>
      <c r="C72" s="696"/>
      <c r="D72" s="696"/>
      <c r="E72" s="696"/>
      <c r="F72" s="696"/>
      <c r="G72" s="696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dilatácia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496998</v>
      </c>
      <c r="C31" s="23" t="str">
        <f>+VLOOKUP(B31,cennik!A:G,2,FALSE)</f>
        <v>SEVROLL 05691 GM 18 horný vozík 18mm - 2ks</v>
      </c>
      <c r="D31" s="15">
        <f>IF((D50+D51)&gt;D4,0,D4-(D50+D51))</f>
        <v>0</v>
      </c>
      <c r="E31" s="86">
        <f>+VLOOKUP(B31,cennik!A:G,3,FALSE)</f>
        <v>5.7509899999999998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čierna mat</v>
      </c>
      <c r="M70" s="19"/>
    </row>
    <row r="71" spans="1:14" ht="12.75" customHeight="1" x14ac:dyDescent="0.25">
      <c r="A71" s="678" t="str">
        <f>IF(N71=1,texty!A215,IF(K71&gt;0,texty!A214,""))</f>
        <v>niektoré položky sa vo vybranej dĺžke nevyrábajú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0:I21"/>
    <mergeCell ref="I22:I23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2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druhá lišta nieje potrebná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táto položka je na objednávku, počítajte prosím s dodaciou  lehotou  do 4 týždnov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k tejto farbe nieje k dispozícií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Pokiaľ budete používať ako výplň sklo / zrkadlo, je nutné doobjednať tesnenie. Dĺžka tesnenia na jedno krídlo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Pokiaľ budete používať ako výplň sklo / zrkadlo, je nutné doobjednať tesnenie. Dĺžka tesnenia na jedno krídlo je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pokiaľ je preskenných viac krídel, treba vynásobiť.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ks, pokiaľ je preskenných viac krídel, treba vynásobiť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Potrebná dĺžka tesnenia pri celkovom presklení (nutné objednať celé metre)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Potrebná dĺžka tesnenia pri celkovom presklení (nutné objednať celé metre)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(pri kombináciach s H profilmi je nutné pripočítať potrebnú dĺžku - tesnenie musí byť po celom odvode každého skla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(pri kombináciach s H profilmi je nutné pripočítať potrebnú dĺžku - tesnenie musí byť po celom odvode každého skla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Vaša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CELKOM 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názov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celkom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celkom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partnerská zľava: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KOVANIE NA VSTAVANÉ SKRINE: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Zákazník: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Názov: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Mesto,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Zľava: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Výplň tl. 10mm(lebo sklo/zrkadlo s použitím tesnenia - hr.4 alebo 6mm) - rámové dvere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Výplň tl. 4 mm ( sklo lebo zrkadlo) - rámové dvere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Výplň 18mm (drevotrieska 18mm, prípadne kombinácia DTD + sklo / zrkadlo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zadajte počet: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šírka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počet dverí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farba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 spodného vedenia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V prípade použitia skla ako výplne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je treba použiť bezpečnostné sklo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alebo sklo zabezpečiť ochrannou fóliou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sklenenej výplne (alebo zrkadla)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Maximálna hmotnosť krídla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Maximálna hmotnosť krídla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vypíšte týchto 5 políčok !!!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vypíšte tieto 4 políčka !!!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krídlo dverí: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rozmer výplne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rozmer výplne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rozmer zrkadla /na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dĺžka úchytkového profilu (+2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dodatočné odpočty výšky vypočítaných výplní pri použití deliacich profilov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odpočítať v prípade sklenenej výplne = 4mm (2mm z každej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viď obrázok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>Na zostavu je možné použiť dekoračnú fóliu, viď vzorkovník fólií.Ceny sa líšia podľa dekoru, časť je na objednávku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podľa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systém GM 18 (kombinácia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systém Simple (kombinácia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rozmer výplne 16mm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Pri tejto zostave nie je možné použiť kombináciu so sklom / zrkadlom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Táto položka je na objednávku, počítajte prosím s dodacou dobou 3-4 týždne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Voliteľné príslušenstvo: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>plocha k aplikácií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dekoračné fólie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Systémy:    Vzorkovník profilov objednávajte pod kódom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VNÚTORNÝ ROZMER SKRINE: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krídlo dverí: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rozmer výplne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rozmer zrkadla / 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dĺžka vodiacej a krycej lišty krídla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Horný/spodný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Dĺžka tesnenia na sklo na jednom krídle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dodatočné odpočty výšky vypočítaných výplní pri použití deliacich profilov výplne: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odpočet na tesnenie: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Objednávacie kódy,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Horný profil: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spodný profil: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horné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spodné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 xml:space="preserve">pozicionér 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pozicionér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pozicionér do horného vedenia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dorazový kartáč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protiprachový kartáč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spojovacia skrutka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horný profil rámu (vodiaca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horný profil rámu (vodiaca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horizontálny spodný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horizontálny spodný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tlmič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tlmič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tlmič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spojovací profil H10-3metre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spojovací profil H30-3metre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tesnenie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tesnenie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tesnenie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tesnenie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horný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spodný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horný vozík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spodný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pozicionér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protiprachový kartáč samolepiaci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spojovací profil H18-3metre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spojovací T profil - 3metre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spojovací T profil - 3metre /s lemom/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 - 3 metre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 - 3 metre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uholník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uholník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uholník mini 11x17mm - 3m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uholník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uholník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uholník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tlmič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zrkadlo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 xml:space="preserve">strieborná 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biela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Vyplnte prosím kontatkné údaje, taktiež môžete zadať svoju zákaznícku zľavu.Tieto údaje sa prenesú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Vyberte požadovaný typ úchytného profilu (kliknite na názov profilu pod obrázkom)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stránke so zostavou profilou vyplnte rozmer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>4. Vyplnte počet dverí, z ktorých sa bude zostava skladať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Vyberte požadovanú farbu profilu (kliknite na okienko so šipkou - rozbalí sa zoznam, tu vyberte farbu)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V prípade, že chcete dvere rozdeliť deliacími profilmi, doplnte v spodnej časti formuláru potrebný počet líšt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Pri použití skla alebo zrkadla je nutné použiť tesniaci profil. Vzhľadom k možnej kombinácií skla s doskami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nie je možné určiť dĺžku tesnenia predom. V zostave je vypočítaná dĺžka tesnenia na jedno krídlo.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Ďalej je spočítaná dĺžka v prípade, že celá zostava je zo skla / zrkadla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V prípade delenia úchytového profilu je kalkulovaná šírka rezu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Návod na použitie: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okrem zelene označených dekorov sú fólie na objednávku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Zobrazenie farieb a dekorov je orientačné a môže byť skreslené vplyvom nastavenia a farebného podania monitora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vyžiadanie môžeme zaslať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skladom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k tejto farbe nieje potrebný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NOVINKA, len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Spracované na základe údajov dodaných výrobcom, chyby vyhradené, zvlášť v prípade hromadnej výroby odporúčame najprv výrobu skúšobného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Zadajte požadovanú frbu fólie (balenie je 14,7 bm, šírka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Zadajte prosím požadovaný počet metrov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Zadajte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dopredaj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100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Ak navýšite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 xml:space="preserve"> dostanete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tlmič zadarmo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skladom sety pre 2 a 3 krídla pre dĺžky 1,8 m (2kř.), 2,5 m (3 kr.) a 2,7 m (2 kr.)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nasúvacia kefka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novo skladom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niekroté položky možu byť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spojovací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spojovací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spojovací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spojovací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 Doporučujeme dokúpiť ešte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 ks tlmiče, aby bola zostava kompletná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TLMIČ POSUVNÝCH DV. SEVROLL - AKCIA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Odpočet výšky pri montaži tlmiča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(pre všetky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Maximálna dlžka vedenia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skrutka k spodnémi vedeniu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uholník 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uholník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uholník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uholník 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uholník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uholník 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spojovací profil H - 3metre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kart. čierna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kart. tm.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spojovací profil H25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Ďalšie príslušenstvo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Akcia - tlmič zdarma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ks pre lamino 18mm, týká se úch. profilov  Alfa, Tytan, Oaza, Victoria, Factor, Focus, Universal, Ergo, tlmič kód 11027,akcia platí do vypredania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Späť na úvodnú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Max. veľkosť krídla so zrkadlom je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Jednoduché vedenie pre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Spona dorazovej kefky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Možnosť dodania kompletných sád profilov + kovania: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sada 2 krídla, šírka 1,8m (profily 182716 + kovanie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sada 3 krídla, šírka 2,5m (profily 188479 + kovanie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 xml:space="preserve">Objednané položky sád nie sú rovnaké odpovedajúce
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kart. čierna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kart. tm.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Upevňovacie kliny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poľa poznámka môžete doplniť prípadné zmeny, pripomienky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 xml:space="preserve"> zásuvný protiprachový kartáč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záslepko spodného vedenia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Pri dvoch prekrytiach môžete pre výpočet rozmerov krídel využiť zadanie polovičnej šírky a 2 krídel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Krídla pri zvolenej konfigurácií sú úzke a vysoké, zvlášť pri použití tlmiča môže dochádzať k nadskakovaniu krídla.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OCHRANNÉ FÓLIE NA SKLENENÉ VÝPLNE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některé položky sú na objednávku, počítajte prosím s dodaciou  lehotou  do 5 týždnov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niektoré položky sa vo vybranej dĺžke nevyrábajú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LAKOVANIE PROFILOV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možnosť nalakovať do akéhokoľvek odtieňa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voľba lesk / mat (pri objednávke je nutná špecifikácia)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obmedzenie na max dĺžku 3,85m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(bezrámovo)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 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Montážne inštrukcie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http://www.demos24plus.com/_Catalogs/sk/Kovani2014/index.html#488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http://www.demos24plus.com/_Catalogs/sk/Kovani2014/index.html#484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http://www.demos24plus.com/_Catalogs/sk/Kovani2014/index.html#472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 Zvolili ste 4 krídla, zvoľte počet preložení (2 alebo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 Tlmič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 Tlmič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 Tlmič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 Tlmič pre stredné krídlo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 Tlmič pre stredné krídlo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 Výstuha – profil 3m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 záslepka otvorov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 Maximálna šírka krídla môže byť 1 100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 nalepovacia úchytka, biela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 nalepovacia úchytka, strieborná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 Ozdobné nalepovacie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 v tejto farbe a dĺžke sa daný profil nevyrába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zámok posuvných dverí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klínok pre dilatáciu výplne 16mm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dilatácia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Katalóg Kovania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V prípade použitia centrálneho tlmiča musíte znížiť výšku krídla (len toho, kde je centrálny tlmič umiestnený) o ďalšie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V prípade použitia centrálneho tlmiča musíte znížiť výšku krídla (len toho, kde je centrálny tlmič umiestnený) o ďalšie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V prípade použitia tlmiča MINI SV musíte znížiť výšku krídla o ďalšie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V prípade použitia centrálneho tlmiča musíte znížiť výšku krídla (len toho, kde je centrálny tlmič umiestnený) o ďalších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V prípade použitia centrálneho tlmiča musíte znížiť výšku krídla (len toho, kde je centrálny tlmič umiestnený) o ďalší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spojovací profil H18-3metre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spojovací profil H25-3metre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systém GM 18 (kombinácia DTD 18mm a sklo) (bezrámovo)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(bezrámovo)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(bezrámovo)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(bezrámovo)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(bezrámovo)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(bezrámovo)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čierna štrukturálna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spojovací profil H08/18 - 3 metre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úchytová lišta 100mm čierna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úchytová liš.100mm biela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úchytová lišta 100mm čierna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úchytová lišta 100mm strieborná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úchytová lišta 18mm 100m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úchytová lišta 18mm 100m čierna štrukturálna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Malé vzorky profilov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úchytová lišta 100mm čierna mat</v>
      </c>
    </row>
    <row r="278" spans="1:11" ht="14.4" x14ac:dyDescent="0.25">
      <c r="D278" s="574">
        <v>462141</v>
      </c>
      <c r="E278" s="130" t="str">
        <f t="shared" ref="E278:E284" si="5">A268</f>
        <v>Faworyt II úchytová liš.100mm biela mat</v>
      </c>
    </row>
    <row r="279" spans="1:11" ht="14.4" x14ac:dyDescent="0.25">
      <c r="D279" s="574">
        <v>462142</v>
      </c>
      <c r="E279" s="130" t="str">
        <f t="shared" si="5"/>
        <v>Fox II úchytová lišta 100mm čierna lesk</v>
      </c>
    </row>
    <row r="280" spans="1:11" ht="14.4" x14ac:dyDescent="0.25">
      <c r="D280" s="574">
        <v>462153</v>
      </c>
      <c r="E280" s="130" t="str">
        <f t="shared" si="5"/>
        <v>Vitara úchytová lišta 100mm strieborná</v>
      </c>
    </row>
    <row r="281" spans="1:11" ht="14.4" x14ac:dyDescent="0.25">
      <c r="D281" s="574">
        <v>462154</v>
      </c>
      <c r="E281" s="130" t="str">
        <f t="shared" si="5"/>
        <v>Lynx úchytová lišta 100mm oliva</v>
      </c>
    </row>
    <row r="282" spans="1:11" ht="14.4" x14ac:dyDescent="0.25">
      <c r="D282" s="574">
        <v>495479</v>
      </c>
      <c r="E282" s="130" t="str">
        <f t="shared" si="5"/>
        <v>Alfa II úchytová lišta 18mm 100m grafit</v>
      </c>
    </row>
    <row r="283" spans="1:11" ht="14.4" x14ac:dyDescent="0.25">
      <c r="D283" s="574">
        <v>524036</v>
      </c>
      <c r="E283" s="130" t="str">
        <f t="shared" si="5"/>
        <v>Victoria II úchytová lišta 100mm oliva tmavá kartáčovaná</v>
      </c>
    </row>
    <row r="284" spans="1:11" ht="14.4" x14ac:dyDescent="0.3">
      <c r="D284" s="575">
        <v>526554</v>
      </c>
      <c r="E284" s="130" t="str">
        <f t="shared" si="5"/>
        <v>Alfa II úchytová lišta 18mm 100m čierna štrukturálna</v>
      </c>
    </row>
    <row r="287" spans="1:11" ht="14.4" x14ac:dyDescent="0.3">
      <c r="D287" s="572"/>
      <c r="E287" s="572"/>
      <c r="F287" s="572"/>
      <c r="G287" s="572"/>
      <c r="H287" s="572"/>
    </row>
    <row r="288" spans="1:11" ht="14.4" x14ac:dyDescent="0.3">
      <c r="D288" s="573"/>
      <c r="E288" s="572"/>
      <c r="G288" s="572"/>
    </row>
    <row r="289" spans="4:7" ht="14.4" x14ac:dyDescent="0.3">
      <c r="D289" s="573"/>
      <c r="E289" s="572"/>
      <c r="G289" s="572"/>
    </row>
    <row r="290" spans="4:7" ht="14.4" x14ac:dyDescent="0.3">
      <c r="D290" s="573"/>
      <c r="E290" s="572"/>
      <c r="G290" s="572"/>
    </row>
    <row r="291" spans="4:7" ht="14.4" x14ac:dyDescent="0.3">
      <c r="D291" s="573"/>
      <c r="E291" s="572"/>
      <c r="G291" s="572"/>
    </row>
    <row r="292" spans="4:7" ht="14.4" x14ac:dyDescent="0.3">
      <c r="D292" s="573"/>
      <c r="E292" s="572"/>
      <c r="G292" s="572"/>
    </row>
    <row r="293" spans="4:7" ht="14.4" x14ac:dyDescent="0.3">
      <c r="D293" s="573"/>
      <c r="E293" s="572"/>
      <c r="G293" s="572"/>
    </row>
    <row r="294" spans="4:7" ht="14.4" x14ac:dyDescent="0.3">
      <c r="D294" s="573"/>
      <c r="E294" s="572"/>
      <c r="G294" s="572"/>
    </row>
    <row r="295" spans="4:7" ht="14.4" x14ac:dyDescent="0.3">
      <c r="D295" s="573"/>
      <c r="E295" s="572"/>
      <c r="G295" s="572"/>
    </row>
    <row r="296" spans="4:7" ht="14.4" x14ac:dyDescent="0.3">
      <c r="D296" s="573"/>
      <c r="E296" s="572"/>
      <c r="G296" s="572"/>
    </row>
    <row r="297" spans="4:7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rozmer výplne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494"/>
      <c r="C11" s="495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496997</v>
      </c>
      <c r="C31" s="23" t="str">
        <f>+VLOOKUP(B31,cennik!A:G,2,FALSE)</f>
        <v>SEVROLL 05689 GM 18 horný vozík 18mm - 2ks</v>
      </c>
      <c r="D31" s="15">
        <f>IF((D50+D51)&gt;D4,0,D4-(D50+D51))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IF(F4=M68,362316,229440)</f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8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čierna mat</v>
      </c>
      <c r="M70" s="19"/>
    </row>
    <row r="71" spans="1:14" ht="12.75" hidden="1" customHeight="1" x14ac:dyDescent="0.25">
      <c r="A71" s="678" t="str">
        <f>IF(N71=1,texty!A215,IF(K71&gt;0,texty!A214,""))</f>
        <v>niektoré položky sa vo vybranej dĺžke nevyrábajú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/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1" t="str">
        <f>IF(SUM(D47:D48)&gt;0,texty!A245,"")</f>
        <v/>
      </c>
      <c r="B14" s="681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dilatácia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niektoré položky sa vo vybranej dĺžke nevyrábajú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20:I21"/>
    <mergeCell ref="I22:I23"/>
    <mergeCell ref="A67:I67"/>
    <mergeCell ref="B69:G69"/>
    <mergeCell ref="A70:H70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rozmer výplne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Horný/spodný profil</v>
      </c>
      <c r="B9" s="491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599" t="str">
        <f>texty!A78</f>
        <v>dodatočné odpočty výšky vypočítaných výplní pri použití deliacich profilov výplne: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horné vozíky (sady)</v>
      </c>
      <c r="B31" s="447">
        <v>496944</v>
      </c>
      <c r="C31" s="23" t="str">
        <f>+VLOOKUP(B31,cennik!A:G,2,FALSE)</f>
        <v>SEVROLL 05689 GM 18 board horný vozík 18mm - 2ks</v>
      </c>
      <c r="D31" s="15">
        <f>IF((D45+D46)&gt;D4,0,D4-(D45+D46))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spodné vozíky (sada)</v>
      </c>
      <c r="B32" s="447"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pozicionér do horného vedenia</v>
      </c>
      <c r="B37" s="447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 xml:space="preserve">pozicionér </v>
      </c>
      <c r="B38" s="447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Tlmič dorazu MINI do 25 kg (pár)</v>
      </c>
      <c r="B39" s="447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Tlmič dorazu MINI do 40 kg (pár)</v>
      </c>
      <c r="B40" s="415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Tlmič dorazu MINI do 60 kg (pár)</v>
      </c>
      <c r="B41" s="415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 Tlmič pre stredné krídlo do 25 kg</v>
      </c>
      <c r="B42" s="415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 Tlmič pre stredné krídlo do 40 kg</v>
      </c>
      <c r="B43" s="415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skrutka k spodnémi vedeniu</v>
      </c>
      <c r="B44" s="447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tlmič dorazu (pár) 25 kg</v>
      </c>
      <c r="B45" s="415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tlmič dorazu (pár) 50 kg</v>
      </c>
      <c r="B46" s="415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H18-3metre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H25-3metre</v>
      </c>
      <c r="B48" s="447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spojovacia skrutka</v>
      </c>
      <c r="B49" s="447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montážny prípravok pre lamino 10mm malý</v>
      </c>
      <c r="D60" s="355"/>
      <c r="E60" s="86">
        <f>+VLOOKUP(B60,cennik!A:G,3,FALSE)</f>
        <v>12.06592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5">
      <c r="A64" s="337" t="str">
        <f>System10!A67</f>
        <v>Vaša poznámka: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niektoré položky sa vo vybranej dĺžke nevyrábajú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13:B14"/>
    <mergeCell ref="A66:H66"/>
    <mergeCell ref="I20:I21"/>
    <mergeCell ref="I22:I23"/>
    <mergeCell ref="A62:I62"/>
    <mergeCell ref="B64:G64"/>
    <mergeCell ref="A65:H65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niektoré položky sa vo vybranej dĺžke nevyrábajú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2:I23"/>
    <mergeCell ref="I20:I21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rozmer výplne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Horný/spodný profil</v>
      </c>
      <c r="B9" s="491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horné vozíky (sady)</v>
      </c>
      <c r="B31" s="447">
        <v>496944</v>
      </c>
      <c r="C31" s="23" t="str">
        <f>+VLOOKUP(B31,cennik!A:G,2,FALSE)</f>
        <v>SEVROLL 05689 GM 18 board horný vozík 18mm - 2ks</v>
      </c>
      <c r="D31" s="15">
        <f>IF((D45+D46)&gt;D4,0,D4-(D45+D46))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spodné vozíky (sada)</v>
      </c>
      <c r="B32" s="447"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pozicionér do horného vedenia</v>
      </c>
      <c r="B37" s="447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 xml:space="preserve">pozicionér </v>
      </c>
      <c r="B38" s="447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Tlmič dorazu MINI do 25 kg (pár)</v>
      </c>
      <c r="B39" s="447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Tlmič dorazu MINI do 40 kg (pár)</v>
      </c>
      <c r="B40" s="415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Tlmič dorazu MINI do 60 kg (pár)</v>
      </c>
      <c r="B41" s="415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 Tlmič pre stredné krídlo do 25 kg</v>
      </c>
      <c r="B42" s="415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 Tlmič pre stredné krídlo do 40 kg</v>
      </c>
      <c r="B43" s="415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skrutka k spodnémi vedeniu</v>
      </c>
      <c r="B44" s="447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tlmič dorazu (pár) 25 kg</v>
      </c>
      <c r="B45" s="415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tlmič dorazu (pár) 50 kg</v>
      </c>
      <c r="B46" s="415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H18-3metre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H25-3metre</v>
      </c>
      <c r="B48" s="447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spojovacia skrutka</v>
      </c>
      <c r="B49" s="447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montážny prípravok pre lamino 10mm malý</v>
      </c>
      <c r="D60" s="355"/>
      <c r="E60" s="86">
        <f>+VLOOKUP(B60,cennik!A:G,3,FALSE)</f>
        <v>12.06592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5">
      <c r="A64" s="337" t="str">
        <f>System10!A67</f>
        <v>Vaša poznámka: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niektoré položky sa vo vybranej dĺžke nevyrábajú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697" t="str">
        <f>texty!A45</f>
        <v>vypíšte týchto 5 políčok !!! Údaje v mm</v>
      </c>
      <c r="C5" s="697"/>
      <c r="D5" s="697"/>
      <c r="E5" s="697"/>
      <c r="F5" s="697"/>
      <c r="G5" s="693"/>
      <c r="H5" s="693"/>
      <c r="I5" s="693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Max. veľkosť krídla so zrkadlom je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1" t="str">
        <f>IF(SUM(D41:D42)&gt;0,texty!A246,"")</f>
        <v/>
      </c>
      <c r="B15" s="681"/>
      <c r="C15" s="375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1"/>
      <c r="B16" s="681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84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4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85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85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partnerská zľava: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Objednávacie kódy,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názov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celkom</v>
      </c>
      <c r="G26" s="16" t="str">
        <f>+System10!G27</f>
        <v>celkom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5">
      <c r="A27" s="6" t="str">
        <f>texty!A106</f>
        <v>horný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spodný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horný vozík</v>
      </c>
      <c r="B30" s="15">
        <v>228023</v>
      </c>
      <c r="C30" s="23" t="str">
        <f>+VLOOKUP(B30,cennik!A3:G984,2,FALSE)</f>
        <v>SEVROLL 10196 Focus horný vozík 18mm 2ks</v>
      </c>
      <c r="D30" s="15">
        <f>IF((D43+D44)&gt;D4,0,D4-(D43+D44))</f>
        <v>0</v>
      </c>
      <c r="E30" s="86">
        <f>+VLOOKUP(B30,cennik!A:G,3,FALSE)</f>
        <v>3.9346299999999998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spodný vozík</v>
      </c>
      <c r="B31" s="15">
        <f>IF(F4=M66,362316,229440)</f>
        <v>229440</v>
      </c>
      <c r="C31" s="23" t="str">
        <f>+VLOOKUP(B31,cennik!A:G,2,FALSE)</f>
        <v>SEVROLL 10198 spodný vozík WD 18C HI-TEC - 2ks</v>
      </c>
      <c r="D31" s="15">
        <f>+D4</f>
        <v>0</v>
      </c>
      <c r="E31" s="86">
        <f>+VLOOKUP(B31,cennik!A:G,3,FALSE)</f>
        <v>5.2305400000000004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dorazový kartáč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úchytková lišta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Voliteľné príslušenstvo:</v>
      </c>
      <c r="B35" s="319"/>
      <c r="C35" s="116"/>
      <c r="D35" s="370" t="str">
        <f>System10!D41</f>
        <v>zadajte počet: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pozicionér do horného vedenia</v>
      </c>
      <c r="B36" s="66">
        <v>298035</v>
      </c>
      <c r="C36" s="475" t="str">
        <f>+VLOOKUP(B36,cennik!A:G,2,FALSE)</f>
        <v>SEVROLL 20326 Fix pozicionér pre horný vozík transparentný</v>
      </c>
      <c r="D36" s="27"/>
      <c r="E36" s="193">
        <f>+VLOOKUP(B36,cennik!A:G,3,FALSE)</f>
        <v>1.0929500000000001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pozicionér </v>
      </c>
      <c r="B37" s="15">
        <f>IF(F4="Gemini",387424,89063)</f>
        <v>89063</v>
      </c>
      <c r="C37" s="475" t="str">
        <f>+VLOOKUP(B37,cennik!A:G,2,FALSE)</f>
        <v>SEVROLL 20080 pozicionér spodného vozíka HI-TEC</v>
      </c>
      <c r="D37" s="27"/>
      <c r="E37" s="193">
        <f>+VLOOKUP(B37,cennik!A:G,3,FALSE)</f>
        <v>0.31226999999999999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 Tlmič dorazu MINI do 25 kg (pár)</v>
      </c>
      <c r="B38" s="15">
        <v>318662</v>
      </c>
      <c r="C38" s="23" t="str">
        <f>+VLOOKUP(B38,cennik!A:G,2,FALSE)</f>
        <v>SEVROLL 20368-SV tlmič dorazu Mini SV25 (14-25kg)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 Tlmič dorazu MINI do 40 kg (pár)</v>
      </c>
      <c r="B39" s="22">
        <v>283956</v>
      </c>
      <c r="C39" s="23" t="str">
        <f>+VLOOKUP(B39,cennik!A:G,2,FALSE)</f>
        <v>SEVROLL 20258-SV tlmič dorazu Mini SV40 (25 - 40kg)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 Tlmič dorazu MINI do 60 kg (pár)</v>
      </c>
      <c r="B40" s="22">
        <v>351743</v>
      </c>
      <c r="C40" s="23" t="str">
        <f>+VLOOKUP(B40,cennik!A:G,2,FALSE)</f>
        <v>SEVROLL 20339-SV tlmič dorazu Mini SV60 (40 - 60kg)</v>
      </c>
      <c r="D40" s="278"/>
      <c r="E40" s="86">
        <f>+VLOOKUP(B40,cennik!A:G,3,FALSE)</f>
        <v>22.951930000000001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 Tlmič pre stredné krídlo do 25 kg</v>
      </c>
      <c r="B41" s="22">
        <v>318663</v>
      </c>
      <c r="C41" s="23" t="str">
        <f>+VLOOKUP(B41,cennik!A:G,2,FALSE)</f>
        <v>SEVROLL 20363-SV tlmič Central 10/18mm obojstranný 25kg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 Tlmič pre stredné krídlo do 40 kg</v>
      </c>
      <c r="B42" s="22">
        <v>283955</v>
      </c>
      <c r="C42" s="23" t="str">
        <f>+VLOOKUP(B42,cennik!A:G,2,FALSE)</f>
        <v>SEVROLL 20319-SV tlmič Central 10/18mm obojstranný 25-40kg</v>
      </c>
      <c r="D42" s="278"/>
      <c r="E42" s="86">
        <f>+VLOOKUP(B42,cennik!A:G,3,FALSE)</f>
        <v>49.156689999999998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tlmič dorazu (pár) 25 kg</v>
      </c>
      <c r="B43" s="22">
        <v>227185</v>
      </c>
      <c r="C43" s="475" t="str">
        <f>+VLOOKUP(B43,cennik!A:G,2,FALSE)</f>
        <v>K-SEVROLL tlmič dorazu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tlmič dorazu (pár) 50 kg</v>
      </c>
      <c r="B44" s="22">
        <v>227187</v>
      </c>
      <c r="C44" s="475" t="str">
        <f>+VLOOKUP(B44,cennik!A:G,2,FALSE)</f>
        <v>K-SEVROLL tlmič dorazu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Spona dorazovej kefky</v>
      </c>
      <c r="B45" s="15">
        <v>223569</v>
      </c>
      <c r="C45" s="475" t="str">
        <f>+VLOOKUP(B45,cennik!A:G,2,FALSE)</f>
        <v>SEVROLL 20223 spona dorazovej kefky</v>
      </c>
      <c r="D45" s="27"/>
      <c r="E45" s="193">
        <f>+VLOOKUP(B45,cennik!A:G,3,FALSE)</f>
        <v>7.8070000000000001E-2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spojovací profil H18-3metre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spojovací T profil - 3metre /s drážkou/</v>
      </c>
      <c r="B47" s="15" t="str">
        <f>IFERROR(VLOOKUP(P7,data!C589:D598,2,0),"N/A")</f>
        <v>N/A</v>
      </c>
      <c r="C47" s="475" t="str">
        <f>IF(B47=data!D64,texty!A239,+VLOOKUP(B47,cennik!A:G,2,FALSE))</f>
        <v> v tejto farbe a dĺžke sa daný profil nevyrába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spojovací T profil - 3metre /s lemom/</v>
      </c>
      <c r="B48" s="15" t="str">
        <f>IFERROR(VLOOKUP(P7,data!C599:D608,2,0),"N/A")</f>
        <v>N/A</v>
      </c>
      <c r="C48" s="475" t="str">
        <f>IF(B48=data!D64,texty!A239,+VLOOKUP(B48,cennik!A:G,2,FALSE))</f>
        <v> v tejto farbe a dĺžke sa daný profil nevyrába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 - 3 metre /hladký/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 - 3 metre /lem/</v>
      </c>
      <c r="B50" s="15" t="str">
        <f>IFERROR(VLOOKUP(P7,data!C620:D629,2,0),"N/A")</f>
        <v>N/A</v>
      </c>
      <c r="C50" s="475" t="str">
        <f>IF(B50=data!D64,texty!A239,+VLOOKUP(B50,cennik!A:G,2,FALSE))</f>
        <v> v tejto farbe a dĺžke sa daný profil nevyrába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uholník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uholník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uholník mini 11x17mm - 3m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uholník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 v tejto farbe a dĺžke sa daný profil nevyrába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uholník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 v tejto farbe a dĺžke sa daný profil nevyrába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uholník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 v tejto farbe a dĺžke sa daný profil nevyrába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klínok pre dilatáciu výplne 16mm</v>
      </c>
      <c r="B57" s="15">
        <v>308631</v>
      </c>
      <c r="C57" s="475" t="str">
        <f>+VLOOKUP(B57,cennik!A:G,2,FALSE)</f>
        <v>SEVROLL 20252 klin pre lamino hrúbka 2mm (100 ks)</v>
      </c>
      <c r="D57" s="27"/>
      <c r="E57" s="193">
        <f>+VLOOKUP(B57,cennik!A:G,3,FALSE)</f>
        <v>8.7956400000000006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zámok posuvných dverí</v>
      </c>
      <c r="B58" s="22">
        <v>216363</v>
      </c>
      <c r="C58" s="475" t="str">
        <f>+VLOOKUP(B58,cennik!A:G,2,FALSE)</f>
        <v>SEVROLL 20356 zámok na posuvné dvere 10/18mm</v>
      </c>
      <c r="D58" s="27"/>
      <c r="E58" s="193">
        <f>+VLOOKUP(B58,cennik!A:G,3,FALSE)</f>
        <v>15.855560000000001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protiprachový kartáč samolepiaci</v>
      </c>
      <c r="B59" s="22">
        <v>308639</v>
      </c>
      <c r="C59" s="23" t="str">
        <f>+VLOOKUP(B59,cennik!A:G,2,FALSE)</f>
        <v>SEVROLL protiprachový kartáč samolep. 6,7x13mm</v>
      </c>
      <c r="D59" s="27"/>
      <c r="E59" s="193">
        <f>+VLOOKUP(B59,cennik!A:G,3,FALSE)</f>
        <v>0.34048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Technický nákres tohoto systému</v>
      </c>
      <c r="C62" s="68"/>
      <c r="D62" s="44" t="str">
        <f>texty!A15</f>
        <v>CELKOM 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5">
      <c r="A63" s="70" t="str">
        <f>System10!A67</f>
        <v>Vaša poznámka: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5"/>
      <c r="C64" s="695"/>
      <c r="D64" s="695"/>
      <c r="E64" s="695"/>
      <c r="F64" s="695"/>
      <c r="G64" s="695"/>
      <c r="H64" s="695"/>
      <c r="L64" s="5"/>
    </row>
    <row r="65" spans="1:14" ht="12.75" customHeight="1" x14ac:dyDescent="0.25">
      <c r="A65" s="696" t="str">
        <f>IF(N65=1,texty!A215,IF(K65&gt;0,texty!A214,""))</f>
        <v>niektoré položky sa vo vybranej dĺžke nevyrábajú</v>
      </c>
      <c r="B65" s="696"/>
      <c r="C65" s="696"/>
      <c r="D65" s="696"/>
      <c r="E65" s="696"/>
      <c r="F65" s="696"/>
      <c r="G65" s="696"/>
      <c r="H65" s="696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 xml:space="preserve">strieborná </v>
      </c>
      <c r="M66" s="19" t="s">
        <v>968</v>
      </c>
    </row>
    <row r="67" spans="1:14" ht="12.75" hidden="1" customHeight="1" x14ac:dyDescent="0.25">
      <c r="L67" s="4" t="str">
        <f>data!J5</f>
        <v>zlatá/mosadz</v>
      </c>
      <c r="M67" s="19" t="s">
        <v>42</v>
      </c>
    </row>
    <row r="68" spans="1:14" ht="12.75" hidden="1" customHeight="1" x14ac:dyDescent="0.25">
      <c r="L68" s="4" t="str">
        <f>data!J6</f>
        <v>oliva</v>
      </c>
    </row>
    <row r="69" spans="1:14" ht="12.75" hidden="1" customHeight="1" x14ac:dyDescent="0.25">
      <c r="L69" s="4" t="str">
        <f>data!J15</f>
        <v>biela lesk</v>
      </c>
    </row>
    <row r="70" spans="1:14" ht="12.75" hidden="1" customHeight="1" x14ac:dyDescent="0.25">
      <c r="L70" s="4" t="str">
        <f>data!J18</f>
        <v>biela mat</v>
      </c>
    </row>
    <row r="71" spans="1:14" ht="12.75" hidden="1" customHeight="1" x14ac:dyDescent="0.25">
      <c r="L71" s="4" t="str">
        <f>data!J16</f>
        <v>čierna lesk</v>
      </c>
    </row>
    <row r="72" spans="1:14" ht="12.75" hidden="1" customHeight="1" x14ac:dyDescent="0.25">
      <c r="L72" s="4" t="str">
        <f>data!J17</f>
        <v>čierna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čierna štrukturálna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5">
      <c r="A4" s="9" t="str">
        <f>texty!A70</f>
        <v>VNÚTORNÝ ROZMER SKRINE:</v>
      </c>
      <c r="B4" s="52"/>
      <c r="C4" s="52"/>
      <c r="D4" s="20"/>
      <c r="E4" s="194"/>
      <c r="F4" s="353"/>
      <c r="G4" s="693"/>
      <c r="H4" s="693"/>
      <c r="I4" s="693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7"/>
      <c r="G5" s="693"/>
      <c r="H5" s="693"/>
      <c r="I5" s="693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1" t="str">
        <f>IF(SUM(D40:D41)&gt;0,texty!A246,"")</f>
        <v/>
      </c>
      <c r="B13" s="681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84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4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5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8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partnerská zľava:</v>
      </c>
      <c r="H23" s="5"/>
      <c r="L23" s="5"/>
    </row>
    <row r="24" spans="1:12" ht="12.75" customHeight="1" x14ac:dyDescent="0.25">
      <c r="A24" s="123" t="str">
        <f>texty!A80</f>
        <v>Objednávacie kódy,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názov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celkom</v>
      </c>
      <c r="G25" s="16" t="str">
        <f>+System10!G27</f>
        <v>celkom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5">
      <c r="A26" s="6" t="str">
        <f>texty!A106</f>
        <v>horný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spodný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horný vozík</v>
      </c>
      <c r="B29" s="15">
        <v>228023</v>
      </c>
      <c r="C29" s="34" t="str">
        <f>+VLOOKUP(B29,cennik!A:G,2,FALSE)</f>
        <v>SEVROLL 10196 Focus horný vozík 18mm 2ks</v>
      </c>
      <c r="D29" s="15">
        <f>IF((D42+D43)&gt;D4,0,D4-(D42+D43))</f>
        <v>0</v>
      </c>
      <c r="E29" s="193">
        <f>+VLOOKUP(B29,cennik!A:G,3,FALSE)</f>
        <v>3.9346299999999998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spodný vozík</v>
      </c>
      <c r="B30" s="15">
        <f>IF(F4=M65,362316,229440)</f>
        <v>229440</v>
      </c>
      <c r="C30" s="23" t="str">
        <f>+VLOOKUP(B30,cennik!A:G,2,FALSE)</f>
        <v>SEVROLL 10198 spodný vozík WD 18C HI-TEC - 2ks</v>
      </c>
      <c r="D30" s="15">
        <f>+D4</f>
        <v>0</v>
      </c>
      <c r="E30" s="193">
        <f>+VLOOKUP(B30,cennik!A:G,3,FALSE)</f>
        <v>5.2305400000000004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dorazový kartáč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úchytková lišta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Voliteľné príslušenstvo:</v>
      </c>
      <c r="B34" s="319"/>
      <c r="C34" s="116"/>
      <c r="D34" s="370" t="str">
        <f>System10!D41</f>
        <v>zadajte počet: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pozicionér do horného vedenia</v>
      </c>
      <c r="B35" s="66">
        <v>298035</v>
      </c>
      <c r="C35" s="34" t="str">
        <f>+VLOOKUP(B35,cennik!A:G,2,FALSE)</f>
        <v>SEVROLL 20326 Fix pozicionér pre horný vozík transparentný</v>
      </c>
      <c r="D35" s="27"/>
      <c r="E35" s="193">
        <f>+VLOOKUP(B35,cennik!A:G,3,FALSE)</f>
        <v>1.0929500000000001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pozicionér </v>
      </c>
      <c r="B36" s="15">
        <f>IF(F4="Gemini",387424,89063)</f>
        <v>89063</v>
      </c>
      <c r="C36" s="34" t="str">
        <f>+VLOOKUP(B36,cennik!A:G,2,FALSE)</f>
        <v>SEVROLL 20080 pozicionér spodného vozíka HI-TEC</v>
      </c>
      <c r="D36" s="27"/>
      <c r="E36" s="193">
        <f>+VLOOKUP(B36,cennik!A:G,3,FALSE)</f>
        <v>0.31226999999999999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 Tlmič dorazu MINI do 25 kg (pár)</v>
      </c>
      <c r="B37" s="15">
        <v>318662</v>
      </c>
      <c r="C37" s="23" t="str">
        <f>+VLOOKUP(B37,cennik!A:G,2,FALSE)</f>
        <v>SEVROLL 20368-SV tlmič dorazu Mini SV25 (14-25kg)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 Tlmič dorazu MINI do 40 kg (pár)</v>
      </c>
      <c r="B38" s="22">
        <v>283956</v>
      </c>
      <c r="C38" s="23" t="str">
        <f>+VLOOKUP(B38,cennik!A:G,2,FALSE)</f>
        <v>SEVROLL 20258-SV tlmič dorazu Mini SV40 (25 - 40kg)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 Tlmič dorazu MINI do 60 kg (pár)</v>
      </c>
      <c r="B39" s="22">
        <v>351743</v>
      </c>
      <c r="C39" s="23" t="str">
        <f>+VLOOKUP(B39,cennik!A:G,2,FALSE)</f>
        <v>SEVROLL 20339-SV tlmič dorazu Mini SV60 (40 - 60kg)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 Tlmič pre stredné krídlo do 25 kg</v>
      </c>
      <c r="B40" s="22">
        <v>318663</v>
      </c>
      <c r="C40" s="23" t="str">
        <f>+VLOOKUP(B40,cennik!A:G,2,FALSE)</f>
        <v>SEVROLL 20363-SV tlmič Central 10/18mm obojstranný 25kg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 Tlmič pre stredné krídlo do 40 kg</v>
      </c>
      <c r="B41" s="22">
        <v>283955</v>
      </c>
      <c r="C41" s="23" t="str">
        <f>+VLOOKUP(B41,cennik!A:G,2,FALSE)</f>
        <v>SEVROLL 20319-SV tlmič Central 10/18mm obojstranný 25-40kg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tlmič dorazu (pár) 25 kg</v>
      </c>
      <c r="B42" s="22">
        <v>227185</v>
      </c>
      <c r="C42" s="34" t="str">
        <f>+VLOOKUP(B42,cennik!A:G,2,FALSE)</f>
        <v>K-SEVROLL tlmič dorazu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tlmič dorazu (pár) 50 kg</v>
      </c>
      <c r="B43" s="22">
        <v>227187</v>
      </c>
      <c r="C43" s="34" t="str">
        <f>+VLOOKUP(B43,cennik!A:G,2,FALSE)</f>
        <v>K-SEVROLL tlmič dorazu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Spona dorazovej kefky</v>
      </c>
      <c r="B44" s="15">
        <v>223569</v>
      </c>
      <c r="C44" s="34" t="str">
        <f>+VLOOKUP(B44,cennik!A:G,2,FALSE)</f>
        <v>SEVROLL 20223 spona dorazovej kefky</v>
      </c>
      <c r="D44" s="27"/>
      <c r="E44" s="193">
        <f>+VLOOKUP(B44,cennik!A:G,3,FALSE)</f>
        <v>7.8070000000000001E-2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spojovací profil H18-3metre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spojovací T profil - 3metre /s drážkou/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spojovací T profil - 3metre /s lemom/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 - 3 metre /hladký/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 - 3 metre /lem/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uholník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uholník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uholník mini 11x17mm - 3m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uholník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uholník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uholník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klínok pre dilatáciu výplne 16mm</v>
      </c>
      <c r="B56" s="15">
        <v>308631</v>
      </c>
      <c r="C56" s="34" t="str">
        <f>+VLOOKUP(B56,cennik!A:G,2,FALSE)</f>
        <v>SEVROLL 20252 klin pre lamino hrúbka 2mm (100 ks)</v>
      </c>
      <c r="D56" s="27"/>
      <c r="E56" s="193">
        <f>+VLOOKUP(B56,cennik!A:G,3,FALSE)</f>
        <v>8.7956400000000006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zámok posuvných dverí</v>
      </c>
      <c r="B57" s="22">
        <v>216363</v>
      </c>
      <c r="C57" s="34" t="str">
        <f>+VLOOKUP(B57,cennik!A:G,2,FALSE)</f>
        <v>SEVROLL 20356 zámok na posuvné dvere 10/18mm</v>
      </c>
      <c r="D57" s="27"/>
      <c r="E57" s="193">
        <f>+VLOOKUP(B57,cennik!A:G,3,FALSE)</f>
        <v>15.855560000000001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protiprachový kartáč samolepiaci</v>
      </c>
      <c r="B58" s="22">
        <v>308639</v>
      </c>
      <c r="C58" s="23" t="str">
        <f>+VLOOKUP(B58,cennik!A:G,2,FALSE)</f>
        <v>SEVROLL protiprachový kartáč samolep. 6,7x13mm</v>
      </c>
      <c r="D58" s="27"/>
      <c r="E58" s="193">
        <f>+VLOOKUP(B58,cennik!A:G,3,FALSE)</f>
        <v>0.34048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Ďalšie príslušenstvo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Technický nákres tohoto systému</v>
      </c>
      <c r="C61" s="68"/>
      <c r="D61" s="44" t="str">
        <f>texty!A15</f>
        <v>CELKOM 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5">
      <c r="A62" s="70" t="str">
        <f>System10!A67</f>
        <v>Vaša poznámka: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5"/>
      <c r="C63" s="695"/>
      <c r="D63" s="695"/>
      <c r="E63" s="695"/>
      <c r="F63" s="695"/>
      <c r="G63" s="695"/>
      <c r="H63" s="695"/>
      <c r="L63" s="5"/>
    </row>
    <row r="64" spans="1:14" ht="12.75" hidden="1" customHeight="1" x14ac:dyDescent="0.25">
      <c r="A64" s="696" t="str">
        <f>IF(N64=1,texty!A215,IF(J64&gt;0,texty!A214,""))</f>
        <v/>
      </c>
      <c r="B64" s="696"/>
      <c r="C64" s="696"/>
      <c r="D64" s="696"/>
      <c r="E64" s="696"/>
      <c r="F64" s="696"/>
      <c r="G64" s="696"/>
      <c r="H64" s="696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 xml:space="preserve">strieborná 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biela lesk</v>
      </c>
    </row>
    <row r="68" spans="11:13" ht="12.75" hidden="1" customHeight="1" x14ac:dyDescent="0.25">
      <c r="L68" s="4" t="str">
        <f>data!J18</f>
        <v>biela mat</v>
      </c>
    </row>
    <row r="69" spans="11:13" ht="12.75" hidden="1" customHeight="1" x14ac:dyDescent="0.25">
      <c r="L69" s="4" t="str">
        <f>data!J17</f>
        <v>čierna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385"/>
      <c r="D12" s="7"/>
      <c r="E12" s="7"/>
      <c r="F12" s="7"/>
      <c r="H12" s="36"/>
      <c r="L12" s="5"/>
    </row>
    <row r="13" spans="1:16" ht="26.4" x14ac:dyDescent="0.25">
      <c r="A13" s="681" t="str">
        <f>IF(SUM(D39:D40)&gt;0,texty!A246,"")</f>
        <v/>
      </c>
      <c r="B13" s="681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85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s="121" customFormat="1" ht="12.75" customHeight="1" x14ac:dyDescent="0.25">
      <c r="A23" s="123" t="str">
        <f>texty!A80</f>
        <v>Objednávacie kódy,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celkom</v>
      </c>
      <c r="G24" s="16" t="str">
        <f>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spodný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5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5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5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Voliteľné príslušenstvo:</v>
      </c>
      <c r="B33" s="319"/>
      <c r="C33" s="116"/>
      <c r="D33" s="370" t="str">
        <f>+Faworyt!D34</f>
        <v>zadajte počet: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pozicionér </v>
      </c>
      <c r="B35" s="15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Tlmič dorazu MINI do 25 kg (pár)</v>
      </c>
      <c r="B36" s="15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Tlmič dorazu MINI do 40 kg (pár)</v>
      </c>
      <c r="B37" s="15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 Tlmič dorazu MINI do 60 kg (pár)</v>
      </c>
      <c r="B38" s="15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 Tlmič pre stredné krídlo do 25 kg</v>
      </c>
      <c r="B39" s="15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 Tlmič pre stredné krídlo do 40 kg</v>
      </c>
      <c r="B40" s="15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tlmič dorazu (pár) 25 kg</v>
      </c>
      <c r="B41" s="15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tlmič dorazu (pár) 50 kg</v>
      </c>
      <c r="B42" s="15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dorazovej kefky</v>
      </c>
      <c r="B43" s="15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H18-3metre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spojovací T profil - 3metre /s drážkou/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spojovací T profil - 3metre /s lemom/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 - 3 metre /hladký/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 - 3 metre /lem/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uholník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uholník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uholník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15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zámok posuvných dverí</v>
      </c>
      <c r="B56" s="15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protiprachový kartáč samolepiaci</v>
      </c>
      <c r="B57" s="15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2" t="str">
        <f>+Faworyt!D61</f>
        <v>CELKOM 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5">
      <c r="A61" s="70" t="str">
        <f>System10!A67</f>
        <v>Vaša poznámka: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4" ht="12.75" customHeight="1" x14ac:dyDescent="0.25">
      <c r="A63" s="696" t="str">
        <f>IF(N63=1,texty!A215,IF(K63&gt;0,texty!A214,""))</f>
        <v>niektoré položky sa vo vybranej dĺžke nevyrábajú</v>
      </c>
      <c r="B63" s="696"/>
      <c r="C63" s="696"/>
      <c r="D63" s="696"/>
      <c r="E63" s="696"/>
      <c r="F63" s="696"/>
      <c r="G63" s="696"/>
      <c r="H63" s="696"/>
      <c r="K63" s="5" t="e">
        <f>SUM(K25:K57)</f>
        <v>#N/A</v>
      </c>
      <c r="L63" s="4" t="str">
        <f>texty!A128</f>
        <v xml:space="preserve">strieborná 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3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názov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celkom</v>
      </c>
      <c r="G24" s="78" t="str">
        <f>+Faworyt!G25</f>
        <v>celkom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5">
        <v>228023</v>
      </c>
      <c r="C28" s="475" t="str">
        <f>+VLOOKUP(B28,cennik!$A:$G,2,FALSE)</f>
        <v>SEVROLL 10196 Focus horný vozík 18mm 2ks</v>
      </c>
      <c r="D28" s="15">
        <f>IF((D41+D42)&gt;D4,0,D4-(D41+D42))</f>
        <v>0</v>
      </c>
      <c r="E28" s="193">
        <f>+VLOOKUP(B28,cennik!$A:$G,3,FALSE)</f>
        <v>3.9346299999999998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5">
        <f>IF(F4=M61,362316,229440)</f>
        <v>229440</v>
      </c>
      <c r="C29" s="23" t="str">
        <f>+VLOOKUP(B29,cennik!$A:$G,2,FALSE)</f>
        <v>SEVROLL 10198 spodný vozík WD 18C HI-TEC - 2ks</v>
      </c>
      <c r="D29" s="15">
        <f>+D4</f>
        <v>0</v>
      </c>
      <c r="E29" s="193">
        <f>+VLOOKUP(B29,cennik!$A:$G,3,FALSE)</f>
        <v>5.2305400000000004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5">
        <v>229433</v>
      </c>
      <c r="C30" s="475" t="str">
        <f>+VLOOKUP(B30,cennik!$A:$G,2,FALSE)</f>
        <v>SEVROLL dorazová kefa zásuvná 4,8x4mm sivá</v>
      </c>
      <c r="D30" s="15">
        <f>CEILING((B4*D4*2/1000),1)</f>
        <v>0</v>
      </c>
      <c r="E30" s="193">
        <f>+VLOOKUP(B30,cennik!$A:$G,3,FALSE)</f>
        <v>0.13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Voliteľné príslušenstvo:</v>
      </c>
      <c r="B33" s="113"/>
      <c r="C33" s="115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pozicionér do horného vedenia</v>
      </c>
      <c r="B34" s="66">
        <v>298035</v>
      </c>
      <c r="C34" s="475" t="str">
        <f>+VLOOKUP(B34,cennik!$A:$G,2,FALSE)</f>
        <v>SEVROLL 20326 Fix pozicionér pre horný vozík transparentný</v>
      </c>
      <c r="D34" s="27"/>
      <c r="E34" s="193">
        <f>+VLOOKUP(B34,cennik!$A:$G,3,FALSE)</f>
        <v>1.0929500000000001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pozicionér </v>
      </c>
      <c r="B35" s="15">
        <f>IF(F4="Gemini",387424,89063)</f>
        <v>89063</v>
      </c>
      <c r="C35" s="475" t="str">
        <f>+VLOOKUP(B35,cennik!$A:$G,2,FALSE)</f>
        <v>SEVROLL 20080 pozicionér spodného vozíka HI-TEC</v>
      </c>
      <c r="D35" s="27"/>
      <c r="E35" s="193">
        <f>+VLOOKUP(B35,cennik!$A:$G,3,FALSE)</f>
        <v>0.31226999999999999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 Tlmič dorazu MINI do 25 kg (pár)</v>
      </c>
      <c r="B36" s="15">
        <v>318662</v>
      </c>
      <c r="C36" s="23" t="str">
        <f>+VLOOKUP(B36,cennik!$A:$G,2,FALSE)</f>
        <v>SEVROLL 20368-SV tlmič dorazu Mini SV25 (14-25kg)</v>
      </c>
      <c r="D36" s="278"/>
      <c r="E36" s="86">
        <f>+VLOOKUP(B36,cennik!$A:$G,3,FALSE)</f>
        <v>22.951930000000001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 Tlmič dorazu MINI do 40 kg (pár)</v>
      </c>
      <c r="B37" s="15">
        <v>283956</v>
      </c>
      <c r="C37" s="23" t="str">
        <f>+VLOOKUP(B37,cennik!$A:$G,2,FALSE)</f>
        <v>SEVROLL 20258-SV tlmič dorazu Mini SV40 (25 - 40kg)</v>
      </c>
      <c r="D37" s="278"/>
      <c r="E37" s="86">
        <f>+VLOOKUP(B37,cennik!$A:$G,3,FALSE)</f>
        <v>22.951930000000001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 Tlmič dorazu MINI do 60 kg (pár)</v>
      </c>
      <c r="B38" s="15">
        <v>351743</v>
      </c>
      <c r="C38" s="23" t="str">
        <f>+VLOOKUP(B38,cennik!$A:$G,2,FALSE)</f>
        <v>SEVROLL 20339-SV tlmič dorazu Mini SV60 (40 - 60kg)</v>
      </c>
      <c r="D38" s="278"/>
      <c r="E38" s="86">
        <f>+VLOOKUP(B38,cennik!$A:$G,3,FALSE)</f>
        <v>22.951930000000001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 Tlmič pre stredné krídlo do 25 kg</v>
      </c>
      <c r="B39" s="15">
        <v>318663</v>
      </c>
      <c r="C39" s="23" t="str">
        <f>+VLOOKUP(B39,cennik!$A:$G,2,FALSE)</f>
        <v>SEVROLL 20363-SV tlmič Central 10/18mm obojstranný 25kg</v>
      </c>
      <c r="D39" s="278"/>
      <c r="E39" s="86">
        <f>+VLOOKUP(B39,cennik!$A:$G,3,FALSE)</f>
        <v>49.156689999999998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 Tlmič pre stredné krídlo do 40 kg</v>
      </c>
      <c r="B40" s="15">
        <v>283955</v>
      </c>
      <c r="C40" s="23" t="str">
        <f>+VLOOKUP(B40,cennik!$A:$G,2,FALSE)</f>
        <v>SEVROLL 20319-SV tlmič Central 10/18mm obojstranný 25-40kg</v>
      </c>
      <c r="D40" s="278"/>
      <c r="E40" s="86">
        <f>+VLOOKUP(B40,cennik!$A:$G,3,FALSE)</f>
        <v>49.156689999999998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tlmič dorazu (pár) 25 kg</v>
      </c>
      <c r="B41" s="15">
        <v>227185</v>
      </c>
      <c r="C41" s="475" t="str">
        <f>+VLOOKUP(B41,cennik!$A:$G,2,FALSE)</f>
        <v>K-SEVROLL tlmič dorazu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tlmič dorazu (pár) 50 kg</v>
      </c>
      <c r="B42" s="15">
        <v>227187</v>
      </c>
      <c r="C42" s="475" t="str">
        <f>+VLOOKUP(B42,cennik!$A:$G,2,FALSE)</f>
        <v>K-SEVROLL tlmič dorazu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Spona dorazovej kefky</v>
      </c>
      <c r="B43" s="15">
        <v>223569</v>
      </c>
      <c r="C43" s="475" t="str">
        <f>+VLOOKUP(B43,cennik!$A:$G,2,FALSE)</f>
        <v>SEVROLL 20223 spona dorazovej kefky</v>
      </c>
      <c r="D43" s="27"/>
      <c r="E43" s="193">
        <f>+VLOOKUP(B43,cennik!$A:$G,3,FALSE)</f>
        <v>7.8070000000000001E-2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spojovací profil H18-3metre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spojovací T profil - 3metre /s drážkou/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spojovací T profil - 3metre /s lemom/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 - 3 metre /hladký/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 - 3 metre /lem/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uholník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uholník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uholník mini 11x17mm - 3m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uholník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uholník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uholník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klínok pre dilatáciu výplne 16mm</v>
      </c>
      <c r="B55" s="15">
        <v>308631</v>
      </c>
      <c r="C55" s="475" t="str">
        <f>+VLOOKUP(B55,cennik!$A:$G,2,FALSE)</f>
        <v>SEVROLL 20252 klin pre lamino hrúbka 2mm (100 ks)</v>
      </c>
      <c r="D55" s="27"/>
      <c r="E55" s="193">
        <f>+VLOOKUP(B55,cennik!$A:$G,3,FALSE)</f>
        <v>8.7956400000000006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zámok posuvných dverí</v>
      </c>
      <c r="B56" s="15">
        <v>216363</v>
      </c>
      <c r="C56" s="475" t="str">
        <f>+VLOOKUP(B56,cennik!$A:$G,2,FALSE)</f>
        <v>SEVROLL 20356 zámok na posuvné dvere 10/18mm</v>
      </c>
      <c r="D56" s="27"/>
      <c r="E56" s="193">
        <f>+VLOOKUP(B56,cennik!$A:$G,3,FALSE)</f>
        <v>15.855560000000001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protiprachový kartáč samolepiaci</v>
      </c>
      <c r="B57" s="15">
        <v>308639</v>
      </c>
      <c r="C57" s="23" t="str">
        <f>+VLOOKUP(B57,cennik!$A:$G,2,FALSE)</f>
        <v>SEVROLL protiprachový kartáč samolep. 6,7x13mm</v>
      </c>
      <c r="D57" s="27"/>
      <c r="E57" s="193">
        <f>+VLOOKUP(B57,cennik!$A:$G,3,FALSE)</f>
        <v>0.34048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Technický nákres tohoto systému</v>
      </c>
      <c r="D60" s="73" t="str">
        <f>+Faworyt!D61</f>
        <v>CELKOM 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5">
      <c r="A61" s="70" t="str">
        <f>System10!$A$67</f>
        <v>Vaša poznámka:</v>
      </c>
      <c r="B61" s="710"/>
      <c r="C61" s="711"/>
      <c r="D61" s="711"/>
      <c r="E61" s="711"/>
      <c r="F61" s="711"/>
      <c r="G61" s="712"/>
      <c r="H61" s="5"/>
      <c r="L61" s="4" t="str">
        <f>texty!$A$128</f>
        <v xml:space="preserve">strieborná </v>
      </c>
      <c r="M61" s="19" t="s">
        <v>968</v>
      </c>
    </row>
    <row r="62" spans="1:14" ht="12.75" customHeight="1" x14ac:dyDescent="0.25">
      <c r="A62" s="709" t="str">
        <f>profil!$U$15</f>
        <v/>
      </c>
      <c r="B62" s="695"/>
      <c r="C62" s="695"/>
      <c r="D62" s="695"/>
      <c r="E62" s="695"/>
      <c r="F62" s="695"/>
      <c r="G62" s="695"/>
      <c r="H62" s="695"/>
      <c r="L62" s="4" t="str">
        <f>texty!$A$130</f>
        <v>oliva</v>
      </c>
      <c r="M62" s="19" t="s">
        <v>42</v>
      </c>
    </row>
    <row r="63" spans="1:14" ht="12.75" customHeight="1" x14ac:dyDescent="0.25">
      <c r="A63" s="696" t="str">
        <f>IF(N63=1,texty!$A$215,IF(K63&gt;0,texty!$A$214,""))</f>
        <v>niektoré položky sa vo vybranej dĺžke nevyrábajú</v>
      </c>
      <c r="B63" s="696"/>
      <c r="C63" s="696"/>
      <c r="D63" s="696"/>
      <c r="E63" s="696"/>
      <c r="F63" s="696"/>
      <c r="G63" s="696"/>
      <c r="H63" s="696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7" customHeight="1" x14ac:dyDescent="0.25">
      <c r="A4" s="9" t="str">
        <f>texty!A70</f>
        <v>VNÚTORNÝ ROZMER SKRINE:</v>
      </c>
      <c r="B4" s="52"/>
      <c r="C4" s="52"/>
      <c r="D4" s="20"/>
      <c r="E4" s="194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387"/>
      <c r="D12" s="7"/>
      <c r="E12" s="7"/>
      <c r="G12" s="5"/>
      <c r="L12" s="5"/>
    </row>
    <row r="13" spans="1:16" ht="19.95" customHeight="1" x14ac:dyDescent="0.25">
      <c r="A13" s="681" t="str">
        <f>IF(SUM(D39:D40)&gt;0,texty!A246,"")</f>
        <v/>
      </c>
      <c r="B13" s="681"/>
      <c r="C13" s="71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1"/>
      <c r="B14" s="681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spodný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4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4">
        <f>IF(F4=M64,362316,229440)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4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Voliteľné príslušenstvo:</v>
      </c>
      <c r="B33" s="14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pozicionér </v>
      </c>
      <c r="B35" s="14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Tlmič dorazu MINI do 25 kg (pár)</v>
      </c>
      <c r="B36" s="14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Tlmič dorazu MINI do 40 kg (pár)</v>
      </c>
      <c r="B37" s="22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Tlmič dorazu MINI do 60 kg (pár)</v>
      </c>
      <c r="B38" s="22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 Tlmič pre stredné krídlo do 25 kg</v>
      </c>
      <c r="B39" s="22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 Tlmič pre stredné krídlo do 40 kg</v>
      </c>
      <c r="B40" s="22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tlmič dorazu (pár) 25 kg</v>
      </c>
      <c r="B41" s="22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tlmič dorazu (pár) 50 kg</v>
      </c>
      <c r="B42" s="22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dorazovej kefky</v>
      </c>
      <c r="B43" s="14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H18-3metre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- 3metre /s drážkou/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- 3metre /s lemom/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 - 3 metre /hladký/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 - 3 metre /lem/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uholník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uholník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uholník mini 11x17mm - 3m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uholník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uholník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uholník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klínok pre dilatáciu výplne 16mm</v>
      </c>
      <c r="B55" s="14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zámok posuvných dverí</v>
      </c>
      <c r="B56" s="22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protiprachový kartáč samolepiaci</v>
      </c>
      <c r="B57" s="22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Technický nákres tohoto systému</v>
      </c>
      <c r="B62" s="15"/>
      <c r="C62" s="23"/>
      <c r="D62" s="72" t="str">
        <f>+Faworyt!D61</f>
        <v>CELKOM 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5">
      <c r="A63" s="70" t="str">
        <f>System10!A67</f>
        <v>Vaša poznámka: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5"/>
      <c r="C64" s="695"/>
      <c r="D64" s="695"/>
      <c r="E64" s="695"/>
      <c r="F64" s="695"/>
      <c r="G64" s="695"/>
      <c r="H64" s="695"/>
      <c r="K64" s="5">
        <v>64</v>
      </c>
      <c r="L64" s="4" t="str">
        <f>data!J4</f>
        <v xml:space="preserve">strieborná </v>
      </c>
      <c r="M64" s="19" t="s">
        <v>968</v>
      </c>
    </row>
    <row r="65" spans="1:14" ht="12.75" customHeight="1" x14ac:dyDescent="0.25">
      <c r="A65" s="696" t="str">
        <f>IF(N65=1,texty!A215,IF(J65&gt;0,texty!A214,""))</f>
        <v>niektoré položky sa vo vybranej dĺžke nevyrábajú</v>
      </c>
      <c r="B65" s="696"/>
      <c r="C65" s="696"/>
      <c r="D65" s="696"/>
      <c r="E65" s="696"/>
      <c r="F65" s="696"/>
      <c r="G65" s="696"/>
      <c r="H65" s="696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oliva kartáčovaná</v>
      </c>
    </row>
    <row r="67" spans="1:14" ht="12.75" hidden="1" customHeight="1" x14ac:dyDescent="0.25">
      <c r="L67" s="4" t="str">
        <f>data!J8</f>
        <v>kart. tm. oliva</v>
      </c>
    </row>
    <row r="68" spans="1:14" ht="12.75" hidden="1" customHeight="1" x14ac:dyDescent="0.25">
      <c r="L68" s="4" t="str">
        <f>data!J9</f>
        <v>kart. čierna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Zákazník:, , IČO: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Katalóg Kovania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VNÚTORNÝ ROZMER SKRINE:</v>
      </c>
      <c r="B4" s="52"/>
      <c r="C4" s="52"/>
      <c r="D4" s="20"/>
      <c r="E4" s="194"/>
      <c r="F4" s="194"/>
      <c r="G4" s="680"/>
      <c r="H4" s="680"/>
      <c r="I4" s="680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79" t="str">
        <f>texty!A45</f>
        <v>vypíšte týchto 5 políčok !!! Údaje v mm</v>
      </c>
      <c r="C5" s="679"/>
      <c r="D5" s="679"/>
      <c r="E5" s="679"/>
      <c r="F5" s="19"/>
      <c r="G5" s="680"/>
      <c r="H5" s="680"/>
      <c r="I5" s="680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0"/>
      <c r="H6" s="680"/>
      <c r="I6" s="680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krídlo dverí:</v>
      </c>
      <c r="B7" s="53" t="str">
        <f>IF(B4&gt;0,B4-40,"")</f>
        <v/>
      </c>
      <c r="C7" s="462" t="str">
        <f>IFERROR((((C4-3+(25*(D4-1)))/D4+IF(AND(D4=4,D6=2),L1,0))),texty!A235)</f>
        <v> Maximálna šírka krídla môže byť 1 100 mm !!!</v>
      </c>
      <c r="D7" s="15"/>
      <c r="E7" s="15"/>
      <c r="F7" s="19"/>
      <c r="G7" s="330" t="str">
        <f>texty!A42</f>
        <v>u sklenenej výplne (alebo zrkadla)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rozmer zrkadla / 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je treba použiť bezpečnostné sklo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dĺžka vodiacej a krycej lišty krídla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alebo sklo zabezpečiť ochrannou fóliou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Horný/spodný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úchytová lišta</v>
      </c>
      <c r="B11" s="380" t="str">
        <f>+B7</f>
        <v/>
      </c>
      <c r="C11" s="381"/>
      <c r="D11" s="15"/>
      <c r="E11" s="15"/>
      <c r="F11" s="19"/>
      <c r="G11" s="21" t="str">
        <f>texty!A43</f>
        <v>Maximálna hmotnosť krídla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1" t="str">
        <f>IF(SUM(D51:D52)&gt;0,texty!A245,"")</f>
        <v/>
      </c>
      <c r="B13" s="681"/>
      <c r="C13" s="584" t="str">
        <f>IFERROR((IF(C7&gt;1100,texty!A235,""))," ")</f>
        <v> Maximálna šírka krídla môže byť 1 100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84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84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85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85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partnerská zľava: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Objednávacie kódy,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názov</v>
      </c>
      <c r="D28" s="17" t="str">
        <f>texty!A17</f>
        <v>ks</v>
      </c>
      <c r="E28" s="17" t="str">
        <f>texty!A18</f>
        <v>cena/ks</v>
      </c>
      <c r="F28" s="17" t="str">
        <f>texty!A19</f>
        <v>cena celkom</v>
      </c>
      <c r="G28" s="18" t="str">
        <f>texty!A20</f>
        <v>celkom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Horný profil: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spodný profil: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horné vozíky (sady)</v>
      </c>
      <c r="B32" s="14">
        <v>228009</v>
      </c>
      <c r="C32" s="23" t="str">
        <f>+VLOOKUP(B32,cennik!A:G,2,FALSE)</f>
        <v>SEVROLL 10204 horný vozík Gemini symetrický 10mm - 2ks</v>
      </c>
      <c r="D32" s="15">
        <f>IF((D53+D54)&gt;D4,0,D4-(D53+D54))</f>
        <v>0</v>
      </c>
      <c r="E32" s="86">
        <f>+VLOOKUP(B32,cennik!A:G,3,FALSE)</f>
        <v>5.1758899999999999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spodné vozíky (sada)</v>
      </c>
      <c r="B33" s="14">
        <f>IF(F4=L60,328321,229441)</f>
        <v>229441</v>
      </c>
      <c r="C33" s="23" t="str">
        <f>+VLOOKUP(B33,cennik!A:G,2,FALSE)</f>
        <v>SEVROLL 10200 spodný vozík WD 10C HI-TEC - 2ks</v>
      </c>
      <c r="D33" s="15">
        <f>+D4</f>
        <v>0</v>
      </c>
      <c r="E33" s="86">
        <f>+VLOOKUP(B33,cennik!A:G,3,FALSE)</f>
        <v>6.6617899999999999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dorazový kartáč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spojovacia skrutka</v>
      </c>
      <c r="B36" s="14">
        <v>89244</v>
      </c>
      <c r="C36" s="23" t="str">
        <f>+VLOOKUP(B36,cennik!A:G,2,FALSE)</f>
        <v>SEVROLL 20001 skrutkovrut 6,3x32 SEVROLL a Simple</v>
      </c>
      <c r="D36" s="15">
        <f>+D4*4</f>
        <v>0</v>
      </c>
      <c r="E36" s="86">
        <f>+VLOOKUP(B36,cennik!A:G,3,FALSE)</f>
        <v>0.15614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horný profil rámu (vodiaca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horizontálny spodný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 záslepka otvorov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Voliteľné príslušenstvo:</v>
      </c>
      <c r="B42" s="13"/>
      <c r="D42" s="24" t="str">
        <f>texty!A33</f>
        <v>zadajte počet: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pozicionér do horného vedenia</v>
      </c>
      <c r="B43" s="13">
        <v>298035</v>
      </c>
      <c r="C43" s="23" t="str">
        <f>+VLOOKUP(B43,cennik!A:G,2,FALSE)</f>
        <v>SEVROLL 20326 Fix pozicionér pre horný vozík transparentný</v>
      </c>
      <c r="D43" s="27"/>
      <c r="E43" s="265">
        <f>+VLOOKUP(B43,cennik!A:G,3,FALSE)</f>
        <v>1.0929500000000001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 xml:space="preserve">pozicionér </v>
      </c>
      <c r="B44" s="14">
        <f>IF(F4="Gemini",387424,89063)</f>
        <v>89063</v>
      </c>
      <c r="C44" s="23" t="str">
        <f>+VLOOKUP(B44,cennik!A:G,2,FALSE)</f>
        <v>SEVROLL 20080 pozicionér spodného vozíka HI-TEC</v>
      </c>
      <c r="D44" s="27"/>
      <c r="E44" s="265">
        <f>+VLOOKUP(B44,cennik!A:G,3,FALSE)</f>
        <v>0.31226999999999999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 nalepovacia úchytka, biela lesk</v>
      </c>
      <c r="B45" s="15">
        <v>288125</v>
      </c>
      <c r="C45" s="23" t="str">
        <f>+VLOOKUP(B45,cennik!A:G,2,FALSE)</f>
        <v>SEVROLL 20329 Pax nalepovacia úchytka biela lesk</v>
      </c>
      <c r="D45" s="27"/>
      <c r="E45" s="265">
        <f>+VLOOKUP(B45,cennik!A:G,3,FALSE)</f>
        <v>8.0149600000000003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 nalepovacia úchytka, strieborná</v>
      </c>
      <c r="B46" s="22">
        <v>288126</v>
      </c>
      <c r="C46" s="23" t="str">
        <f>+VLOOKUP(B46,cennik!A:G,2,FALSE)</f>
        <v>SEVROLL 20328 Pax nalepovacia úchytka strieborná</v>
      </c>
      <c r="D46" s="27"/>
      <c r="E46" s="86">
        <f>+VLOOKUP(B46,cennik!A:G,3,FALSE)</f>
        <v>6.1673600000000004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 Výstuha – profil 3m</v>
      </c>
      <c r="B47" s="22">
        <v>283904</v>
      </c>
      <c r="C47" s="23" t="str">
        <f>+VLOOKUP(B47,cennik!A:G,2,FALSE)</f>
        <v>SEVROLL 04318 Pax výztuha 3m strieborná</v>
      </c>
      <c r="D47" s="27"/>
      <c r="E47" s="86">
        <f>+VLOOKUP(B47,cennik!A:G,3,FALSE)</f>
        <v>28.963149999999999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 Tlmič dorazu MINI do 25 kg (pár)</v>
      </c>
      <c r="B48" s="14">
        <v>318662</v>
      </c>
      <c r="C48" s="23" t="str">
        <f>+VLOOKUP(B48,cennik!A:G,2,FALSE)</f>
        <v>SEVROLL 20368-SV tlmič dorazu Mini SV25 (14-25kg)</v>
      </c>
      <c r="D48" s="27"/>
      <c r="E48" s="86">
        <f>+VLOOKUP(B48,cennik!A:G,3,FALSE)</f>
        <v>22.951930000000001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 Tlmič dorazu MINI do 40 kg (pár)</v>
      </c>
      <c r="B49" s="22">
        <v>283956</v>
      </c>
      <c r="C49" s="23" t="str">
        <f>+VLOOKUP(B49,cennik!A:G,2,FALSE)</f>
        <v>SEVROLL 20258-SV tlmič dorazu Mini SV40 (25 - 40kg)</v>
      </c>
      <c r="D49" s="27"/>
      <c r="E49" s="86">
        <f>+VLOOKUP(B49,cennik!A:G,3,FALSE)</f>
        <v>22.951930000000001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 Tlmič dorazu MINI do 60 kg (pár)</v>
      </c>
      <c r="B50" s="22">
        <v>351743</v>
      </c>
      <c r="C50" s="23" t="str">
        <f>+VLOOKUP(B50,cennik!A:G,2,FALSE)</f>
        <v>SEVROLL 20339-SV tlmič dorazu Mini SV60 (40 - 60kg)</v>
      </c>
      <c r="D50" s="27"/>
      <c r="E50" s="86">
        <f>+VLOOKUP(B50,cennik!A:G,3,FALSE)</f>
        <v>22.951930000000001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 Tlmič pre stredné krídlo do 25 kg</v>
      </c>
      <c r="B51" s="22">
        <v>318663</v>
      </c>
      <c r="C51" s="23" t="str">
        <f>+VLOOKUP(B51,cennik!A:G,2,FALSE)</f>
        <v>SEVROLL 20363-SV tlmič Central 10/18mm obojstranný 25kg</v>
      </c>
      <c r="D51" s="27"/>
      <c r="E51" s="86">
        <f>+VLOOKUP(B51,cennik!A:G,3,FALSE)</f>
        <v>49.156689999999998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 Tlmič pre stredné krídlo do 40 kg</v>
      </c>
      <c r="B52" s="22">
        <v>283955</v>
      </c>
      <c r="C52" s="23" t="str">
        <f>+VLOOKUP(B52,cennik!A:G,2,FALSE)</f>
        <v>SEVROLL 20319-SV tlmič Central 10/18mm obojstranný 25-40kg</v>
      </c>
      <c r="D52" s="27"/>
      <c r="E52" s="86">
        <f>+VLOOKUP(B52,cennik!A:G,3,FALSE)</f>
        <v>49.156689999999998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tlmič dorazu (pár) 25 kg</v>
      </c>
      <c r="B53" s="22">
        <v>227185</v>
      </c>
      <c r="C53" s="23" t="str">
        <f>+VLOOKUP(B53,cennik!A:G,2,FALSE)</f>
        <v>K-SEVROLL tlmič dorazu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tlmič dorazu (pár) 50 kg</v>
      </c>
      <c r="B54" s="22">
        <v>227187</v>
      </c>
      <c r="C54" s="23" t="str">
        <f>+VLOOKUP(B54,cennik!A:G,2,FALSE)</f>
        <v>K-SEVROLL tlmič dorazu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28"/>
      <c r="E55" s="86">
        <f>+VLOOKUP(B55,cennik!A:G,3,FALSE)</f>
        <v>0.20741000000000001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spojovacia skrutka</v>
      </c>
      <c r="B56" s="14">
        <v>89244</v>
      </c>
      <c r="C56" s="23" t="str">
        <f>+VLOOKUP(B56,cennik!A:G,2,FALSE)</f>
        <v>SEVROLL 20001 skrutkovrut 6,3x32 SEVROLL a Simple</v>
      </c>
      <c r="D56" s="354"/>
      <c r="E56" s="86">
        <f>+VLOOKUP(B56,cennik!A:G,3,FALSE)</f>
        <v>0.15614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26.752659999999999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 xml:space="preserve">strieborná </v>
      </c>
      <c r="L60" s="4" t="s">
        <v>968</v>
      </c>
    </row>
    <row r="61" spans="1:12" ht="12.75" customHeight="1" x14ac:dyDescent="0.25">
      <c r="A61" s="683" t="str">
        <f>IF(SUM(D53:D54)&gt;0,IF(C7&lt;(B4/3),texty!A212,""),"")</f>
        <v/>
      </c>
      <c r="B61" s="683"/>
      <c r="C61" s="683"/>
      <c r="D61" s="683"/>
      <c r="E61" s="683"/>
      <c r="F61" s="683"/>
      <c r="G61" s="683"/>
      <c r="H61" s="683"/>
      <c r="I61" s="683"/>
      <c r="J61" s="126"/>
      <c r="K61" s="4" t="str">
        <f>texty!A132</f>
        <v>biela lesk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CELKOM 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čierna mat</v>
      </c>
    </row>
    <row r="63" spans="1:12" ht="12.75" customHeight="1" x14ac:dyDescent="0.25">
      <c r="A63" s="337" t="str">
        <f>texty!A14</f>
        <v>Vaša poznámka:</v>
      </c>
      <c r="B63" s="674"/>
      <c r="C63" s="675"/>
      <c r="D63" s="675"/>
      <c r="E63" s="675"/>
      <c r="F63" s="675"/>
      <c r="G63" s="675"/>
      <c r="H63" s="22"/>
      <c r="I63" s="22"/>
      <c r="J63" s="166"/>
    </row>
    <row r="64" spans="1:12" ht="12.75" customHeight="1" x14ac:dyDescent="0.25">
      <c r="A64" s="676" t="str">
        <f>profil!U15</f>
        <v/>
      </c>
      <c r="B64" s="677"/>
      <c r="C64" s="677"/>
      <c r="D64" s="677"/>
      <c r="E64" s="677"/>
      <c r="F64" s="677"/>
      <c r="G64" s="677"/>
      <c r="H64" s="22"/>
      <c r="I64" s="22"/>
    </row>
    <row r="65" spans="1:13" ht="12.75" customHeight="1" x14ac:dyDescent="0.25">
      <c r="A65" s="678" t="str">
        <f>IF(M65=1,texty!A215,IF(J65&gt;0,texty!A214,""))</f>
        <v>niektoré položky sa vo vybranej dĺžke nevyrábajú</v>
      </c>
      <c r="B65" s="678"/>
      <c r="C65" s="678"/>
      <c r="D65" s="678"/>
      <c r="E65" s="678"/>
      <c r="F65" s="678"/>
      <c r="G65" s="678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Zákazník:,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K3" s="5"/>
    </row>
    <row r="4" spans="1:15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7"/>
    </row>
    <row r="5" spans="1:15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dĺžka úchytkového profilu (+2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Pri tejto zostave nie je možné použiť kombináciu so sklom / zrkadlom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1" t="str">
        <f>IF(SUM(D39:D40)&gt;0,texty!A246,"")</f>
        <v/>
      </c>
      <c r="B12" s="681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1"/>
      <c r="B13" s="681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1"/>
      <c r="B14" s="681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1"/>
      <c r="B15" s="681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84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84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85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85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K22" s="5"/>
    </row>
    <row r="23" spans="1:11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</row>
    <row r="25" spans="1:11" ht="12.75" customHeight="1" x14ac:dyDescent="0.25">
      <c r="A25" s="6" t="str">
        <f>+Faworyt!A26</f>
        <v>horný profil: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dorazový kartáč</v>
      </c>
      <c r="B30" s="170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úchytková lišta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spojovací profil H18-3metre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spojovací T profil - 3metre /s drážkou/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spojovací T profil - 3metre /s lemom/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 - 3 metre /hladký/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 - 3 metre /lem/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uholník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uholník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uholník mini 11x17mm - 3m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uholník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uholník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uholník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Technický nákres tohoto systému</v>
      </c>
      <c r="C59" s="36"/>
      <c r="D59" s="74" t="str">
        <f>+Faworyt!D61</f>
        <v>CELKOM 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5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K61" s="5"/>
    </row>
    <row r="62" spans="1:14" ht="12.75" customHeight="1" x14ac:dyDescent="0.25">
      <c r="A62" s="696" t="str">
        <f>IF(N62=1,texty!A215,IF(J62&gt;0,texty!A214,""))</f>
        <v>niektoré položky sa vo vybranej dĺžke nevyrábajú</v>
      </c>
      <c r="B62" s="696"/>
      <c r="C62" s="696"/>
      <c r="D62" s="696"/>
      <c r="E62" s="696"/>
      <c r="F62" s="696"/>
      <c r="G62" s="696"/>
      <c r="H62" s="696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IF(SUM(D39:D40)&gt;0,texty!A246,"")</f>
        <v/>
      </c>
      <c r="B11" s="681"/>
      <c r="C11" s="600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70">
        <v>89131</v>
      </c>
      <c r="C30" s="475" t="str">
        <f>+VLOOKUP(B30,cennik!A:G,2,FALSE)</f>
        <v>SEVROLL dorazový kartáč samolepiaci 6,7x4mm</v>
      </c>
      <c r="D30" s="15">
        <f>CEILING((B4*D4*2/1000),1)</f>
        <v>0</v>
      </c>
      <c r="E30" s="193">
        <f>+VLOOKUP(B30,cennik!A:G,3,FALSE)</f>
        <v>0.20458000000000001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H18-3metre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spojovací T profil - 3metre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spojovací T profil - 3metre /s lemom/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 - 3 metre /lem/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uholník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L61" s="5"/>
    </row>
    <row r="62" spans="1:14" ht="12.75" customHeight="1" x14ac:dyDescent="0.25">
      <c r="A62" s="696" t="str">
        <f>IF(N62=1,texty!A215,IF(K62&gt;0,texty!A214,""))</f>
        <v>niektoré položky sa vo vybranej dĺžke nevyrábajú</v>
      </c>
      <c r="B62" s="696"/>
      <c r="C62" s="696"/>
      <c r="D62" s="696"/>
      <c r="E62" s="696"/>
      <c r="F62" s="696"/>
      <c r="G62" s="696"/>
      <c r="H62" s="696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Pri tejto zostave nie je možné použiť kombináciu so sklom / zrkadlom</v>
      </c>
      <c r="B10" s="65"/>
      <c r="C10" s="601" t="str">
        <f>texty!A78</f>
        <v>dodatočné odpočty výšky vypočítaných výplní pri použití deliacich profilov výplne: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1" t="str">
        <f>IF(SUM(D39:D40)&gt;0,texty!A246,"")</f>
        <v/>
      </c>
      <c r="B11" s="681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1"/>
      <c r="B12" s="681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IF((D41+D42)&gt;D4,0,D4-(D42+D41))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IF(F4=Ergo!M63,362316,229440)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70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H18-3metre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- 3metre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- 3metre /s lemom/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 - 3 metre /lem/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uholník mini 11x17mm - 3m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uholník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uholník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L61" s="5"/>
    </row>
    <row r="62" spans="1:14" ht="12.75" customHeight="1" x14ac:dyDescent="0.25">
      <c r="A62" s="696" t="str">
        <f>IF(N62=1,texty!A215,IF(J62&gt;0,texty!A214,""))</f>
        <v>niektoré položky sa vo vybranej dĺžke nevyrábajú</v>
      </c>
      <c r="B62" s="696"/>
      <c r="C62" s="696"/>
      <c r="D62" s="696"/>
      <c r="E62" s="696"/>
      <c r="F62" s="696"/>
      <c r="G62" s="696"/>
      <c r="H62" s="696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zlatá/mosadz</v>
      </c>
    </row>
    <row r="66" spans="12:12" ht="12.75" hidden="1" customHeight="1" x14ac:dyDescent="0.25">
      <c r="L66" s="4" t="str">
        <f>data!J17</f>
        <v>čierna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3"/>
      <c r="H7" s="693"/>
      <c r="I7" s="693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8">
        <f>B8+2</f>
        <v>-42</v>
      </c>
      <c r="C9" s="381"/>
      <c r="D9" s="7"/>
      <c r="E9" s="7"/>
      <c r="F9" s="7"/>
      <c r="G9" s="4" t="str">
        <f>Faworyt!G8</f>
        <v>Maximálna hmotnosť krídla je 50 kg</v>
      </c>
      <c r="H9" s="5"/>
      <c r="L9" s="33"/>
      <c r="M9" s="32"/>
    </row>
    <row r="10" spans="1:16" ht="12.75" customHeight="1" x14ac:dyDescent="0.25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IF(SUM(D38:D39)&gt;0,texty!A246,"")</f>
        <v/>
      </c>
      <c r="B11" s="681"/>
      <c r="C11" s="601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2.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84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85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partnerská zľava:</v>
      </c>
      <c r="H21" s="5"/>
      <c r="L21" s="5"/>
    </row>
    <row r="22" spans="1:12" ht="12.75" customHeight="1" x14ac:dyDescent="0.25">
      <c r="A22" s="123" t="str">
        <f>texty!A80</f>
        <v>Objednávacie kódy,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názov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celkom</v>
      </c>
      <c r="G23" s="16" t="str">
        <f>+Faworyt!G25</f>
        <v>celkom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5">
      <c r="A24" s="6" t="str">
        <f>+Faworyt!A26</f>
        <v>horný profil: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spodný profil: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horný vozík</v>
      </c>
      <c r="B27" s="66">
        <v>228023</v>
      </c>
      <c r="C27" s="475" t="str">
        <f>+VLOOKUP(B27,cennik!A:G,2,FALSE)</f>
        <v>SEVROLL 10196 Focus horný vozík 18mm 2ks</v>
      </c>
      <c r="D27" s="15">
        <f>IF((D41+D40)&gt;D4,0,D4-(D40+D41))</f>
        <v>0</v>
      </c>
      <c r="E27" s="193">
        <f>+VLOOKUP(B27,cennik!A:G,3,FALSE)</f>
        <v>3.9346299999999998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spodný vozík</v>
      </c>
      <c r="B28" s="170">
        <f>IF(F4=M63,362316,229440)</f>
        <v>229440</v>
      </c>
      <c r="C28" s="475" t="str">
        <f>+VLOOKUP(B28,cennik!A:G,2,FALSE)</f>
        <v>SEVROLL 10198 spodný vozík WD 18C HI-TEC - 2ks</v>
      </c>
      <c r="D28" s="15">
        <f>+D4</f>
        <v>0</v>
      </c>
      <c r="E28" s="193">
        <f>+VLOOKUP(B28,cennik!A:G,3,FALSE)</f>
        <v>5.2305400000000004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dorazový kartáč</v>
      </c>
      <c r="B29" s="170">
        <v>89131</v>
      </c>
      <c r="C29" s="475" t="str">
        <f>+VLOOKUP(B29,cennik!A:G,2,FALSE)</f>
        <v>SEVROLL dorazový kartáč samolepiaci 6,7x4mm</v>
      </c>
      <c r="D29" s="15">
        <f>CEILING((B4*D4*2/1000),1)</f>
        <v>0</v>
      </c>
      <c r="E29" s="193">
        <f>+VLOOKUP(B29,cennik!A:G,3,FALSE)</f>
        <v>0.20458000000000001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úchytková lišta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Voliteľné príslušenstvo:</v>
      </c>
      <c r="B32" s="170"/>
      <c r="C32" s="23"/>
      <c r="D32" s="371" t="str">
        <f>+Faworyt!D34</f>
        <v>zadajte počet: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pozicionér do horného vedenia</v>
      </c>
      <c r="B33" s="170">
        <v>298035</v>
      </c>
      <c r="C33" s="475" t="str">
        <f>+VLOOKUP(B33,cennik!A:G,2,FALSE)</f>
        <v>SEVROLL 20326 Fix pozicionér pre horný vozík transparentný</v>
      </c>
      <c r="D33" s="27"/>
      <c r="E33" s="193">
        <f>+VLOOKUP(B33,cennik!A:G,3,FALSE)</f>
        <v>1.0929500000000001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pozicionér </v>
      </c>
      <c r="B34" s="170">
        <f>IF(F4="Gemini",387424,89063)</f>
        <v>89063</v>
      </c>
      <c r="C34" s="475" t="str">
        <f>+VLOOKUP(B34,cennik!A:G,2,FALSE)</f>
        <v>SEVROLL 20080 pozicionér spodného vozíka HI-TEC</v>
      </c>
      <c r="D34" s="27"/>
      <c r="E34" s="193">
        <f>+VLOOKUP(B34,cennik!A:G,3,FALSE)</f>
        <v>0.31226999999999999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 Tlmič dorazu MINI do 25 kg (pár)</v>
      </c>
      <c r="B35" s="170">
        <v>318662</v>
      </c>
      <c r="C35" s="23" t="str">
        <f>+VLOOKUP(B35,cennik!A:G,2,FALSE)</f>
        <v>SEVROLL 20368-SV tlmič dorazu Mini SV25 (14-25kg)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 Tlmič dorazu MINI do 40 kg (pár)</v>
      </c>
      <c r="B36" s="66">
        <v>283956</v>
      </c>
      <c r="C36" s="23" t="str">
        <f>+VLOOKUP(B36,cennik!A:G,2,FALSE)</f>
        <v>SEVROLL 20258-SV tlmič dorazu Mini SV40 (25 - 40kg)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 Tlmič dorazu MINI do 60 kg (pár)</v>
      </c>
      <c r="B37" s="66">
        <v>351743</v>
      </c>
      <c r="C37" s="23" t="str">
        <f>+VLOOKUP(B37,cennik!A:G,2,FALSE)</f>
        <v>SEVROLL 20339-SV tlmič dorazu Mini SV60 (40 - 60kg)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 Tlmič pre stredné krídlo do 25 kg</v>
      </c>
      <c r="B38" s="66">
        <v>318663</v>
      </c>
      <c r="C38" s="23" t="str">
        <f>+VLOOKUP(B38,cennik!A:G,2,FALSE)</f>
        <v>SEVROLL 20363-SV tlmič Central 10/18mm obojstranný 25kg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 Tlmič pre stredné krídlo do 40 kg</v>
      </c>
      <c r="B39" s="66">
        <v>283955</v>
      </c>
      <c r="C39" s="23" t="str">
        <f>+VLOOKUP(B39,cennik!A:G,2,FALSE)</f>
        <v>SEVROLL 20319-SV tlmič Central 10/18mm obojstranný 25-40kg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tlmič dorazu (pár) 25 kg</v>
      </c>
      <c r="B40" s="66">
        <v>227185</v>
      </c>
      <c r="C40" s="475" t="str">
        <f>+VLOOKUP(B40,cennik!A:G,2,FALSE)</f>
        <v>K-SEVROLL tlmič dorazu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tlmič dorazu (pár) 50 kg</v>
      </c>
      <c r="B41" s="66">
        <v>227187</v>
      </c>
      <c r="C41" s="475" t="str">
        <f>+VLOOKUP(B41,cennik!A:G,2,FALSE)</f>
        <v>K-SEVROLL tlmič dorazu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Spona dorazovej kefky</v>
      </c>
      <c r="B42" s="170">
        <v>223569</v>
      </c>
      <c r="C42" s="475" t="str">
        <f>+VLOOKUP(B42,cennik!A:G,2,FALSE)</f>
        <v>SEVROLL 20223 spona dorazovej kefky</v>
      </c>
      <c r="D42" s="27"/>
      <c r="E42" s="193">
        <f>+VLOOKUP(B42,cennik!A:G,3,FALSE)</f>
        <v>7.8070000000000001E-2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spojovací profil H18-3metre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spojovací T profil - 3metre /s drážkou/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spojovací T profil - 3metre /s lemom/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 - 3 metre /hladký/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 - 3 metre /lem/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uholník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uholník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uholník mini 11x17mm - 3m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uholník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uholník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uholník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zámok posuvných dverí</v>
      </c>
      <c r="B54" s="66">
        <v>216363</v>
      </c>
      <c r="C54" s="475" t="str">
        <f>+VLOOKUP(B54,cennik!A:G,2,FALSE)</f>
        <v>SEVROLL 20356 zámok na posuvné dvere 10/18mm</v>
      </c>
      <c r="D54" s="27"/>
      <c r="E54" s="193">
        <f>+VLOOKUP(B54,cennik!A:G,3,FALSE)</f>
        <v>15.855560000000001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protiprachový kartáč samolepiaci</v>
      </c>
      <c r="B55" s="66">
        <v>308639</v>
      </c>
      <c r="C55" s="23" t="str">
        <f>+VLOOKUP(B55,cennik!A:G,2,FALSE)</f>
        <v>SEVROLL protiprachový kartáč samolep. 6,7x13mm</v>
      </c>
      <c r="D55" s="27"/>
      <c r="E55" s="193">
        <f>+VLOOKUP(B55,cennik!A:G,3,FALSE)</f>
        <v>0.34048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Ďalšie príslušenstvo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Technický nákres tohoto systému</v>
      </c>
      <c r="C58" s="36"/>
      <c r="D58" s="73" t="str">
        <f>+Faworyt!D61</f>
        <v>CELKOM 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5">
      <c r="A59" s="70" t="str">
        <f>System10!A67</f>
        <v>Vaša poznámka: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5"/>
      <c r="C60" s="695"/>
      <c r="D60" s="695"/>
      <c r="E60" s="695"/>
      <c r="F60" s="695"/>
      <c r="G60" s="695"/>
      <c r="H60" s="695"/>
      <c r="L60" s="5"/>
    </row>
    <row r="61" spans="1:14" ht="12.75" customHeight="1" x14ac:dyDescent="0.25">
      <c r="A61" s="696" t="str">
        <f>IF(N61=1,texty!A215,IF(J61&gt;0,texty!A214,""))</f>
        <v>niektoré položky sa vo vybranej dĺžke nevyrábajú</v>
      </c>
      <c r="B61" s="696"/>
      <c r="C61" s="696"/>
      <c r="D61" s="696"/>
      <c r="E61" s="696"/>
      <c r="F61" s="696"/>
      <c r="G61" s="696"/>
      <c r="H61" s="696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Pri tejto zostave nie je možné použiť kombináciu so sklom / zrkadlom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IF(SUM(D37:D38)&gt;0,texty!A246,"")</f>
        <v/>
      </c>
      <c r="B11" s="681"/>
      <c r="C11" s="602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1.7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5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85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partnerská zľava:</v>
      </c>
      <c r="H20" s="5"/>
      <c r="L20" s="5"/>
    </row>
    <row r="21" spans="1:12" ht="12.75" customHeight="1" x14ac:dyDescent="0.25">
      <c r="A21" s="123" t="str">
        <f>texty!A80</f>
        <v>Objednávacie kódy,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názov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celkom</v>
      </c>
      <c r="G22" s="16" t="str">
        <f>+Faworyt!G25</f>
        <v>celkom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horný profil: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spodný profil: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horný vozík</v>
      </c>
      <c r="B26" s="66">
        <v>228023</v>
      </c>
      <c r="C26" s="475" t="str">
        <f>+VLOOKUP(B26,cennik!A:G,2,FALSE)</f>
        <v>SEVROLL 10196 Focus horný vozík 18mm 2ks</v>
      </c>
      <c r="D26" s="15">
        <f>IF((D40+D39)&gt;D4,0,D4-(D39+D40))</f>
        <v>0</v>
      </c>
      <c r="E26" s="193">
        <f>+VLOOKUP(B26,cennik!A:G,3,FALSE)</f>
        <v>3.9346299999999998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spodný vozík</v>
      </c>
      <c r="B27" s="170">
        <f>IF(F4=M62,362316,229440)</f>
        <v>229440</v>
      </c>
      <c r="C27" s="475" t="str">
        <f>+VLOOKUP(B27,cennik!A:G,2,FALSE)</f>
        <v>SEVROLL 10198 spodný vozík WD 18C HI-TEC - 2ks</v>
      </c>
      <c r="D27" s="15">
        <f>+D4</f>
        <v>0</v>
      </c>
      <c r="E27" s="193">
        <f>+VLOOKUP(B27,cennik!A:G,3,FALSE)</f>
        <v>5.2305400000000004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dorazový kartáč</v>
      </c>
      <c r="B28" s="170">
        <v>229433</v>
      </c>
      <c r="C28" s="475" t="str">
        <f>+VLOOKUP(B28,cennik!A:G,2,FALSE)</f>
        <v>SEVROLL dorazová kefa zásuvná 4,8x4mm sivá</v>
      </c>
      <c r="D28" s="15">
        <f>CEILING((B4*D4*2/1000),1)</f>
        <v>0</v>
      </c>
      <c r="E28" s="193">
        <f>+VLOOKUP(B28,cennik!A:G,3,FALSE)</f>
        <v>0.13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úchytková lišta</v>
      </c>
      <c r="B29" s="170">
        <v>233428</v>
      </c>
      <c r="C29" s="475" t="str">
        <f>+VLOOKUP(B29,cennik!A:G,2,FALSE)</f>
        <v>Sevroll 85003 Fiona II úchytová lišta 2,7m strieborná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Voliteľné príslušenstvo:</v>
      </c>
      <c r="B31" s="170"/>
      <c r="C31" s="23"/>
      <c r="D31" s="371" t="str">
        <f>+Faworyt!D34</f>
        <v>zadajte počet: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pozicionér do horného vedenia</v>
      </c>
      <c r="B32" s="170">
        <v>298035</v>
      </c>
      <c r="C32" s="475" t="str">
        <f>+VLOOKUP(B32,cennik!A:G,2,FALSE)</f>
        <v>SEVROLL 20326 Fix pozicionér pre horný vozík transparentný</v>
      </c>
      <c r="D32" s="27"/>
      <c r="E32" s="193">
        <f>+VLOOKUP(B32,cennik!A:G,3,FALSE)</f>
        <v>1.0929500000000001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pozicionér </v>
      </c>
      <c r="B33" s="170">
        <f>IF(F4="Gemini",387424,89063)</f>
        <v>89063</v>
      </c>
      <c r="C33" s="475" t="str">
        <f>+VLOOKUP(B33,cennik!A:G,2,FALSE)</f>
        <v>SEVROLL 20080 pozicionér spodného vozíka HI-TEC</v>
      </c>
      <c r="D33" s="27"/>
      <c r="E33" s="193">
        <f>+VLOOKUP(B33,cennik!A:G,3,FALSE)</f>
        <v>0.31226999999999999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 Tlmič dorazu MINI do 25 kg (pár)</v>
      </c>
      <c r="B34" s="170">
        <v>318662</v>
      </c>
      <c r="C34" s="23" t="str">
        <f>+VLOOKUP(B34,cennik!A:G,2,FALSE)</f>
        <v>SEVROLL 20368-SV tlmič dorazu Mini SV25 (14-25kg)</v>
      </c>
      <c r="D34" s="278"/>
      <c r="E34" s="86">
        <f>+VLOOKUP(B34,cennik!A:G,3,FALSE)</f>
        <v>22.951930000000001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 Tlmič dorazu MINI do 40 kg (pár)</v>
      </c>
      <c r="B35" s="66">
        <v>283956</v>
      </c>
      <c r="C35" s="23" t="str">
        <f>+VLOOKUP(B35,cennik!A:G,2,FALSE)</f>
        <v>SEVROLL 20258-SV tlmič dorazu Mini SV40 (25 - 40kg)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 Tlmič dorazu MINI do 60 kg (pár)</v>
      </c>
      <c r="B36" s="66">
        <v>351743</v>
      </c>
      <c r="C36" s="23" t="str">
        <f>+VLOOKUP(B36,cennik!A:G,2,FALSE)</f>
        <v>SEVROLL 20339-SV tlmič dorazu Mini SV60 (40 - 60kg)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 Tlmič pre stredné krídlo do 25 kg</v>
      </c>
      <c r="B37" s="66">
        <v>318663</v>
      </c>
      <c r="C37" s="23" t="str">
        <f>+VLOOKUP(B37,cennik!A:G,2,FALSE)</f>
        <v>SEVROLL 20363-SV tlmič Central 10/18mm obojstranný 25kg</v>
      </c>
      <c r="D37" s="278"/>
      <c r="E37" s="86">
        <f>+VLOOKUP(B37,cennik!A:G,3,FALSE)</f>
        <v>49.156689999999998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 Tlmič pre stredné krídlo do 40 kg</v>
      </c>
      <c r="B38" s="66">
        <v>283955</v>
      </c>
      <c r="C38" s="23" t="str">
        <f>+VLOOKUP(B38,cennik!A:G,2,FALSE)</f>
        <v>SEVROLL 20319-SV tlmič Central 10/18mm obojstranný 25-40kg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tlmič dorazu (pár) 25 kg</v>
      </c>
      <c r="B39" s="66">
        <v>227185</v>
      </c>
      <c r="C39" s="475" t="str">
        <f>+VLOOKUP(B39,cennik!A:G,2,FALSE)</f>
        <v>K-SEVROLL tlmič dorazu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tlmič dorazu (pár) 50 kg</v>
      </c>
      <c r="B40" s="66">
        <v>227187</v>
      </c>
      <c r="C40" s="475" t="str">
        <f>+VLOOKUP(B40,cennik!A:G,2,FALSE)</f>
        <v>K-SEVROLL tlmič dorazu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Spona dorazovej kefky</v>
      </c>
      <c r="B41" s="170">
        <v>223569</v>
      </c>
      <c r="C41" s="475" t="str">
        <f>+VLOOKUP(B41,cennik!A:G,2,FALSE)</f>
        <v>SEVROLL 20223 spona dorazovej kefky</v>
      </c>
      <c r="D41" s="27"/>
      <c r="E41" s="193">
        <f>+VLOOKUP(B41,cennik!A:G,3,FALSE)</f>
        <v>7.8070000000000001E-2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spojovací profil H18-3metre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spojovací T profil - 3metre /s drážkou/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spojovací T profil - 3metre /s lemom/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 - 3 metre /hladký/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 - 3 metre /lem/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uholník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uholník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uholník mini 11x17mm - 3m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uholník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uholník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uholník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zámok posuvných dverí</v>
      </c>
      <c r="B53" s="66">
        <v>216363</v>
      </c>
      <c r="C53" s="475" t="str">
        <f>+VLOOKUP(B53,cennik!A:G,2,FALSE)</f>
        <v>SEVROLL 20356 zámok na posuvné dvere 10/18mm</v>
      </c>
      <c r="D53" s="27"/>
      <c r="E53" s="193">
        <f>+VLOOKUP(B53,cennik!A:G,3,FALSE)</f>
        <v>15.855560000000001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protiprachový kartáč samolepiaci</v>
      </c>
      <c r="B54" s="66">
        <v>308639</v>
      </c>
      <c r="C54" s="23" t="str">
        <f>+VLOOKUP(B54,cennik!A:G,2,FALSE)</f>
        <v>SEVROLL protiprachový kartáč samolep. 6,7x13mm</v>
      </c>
      <c r="D54" s="27"/>
      <c r="E54" s="193">
        <f>+VLOOKUP(B54,cennik!A:G,3,FALSE)</f>
        <v>0.34048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Ďalšie príslušenstvo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Technický nákres tohoto systému</v>
      </c>
      <c r="C57" s="36"/>
      <c r="D57" s="73" t="str">
        <f>+Faworyt!D61</f>
        <v>CELKOM 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5">
      <c r="A58" s="70" t="str">
        <f>System10!A67</f>
        <v>Vaša poznámka: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5"/>
      <c r="C59" s="695"/>
      <c r="D59" s="695"/>
      <c r="E59" s="695"/>
      <c r="F59" s="695"/>
      <c r="G59" s="695"/>
      <c r="H59" s="695"/>
      <c r="L59" s="5"/>
    </row>
    <row r="60" spans="1:14" ht="12.75" customHeight="1" x14ac:dyDescent="0.25">
      <c r="A60" s="696" t="str">
        <f>IF(N60=1,texty!A215,IF(J60&gt;0,texty!A214,""))</f>
        <v>niektoré položky sa vo vybranej dĺžke nevyrábajú</v>
      </c>
      <c r="B60" s="696"/>
      <c r="C60" s="696"/>
      <c r="D60" s="696"/>
      <c r="E60" s="696"/>
      <c r="F60" s="696"/>
      <c r="G60" s="696"/>
      <c r="H60" s="696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 xml:space="preserve">strieborná 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Max. veľkosť krídla so zrkadlom je 2400x700mm</v>
      </c>
      <c r="C12" s="80"/>
      <c r="D12" s="7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605" t="str">
        <f>texty!A78</f>
        <v>dodatočné odpočty výšky vypočítaných výplní pri použití deliacich profilov výplne:</v>
      </c>
      <c r="D13" s="7"/>
      <c r="G13" s="5"/>
      <c r="L13" s="31"/>
    </row>
    <row r="14" spans="1:16" ht="32.25" customHeight="1" x14ac:dyDescent="0.25">
      <c r="A14" s="681"/>
      <c r="B14" s="681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partnerská zľava:</v>
      </c>
      <c r="H22" s="5"/>
      <c r="L22" s="5"/>
    </row>
    <row r="23" spans="1:12" ht="12.75" customHeight="1" x14ac:dyDescent="0.25">
      <c r="A23" s="12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názov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celkom</v>
      </c>
      <c r="G24" s="16" t="str">
        <f>+System10!G27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65" t="str">
        <f>+VLOOKUP(B28,cennik!A:G,2,FALSE)</f>
        <v>SEVROLL 10196 Focus horný vozík 18mm 2ks</v>
      </c>
      <c r="D28" s="15">
        <f>IF((D42+D41)&gt;D4,0,D4-(D41+D42))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IF(F4=M62,362316,229440)</f>
        <v>229440</v>
      </c>
      <c r="C29" s="465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70">
        <v>229433</v>
      </c>
      <c r="C30" s="46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Voliteľné príslušenstvo:</v>
      </c>
      <c r="B33" s="114"/>
      <c r="C33" s="483"/>
      <c r="D33" s="370" t="str">
        <f>Faworyt!D34</f>
        <v>zadajte počet: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pozicionér do horného vedenia</v>
      </c>
      <c r="B34" s="170">
        <v>298035</v>
      </c>
      <c r="C34" s="46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pozicionér </v>
      </c>
      <c r="B35" s="170">
        <f>IF(F4="Gemini",387424,89063)</f>
        <v>89063</v>
      </c>
      <c r="C35" s="46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 Tlmič dorazu MINI do 25 kg (pár)</v>
      </c>
      <c r="B36" s="170">
        <v>318662</v>
      </c>
      <c r="C36" s="467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 Tlmič dorazu MINI do 40 kg (pár)</v>
      </c>
      <c r="B37" s="66">
        <v>283956</v>
      </c>
      <c r="C37" s="467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 Tlmič dorazu MINI do 60 kg (pár)</v>
      </c>
      <c r="B38" s="66">
        <v>351743</v>
      </c>
      <c r="C38" s="467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 Tlmič pre stredné krídlo do 25 kg</v>
      </c>
      <c r="B39" s="66">
        <v>318663</v>
      </c>
      <c r="C39" s="467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 Tlmič pre stredné krídlo do 40 kg</v>
      </c>
      <c r="B40" s="66">
        <v>283955</v>
      </c>
      <c r="C40" s="467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tlmič dorazu (pár) 25 kg</v>
      </c>
      <c r="B41" s="66">
        <v>227185</v>
      </c>
      <c r="C41" s="46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tlmič dorazu (pár) 50 kg</v>
      </c>
      <c r="B42" s="66">
        <v>227187</v>
      </c>
      <c r="C42" s="46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Spona dorazovej kefky</v>
      </c>
      <c r="B43" s="170">
        <v>223569</v>
      </c>
      <c r="C43" s="46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spojovací profil H18-3metre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spojovací T profil - 3metre /s drážkou/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spojovací T profil - 3metre /s lemom/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 - 3 metre /hladký/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 - 3 metre /lem/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uholník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uholník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uholník mini 11x17mm - 3m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uholník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uholník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uholník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170">
        <v>308631</v>
      </c>
      <c r="C55" s="46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zámok posuvných dverí</v>
      </c>
      <c r="B56" s="66">
        <v>216363</v>
      </c>
      <c r="C56" s="46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protiprachový kartáč samolepiaci</v>
      </c>
      <c r="B57" s="66">
        <v>308639</v>
      </c>
      <c r="C57" s="467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1" t="str">
        <f>Faworyt!D61</f>
        <v>CELKOM 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5">
      <c r="A61" s="70" t="str">
        <f>System10!A67</f>
        <v>Vaša poznámka: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5"/>
      <c r="C62" s="695"/>
      <c r="D62" s="695"/>
      <c r="E62" s="695"/>
      <c r="F62" s="695"/>
      <c r="G62" s="695"/>
      <c r="H62" s="695"/>
      <c r="L62" s="5" t="str">
        <f>texty!A128</f>
        <v xml:space="preserve">strieborná </v>
      </c>
      <c r="M62" s="19" t="s">
        <v>968</v>
      </c>
    </row>
    <row r="63" spans="1:14" ht="12.75" customHeight="1" x14ac:dyDescent="0.25">
      <c r="A63" s="696" t="str">
        <f>IF(N63=1,texty!A215,IF(J63&gt;0,texty!A214,""))</f>
        <v>niektoré položky sa vo vybranej dĺžke nevyrábajú</v>
      </c>
      <c r="B63" s="696"/>
      <c r="C63" s="696"/>
      <c r="D63" s="696"/>
      <c r="E63" s="696"/>
      <c r="F63" s="696"/>
      <c r="G63" s="696"/>
      <c r="H63" s="696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"/>
      <c r="G4" s="693"/>
      <c r="H4" s="693"/>
      <c r="I4" s="693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vypíšte tieto 4 políčka !!! Údaje v mm</v>
      </c>
      <c r="C5" s="713"/>
      <c r="D5" s="713"/>
      <c r="E5" s="713"/>
      <c r="F5" s="366"/>
      <c r="G5" s="693"/>
      <c r="H5" s="693"/>
      <c r="I5" s="693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/>
      <c r="R6" s="682"/>
      <c r="S6" s="682"/>
      <c r="T6" s="682"/>
      <c r="U6" s="682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texty!A72</f>
        <v>rozmer výplne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Maximálna hmotnosť krídla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Horný/spodný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úchytová lišta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Pri tejto zostave nie je možné použiť kombináciu so sklom / zrkadlom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1" t="str">
        <f>IF(SUM(D39:D40)&gt;0,texty!A246,"")</f>
        <v/>
      </c>
      <c r="B12" s="681"/>
      <c r="C12" s="606" t="str">
        <f>texty!A78</f>
        <v>dodatočné odpočty výšky vypočítaných výplní pri použití deliacich profilov výplne: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1"/>
      <c r="B13" s="681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IF((D41+D42)&gt;D4,0,D4-(D42+D41))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0" t="str">
        <f>+Faworyt!D34</f>
        <v>zadajte počet: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Technický nákres tohoto systému</v>
      </c>
      <c r="B59" s="7"/>
      <c r="C59" s="7"/>
      <c r="D59" s="71" t="str">
        <f>texty!A15</f>
        <v>CELKOM 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 xml:space="preserve">strieborná </v>
      </c>
      <c r="M59" s="19" t="s">
        <v>971</v>
      </c>
    </row>
    <row r="60" spans="1:14" ht="12.75" customHeight="1" x14ac:dyDescent="0.25">
      <c r="A60" s="70" t="str">
        <f>System10!A67</f>
        <v>Vaša poznámka:</v>
      </c>
      <c r="B60" s="698"/>
      <c r="C60" s="699"/>
      <c r="D60" s="699"/>
      <c r="E60" s="699"/>
      <c r="F60" s="699"/>
      <c r="G60" s="700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4" t="str">
        <f>profil!U15</f>
        <v/>
      </c>
      <c r="B61" s="695"/>
      <c r="C61" s="695"/>
      <c r="D61" s="695"/>
      <c r="E61" s="695"/>
      <c r="F61" s="695"/>
      <c r="G61" s="695"/>
      <c r="H61" s="695"/>
    </row>
    <row r="62" spans="1:14" ht="12.75" customHeight="1" x14ac:dyDescent="0.25">
      <c r="A62" s="696" t="str">
        <f>IF(N62=1,texty!A215,IF(J62&gt;0,texty!A214,""))</f>
        <v>niektoré položky sa vo vybranej dĺžke nevyrábajú</v>
      </c>
      <c r="B62" s="696"/>
      <c r="C62" s="696"/>
      <c r="D62" s="696"/>
      <c r="E62" s="696"/>
      <c r="F62" s="696"/>
      <c r="G62" s="696"/>
      <c r="H62" s="696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Katalóg Kovania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8"/>
      <c r="G4" s="693"/>
      <c r="H4" s="693"/>
      <c r="I4" s="693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vypíšte tieto 4 políčka !!! Údaje v mm</v>
      </c>
      <c r="C5" s="713"/>
      <c r="D5" s="713"/>
      <c r="E5" s="713"/>
      <c r="F5" s="366"/>
      <c r="G5" s="693"/>
      <c r="H5" s="693"/>
      <c r="I5" s="693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rozmer zrkadla /na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dĺžka úchytkového profilu (+2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Max. veľkosť krídla so zrkadlom je 2400x700mm</v>
      </c>
      <c r="B12" s="715"/>
      <c r="C12" s="600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1"/>
      <c r="B14" s="681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IF((D42+D41)&gt;D4,0,D4-(D41+D42))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66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zámok posuvných dverí</v>
      </c>
      <c r="B56" s="66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protiprachový kartáč samolepiaci</v>
      </c>
      <c r="B57" s="66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 xml:space="preserve">strieborná </v>
      </c>
    </row>
    <row r="61" spans="1:14" ht="12.75" customHeight="1" x14ac:dyDescent="0.25">
      <c r="A61" s="70" t="str">
        <f>System10!A67</f>
        <v>Vaša poznámka:</v>
      </c>
      <c r="B61" s="698"/>
      <c r="C61" s="699"/>
      <c r="D61" s="699"/>
      <c r="E61" s="699"/>
      <c r="F61" s="699"/>
      <c r="G61" s="700"/>
      <c r="H61" s="5"/>
      <c r="L61" s="4" t="str">
        <f>texty!A130</f>
        <v>oliva</v>
      </c>
    </row>
    <row r="62" spans="1:14" ht="12.75" customHeight="1" x14ac:dyDescent="0.25">
      <c r="A62" s="694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4" ht="12.75" customHeight="1" x14ac:dyDescent="0.25">
      <c r="A63" s="696" t="str">
        <f>IF(N63=1,texty!A215,IF(J63&gt;0,texty!A214,""))</f>
        <v>niektoré položky sa vo vybranej dĺžke nevyrábajú</v>
      </c>
      <c r="B63" s="696"/>
      <c r="C63" s="696"/>
      <c r="D63" s="696"/>
      <c r="E63" s="696"/>
      <c r="F63" s="696"/>
      <c r="G63" s="696"/>
      <c r="H63" s="696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8"/>
      <c r="G4" s="693"/>
      <c r="H4" s="693"/>
      <c r="I4" s="693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vypíšte tieto 4 políčka !!! Údaje v mm</v>
      </c>
      <c r="C5" s="713"/>
      <c r="D5" s="713"/>
      <c r="E5" s="713"/>
      <c r="F5" s="366"/>
      <c r="G5" s="693"/>
      <c r="H5" s="693"/>
      <c r="I5" s="693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rozmer zrkadla /na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dĺžka úchytkového profilu (+2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Max. veľkosť krídla so zrkadlom je 2400x700mm</v>
      </c>
      <c r="B12" s="715"/>
      <c r="C12" s="600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384"/>
      <c r="D13" s="7"/>
      <c r="E13" s="7"/>
      <c r="F13" s="7"/>
      <c r="G13" s="5"/>
      <c r="L13" s="5"/>
    </row>
    <row r="14" spans="1:21" ht="41.25" customHeight="1" x14ac:dyDescent="0.25">
      <c r="A14" s="681"/>
      <c r="B14" s="681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klínok pre dilatáciu výplne 16mm</v>
      </c>
      <c r="B55" s="66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zámok posuvných dverí</v>
      </c>
      <c r="B56" s="66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protiprachový kartáč</v>
      </c>
      <c r="B57" s="66">
        <v>95946</v>
      </c>
      <c r="C57" s="23" t="str">
        <f>+VLOOKUP(B57,cennik!A:G,2,FALSE)</f>
        <v>SEVROLL protiprach.kartáč zásuvný 4,8x13mm</v>
      </c>
      <c r="D57" s="27"/>
      <c r="E57" s="193">
        <f>+VLOOKUP(B57,cennik!A:G,3,FALSE)</f>
        <v>0.20741000000000001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 xml:space="preserve">strieborná </v>
      </c>
    </row>
    <row r="61" spans="1:13" ht="12.75" customHeight="1" x14ac:dyDescent="0.25">
      <c r="A61" s="70" t="str">
        <f>System10!A67</f>
        <v>Vaša poznámka:</v>
      </c>
      <c r="B61" s="698"/>
      <c r="C61" s="699"/>
      <c r="D61" s="699"/>
      <c r="E61" s="699"/>
      <c r="F61" s="699"/>
      <c r="G61" s="700"/>
      <c r="H61" s="5"/>
      <c r="L61" s="4" t="str">
        <f>texty!A130</f>
        <v>oliva</v>
      </c>
    </row>
    <row r="62" spans="1:13" ht="12.75" customHeight="1" x14ac:dyDescent="0.25">
      <c r="A62" s="694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3" ht="12.75" customHeight="1" x14ac:dyDescent="0.25">
      <c r="A63" s="696" t="str">
        <f>IF(M63=1,texty!A215,IF(J63&gt;0,texty!A214,""))</f>
        <v>niektoré položky sa vo vybranej dĺžke nevyrábajú</v>
      </c>
      <c r="B63" s="696"/>
      <c r="C63" s="696"/>
      <c r="D63" s="696"/>
      <c r="E63" s="696"/>
      <c r="F63" s="696"/>
      <c r="G63" s="696"/>
      <c r="H63" s="696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Katalóg Kovania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dodatočné odpočty výšky vypočítaných výplní pri použití deliacich profilov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Voliteľné príslušenstvo:</v>
      </c>
      <c r="B34" s="7"/>
      <c r="C34" s="475"/>
      <c r="D34" s="24" t="str">
        <f>System10!D41</f>
        <v>zadajte počet: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pozicionér</v>
      </c>
      <c r="B36" s="590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uholník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uholník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uholník mini 11x17mm - 3m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uholník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uholník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uholník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klínok pre dilatáciu výplne 16mm</v>
      </c>
      <c r="B51" s="15">
        <v>308631</v>
      </c>
      <c r="C51" s="475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zámok posuvných dverí</v>
      </c>
      <c r="B52" s="15">
        <v>216363</v>
      </c>
      <c r="C52" s="475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Ďalšie príslušenstvo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Technický nákres tohoto systému</v>
      </c>
      <c r="B56" s="7"/>
      <c r="C56" s="7"/>
      <c r="D56" s="71" t="str">
        <f>texty!A15</f>
        <v>CELKOM 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5">
      <c r="A57" s="70" t="str">
        <f>System10!A67</f>
        <v>Vaša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5">
      <c r="A58" s="694" t="str">
        <f>profil!U15</f>
        <v/>
      </c>
      <c r="B58" s="695"/>
      <c r="C58" s="695"/>
      <c r="D58" s="695"/>
      <c r="E58" s="695"/>
      <c r="F58" s="695"/>
      <c r="G58" s="695"/>
      <c r="K58" s="4" t="str">
        <f>data!J15</f>
        <v>biela lesk</v>
      </c>
    </row>
    <row r="59" spans="1:13" ht="12.75" customHeight="1" x14ac:dyDescent="0.25">
      <c r="A59" s="696" t="str">
        <f>IF(M59=1,texty!A215,IF(J59&gt;0,texty!A214,""))</f>
        <v>niektoré položky sa vo vybranej dĺžke nevyrábajú</v>
      </c>
      <c r="B59" s="696"/>
      <c r="C59" s="696"/>
      <c r="D59" s="696"/>
      <c r="E59" s="696"/>
      <c r="F59" s="696"/>
      <c r="G59" s="696"/>
      <c r="J59" s="5" t="e">
        <f>SUM(J26:J55)</f>
        <v>#N/A</v>
      </c>
      <c r="K59" s="4" t="str">
        <f>data!J17</f>
        <v>čierna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1"/>
      <c r="H4" s="691"/>
      <c r="I4" s="691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2" t="str">
        <f>texty!A71</f>
        <v>krídlo dverí: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2" t="str">
        <f>texty!A72</f>
        <v>rozmer výplne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je treba použiť bezpečnostné sklo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dĺžka vodiacej a krycej lišty krídla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24" customHeight="1" x14ac:dyDescent="0.25">
      <c r="A20" s="320"/>
      <c r="B20" s="596" t="str">
        <f>texty!A242</f>
        <v>dilatácia 4 mm</v>
      </c>
      <c r="C20" s="15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Horný profil: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spodný profil: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horné vozíky (sady)</v>
      </c>
      <c r="B31" s="14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spodné vozíky (sada)</v>
      </c>
      <c r="B32" s="14">
        <f>IF(F4=M64,328321,229441)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dorazový kartáč</v>
      </c>
      <c r="B33" s="14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spojovacia skrutka</v>
      </c>
      <c r="B35" s="14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horný profil rámu (vodiaca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horný profil rámu (vodiaca lišta)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horizontálny spodný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horizontálny spodný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Voliteľné príslušenstvo:</v>
      </c>
      <c r="B41" s="14"/>
      <c r="D41" s="343" t="str">
        <f>texty!A33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pozicionér do horného vedenia</v>
      </c>
      <c r="B42" s="14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 xml:space="preserve">pozicionér </v>
      </c>
      <c r="B43" s="14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 Tlmič dorazu MINI do 25 kg (pár)</v>
      </c>
      <c r="B44" s="14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spojovací profil H10-3metre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spojovacia skrutka</v>
      </c>
      <c r="B53" s="14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Ďalšie príslušenstvo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12.06592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 xml:space="preserve">strieborná </v>
      </c>
      <c r="M64" s="4" t="s">
        <v>968</v>
      </c>
    </row>
    <row r="65" spans="1:14" ht="12.75" customHeight="1" x14ac:dyDescent="0.25">
      <c r="A65" s="683" t="str">
        <f>IF(SUM(D49:D50)&gt;0,IF(C7&lt;(B4/3),texty!A212,""),"")</f>
        <v/>
      </c>
      <c r="B65" s="683"/>
      <c r="C65" s="683"/>
      <c r="D65" s="683"/>
      <c r="E65" s="683"/>
      <c r="F65" s="683"/>
      <c r="G65" s="683"/>
      <c r="H65" s="683"/>
      <c r="I65" s="349"/>
      <c r="J65" s="210"/>
      <c r="K65" s="126"/>
      <c r="L65" s="4" t="str">
        <f>data!J5</f>
        <v>zlatá/mosadz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CELKOM 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>oliva</v>
      </c>
    </row>
    <row r="67" spans="1:14" ht="12.75" customHeight="1" x14ac:dyDescent="0.25">
      <c r="A67" s="337" t="str">
        <f>texty!A14</f>
        <v>Vaša poznámka:</v>
      </c>
      <c r="B67" s="688"/>
      <c r="C67" s="689"/>
      <c r="D67" s="689"/>
      <c r="E67" s="689"/>
      <c r="F67" s="689"/>
      <c r="G67" s="690"/>
      <c r="H67" s="22"/>
      <c r="J67" s="166"/>
      <c r="K67" s="166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</row>
    <row r="69" spans="1:14" ht="12.75" customHeight="1" x14ac:dyDescent="0.25">
      <c r="A69" s="678" t="str">
        <f>IF(N69=1,"texty!A213",IF(K69&gt;0,texty!A214,""))</f>
        <v/>
      </c>
      <c r="B69" s="678"/>
      <c r="C69" s="678"/>
      <c r="D69" s="678"/>
      <c r="E69" s="678"/>
      <c r="F69" s="678"/>
      <c r="G69" s="678"/>
      <c r="H69" s="678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Katalóg Kovania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texty!A47</f>
        <v>krídlo dverí: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dodatočné odpočty výšky vypočítaných výplní pri použití deliacich profilov výplne: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Voliteľné príslušenstvo:</v>
      </c>
      <c r="B34" s="7"/>
      <c r="C34" s="475"/>
      <c r="D34" s="24" t="str">
        <f>System10!D41</f>
        <v>zadajte počet: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pozicionér</v>
      </c>
      <c r="B36" s="590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uholník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uholník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uholník mini 11x17mm - 3m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uholník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uholník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uholník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klínok pre dilatáciu výplne 16mm</v>
      </c>
      <c r="B51" s="15">
        <v>308631</v>
      </c>
      <c r="C51" s="475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zámok posuvných dverí</v>
      </c>
      <c r="B52" s="15">
        <v>216363</v>
      </c>
      <c r="C52" s="475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Ďalšie príslušenstvo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CELKOM 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5">
      <c r="A57" s="70" t="str">
        <f>System10!A67</f>
        <v>Vaša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5">
      <c r="A58" s="694" t="str">
        <f>profil!U15</f>
        <v/>
      </c>
      <c r="B58" s="695"/>
      <c r="C58" s="695"/>
      <c r="D58" s="695"/>
      <c r="E58" s="695"/>
      <c r="F58" s="695"/>
      <c r="G58" s="695"/>
      <c r="K58" s="4" t="str">
        <f>data!J17</f>
        <v>čierna mat</v>
      </c>
    </row>
    <row r="59" spans="1:13" ht="12.75" customHeight="1" x14ac:dyDescent="0.25">
      <c r="A59" s="696" t="str">
        <f>IF(M59=1,texty!A215,IF(J59&gt;0,texty!A214,""))</f>
        <v>niektoré položky sa vo vybranej dĺžke nevyrábajú</v>
      </c>
      <c r="B59" s="696"/>
      <c r="C59" s="696"/>
      <c r="D59" s="696"/>
      <c r="E59" s="696"/>
      <c r="F59" s="696"/>
      <c r="G59" s="696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Katalóg Kovania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/>
      <c r="B14" s="681"/>
      <c r="C14" s="607" t="str">
        <f>texty!A78</f>
        <v>dodatočné odpočty výšky vypočítaných výplní pri použití deliacich profilov výplne: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1" t="str">
        <f>IF(SUM(D52:D53)&gt;0,texty!A249,"")</f>
        <v/>
      </c>
      <c r="B15" s="681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1"/>
      <c r="B16" s="681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7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horizontálny spodný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Voliteľné príslušenstvo:</v>
      </c>
      <c r="B43" s="7"/>
      <c r="C43" s="475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pozicionér</v>
      </c>
      <c r="B45" s="590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6" t="str">
        <f>IFERROR((CONCATENATE(texty!A7," ",D59," ",texty!A9)),"")</f>
        <v>Pokiaľ budete používať ako výplň sklo / zrkadlo, je nutné doobjednať tesnenie. Dĺžka tesnenia na jedno krídlo je   ks, pokiaľ je preskenných viac krídel, treba vynásobiť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Potrebná dĺžka tesnenia pri celkovom presklení (nutné objednať celé metre)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Potrebná dĺžka tesnenia pri celkovom presklení (nutné objednať celé metre)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Upevňovacie kliny Blue 40ks (sklo 4 mm) </v>
      </c>
      <c r="B62" s="7">
        <v>349856</v>
      </c>
      <c r="C62" s="23" t="str">
        <f>+VLOOKUP(B62,cennik!A:G,2,FALSE)</f>
        <v>SEVROLL 20361 upevňovací klin Blue 40ks (sklo 4mm)</v>
      </c>
      <c r="D62" s="41"/>
      <c r="E62" s="86">
        <f>+VLOOKUP(B62,cennik!A:G,3,FALSE)</f>
        <v>12.28267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Ďalšie príslušenstvo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Technický nákres tohoto systému</v>
      </c>
      <c r="B65" s="485">
        <v>128842</v>
      </c>
      <c r="C65" s="486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CELKOM 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5">
      <c r="A68" s="70" t="str">
        <f>System10!A67</f>
        <v>Vaša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  <c r="K69" s="4" t="str">
        <f>data!J15</f>
        <v>biela lesk</v>
      </c>
    </row>
    <row r="70" spans="1:13" ht="12.75" customHeight="1" x14ac:dyDescent="0.25">
      <c r="A70" s="696" t="str">
        <f>IF(M70=1,texty!A215,IF(J70&gt;0,texty!A214,""))</f>
        <v>niektoré položky sa vo vybranej dĺžke nevyrábajú</v>
      </c>
      <c r="B70" s="696"/>
      <c r="C70" s="696"/>
      <c r="D70" s="696"/>
      <c r="E70" s="696"/>
      <c r="F70" s="696"/>
      <c r="G70" s="696"/>
      <c r="J70" s="5" t="e">
        <f>SUM(J30:J65)</f>
        <v>#N/A</v>
      </c>
      <c r="K70" s="4" t="str">
        <f>data!J17</f>
        <v>čierna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Katalóg Kovania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vypíšte tieto 4 políčka !!!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C13" s="607" t="str">
        <f>texty!A78</f>
        <v>dodatočné odpočty výšky vypočítaných výplní pri použití deliacich profilov výplne: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/>
      <c r="B14" s="681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1" t="str">
        <f>IF(SUM(D52:D53)&gt;0,texty!A249,"")</f>
        <v/>
      </c>
      <c r="B15" s="681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1"/>
      <c r="B16" s="681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15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horizontálny spodný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Voliteľné príslušenstvo:</v>
      </c>
      <c r="B43" s="7"/>
      <c r="C43" s="475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pozicionér</v>
      </c>
      <c r="B45" s="590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6" t="str">
        <f>IFERROR((CONCATENATE(texty!A7," ",D58," ",texty!A9)),"")</f>
        <v>Pokiaľ budete používať ako výplň sklo / zrkadlo, je nutné doobjednať tesnenie. Dĺžka tesnenia na jedno krídlo je   ks, pokiaľ je preskenných viac krídel, treba vynásobiť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Potrebná dĺžka tesnenia pri celkovom presklení (nutné objednať celé metre)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Potrebná dĺžka tesnenia pri celkovom presklení (nutné objednať celé metre)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Upevňovacie kliny Blue 40ks (sklo 4 mm) </v>
      </c>
      <c r="B61" s="7">
        <v>349856</v>
      </c>
      <c r="C61" s="23" t="str">
        <f>+VLOOKUP(B61,cennik!A:G,2,FALSE)</f>
        <v>SEVROLL 20361 upevňovací klin Blue 40ks (sklo 4mm)</v>
      </c>
      <c r="D61" s="41"/>
      <c r="E61" s="86">
        <f>+VLOOKUP(B61,cennik!A:G,3,FALSE)</f>
        <v>12.28267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Ďalšie príslušenstvo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Technický nákres tohoto systému</v>
      </c>
      <c r="B64" s="487">
        <v>128842</v>
      </c>
      <c r="C64" s="486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CELKOM 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 xml:space="preserve">strieborná </v>
      </c>
    </row>
    <row r="67" spans="1:13" ht="12.75" customHeight="1" x14ac:dyDescent="0.25">
      <c r="A67" s="70" t="str">
        <f>System10!A67</f>
        <v>Vaša poznámka:</v>
      </c>
      <c r="B67" s="701"/>
      <c r="C67" s="702"/>
      <c r="D67" s="702"/>
      <c r="E67" s="702"/>
      <c r="F67" s="702"/>
      <c r="G67" s="702"/>
      <c r="K67" s="4" t="str">
        <f>texty!A130</f>
        <v>oliva</v>
      </c>
    </row>
    <row r="68" spans="1:13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K68" s="4" t="str">
        <f>data!J17</f>
        <v>čierna mat</v>
      </c>
    </row>
    <row r="69" spans="1:13" ht="12.75" customHeight="1" x14ac:dyDescent="0.25">
      <c r="A69" s="696" t="str">
        <f>IF(M69=1,texty!A215,IF(J69&gt;0,texty!A214,""))</f>
        <v>niektoré položky sa vo vybranej dĺžke nevyrábajú</v>
      </c>
      <c r="B69" s="696"/>
      <c r="C69" s="696"/>
      <c r="D69" s="696"/>
      <c r="E69" s="696"/>
      <c r="F69" s="696"/>
      <c r="G69" s="696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partnerská zľava: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zadajte počet:</v>
      </c>
      <c r="D74" s="157" t="str">
        <f>texty!$A$18</f>
        <v>cena/ks</v>
      </c>
      <c r="E74" s="157" t="str">
        <f>texty!$A$19</f>
        <v>cena celkom</v>
      </c>
    </row>
    <row r="75" spans="1:6" x14ac:dyDescent="0.25">
      <c r="A75">
        <v>222761</v>
      </c>
      <c r="B75" t="str">
        <f>VLOOKUP(A75,cennik!A:C,2,0)</f>
        <v>SEVROLL šablóna pre vozíky DTD 18mm</v>
      </c>
      <c r="C75" s="27"/>
      <c r="D75">
        <f>+VLOOKUP(A75,cennik!$A:$G,3,FALSE)</f>
        <v>4.0829800000000001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CELKOM  (bez DPH)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7" t="str">
        <f>texty!A193</f>
        <v>Späť na úvodnú stránku</v>
      </c>
      <c r="B1" s="717"/>
      <c r="F1" s="272" t="str">
        <f>texty!$A$21</f>
        <v>partnerská zľava:</v>
      </c>
    </row>
    <row r="2" spans="1:7" x14ac:dyDescent="0.25">
      <c r="F2" s="279"/>
    </row>
    <row r="3" spans="1:7" ht="41.25" customHeight="1" x14ac:dyDescent="0.25">
      <c r="A3" s="268" t="str">
        <f>texty!A190</f>
        <v>Ďalšie príslušenstvo</v>
      </c>
      <c r="C3" s="275" t="str">
        <f>texty!A33</f>
        <v>zadajte počet:</v>
      </c>
      <c r="D3" s="272" t="str">
        <f>texty!$A$18</f>
        <v>cena/ks</v>
      </c>
      <c r="E3" s="272" t="str">
        <f>texty!$A$19</f>
        <v>cena celkom</v>
      </c>
    </row>
    <row r="4" spans="1:7" x14ac:dyDescent="0.25">
      <c r="A4" s="267">
        <v>129677</v>
      </c>
      <c r="B4" s="267" t="str">
        <f>VLOOKUP(A4,cennik!A:C,2,0)</f>
        <v>SEVROLL 20173 montážny prípravok pre lamino 10mm malý</v>
      </c>
      <c r="C4" s="278"/>
      <c r="D4" s="267">
        <f>+VLOOKUP(A4,cennik!$A:$G,3,FALSE)</f>
        <v>12.06592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26.752659999999999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spona dorazovej kefky</v>
      </c>
      <c r="C6" s="278"/>
      <c r="D6" s="267">
        <f>+VLOOKUP(A6,cennik!$A:$G,3,FALSE)</f>
        <v>7.8070000000000001E-2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IF-krytka nalepovacia20mm 15ks 93336 hliník mat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ks; cena/ks)</v>
      </c>
    </row>
    <row r="8" spans="1:7" x14ac:dyDescent="0.25">
      <c r="A8" s="267">
        <v>283283</v>
      </c>
      <c r="B8" s="19" t="str">
        <f>+VLOOKUP(A8,cennik!$A:$G,2,FALSE)</f>
        <v>IF-krytka nalepovacia13mm 20ks 06 oliva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ks; cena/ks)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Jednoduché vedenie pre systémy: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horné vedenie 1,7m strieborná</v>
      </c>
      <c r="C13" s="278"/>
      <c r="D13" s="273">
        <f>+VLOOKUP(A13,cennik!$A:$G,3,FALSE)</f>
        <v>14.962999999999999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5">
      <c r="A14" s="267">
        <v>89032</v>
      </c>
      <c r="B14" s="267" t="str">
        <f>VLOOKUP(A14,cennik!A:C,2,0)</f>
        <v>SEVROLL 01256 Single horné vedenie 2,35m strieborná</v>
      </c>
      <c r="C14" s="278"/>
      <c r="D14" s="273">
        <f>+VLOOKUP(A14,cennik!$A:$G,3,FALSE)</f>
        <v>20.661940000000001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5">
      <c r="A15" s="267">
        <v>89035</v>
      </c>
      <c r="B15" s="267" t="str">
        <f>VLOOKUP(A15,cennik!A:C,2,0)</f>
        <v>SEVROLL 01257 SINGLE HORNÉ VEDENIE 3 m strieborná</v>
      </c>
      <c r="C15" s="278"/>
      <c r="D15" s="273">
        <f>+VLOOKUP(A15,cennik!$A:$G,3,FALSE)</f>
        <v>26.412939999999999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Hide M spodné vedenie Hide M 3m stri</v>
      </c>
      <c r="C18" s="278"/>
      <c r="D18" s="273">
        <f>+VLOOKUP(A18,cennik!$A:$G,3,FALSE)</f>
        <v>8.7435899999999993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5">
      <c r="A19" s="267">
        <v>197753</v>
      </c>
      <c r="B19" s="267" t="str">
        <f>VLOOKUP(A19,cennik!A:C,2,0)</f>
        <v>SEVROLL Hide N spodné vedenie Hide N 3m stri</v>
      </c>
      <c r="C19" s="278"/>
      <c r="D19" s="273">
        <f>+VLOOKUP(A19,cennik!$A:$G,3,FALSE)</f>
        <v>12.72505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5">
      <c r="A20" s="267">
        <v>223405</v>
      </c>
      <c r="B20" s="267" t="str">
        <f>VLOOKUP(A20,cennik!A:C,2,0)</f>
        <v>SEVROLL Hide M spodné vedenie 3m oliva</v>
      </c>
      <c r="C20" s="278"/>
      <c r="D20" s="273">
        <f>+VLOOKUP(A20,cennik!$A:$G,3,FALSE)</f>
        <v>10.61722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5">
      <c r="A21" s="267">
        <v>197755</v>
      </c>
      <c r="B21" s="267" t="str">
        <f>VLOOKUP(A21,cennik!A:C,2,0)</f>
        <v>SEVROLL 02578 Hide N spodné vedenie 3m oliva</v>
      </c>
      <c r="C21" s="278"/>
      <c r="D21" s="273">
        <f>+VLOOKUP(A21,cennik!$A:$G,3,FALSE)</f>
        <v>14.91095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5">
      <c r="A22" s="267">
        <v>279078</v>
      </c>
      <c r="B22" s="267" t="str">
        <f>VLOOKUP(A22,cennik!A:C,2,0)</f>
        <v>SEVROLL Hide N spodné vedenie 6m oliva</v>
      </c>
      <c r="C22" s="278"/>
      <c r="D22" s="273">
        <f>+VLOOKUP(A22,cennik!$A:$G,3,FALSE)</f>
        <v>29.821899999999999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5">
      <c r="A23" s="267">
        <v>212613</v>
      </c>
      <c r="B23" s="267" t="str">
        <f>VLOOKUP(A23,cennik!A:C,2,0)</f>
        <v>SEVROLL 20208 koncovka k lište Hide N strieborná</v>
      </c>
      <c r="C23" s="278"/>
      <c r="D23" s="273">
        <f>+VLOOKUP(A23,cennik!$A:$G,3,FALSE)</f>
        <v>5.3866800000000001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5">
      <c r="A24" s="267">
        <v>212616</v>
      </c>
      <c r="B24" s="267" t="str">
        <f>VLOOKUP(A24,cennik!A:C,2,0)</f>
        <v>SEVROLL 20208 brzda k lište Hide N a M</v>
      </c>
      <c r="C24" s="278"/>
      <c r="D24" s="273">
        <f>+VLOOKUP(A24,cennik!$A:$G,3,FALSE)</f>
        <v>2.70635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SMART SPODNÉ VEDENIE 1,7M STRIE.</v>
      </c>
      <c r="C27" s="278"/>
      <c r="D27" s="273">
        <f>+VLOOKUP(A27,cennik!$A:$G,3,FALSE)</f>
        <v>3.9033899999999999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5">
      <c r="A28" s="267">
        <v>84195</v>
      </c>
      <c r="B28" s="267" t="str">
        <f>VLOOKUP(A28,cennik!A:C,2,0)</f>
        <v>SEVROLL SMART SPODNÉ VEDENIE 2,35M STRIE</v>
      </c>
      <c r="C28" s="278"/>
      <c r="D28" s="273">
        <f>+VLOOKUP(A28,cennik!$A:$G,3,FALSE)</f>
        <v>5.3606600000000002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5">
      <c r="A29" s="267">
        <v>84198</v>
      </c>
      <c r="B29" s="267" t="str">
        <f>VLOOKUP(A29,cennik!A:C,2,0)</f>
        <v>SEVROLL SMART SPODNÉ VEDENIE 3M STRIE.</v>
      </c>
      <c r="C29" s="278"/>
      <c r="D29" s="273">
        <f>+VLOOKUP(A29,cennik!$A:$G,3,FALSE)</f>
        <v>6.7919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 Ozdobné nalepovacie lišty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okrasná lišta S10 3m oliva</v>
      </c>
      <c r="C33" s="278"/>
      <c r="D33" s="273">
        <f>+VLOOKUP(A33,cennik!$A:$G,3,FALSE)</f>
        <v>4.2677100000000001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5">
      <c r="A34" s="267">
        <v>135156</v>
      </c>
      <c r="B34" s="267" t="str">
        <f>VLOOKUP(A34,cennik!A:C,2,0)</f>
        <v>SEVROLL okrasná lišta S10 3m strieborná</v>
      </c>
      <c r="C34" s="278"/>
      <c r="D34" s="273">
        <f>+VLOOKUP(A34,cennik!$A:$G,3,FALSE)</f>
        <v>3.40896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okrasná lišta S20 3m oliva</v>
      </c>
      <c r="C36" s="278"/>
      <c r="D36" s="273">
        <f>+VLOOKUP(A36,cennik!$A:$G,3,FALSE)</f>
        <v>7.6246200000000002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5">
      <c r="A37" s="267">
        <v>134300</v>
      </c>
      <c r="B37" s="267" t="str">
        <f>VLOOKUP(A37,cennik!A:C,2,0)</f>
        <v>SEVROLL okrasná lišta S20 3m strieborná</v>
      </c>
      <c r="C37" s="278"/>
      <c r="D37" s="273">
        <f>+VLOOKUP(A37,cennik!$A:$G,3,FALSE)</f>
        <v>6.2194000000000003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OCHRANNÉ FÓLIE NA SKLENENÉ VÝPLNE</v>
      </c>
    </row>
    <row r="43" spans="1:7" x14ac:dyDescent="0.25">
      <c r="A43" s="267">
        <v>203857</v>
      </c>
      <c r="B43" s="267" t="str">
        <f>VLOOKUP(A43,cennik!A:C,2,0)</f>
        <v>ANB-bezp.fólia 200mm/250m transparentná</v>
      </c>
      <c r="C43" s="278"/>
      <c r="D43" s="273">
        <f>+VLOOKUP(A43,cennik!$A:$G,3,FALSE)</f>
        <v>93.888260000000002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5">
      <c r="A44" s="267">
        <v>203859</v>
      </c>
      <c r="B44" s="267" t="str">
        <f>VLOOKUP(A44,cennik!A:C,2,0)</f>
        <v>ANB-bezp.fólia 200mm/250m transparentná</v>
      </c>
      <c r="C44" s="278"/>
      <c r="D44" s="273">
        <f>+VLOOKUP(A44,cennik!$A:$G,3,FALSE)</f>
        <v>117.36033999999999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5">
      <c r="A45" s="267">
        <v>203860</v>
      </c>
      <c r="B45" s="267" t="str">
        <f>VLOOKUP(A45,cennik!A:C,2,0)</f>
        <v>ANB-bezp.fólia 300mm/250m transparentná</v>
      </c>
      <c r="C45" s="278"/>
      <c r="D45" s="273">
        <f>+VLOOKUP(A45,cennik!$A:$G,3,FALSE)</f>
        <v>140.83239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5">
      <c r="A46" s="267">
        <v>203861</v>
      </c>
      <c r="B46" s="267" t="str">
        <f>VLOOKUP(A46,cennik!A:C,2,0)</f>
        <v>ANB-bezp.fólia 400transparentná</v>
      </c>
      <c r="C46" s="278">
        <v>1</v>
      </c>
      <c r="D46" s="273">
        <f>+VLOOKUP(A46,cennik!$A:$G,3,FALSE)</f>
        <v>187.77653000000001</v>
      </c>
      <c r="E46" s="273">
        <f>D46*C46</f>
        <v>187.77653000000001</v>
      </c>
      <c r="F46" s="273">
        <f>+E46*(100-$F$2)/100</f>
        <v>187.77653000000001</v>
      </c>
      <c r="G46" s="267" t="str">
        <f>cennik!$B$2</f>
        <v>EUR</v>
      </c>
    </row>
    <row r="47" spans="1:7" x14ac:dyDescent="0.25">
      <c r="A47" s="267">
        <v>203862</v>
      </c>
      <c r="B47" s="267" t="str">
        <f>VLOOKUP(A47,cennik!A:C,2,0)</f>
        <v>ANB-bezp.fólia 500mm/250m transparentná</v>
      </c>
      <c r="C47" s="278"/>
      <c r="D47" s="273">
        <f>+VLOOKUP(A47,cennik!$A:$G,3,FALSE)</f>
        <v>234.72066000000001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CELKOM  (bez DPH)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LAKOVANIE PROFILOV</v>
      </c>
    </row>
    <row r="62" spans="1:6" x14ac:dyDescent="0.25">
      <c r="A62" s="718" t="str">
        <f>texty!A217</f>
        <v>možnosť nalakovať do akéhokoľvek odtieňa RAL</v>
      </c>
      <c r="B62" s="718"/>
    </row>
    <row r="63" spans="1:6" x14ac:dyDescent="0.25">
      <c r="A63" s="718" t="str">
        <f>texty!A218</f>
        <v> voľba lesk / mat (pri objednávke je nutná špecifikácia)</v>
      </c>
      <c r="B63" s="718"/>
    </row>
    <row r="64" spans="1:6" x14ac:dyDescent="0.25">
      <c r="A64" s="718" t="str">
        <f>texty!A219</f>
        <v>obmedzenie na max dĺžku 3,85m</v>
      </c>
      <c r="B64" s="718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vzorkovník Úchytkové lišty 2023 - šanon</v>
      </c>
      <c r="C76" s="278"/>
      <c r="D76" s="273">
        <f>+VLOOKUP(A76,cennik!$A:$G,3,FALSE)</f>
        <v>25.640499999999999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CELKOM  (bez DPH)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9.5" customHeight="1" x14ac:dyDescent="0.25">
      <c r="A20" s="320"/>
      <c r="B20" s="596" t="str">
        <f>texty!A242</f>
        <v>dilatácia 4 mm</v>
      </c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spodný profil: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+VLOOKUP(B31,cennik!A3:G984,2,FALSE)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horný profil rámu (vodiaca lišta)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horizontálny spodný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horizontálny spodný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H30-3metre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0">
        <v>129677</v>
      </c>
      <c r="C65" s="348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data!J15</f>
        <v>biela lesk</v>
      </c>
      <c r="M70" s="19"/>
    </row>
    <row r="71" spans="1:14" ht="12.75" customHeight="1" x14ac:dyDescent="0.25">
      <c r="A71" s="678" t="str">
        <f>IF(N71=1,texty!A215,IF(K71&gt;0,texty!A214,""))</f>
        <v>niektoré položky sa vo vybranej dĺžke nevyrábajú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data!J17</f>
        <v>čierna mat</v>
      </c>
      <c r="N71" s="4">
        <f>IF(ISERROR(K71),1,0)</f>
        <v>1</v>
      </c>
    </row>
    <row r="73" spans="1:14" ht="12.75" hidden="1" customHeight="1" x14ac:dyDescent="0.25">
      <c r="L73" s="4" t="str">
        <f>data!J9</f>
        <v>kart. čierna</v>
      </c>
    </row>
    <row r="74" spans="1:14" ht="12.75" hidden="1" customHeight="1" x14ac:dyDescent="0.25">
      <c r="L74" s="4" t="str">
        <f>data!J15</f>
        <v>biela lesk</v>
      </c>
    </row>
    <row r="75" spans="1:14" ht="12.75" hidden="1" customHeight="1" x14ac:dyDescent="0.25">
      <c r="L75" s="4" t="str">
        <f>data!J16</f>
        <v>čierna lesk</v>
      </c>
    </row>
    <row r="76" spans="1:14" ht="12.75" hidden="1" customHeight="1" x14ac:dyDescent="0.25">
      <c r="L76" s="4" t="str">
        <f>data!J17</f>
        <v>čierna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spodný profil: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horný profil rámu (vodiaca lišta)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horizontálny spodný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horizontálny spodný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Ďalšie príslušenstvo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12.06592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Vaša poznámka: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niektoré položky sa vo vybranej dĺžke nevyrábajú</v>
      </c>
      <c r="B69" s="678"/>
      <c r="C69" s="678"/>
      <c r="D69" s="678"/>
      <c r="E69" s="678"/>
      <c r="F69" s="678"/>
      <c r="G69" s="678"/>
      <c r="H69" s="678"/>
      <c r="K69" s="363"/>
    </row>
    <row r="70" spans="1:14" ht="12.75" hidden="1" customHeight="1" x14ac:dyDescent="0.25">
      <c r="I70" s="19"/>
      <c r="J70" s="19"/>
      <c r="L70" s="19" t="str">
        <f>texty!A128</f>
        <v xml:space="preserve">strieborná 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596" t="str">
        <f>texty!A242</f>
        <v>dilatácia 4 mm</v>
      </c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Horný profil: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spodný profil:</v>
      </c>
      <c r="B29" s="15" t="str">
        <f>IFERROR((VLOOKUP(M5,data!C4:D88,2,0)),"N/A")</f>
        <v>N/A</v>
      </c>
      <c r="C29" s="23" t="str">
        <f>IF(B29=data!D64,texty!A239,+VLOOKUP(B29,cennik!A3:G9999,2,FALSE))</f>
        <v> v tejto farbe a dĺžke sa daný profil nevyrába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 v tejto farbe a dĺžke sa daný profil nevyrába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horný profil rámu (vodiaca lišta)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horizontálny spodný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horizontálny spodný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H10-3metre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H30-3metre</v>
      </c>
      <c r="B52" s="15" t="str">
        <f>IFERROR((VLOOKUP(P7,data!C508:D515,2,0)),"N/A")</f>
        <v>N/A</v>
      </c>
      <c r="C52" s="23" t="str">
        <f>IF(B52=data!D64,texty!A239,+VLOOKUP(B52,cennik!A3:G9999,2,FALSE))</f>
        <v> v tejto farbe a dĺžke sa daný profil nevyrába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Ďalšie príslušenstvo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68" t="str">
        <f>VLOOKUP(B63,cennik!A:C,2,0)</f>
        <v>SEVROLL 20173 montážny prípravok pre lamino 10mm malý</v>
      </c>
      <c r="D63" s="355"/>
      <c r="E63" s="86">
        <f>+VLOOKUP(B63,cennik!A:G,3,FALSE)</f>
        <v>12.06592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Vaša poznámka: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niektoré položky sa vo vybranej dĺžke nevyrábajú</v>
      </c>
      <c r="B69" s="678"/>
      <c r="C69" s="678"/>
      <c r="D69" s="678"/>
      <c r="E69" s="678"/>
      <c r="F69" s="678"/>
      <c r="G69" s="678"/>
      <c r="H69" s="678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 xml:space="preserve">strieborná 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zlatá/mosadz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čierna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čierna štrukturálna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6" t="str">
        <f>texty!A45</f>
        <v>vypíšte týchto 5 políčok !!! Údaje v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dilatácia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spodný profil: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horný profil rámu (vodiaca lišta)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horizontálny spodný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horizontálny spodný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Voliteľné príslušenstvo:</v>
      </c>
      <c r="B41" s="15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protiprachový kartáč</v>
      </c>
      <c r="B54" s="15">
        <v>95946</v>
      </c>
      <c r="C54" s="23" t="str">
        <f>+VLOOKUP(B54,cennik!A:G,2,FALSE)</f>
        <v>SEVROLL protiprach.kartáč zásuvný 4,8x13mm</v>
      </c>
      <c r="D54" s="354"/>
      <c r="E54" s="86">
        <f>+VLOOKUP(B54,cennik!A:G,3,FALSE)</f>
        <v>0.20741000000000001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Potrebná dĺžka tesnenia pri celkovom presklení (nutné objednať celé metre)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(pri kombináciach s H profilmi je nutné pripočítať potrebnú dĺžku - tesnenie musí byť po celom odvode každého skla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Ďalšie príslušenstvo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Technický nákres tohoto systému</v>
      </c>
      <c r="B64" s="471">
        <v>129677</v>
      </c>
      <c r="C64" s="348" t="str">
        <f>VLOOKUP(B64,cennik!A:C,2,0)</f>
        <v>SEVROLL 20173 montážny prípravok pre lamino 10mm malý</v>
      </c>
      <c r="D64" s="355"/>
      <c r="E64" s="86">
        <f>+VLOOKUP(B64,cennik!A:G,3,FALSE)</f>
        <v>12.06592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83" t="str">
        <f>IF(SUM(D49:D50)&gt;0,IF(C7&lt;(B4/3),texty!A212,""),"")</f>
        <v/>
      </c>
      <c r="B66" s="683"/>
      <c r="C66" s="683"/>
      <c r="D66" s="683"/>
      <c r="E66" s="683"/>
      <c r="F66" s="683"/>
      <c r="G66" s="683"/>
      <c r="H66" s="683"/>
      <c r="I66" s="683"/>
      <c r="J66" s="349"/>
      <c r="K66" s="363">
        <v>66</v>
      </c>
      <c r="L66" s="19" t="str">
        <f>texty!A128</f>
        <v xml:space="preserve">strieborná 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CELKOM 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Vaša poznámka:</v>
      </c>
      <c r="B68" s="688"/>
      <c r="C68" s="689"/>
      <c r="D68" s="689"/>
      <c r="E68" s="689"/>
      <c r="F68" s="689"/>
      <c r="G68" s="690"/>
      <c r="H68" s="22"/>
    </row>
    <row r="69" spans="1:14" ht="12.75" customHeight="1" x14ac:dyDescent="0.25">
      <c r="A69" s="687" t="str">
        <f>profil!U15</f>
        <v/>
      </c>
      <c r="B69" s="677"/>
      <c r="C69" s="677"/>
      <c r="D69" s="677"/>
      <c r="E69" s="677"/>
      <c r="F69" s="677"/>
      <c r="G69" s="677"/>
      <c r="H69" s="677"/>
      <c r="L69" s="22"/>
    </row>
    <row r="70" spans="1:14" ht="12.75" customHeight="1" x14ac:dyDescent="0.25">
      <c r="A70" s="678" t="str">
        <f>IF(N70=1,texty!A215,IF(K70&gt;0,texty!A214,""))</f>
        <v>niektoré položky sa vo vybranej dĺžke nevyrábajú</v>
      </c>
      <c r="B70" s="678"/>
      <c r="C70" s="678"/>
      <c r="D70" s="678"/>
      <c r="E70" s="678"/>
      <c r="F70" s="678"/>
      <c r="G70" s="678"/>
      <c r="H70" s="678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2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1700-strieborná , Elegant II</v>
      </c>
      <c r="D4" s="49">
        <v>84385</v>
      </c>
      <c r="E4" s="48" t="str">
        <f>+VLOOKUP(A4,cennik!A:G,2,FALSE)</f>
        <v>SEVROLL 04279 Elegant II spodné vedenie  1,7m strieborná</v>
      </c>
      <c r="F4" s="48" t="str">
        <f>+VLOOKUP(A4,cennik!A:B,2,FALSE)</f>
        <v>SEVROLL 04279 Elegant II spodné vedenie  1,7m strieborná</v>
      </c>
      <c r="G4" s="1" t="e">
        <f>+VLOOKUP(A4,#REF!,4,FALSE)</f>
        <v>#REF!</v>
      </c>
      <c r="H4" s="1" t="s">
        <v>464</v>
      </c>
      <c r="I4" s="1" t="str">
        <f>CONCATENATE(H4,"-",J4,", ",J19)</f>
        <v>1700-strieborná , Elegant II</v>
      </c>
      <c r="J4" s="1" t="str">
        <f>IF($J$1=1,K4,IF($J$1=2,N4,IF($J$1=3,M4,IF($J$1=4,L4,IF($J$1=5,O4,IF($J$1=6,P4,IF($J$1=7,Q4,"zadat jazyk")))))))</f>
        <v xml:space="preserve">strieborná 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2350-strieborná , Elegant II</v>
      </c>
      <c r="D5" s="49">
        <v>84388</v>
      </c>
      <c r="E5" s="48" t="str">
        <f>+VLOOKUP(A5,cennik!A:G,2,FALSE)</f>
        <v>SEVROLL 04280 Elegant II spodné vedenie  2,35m strieborná</v>
      </c>
      <c r="F5" s="48" t="str">
        <f>+VLOOKUP(A5,cennik!A:B,2,FALSE)</f>
        <v>SEVROLL 04280 Elegant II spodné vedenie  2,35m strieborná</v>
      </c>
      <c r="G5" s="1" t="e">
        <f>+VLOOKUP(A5,#REF!,4,FALSE)</f>
        <v>#REF!</v>
      </c>
      <c r="H5" s="1" t="s">
        <v>465</v>
      </c>
      <c r="I5" s="1" t="str">
        <f>CONCATENATE(H5,"-",J4,", ",J19)</f>
        <v>2350-strieborná , Elegant II</v>
      </c>
      <c r="J5" s="1" t="str">
        <f>IF($J$1=1,K5,IF($J$1=2,N5,IF($J$1=3,M5,IF($J$1=4,L5,IF($J$1=5,O5,IF($J$1=6,P5,IF($J$1=7,Q5,"zadat jazyk")))))))</f>
        <v>zlatá/mosadz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3000-strieborná , Elegant II</v>
      </c>
      <c r="D6" s="49">
        <v>84391</v>
      </c>
      <c r="E6" s="48" t="str">
        <f>+VLOOKUP(A6,cennik!A:G,2,FALSE)</f>
        <v>SEVROLL 04281 Elegant II spodné vedenie  3m strieborná</v>
      </c>
      <c r="F6" s="48" t="str">
        <f>+VLOOKUP(A6,cennik!A:B,2,FALSE)</f>
        <v>SEVROLL 04281 Elegant II spodné vedenie  3m strieborná</v>
      </c>
      <c r="G6" s="1" t="e">
        <f>+VLOOKUP(A6,#REF!,4,FALSE)</f>
        <v>#REF!</v>
      </c>
      <c r="H6" s="1" t="s">
        <v>466</v>
      </c>
      <c r="I6" s="1" t="str">
        <f>CONCATENATE(H6,"-",J4,", ",J19)</f>
        <v>3000-strieborná 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4050-strieborná , Elegant II</v>
      </c>
      <c r="D7" s="49">
        <v>84394</v>
      </c>
      <c r="E7" s="48" t="str">
        <f>+VLOOKUP(A7,cennik!A:G,2,FALSE)</f>
        <v>SEVROLL 04282 Elegant II spodné vedenie  4,05m strieborná</v>
      </c>
      <c r="F7" s="48" t="str">
        <f>+VLOOKUP(A7,cennik!A:B,2,FALSE)</f>
        <v>SEVROLL 04282 Elegant II spodné vedenie  4,05m strieborná</v>
      </c>
      <c r="G7" s="1" t="e">
        <f>+VLOOKUP(A7,#REF!,4,FALSE)</f>
        <v>#REF!</v>
      </c>
      <c r="H7" s="1" t="s">
        <v>467</v>
      </c>
      <c r="I7" s="1" t="str">
        <f>CONCATENATE(H7,"-",J4,", ",J19)</f>
        <v>4050-strieborná 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6000-strieborná , Elegant II</v>
      </c>
      <c r="D8" s="49">
        <v>350687</v>
      </c>
      <c r="E8" s="48" t="str">
        <f>+VLOOKUP(A8,cennik!A:G,2,FALSE)</f>
        <v>SEVROLL 04284 Elegant II spodné vedenie 6m strieborná</v>
      </c>
      <c r="F8" s="48" t="str">
        <f>+VLOOKUP(A8,cennik!A:B,2,FALSE)</f>
        <v>SEVROLL 04284 Elegant II spodné vedenie 6m strieborná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6000-strieborná , Elegant II</v>
      </c>
      <c r="J8" s="1" t="str">
        <f t="shared" si="1"/>
        <v>kart. tm.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1700-zlatá/mosadz, Elegant II</v>
      </c>
      <c r="D9" s="2">
        <v>542698</v>
      </c>
      <c r="E9" s="48" t="str">
        <f>+VLOOKUP(A9,cennik!A:G,2,FALSE)</f>
        <v>SEVROLL 06795 Elegant II spodné vedenie 1,7m zlatá/mosadz</v>
      </c>
      <c r="F9" s="48" t="str">
        <f>+VLOOKUP(A9,cennik!A:B,2,FALSE)</f>
        <v>SEVROLL 06795 Elegant II spodné vedenie 1,7m zlatá/mosadz</v>
      </c>
      <c r="G9" s="1" t="e">
        <f>+VLOOKUP(A9,#REF!,4,FALSE)</f>
        <v>#REF!</v>
      </c>
      <c r="H9" s="1" t="s">
        <v>464</v>
      </c>
      <c r="I9" s="1" t="str">
        <f>CONCATENATE(H9,"-",J5,", ",J19)</f>
        <v>1700-zlatá/mosadz, Elegant II</v>
      </c>
      <c r="J9" s="1" t="str">
        <f t="shared" si="1"/>
        <v>kart. čierna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2350-zlatá/mosadz, Elegant II</v>
      </c>
      <c r="D10" s="49">
        <v>542700</v>
      </c>
      <c r="E10" s="48" t="str">
        <f>+VLOOKUP(A10,cennik!A:G,2,FALSE)</f>
        <v>SEVROLL 06796 Elegant II spodné vedenie 2,35m zlatá/mosadz</v>
      </c>
      <c r="F10" s="48" t="str">
        <f>+VLOOKUP(A10,cennik!A:B,2,FALSE)</f>
        <v>SEVROLL 06796 Elegant II spodné vedenie 2,35m zlatá/mosadz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2350-zlatá/mosadz,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3000-zlatá/mosadz, Elegant II</v>
      </c>
      <c r="D11" s="49">
        <v>542591</v>
      </c>
      <c r="E11" s="48" t="str">
        <f>+VLOOKUP(A11,cennik!A:G,2,FALSE)</f>
        <v>SEVROLL 06797 Elegant II spodné vedenie 3m zlatá/mosadz</v>
      </c>
      <c r="F11" s="48" t="str">
        <f>+VLOOKUP(A11,cennik!A:B,2,FALSE)</f>
        <v>SEVROLL 06797 Elegant II spodné vedenie 3m zlatá/mosadz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3000-zlatá/mosadz,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4050-zlatá/mosadz, Elegant II</v>
      </c>
      <c r="D12" s="49">
        <v>542576</v>
      </c>
      <c r="E12" s="48" t="str">
        <f>+VLOOKUP(A12,cennik!A:G,2,FALSE)</f>
        <v>SEVROLL 06798 Elegant II spodné vedenie 4,05m zlatá/mosadz</v>
      </c>
      <c r="F12" s="48" t="str">
        <f>+VLOOKUP(A12,cennik!A:B,2,FALSE)</f>
        <v>SEVROLL 06798 Elegant II spodné vedenie 4,05m zlatá/mosadz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4050-zlatá/mosadz,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6000-zlatá/mosadz, Elegant II</v>
      </c>
      <c r="D13" s="49">
        <v>542688</v>
      </c>
      <c r="E13" s="48" t="str">
        <f>+VLOOKUP(A13,cennik!A:G,2,FALSE)</f>
        <v>SEVROLL 06799 Elegant II spodné vedenie 6m zlatá/mosadz</v>
      </c>
      <c r="F13" s="48" t="str">
        <f>+VLOOKUP(A13,cennik!A:B,2,FALSE)</f>
        <v>SEVROLL 06799 Elegant II spodné vedenie 6m zlatá/mosadz</v>
      </c>
      <c r="H13" s="1">
        <v>6000</v>
      </c>
      <c r="I13" s="1" t="str">
        <f>CONCATENATE(H13,"-",J5,", ",J19)</f>
        <v>6000-zlatá/mosadz, Elegant II</v>
      </c>
      <c r="J13" s="1" t="str">
        <f t="shared" ref="J13:J18" si="3">IF($J$1=1,K13,IF($J$1=2,N13,IF($J$1=3,M13,IF($J$1=4,L13,IF($J$1=5,O13,IF($J$1=6,P13,IF($J$1=7,Q13,"zadat jazyk")))))))</f>
        <v>kart. čierna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spodné vedenie 1,7m oliva</v>
      </c>
      <c r="F14" s="48" t="str">
        <f>+VLOOKUP(A14,cennik!A:B,2,FALSE)</f>
        <v>SEVROLL 04273 Elegant II spodné vedenie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kart. tm.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spodné vedenie  2,35m oliva</v>
      </c>
      <c r="F15" s="48" t="str">
        <f>+VLOOKUP(A15,cennik!A:B,2,FALSE)</f>
        <v>SEVROLL 04274 Elegant II spodné vedenie 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biela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spodné vedenie  3m oliva</v>
      </c>
      <c r="F16" s="48" t="str">
        <f>+VLOOKUP(A16,cennik!A:B,2,FALSE)</f>
        <v>SEVROLL 04275 Elegant II spodné vedenie 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čierna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spodné vedenie  4,05m oliva</v>
      </c>
      <c r="F17" s="48" t="str">
        <f>+VLOOKUP(A17,cennik!A:B,2,FALSE)</f>
        <v>SEVROLL 04276 Elegant II spodné vedenie 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čierna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spodné vedenie 6m oliva</v>
      </c>
      <c r="F18" s="48" t="str">
        <f>+VLOOKUP(A18,cennik!A:B,2,FALSE)</f>
        <v>SEVROLL 04278 Elegant II spodné vedenie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biela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1700-biela lesk, Elegant II</v>
      </c>
      <c r="D19" s="49">
        <v>276744</v>
      </c>
      <c r="E19" s="48" t="str">
        <f>+VLOOKUP(A19,cennik!A:G,2,FALSE)</f>
        <v>SEVROLL 04290 Elegant II spodné vedenie  1,7m biela lesk</v>
      </c>
      <c r="F19" s="48" t="str">
        <f>+VLOOKUP(A19,cennik!A:B,2,FALSE)</f>
        <v>SEVROLL 04290 Elegant II spodné vedenie  1,7m biela lesk</v>
      </c>
      <c r="H19" s="1">
        <v>1700</v>
      </c>
      <c r="I19" s="1" t="str">
        <f>CONCATENATE(H19,"-",J15,", ",J19)</f>
        <v>1700-biela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2350-biela lesk, Elegant II</v>
      </c>
      <c r="D20" s="49">
        <v>276745</v>
      </c>
      <c r="E20" s="48" t="str">
        <f>+VLOOKUP(A20,cennik!A:G,2,FALSE)</f>
        <v>SEVROLL 04291 Elegant II spodné vedenie  2,35m biela lesk</v>
      </c>
      <c r="F20" s="48" t="str">
        <f>+VLOOKUP(A20,cennik!A:B,2,FALSE)</f>
        <v>SEVROLL 04291 Elegant II spodné vedenie  2,35m biela lesk</v>
      </c>
      <c r="H20" s="1">
        <v>2350</v>
      </c>
      <c r="I20" s="1" t="str">
        <f>CONCATENATE(H20,"-",J15,", ",J19)</f>
        <v>2350-biela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3000-biela lesk, Elegant II</v>
      </c>
      <c r="D21" s="49">
        <v>252568</v>
      </c>
      <c r="E21" s="48" t="str">
        <f>+VLOOKUP(A21,cennik!A:G,2,FALSE)</f>
        <v>SEVROLL 04292 Elegant II spodné vedenie  3m biela lesk</v>
      </c>
      <c r="F21" s="48" t="str">
        <f>+VLOOKUP(A21,cennik!A:B,2,FALSE)</f>
        <v>SEVROLL 04292 Elegant II spodné vedenie  3m biela lesk</v>
      </c>
      <c r="H21" s="1">
        <v>3000</v>
      </c>
      <c r="I21" s="1" t="str">
        <f>CONCATENATE(H21,"-",J15,", ",J19)</f>
        <v>3000-biela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4050-biela lesk, Elegant II</v>
      </c>
      <c r="D22" s="49">
        <v>276746</v>
      </c>
      <c r="E22" s="48" t="str">
        <f>+VLOOKUP(A22,cennik!A:G,2,FALSE)</f>
        <v>SEVROLL 04293 Elegant II spodné vedenie  4,05m biela lesk</v>
      </c>
      <c r="F22" s="48" t="str">
        <f>+VLOOKUP(A22,cennik!A:B,2,FALSE)</f>
        <v>SEVROLL 04293 Elegant II spodné vedenie  4,05m biela lesk</v>
      </c>
      <c r="H22" s="1">
        <v>4050</v>
      </c>
      <c r="I22" s="1" t="str">
        <f>CONCATENATE(H22,"-",J15,", ",J19)</f>
        <v>4050-biela lesk, Elegant II</v>
      </c>
      <c r="J22" s="1" t="str">
        <f>IF($J$1=1,K22,IF($J$1=2,N22,IF($J$1=3,M22,IF($J$1=4,L22,IF($J$1=5,O22,IF($J$1=6,P22,IF($J$1=7,Q22,"zadat jazyk")))))))</f>
        <v>čierna štrukturálna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6000-biela lesk, Elegant II</v>
      </c>
      <c r="D23" s="49">
        <v>308645</v>
      </c>
      <c r="E23" s="48" t="str">
        <f>+VLOOKUP(A23,cennik!A:G,2,FALSE)</f>
        <v>SEVROLL 04295 Elegant II spodné vedenie 6m biela lesk</v>
      </c>
      <c r="F23" s="48" t="str">
        <f>+VLOOKUP(A23,cennik!A:B,2,FALSE)</f>
        <v>SEVROLL 04295 Elegant II spodné vedenie 6m biela lesk</v>
      </c>
      <c r="H23" s="1">
        <v>6000</v>
      </c>
      <c r="I23" s="1" t="str">
        <f>CONCATENATE(H23,"-",J15,", ",J19)</f>
        <v>6000-biela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spodné vedenie  1,7m oliva kartáčovaná</v>
      </c>
      <c r="F24" s="48" t="str">
        <f>+VLOOKUP(A24,cennik!A:B,2,FALSE)</f>
        <v>SEVROLL 04333-Y Elegant II spodné vedenie 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spodné vedenie  2,35m oliva kartáčovaná</v>
      </c>
      <c r="F25" s="48" t="str">
        <f>+VLOOKUP(A25,cennik!A:B,2,FALSE)</f>
        <v>SEVROLL 04334-Y Elegant II spodné vedenie 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spodné vedenie  3m oliva kartáčovaná</v>
      </c>
      <c r="F26" s="48" t="str">
        <f>+VLOOKUP(A26,cennik!A:B,2,FALSE)</f>
        <v>SEVROLL 04335-Y Elegant II spodné vedenie 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spodné vedenie  4,05m oliva kartáčovaná</v>
      </c>
      <c r="F27" s="48" t="str">
        <f>+VLOOKUP(A27,cennik!A:B,2,FALSE)</f>
        <v>SEVROLL 04336-Y Elegant II spodné vedenie 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Elegant II spodné vedenie 6m oliva kartáčovaná</v>
      </c>
      <c r="F28" s="48" t="str">
        <f>+VLOOKUP(A28,cennik!A:B,2,FALSE)</f>
        <v>SEVROLL Elegant II spodné vedenie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1700-kart. tm. oliva, Elegant II</v>
      </c>
      <c r="D29" s="49">
        <v>205089</v>
      </c>
      <c r="E29" s="48" t="str">
        <f>+VLOOKUP(A29,cennik!A:G,2,FALSE)</f>
        <v>SEVROLL 04343 Elegant II spodné vedenie 1,7m oliva tmavá kartáčovaná</v>
      </c>
      <c r="F29" s="48" t="str">
        <f>+VLOOKUP(A29,cennik!A:B,2,FALSE)</f>
        <v>SEVROLL 04343 Elegant II spodné vedenie 1,7m oliva tmavá kartáčovaná</v>
      </c>
      <c r="H29" s="1">
        <v>1700</v>
      </c>
      <c r="I29" s="1" t="str">
        <f>CONCATENATE(H29,"-",J8,", ",J19)</f>
        <v>1700-kart. tm.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2350-kart. tm. oliva, Elegant II</v>
      </c>
      <c r="D30" s="49">
        <v>205078</v>
      </c>
      <c r="E30" s="48" t="str">
        <f>+VLOOKUP(A30,cennik!A:G,2,FALSE)</f>
        <v>SEVROLL 04344 Elegant II spodné vedenie 2,35m oliva tmavá kartáčovaná</v>
      </c>
      <c r="F30" s="48" t="str">
        <f>+VLOOKUP(A30,cennik!A:B,2,FALSE)</f>
        <v>SEVROLL 04344 Elegant II spodné vedenie 2,35m oliva tmavá kartáčovaná</v>
      </c>
      <c r="H30" s="1">
        <v>2350</v>
      </c>
      <c r="I30" s="1" t="str">
        <f>CONCATENATE(H30,"-",J8,", ",J19)</f>
        <v>2350-kart. tm.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3000-kart. tm. oliva, Elegant II</v>
      </c>
      <c r="D31" s="49">
        <v>205098</v>
      </c>
      <c r="E31" s="48" t="str">
        <f>+VLOOKUP(A31,cennik!A:G,2,FALSE)</f>
        <v>SEVROLL 04345 Elegant II spodné vedenie 3m oliva tmavá kartáčovaná</v>
      </c>
      <c r="F31" s="48" t="str">
        <f>+VLOOKUP(A31,cennik!A:B,2,FALSE)</f>
        <v>SEVROLL 04345 Elegant II spodné vedenie 3m oliva tmavá kartáčovaná</v>
      </c>
      <c r="H31" s="1">
        <v>3000</v>
      </c>
      <c r="I31" s="1" t="str">
        <f>CONCATENATE(H31,"-",J8,", ",J19)</f>
        <v>3000-kart. tm.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4050-kart. tm. oliva, Elegant II</v>
      </c>
      <c r="D32" s="49">
        <v>205087</v>
      </c>
      <c r="E32" s="48" t="str">
        <f>+VLOOKUP(A32,cennik!A:G,2,FALSE)</f>
        <v>SEVROLL 04346 Elegant II spodné vedenie 4,05m oliva tmavá kartáčovaná</v>
      </c>
      <c r="F32" s="48" t="str">
        <f>+VLOOKUP(A32,cennik!A:B,2,FALSE)</f>
        <v>SEVROLL 04346 Elegant II spodné vedenie 4,05m oliva tmavá kartáčovaná</v>
      </c>
      <c r="H32" s="1">
        <v>4050</v>
      </c>
      <c r="I32" s="1" t="str">
        <f>CONCATENATE(H32,"-",J8,", ",J19)</f>
        <v>4050-kart. tm.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6000-kart. tm. oliva, Elegant II</v>
      </c>
      <c r="D33" s="49">
        <v>225368</v>
      </c>
      <c r="E33" s="48" t="str">
        <f>+VLOOKUP(A33,cennik!A:G,2,FALSE)</f>
        <v>SEVROLL Elegant II spodné vedenie 6m oliva tmavá kartáčovaná</v>
      </c>
      <c r="F33" s="48" t="str">
        <f>+VLOOKUP(A33,cennik!A:B,2,FALSE)</f>
        <v>SEVROLL Elegant II spodné vedenie 6m oliva tmavá kartáčovaná</v>
      </c>
      <c r="H33" s="1">
        <v>6000</v>
      </c>
      <c r="I33" s="1" t="str">
        <f>CONCATENATE(H33,"-",J8,", ",J19)</f>
        <v>6000-kart. tm.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1700-kart. čierna, Elegant II</v>
      </c>
      <c r="D34" s="49">
        <v>205090</v>
      </c>
      <c r="E34" s="48" t="str">
        <f>+VLOOKUP(A34,cennik!A:G,2,FALSE)</f>
        <v>SEVROLL 04338 Elegant II spodné vedenie  1,7m čierna  kartáčovaná</v>
      </c>
      <c r="F34" s="48" t="str">
        <f>+VLOOKUP(A34,cennik!A:B,2,FALSE)</f>
        <v>SEVROLL 04338 Elegant II spodné vedenie  1,7m čierna  kartáčovaná</v>
      </c>
      <c r="H34" s="1">
        <v>1700</v>
      </c>
      <c r="I34" s="1" t="str">
        <f>CONCATENATE(H34,"-",J9,", ",J19)</f>
        <v>1700-kart. čierna,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2350-kart. čierna, Elegant II</v>
      </c>
      <c r="D35" s="49">
        <v>205079</v>
      </c>
      <c r="E35" s="48" t="str">
        <f>+VLOOKUP(A35,cennik!A:G,2,FALSE)</f>
        <v>SEVROLL 04339 Elegant II spodné vedenie  2,35m čierna  kartáčovaná</v>
      </c>
      <c r="F35" s="48" t="str">
        <f>+VLOOKUP(A35,cennik!A:B,2,FALSE)</f>
        <v>SEVROLL 04339 Elegant II spodné vedenie  2,35m čierna  kartáčovaná</v>
      </c>
      <c r="H35" s="1">
        <v>2350</v>
      </c>
      <c r="I35" s="1" t="str">
        <f>CONCATENATE(H35,"-",J9,", ",J19)</f>
        <v>2350-kart. čierna,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3000-kart. čierna, Elegant II</v>
      </c>
      <c r="D36" s="49">
        <v>205186</v>
      </c>
      <c r="E36" s="48" t="str">
        <f>+VLOOKUP(A36,cennik!A:G,2,FALSE)</f>
        <v>SEVROLL 04340 Elegant II spodné vedenie  3m čierna  kartáčovaná</v>
      </c>
      <c r="F36" s="48" t="str">
        <f>+VLOOKUP(A36,cennik!A:B,2,FALSE)</f>
        <v>SEVROLL 04340 Elegant II spodné vedenie  3m čierna  kartáčovaná</v>
      </c>
      <c r="H36" s="1">
        <v>3000</v>
      </c>
      <c r="I36" s="1" t="str">
        <f>CONCATENATE(H36,"-",J9,", ",J19)</f>
        <v>3000-kart. čierna,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4050-kart. čierna, Elegant II</v>
      </c>
      <c r="D37" s="49">
        <v>205088</v>
      </c>
      <c r="E37" s="48" t="str">
        <f>+VLOOKUP(A37,cennik!A:G,2,FALSE)</f>
        <v>SEVROLL 04341 Elegant II spodné vedenie  4,05m čierna  kartáčovaná</v>
      </c>
      <c r="F37" s="48" t="str">
        <f>+VLOOKUP(A37,cennik!A:B,2,FALSE)</f>
        <v>SEVROLL 04341 Elegant II spodné vedenie  4,05m čierna  kartáčovaná</v>
      </c>
      <c r="H37" s="1">
        <v>4050</v>
      </c>
      <c r="I37" s="1" t="str">
        <f>CONCATENATE(H37,"-",J9,", ",J19)</f>
        <v>4050-kart. čierna,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6000-kart. čierna, Elegant II</v>
      </c>
      <c r="D38" s="49">
        <v>225369</v>
      </c>
      <c r="E38" s="48" t="str">
        <f>+VLOOKUP(A38,cennik!A:G,2,FALSE)</f>
        <v>SEVROLL Elegant II spodné vedenie 6m čierna kartáčovaná</v>
      </c>
      <c r="F38" s="48" t="str">
        <f>+VLOOKUP(A38,cennik!A:B,2,FALSE)</f>
        <v>SEVROLL Elegant II spodné vedenie 6m čierna kartáčovaná</v>
      </c>
      <c r="H38" s="1">
        <v>6000</v>
      </c>
      <c r="I38" s="1" t="str">
        <f>CONCATENATE(H38,"-",J9,", ",J19)</f>
        <v>6000-kart. čierna,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1700-strieborná , Gemini</v>
      </c>
      <c r="D39" s="49">
        <v>84410</v>
      </c>
      <c r="E39" s="48" t="str">
        <f>+VLOOKUP(A39,cennik!A:G,2,FALSE)</f>
        <v>SEVROLL Gemini II spodné vedenie 1,7m strieborná</v>
      </c>
      <c r="F39" s="48" t="str">
        <f>+VLOOKUP(A39,cennik!A:B,2,FALSE)</f>
        <v>SEVROLL Gemini II spodné vedenie 1,7m strieborná</v>
      </c>
      <c r="H39" s="1">
        <v>1700</v>
      </c>
      <c r="I39" s="1" t="str">
        <f>CONCATENATE(H39,"-",J4,", ",J21)</f>
        <v>1700-strieborná 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2350-strieborná , Gemini</v>
      </c>
      <c r="D40" s="49">
        <v>98057</v>
      </c>
      <c r="E40" s="48" t="str">
        <f>+VLOOKUP(A40,cennik!A:G,2,FALSE)</f>
        <v>SEVROLL 04592 Gemini II spodné vedenie  2,35m strieborná</v>
      </c>
      <c r="F40" s="48" t="str">
        <f>+VLOOKUP(A40,cennik!A:B,2,FALSE)</f>
        <v>SEVROLL 04592 Gemini II spodné vedenie  2,35m strieborná</v>
      </c>
      <c r="H40" s="1">
        <v>2350</v>
      </c>
      <c r="I40" s="1" t="str">
        <f>CONCATENATE(H40,"-",J4,", ",J21)</f>
        <v>2350-strieborná 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3000-strieborná , Gemini</v>
      </c>
      <c r="D41" s="49">
        <v>84412</v>
      </c>
      <c r="E41" s="48" t="str">
        <f>+VLOOKUP(A41,cennik!A:G,2,FALSE)</f>
        <v>SEVROLL 04593 Gemini II spodné vedenie  3m strieborná</v>
      </c>
      <c r="F41" s="48" t="str">
        <f>+VLOOKUP(A41,cennik!A:B,2,FALSE)</f>
        <v>SEVROLL 04593 Gemini II spodné vedenie  3m strieborná</v>
      </c>
      <c r="H41" s="1">
        <v>3000</v>
      </c>
      <c r="I41" s="1" t="str">
        <f>CONCATENATE(H41,"-",J4,", ",J21)</f>
        <v>3000-strieborná 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4050-strieborná , Gemini</v>
      </c>
      <c r="D42" s="49">
        <v>98058</v>
      </c>
      <c r="E42" s="48" t="str">
        <f>+VLOOKUP(A42,cennik!A:G,2,FALSE)</f>
        <v>SEVROLL 04594 Gemini II spodné vedenie  4,05m strieborná</v>
      </c>
      <c r="F42" s="48" t="str">
        <f>+VLOOKUP(A42,cennik!A:B,2,FALSE)</f>
        <v>SEVROLL 04594 Gemini II spodné vedenie  4,05m strieborná</v>
      </c>
      <c r="H42" s="1">
        <v>4050</v>
      </c>
      <c r="I42" s="1" t="str">
        <f>CONCATENATE(H42,"-",J4,", ",J21)</f>
        <v>4050-strieborná 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6000-strieborná , Gemini</v>
      </c>
      <c r="D43" s="49">
        <v>159409</v>
      </c>
      <c r="E43" s="48" t="str">
        <f>+VLOOKUP(A43,cennik!A:G,2,FALSE)</f>
        <v>SEVROLL 04595 Gemini II spodné vedenie  6m strieborná</v>
      </c>
      <c r="F43" s="48" t="str">
        <f>+VLOOKUP(A43,cennik!A:B,2,FALSE)</f>
        <v>SEVROLL 04595 Gemini II spodné vedenie  6m strieborná</v>
      </c>
      <c r="H43" s="1">
        <v>6000</v>
      </c>
      <c r="I43" s="1" t="str">
        <f>CONCATENATE(H43,"-",J4,", ",J21)</f>
        <v>6000-strieborná 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spodné vedenie  1,7m oliva</v>
      </c>
      <c r="F44" s="48" t="str">
        <f>+VLOOKUP(A44,cennik!A:B,2,FALSE)</f>
        <v>SEVROLL 04586 Gemini II spodné vedenie 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spodné vedenie  2,35m oliva</v>
      </c>
      <c r="F45" s="48" t="str">
        <f>+VLOOKUP(A45,cennik!A:B,2,FALSE)</f>
        <v>SEVROLL 04587 Gemini II spodné vedenie 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spodné vedenie  3m oliva</v>
      </c>
      <c r="F46" s="48" t="str">
        <f>+VLOOKUP(A46,cennik!A:B,2,FALSE)</f>
        <v>SEVROLL 04588 Gemini II spodné vedenie 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spodné vedenie  4,05m oliva</v>
      </c>
      <c r="F47" s="48" t="str">
        <f>+VLOOKUP(A47,cennik!A:B,2,FALSE)</f>
        <v>SEVROLL 04589 Gemini II spodné vedenie 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spodné vedenie  6m oliva</v>
      </c>
      <c r="F48" s="48" t="str">
        <f>+VLOOKUP(A48,cennik!A:B,2,FALSE)</f>
        <v>SEVROLL 04590 Gemini II spodné vedenie 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1700-biela lesk, Gemini</v>
      </c>
      <c r="D49" s="49">
        <v>351475</v>
      </c>
      <c r="E49" s="48" t="str">
        <f>+VLOOKUP(A49,cennik!A:G,2,FALSE)</f>
        <v>SEVROLL 04760 Gemini II spodné vedenie 1,7m biela lesk</v>
      </c>
      <c r="F49" s="48" t="str">
        <f>+VLOOKUP(A49,cennik!A:B,2,FALSE)</f>
        <v>SEVROLL 04760 Gemini II spodné vedenie 1,7m biela lesk</v>
      </c>
      <c r="H49" s="1">
        <v>1700</v>
      </c>
      <c r="I49" s="1" t="str">
        <f>CONCATENATE(H49,"-",J15,", ",J21)</f>
        <v>1700-biela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2350-biela lesk, Gemini</v>
      </c>
      <c r="D50" s="49">
        <v>351476</v>
      </c>
      <c r="E50" s="48" t="str">
        <f>+VLOOKUP(A50,cennik!A:G,2,FALSE)</f>
        <v>SEVROLL 04761 Gemini II spodné vedenie 2,35m biela lesk</v>
      </c>
      <c r="F50" s="48" t="str">
        <f>+VLOOKUP(A50,cennik!A:B,2,FALSE)</f>
        <v>SEVROLL 04761 Gemini II spodné vedenie 2,35m biela lesk</v>
      </c>
      <c r="H50" s="1">
        <v>2350</v>
      </c>
      <c r="I50" s="1" t="str">
        <f>CONCATENATE(H50,"-",J15,", ",J21)</f>
        <v>2350-biela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3000-biela lesk, Gemini</v>
      </c>
      <c r="D51" s="49">
        <v>351517</v>
      </c>
      <c r="E51" s="48" t="str">
        <f>+VLOOKUP(A51,cennik!A:G,2,FALSE)</f>
        <v>SEVROLL 04762 Gemini II spodné vedenie 3m biela lesk</v>
      </c>
      <c r="F51" s="48" t="str">
        <f>+VLOOKUP(A51,cennik!A:B,2,FALSE)</f>
        <v>SEVROLL 04762 Gemini II spodné vedenie 3m biela lesk</v>
      </c>
      <c r="H51" s="1">
        <v>3000</v>
      </c>
      <c r="I51" s="1" t="str">
        <f>CONCATENATE(H51,"-",J15,", ",J21)</f>
        <v>3000-biela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4050-biela lesk, Gemini</v>
      </c>
      <c r="D52" s="49">
        <v>351541</v>
      </c>
      <c r="E52" s="48" t="str">
        <f>+VLOOKUP(A52,cennik!A:G,2,FALSE)</f>
        <v>SEVROLL 04763 Gemini II spodné vedenie 4,05m biela lesk</v>
      </c>
      <c r="F52" s="48" t="str">
        <f>+VLOOKUP(A52,cennik!A:B,2,FALSE)</f>
        <v>SEVROLL 04763 Gemini II spodné vedenie 4,05m biela lesk</v>
      </c>
      <c r="H52" s="1">
        <v>4050</v>
      </c>
      <c r="I52" s="1" t="str">
        <f>CONCATENATE(H52,"-",J15,", ",J21)</f>
        <v>4050-biela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6000-biela lesk, Gemini</v>
      </c>
      <c r="D53" s="49">
        <v>351578</v>
      </c>
      <c r="E53" s="48" t="str">
        <f>+VLOOKUP(A53,cennik!A:G,2,FALSE)</f>
        <v>SEVROLL 04764 Gemini II spodné vedenie 6m biela lesk</v>
      </c>
      <c r="F53" s="48" t="str">
        <f>+VLOOKUP(A53,cennik!A:B,2,FALSE)</f>
        <v>SEVROLL 04764 Gemini II spodné vedenie 6m biela lesk</v>
      </c>
      <c r="H53" s="1">
        <v>6000</v>
      </c>
      <c r="I53" s="1" t="str">
        <f>CONCATENATE(H53,"-",J15,", ",J21)</f>
        <v>6000-biela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spodné vedenie 1,7m grafit</v>
      </c>
      <c r="F54" s="48" t="str">
        <f>+VLOOKUP(A54,cennik!A:B,2,FALSE)</f>
        <v>SEVROLL 06042 Elegant II spodné vedenie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spodné vedenie 2,35m grafit</v>
      </c>
      <c r="F55" s="48" t="str">
        <f>+VLOOKUP(A55,cennik!A:B,2,FALSE)</f>
        <v>SEVROLL 06043 Elegant II spodné vedenie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spodné vedenie 3m grafit</v>
      </c>
      <c r="F56" s="48" t="str">
        <f>+VLOOKUP(A56,cennik!A:B,2,FALSE)</f>
        <v>SEVROLL 06020 Elegant II spodné vedenie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spodné vedenie 4,05m grafit</v>
      </c>
      <c r="F57" s="48" t="str">
        <f>+VLOOKUP(A57,cennik!A:B,2,FALSE)</f>
        <v>SEVROLL 06021 Elegant II spodné vedenie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spodné vedenie 6m grafit</v>
      </c>
      <c r="F58" s="48" t="str">
        <f>+VLOOKUP(A58,cennik!A:B,2,FALSE)</f>
        <v>SEVROLL 06044 Elegant II spodné vedenie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4050-čierna mat, Elegant II</v>
      </c>
      <c r="D59" s="49">
        <v>409676</v>
      </c>
      <c r="E59" s="48" t="str">
        <f>+VLOOKUP(A59,cennik!A:G,2,FALSE)</f>
        <v>SEVROLL 05311 Elegant II spodné vedenie 4,05m čierna mat</v>
      </c>
      <c r="F59" s="48" t="str">
        <f>+VLOOKUP(A59,cennik!A:B,2,FALSE)</f>
        <v>SEVROLL 05311 Elegant II spodné vedenie 4,05m čierna mat</v>
      </c>
      <c r="H59" s="1">
        <v>4050</v>
      </c>
      <c r="I59" s="1" t="str">
        <f>CONCATENATE(H59,"-",J17,", ",J21)</f>
        <v>4050-čierna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2350-čierna mat, Elegant II</v>
      </c>
      <c r="D60" s="49">
        <v>409678</v>
      </c>
      <c r="E60" s="48" t="str">
        <f>+VLOOKUP(A60,cennik!A:G,2,FALSE)</f>
        <v>SEVROLL 05309 Elegant II spodné vedenie 2,35m čierna mat</v>
      </c>
      <c r="F60" s="48" t="str">
        <f>+VLOOKUP(A60,cennik!A:B,2,FALSE)</f>
        <v>SEVROLL 05309 Elegant II spodné vedenie 2,35m čierna mat</v>
      </c>
      <c r="H60" s="1">
        <v>2350</v>
      </c>
      <c r="I60" s="1" t="str">
        <f>CONCATENATE(H60,"-",J17,", ",J21)</f>
        <v>2350-čierna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3000-čierna mat, Elegant II</v>
      </c>
      <c r="D61" s="49">
        <v>412231</v>
      </c>
      <c r="E61" s="48" t="str">
        <f>+VLOOKUP(A61,cennik!A:G,2,FALSE)</f>
        <v>SEVROLL 05310 Elegant II spodné vedenie 3m čierna mat</v>
      </c>
      <c r="F61" s="48" t="str">
        <f>+VLOOKUP(A61,cennik!A:B,2,FALSE)</f>
        <v>SEVROLL 05310 Elegant II spodné vedenie 3m čierna mat</v>
      </c>
      <c r="H61" s="1">
        <v>3000</v>
      </c>
      <c r="I61" s="1" t="str">
        <f>CONCATENATE(H61,"-",J17,", ",J21)</f>
        <v>3000-čierna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1700-čierna mat, Elegant II</v>
      </c>
      <c r="D62" s="49">
        <v>422007</v>
      </c>
      <c r="E62" s="48" t="str">
        <f>+VLOOKUP(A62,cennik!A:G,2,FALSE)</f>
        <v>SEVROLL 05308 Elegant II spodné vedenie 1,7m čierna mat</v>
      </c>
      <c r="F62" s="48" t="str">
        <f>+VLOOKUP(A62,cennik!A:B,2,FALSE)</f>
        <v>SEVROLL 05308 Elegant II spodné vedenie 1,7m čierna mat</v>
      </c>
      <c r="H62" s="1">
        <v>1700</v>
      </c>
      <c r="I62" s="1" t="str">
        <f>CONCATENATE(H62,"-",J17,", ",J21)</f>
        <v>1700-čierna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6000-čierna mat, Elegant II</v>
      </c>
      <c r="D63" s="49">
        <v>452743</v>
      </c>
      <c r="E63" s="48" t="str">
        <f>+VLOOKUP(A63,cennik!A:G,2,FALSE)</f>
        <v>SEVROLL 05312 Elegant II spodné vedenie 6m čierna mat</v>
      </c>
      <c r="F63" s="48" t="str">
        <f>+VLOOKUP(A63,cennik!A:B,2,FALSE)</f>
        <v>SEVROLL 05312 Elegant II spodné vedenie 6m čierna mat</v>
      </c>
      <c r="H63" s="1">
        <v>6000</v>
      </c>
      <c r="I63" s="1" t="str">
        <f>CONCATENATE(H63,"-",J17,", ",J21)</f>
        <v>6000-čierna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1700-zlatá/mosadz,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1700-zlatá/mosadz,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2350-zlatá/mosadz,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2350-zlatá/mosadz,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3000-zlatá/mosadz,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3000-zlatá/mosadz,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4050-zlatá/mosadz,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4050-zlatá/mosadz,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6000-zlatá/mosadz,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6000-zlatá/mosadz,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1700-kart. tm.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1700-kart. tm. oliva,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2350-kart. tm.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2350-kart. tm. oliva,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3000-kart. tm.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3000-kart. tm. oliva,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4050-kart. tm.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4050-kart. tm. oliva,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6000-kart. tm.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6000-kart. tm. oliva,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1700-kart. čierna,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1700-kart. čierna,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2350-kart. čierna,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2350-kart. čierna,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3000-kart. čierna,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3000-kart. čierna,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4050-kart. čierna,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4050-kart. čierna,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6000-kart. čierna,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6000-kart. čierna,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1700-čierna štrukturálna, Elegant II</v>
      </c>
      <c r="D84" s="196">
        <v>526506</v>
      </c>
      <c r="E84" s="48" t="str">
        <f>+VLOOKUP(A84,cennik!A:G,2,FALSE)</f>
        <v>SEVROLL 06269 Elegant II spodné vedenie 1,7m čierna štrukturálna</v>
      </c>
      <c r="F84" s="48" t="str">
        <f>+VLOOKUP(A84,cennik!A:B,2,FALSE)</f>
        <v>SEVROLL 06269 Elegant II spodné vedenie 1,7m čierna štrukturálna</v>
      </c>
      <c r="H84" s="1">
        <v>1700</v>
      </c>
      <c r="I84" s="1" t="str">
        <f>CONCATENATE(H84,"-",J22,", ",J20)</f>
        <v>1700-čierna štrukturálna, Elegant II</v>
      </c>
    </row>
    <row r="85" spans="1:26" ht="15" customHeight="1" x14ac:dyDescent="0.3">
      <c r="A85" s="196">
        <v>526509</v>
      </c>
      <c r="C85" s="1" t="str">
        <f>CONCATENATE(H85,"-",J22,", ",J20)</f>
        <v>2350-čierna štrukturálna, Elegant II</v>
      </c>
      <c r="D85" s="196">
        <v>526509</v>
      </c>
      <c r="E85" s="48" t="str">
        <f>+VLOOKUP(A85,cennik!A:G,2,FALSE)</f>
        <v>SEVROLL 06270 Elegant II spodné vedenie 2,35m čierna štrukturálna</v>
      </c>
      <c r="F85" s="48" t="str">
        <f>+VLOOKUP(A85,cennik!A:B,2,FALSE)</f>
        <v>SEVROLL 06270 Elegant II spodné vedenie 2,35m čierna štrukturálna</v>
      </c>
      <c r="H85" s="1">
        <v>2350</v>
      </c>
      <c r="I85" s="1" t="str">
        <f>CONCATENATE(H85,"-",J22,", ",J20)</f>
        <v>2350-čierna štrukturálna, Elegant II</v>
      </c>
    </row>
    <row r="86" spans="1:26" ht="15" customHeight="1" x14ac:dyDescent="0.3">
      <c r="A86" s="196">
        <v>526510</v>
      </c>
      <c r="C86" s="1" t="str">
        <f>CONCATENATE(H86,"-",J22,", ",J20)</f>
        <v>3000-čierna štrukturálna, Elegant II</v>
      </c>
      <c r="D86" s="196">
        <v>526510</v>
      </c>
      <c r="E86" s="48" t="str">
        <f>+VLOOKUP(A86,cennik!A:G,2,FALSE)</f>
        <v>SEVROLL 06271 Elegant II spodné vedenie 3m čierna štrukturálna</v>
      </c>
      <c r="F86" s="48" t="str">
        <f>+VLOOKUP(A86,cennik!A:B,2,FALSE)</f>
        <v>SEVROLL 06271 Elegant II spodné vedenie 3m čierna štrukturálna</v>
      </c>
      <c r="H86" s="1">
        <v>3000</v>
      </c>
      <c r="I86" s="1" t="str">
        <f>CONCATENATE(H86,"-",J22,", ",J20)</f>
        <v>3000-čierna štrukturálna, Elegant II</v>
      </c>
    </row>
    <row r="87" spans="1:26" ht="15" customHeight="1" x14ac:dyDescent="0.3">
      <c r="A87" s="196">
        <v>526511</v>
      </c>
      <c r="C87" s="1" t="str">
        <f>CONCATENATE(H87,"-",J22,", ",J20)</f>
        <v>4050-čierna štrukturálna, Elegant II</v>
      </c>
      <c r="D87" s="196">
        <v>526511</v>
      </c>
      <c r="E87" s="48" t="str">
        <f>+VLOOKUP(A87,cennik!A:G,2,FALSE)</f>
        <v>SEVROLL 06272 Elegant II spodné vedenie 4,05m čierna štrukturálna</v>
      </c>
      <c r="F87" s="48" t="str">
        <f>+VLOOKUP(A87,cennik!A:B,2,FALSE)</f>
        <v>SEVROLL 06272 Elegant II spodné vedenie 4,05m čierna štrukturálna</v>
      </c>
      <c r="H87" s="1">
        <v>4050</v>
      </c>
      <c r="I87" s="1" t="str">
        <f>CONCATENATE(H87,"-",J22,", ",J20)</f>
        <v>4050-čierna štrukturálna, Elegant II</v>
      </c>
    </row>
    <row r="88" spans="1:26" ht="15" customHeight="1" x14ac:dyDescent="0.3">
      <c r="A88" s="196">
        <v>526512</v>
      </c>
      <c r="C88" s="1" t="str">
        <f>CONCATENATE(H88,"-",J22,", ",J20)</f>
        <v>6000-čierna štrukturálna, Elegant II</v>
      </c>
      <c r="D88" s="196">
        <v>526512</v>
      </c>
      <c r="E88" s="48" t="str">
        <f>+VLOOKUP(A88,cennik!A:G,2,FALSE)</f>
        <v>SEVROLL 06128 Elegant II spodné vedenie 6m čierna štrukturálna</v>
      </c>
      <c r="F88" s="48" t="str">
        <f>+VLOOKUP(A88,cennik!A:B,2,FALSE)</f>
        <v>SEVROLL 06128 Elegant II spodné vedenie 6m čierna štrukturálna</v>
      </c>
      <c r="H88" s="1">
        <v>6000</v>
      </c>
      <c r="I88" s="1" t="str">
        <f>CONCATENATE(H88,"-",J22,", ",J20)</f>
        <v>6000-čierna štrukturálna, Elegant II</v>
      </c>
    </row>
    <row r="89" spans="1:26" ht="15" customHeight="1" x14ac:dyDescent="0.3">
      <c r="A89" s="2">
        <v>394792</v>
      </c>
      <c r="C89" s="1" t="str">
        <f>CONCATENATE(H89,"-",J18,", ",J19)</f>
        <v>1700-biela mat, Elegant II</v>
      </c>
      <c r="D89" s="2">
        <v>394792</v>
      </c>
      <c r="E89" s="48" t="str">
        <f>+VLOOKUP(A89,cennik!A:G,2,FALSE)</f>
        <v>SEVROLL 05081 Elegant II spodné vedenie 1,7m biela mat</v>
      </c>
      <c r="F89" s="48" t="str">
        <f>+VLOOKUP(A89,cennik!A:B,2,FALSE)</f>
        <v>SEVROLL 05081 Elegant II spodné vedenie 1,7m biela mat</v>
      </c>
      <c r="H89" s="1">
        <v>1700</v>
      </c>
      <c r="I89" s="1" t="str">
        <f>CONCATENATE(H89,"-",J18,", ",J19)</f>
        <v>1700-biela mat, Elegant II</v>
      </c>
    </row>
    <row r="90" spans="1:26" ht="15" customHeight="1" x14ac:dyDescent="0.3">
      <c r="A90" s="2">
        <v>394795</v>
      </c>
      <c r="C90" s="1" t="str">
        <f>CONCATENATE(H90,"-",J18,", ",J19)</f>
        <v>2350-biela mat, Elegant II</v>
      </c>
      <c r="D90" s="2">
        <v>394795</v>
      </c>
      <c r="E90" s="48" t="str">
        <f>+VLOOKUP(A90,cennik!A:G,2,FALSE)</f>
        <v>SEVROLL 05160 Elegant II spodné vedenie 2,35m biely mat</v>
      </c>
      <c r="F90" s="48" t="str">
        <f>+VLOOKUP(A90,cennik!A:B,2,FALSE)</f>
        <v>SEVROLL 05160 Elegant II spodné vedenie 2,35m biely mat</v>
      </c>
      <c r="H90" s="1">
        <v>2350</v>
      </c>
      <c r="I90" s="1" t="str">
        <f>CONCATENATE(H90,"-",J18,", ",J19)</f>
        <v>2350-biela mat, Elegant II</v>
      </c>
    </row>
    <row r="91" spans="1:26" ht="15" customHeight="1" x14ac:dyDescent="0.3">
      <c r="A91" s="2">
        <v>276743</v>
      </c>
      <c r="C91" s="1" t="str">
        <f>CONCATENATE(H91,"-",J18,", ",J19)</f>
        <v>3000-biela mat, Elegant II</v>
      </c>
      <c r="D91" s="2">
        <v>276743</v>
      </c>
      <c r="E91" s="48" t="str">
        <f>+VLOOKUP(A91,cennik!A:G,2,FALSE)</f>
        <v>SEVROLL 04437 Elegant II spodné vedenie  3m biela mat</v>
      </c>
      <c r="F91" s="48" t="str">
        <f>+VLOOKUP(A91,cennik!A:B,2,FALSE)</f>
        <v>SEVROLL 04437 Elegant II spodné vedenie  3m biela mat</v>
      </c>
      <c r="H91" s="1">
        <v>3000</v>
      </c>
      <c r="I91" s="1" t="str">
        <f>CONCATENATE(H91,"-",J18,", ",J19)</f>
        <v>3000-biela mat, Elegant II</v>
      </c>
    </row>
    <row r="92" spans="1:26" ht="15" customHeight="1" x14ac:dyDescent="0.3">
      <c r="A92" s="2">
        <v>394796</v>
      </c>
      <c r="C92" s="1" t="str">
        <f>CONCATENATE(H92,"-",J18,", ",J19)</f>
        <v>4050-biela mat, Elegant II</v>
      </c>
      <c r="D92" s="2">
        <v>394796</v>
      </c>
      <c r="E92" s="48" t="str">
        <f>+VLOOKUP(A92,cennik!A:G,2,FALSE)</f>
        <v>SEVROLL 05161 Elegant II spodné vedenie 4,05m biela mat</v>
      </c>
      <c r="F92" s="48" t="str">
        <f>+VLOOKUP(A92,cennik!A:B,2,FALSE)</f>
        <v>SEVROLL 05161 Elegant II spodné vedenie 4,05m biela mat</v>
      </c>
      <c r="H92" s="1">
        <v>4050</v>
      </c>
      <c r="I92" s="1" t="str">
        <f>CONCATENATE(H92,"-",J18,", ",J19)</f>
        <v>4050-biela mat, Elegant II</v>
      </c>
    </row>
    <row r="93" spans="1:26" ht="15" customHeight="1" x14ac:dyDescent="0.3">
      <c r="A93" s="2">
        <v>394800</v>
      </c>
      <c r="C93" s="1" t="str">
        <f>CONCATENATE(H93,"-",J18,", ",J19)</f>
        <v>6000-biela mat, Elegant II</v>
      </c>
      <c r="D93" s="2">
        <v>394800</v>
      </c>
      <c r="E93" s="48" t="str">
        <f>+VLOOKUP(A93,cennik!A:G,2,FALSE)</f>
        <v>SEVROLL 05162 Elegant II spodné vedenie 6m biela mat</v>
      </c>
      <c r="F93" s="48" t="str">
        <f>+VLOOKUP(A93,cennik!A:B,2,FALSE)</f>
        <v>SEVROLL 05162 Elegant II spodné vedenie 6m biela mat</v>
      </c>
      <c r="H93" s="1">
        <v>6000</v>
      </c>
      <c r="I93" s="1" t="str">
        <f>CONCATENATE(H93,"-",J18,", ",J19)</f>
        <v>6000-biela mat,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1700-čierna lesk, Elegant II</v>
      </c>
      <c r="D94" s="418">
        <v>405393</v>
      </c>
      <c r="E94" s="419" t="str">
        <f>+VLOOKUP(A94,cennik!A:G,2,FALSE)</f>
        <v>SEVROLL 05155 Elegant II spodne vedenie 1,7m čierna lesk</v>
      </c>
      <c r="F94" s="419" t="str">
        <f>+VLOOKUP(A94,cennik!A:B,2,FALSE)</f>
        <v>SEVROLL 05155 Elegant II spodne vedenie 1,7m čierna lesk</v>
      </c>
      <c r="G94" s="417"/>
      <c r="H94" s="417">
        <v>1700</v>
      </c>
      <c r="I94" s="1" t="str">
        <f>CONCATENATE(H94,"-",J16,", ",J19)</f>
        <v>1700-čierna lesk,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2350-čierna lesk, Elegant II</v>
      </c>
      <c r="D95" s="418">
        <v>398188</v>
      </c>
      <c r="E95" s="419" t="str">
        <f>+VLOOKUP(A95,cennik!A:G,2,FALSE)</f>
        <v>SEVROLL 05156 Elegant II spodné vedenie 2,35m čierna lesk</v>
      </c>
      <c r="F95" s="419" t="str">
        <f>+VLOOKUP(A95,cennik!A:B,2,FALSE)</f>
        <v>SEVROLL 05156 Elegant II spodné vedenie 2,35m čierna lesk</v>
      </c>
      <c r="G95" s="417"/>
      <c r="H95" s="417">
        <v>2350</v>
      </c>
      <c r="I95" s="1" t="str">
        <f>CONCATENATE(H95,"-",J16,", ",J19)</f>
        <v>2350-čierna lesk,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3000-čierna lesk, Elegant II</v>
      </c>
      <c r="D96" s="418">
        <v>405403</v>
      </c>
      <c r="E96" s="419" t="str">
        <f>+VLOOKUP(A96,cennik!A:G,2,FALSE)</f>
        <v>SEVROLL 05157 Elegant II spodné vedenie 3m čierna lesk</v>
      </c>
      <c r="F96" s="419" t="str">
        <f>+VLOOKUP(A96,cennik!A:B,2,FALSE)</f>
        <v>SEVROLL 05157 Elegant II spodné vedenie 3m čierna lesk</v>
      </c>
      <c r="G96" s="417"/>
      <c r="H96" s="417">
        <v>3000</v>
      </c>
      <c r="I96" s="1" t="str">
        <f>CONCATENATE(H96,"-",J16,", ",J19)</f>
        <v>3000-čierna lesk,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4050-čierna lesk, Elegant II</v>
      </c>
      <c r="D97" s="418">
        <v>405404</v>
      </c>
      <c r="E97" s="419" t="str">
        <f>+VLOOKUP(A97,cennik!A:G,2,FALSE)</f>
        <v>SEVROLL 05158 Elegant II spodné vedenie 4,05m čierna lesk</v>
      </c>
      <c r="F97" s="419" t="str">
        <f>+VLOOKUP(A97,cennik!A:B,2,FALSE)</f>
        <v>SEVROLL 05158 Elegant II spodné vedenie 4,05m čierna lesk</v>
      </c>
      <c r="G97" s="417"/>
      <c r="H97" s="417">
        <v>4050</v>
      </c>
      <c r="I97" s="1" t="str">
        <f>CONCATENATE(H97,"-",J16,", ",J19)</f>
        <v>4050-čierna lesk,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6000-čierna lesk, Elegant II</v>
      </c>
      <c r="D98" s="418">
        <v>405406</v>
      </c>
      <c r="E98" s="419" t="str">
        <f>+VLOOKUP(A98,cennik!A:G,2,FALSE)</f>
        <v>SEVROLL 05159 Elegant II spodné vedenie 6m čierna lesk</v>
      </c>
      <c r="F98" s="419" t="str">
        <f>+VLOOKUP(A98,cennik!A:B,2,FALSE)</f>
        <v>SEVROLL 05159 Elegant II spodné vedenie 6m čierna lesk</v>
      </c>
      <c r="G98" s="417"/>
      <c r="H98" s="417">
        <v>6000</v>
      </c>
      <c r="I98" s="1" t="str">
        <f>CONCATENATE(H98,"-",J16,", ",J19)</f>
        <v>6000-čierna lesk,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1700-čierna mat, Elegant II</v>
      </c>
      <c r="D99" s="417">
        <v>422007</v>
      </c>
      <c r="E99" s="419" t="str">
        <f>+VLOOKUP(A99,cennik!A:G,2,FALSE)</f>
        <v>SEVROLL 05308 Elegant II spodné vedenie 1,7m čierna mat</v>
      </c>
      <c r="F99" s="419" t="str">
        <f>+VLOOKUP(A99,cennik!A:B,2,FALSE)</f>
        <v>SEVROLL 05308 Elegant II spodné vedenie 1,7m čierna mat</v>
      </c>
      <c r="G99" s="417"/>
      <c r="H99" s="417">
        <v>1700</v>
      </c>
      <c r="I99" s="1" t="str">
        <f>CONCATENATE(H99,"-",J17,", ",J19)</f>
        <v>1700-čierna mat,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2350-čierna mat, Elegant II</v>
      </c>
      <c r="D100" s="417">
        <v>409678</v>
      </c>
      <c r="E100" s="419" t="str">
        <f>+VLOOKUP(A100,cennik!A:G,2,FALSE)</f>
        <v>SEVROLL 05309 Elegant II spodné vedenie 2,35m čierna mat</v>
      </c>
      <c r="F100" s="419" t="str">
        <f>+VLOOKUP(A100,cennik!A:B,2,FALSE)</f>
        <v>SEVROLL 05309 Elegant II spodné vedenie 2,35m čierna mat</v>
      </c>
      <c r="G100" s="417"/>
      <c r="H100" s="417">
        <v>2350</v>
      </c>
      <c r="I100" s="1" t="str">
        <f>CONCATENATE(H100,"-",J17,", ",J19)</f>
        <v>2350-čierna mat,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3000-čierna mat, Elegant II</v>
      </c>
      <c r="D101" s="417">
        <v>412231</v>
      </c>
      <c r="E101" s="419" t="str">
        <f>+VLOOKUP(A101,cennik!A:G,2,FALSE)</f>
        <v>SEVROLL 05310 Elegant II spodné vedenie 3m čierna mat</v>
      </c>
      <c r="F101" s="419" t="str">
        <f>+VLOOKUP(A101,cennik!A:B,2,FALSE)</f>
        <v>SEVROLL 05310 Elegant II spodné vedenie 3m čierna mat</v>
      </c>
      <c r="G101" s="417"/>
      <c r="H101" s="417">
        <v>3000</v>
      </c>
      <c r="I101" s="1" t="str">
        <f>CONCATENATE(H101,"-",J17,", ",J19)</f>
        <v>3000-čierna mat,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4050-čierna mat, Elegant II</v>
      </c>
      <c r="D102" s="417">
        <v>409676</v>
      </c>
      <c r="E102" s="419" t="str">
        <f>+VLOOKUP(A102,cennik!A:G,2,FALSE)</f>
        <v>SEVROLL 05311 Elegant II spodné vedenie 4,05m čierna mat</v>
      </c>
      <c r="F102" s="419" t="str">
        <f>+VLOOKUP(A102,cennik!A:B,2,FALSE)</f>
        <v>SEVROLL 05311 Elegant II spodné vedenie 4,05m čierna mat</v>
      </c>
      <c r="G102" s="417"/>
      <c r="H102" s="417">
        <v>4050</v>
      </c>
      <c r="I102" s="1" t="str">
        <f>CONCATENATE(H102,"-",J17,", ",J19)</f>
        <v>4050-čierna mat,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6000-čierna mat, Elegant II</v>
      </c>
      <c r="D103" s="418">
        <v>452743</v>
      </c>
      <c r="E103" s="419" t="str">
        <f>+VLOOKUP(A103,cennik!A:G,2,FALSE)</f>
        <v>SEVROLL 05312 Elegant II spodné vedenie 6m čierna mat</v>
      </c>
      <c r="F103" s="419" t="str">
        <f>+VLOOKUP(A103,cennik!A:B,2,FALSE)</f>
        <v>SEVROLL 05312 Elegant II spodné vedenie 6m čierna mat</v>
      </c>
      <c r="G103" s="417"/>
      <c r="H103" s="417">
        <v>6000</v>
      </c>
      <c r="I103" s="1" t="str">
        <f>CONCATENATE(H103,"-",J17,", ",J19)</f>
        <v>6000-čierna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1700-čierna štrukturálna, Elegant II</v>
      </c>
      <c r="D104" s="196">
        <v>526506</v>
      </c>
      <c r="E104" s="419" t="str">
        <f>+VLOOKUP(A104,cennik!A:G,2,FALSE)</f>
        <v>SEVROLL 06269 Elegant II spodné vedenie 1,7m čierna štrukturálna</v>
      </c>
      <c r="F104" s="419"/>
      <c r="G104" s="417"/>
      <c r="H104" s="417">
        <v>1700</v>
      </c>
      <c r="I104" s="1" t="str">
        <f>CONCATENATE(H104,"-",J22,", ",J19)</f>
        <v>1700-čierna štrukturálna,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2350-čierna štrukturálna, Elegant II</v>
      </c>
      <c r="D105" s="196">
        <v>526509</v>
      </c>
      <c r="E105" s="419" t="str">
        <f>+VLOOKUP(A105,cennik!A:G,2,FALSE)</f>
        <v>SEVROLL 06270 Elegant II spodné vedenie 2,35m čierna štrukturálna</v>
      </c>
      <c r="F105" s="419"/>
      <c r="G105" s="417"/>
      <c r="H105" s="417">
        <v>2350</v>
      </c>
      <c r="I105" s="1" t="str">
        <f>CONCATENATE(H105,"-",J22,", ",J19)</f>
        <v>2350-čierna štrukturálna,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3000-čierna štrukturálna, Elegant II</v>
      </c>
      <c r="D106" s="196">
        <v>526510</v>
      </c>
      <c r="E106" s="419" t="str">
        <f>+VLOOKUP(A106,cennik!A:G,2,FALSE)</f>
        <v>SEVROLL 06271 Elegant II spodné vedenie 3m čierna štrukturálna</v>
      </c>
      <c r="F106" s="419"/>
      <c r="G106" s="417"/>
      <c r="H106" s="417">
        <v>3000</v>
      </c>
      <c r="I106" s="1" t="str">
        <f>CONCATENATE(H106,"-",J22,", ",J19)</f>
        <v>3000-čierna štrukturálna,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4050-čierna štrukturálna, Elegant II</v>
      </c>
      <c r="D107" s="196">
        <v>526511</v>
      </c>
      <c r="E107" s="419" t="str">
        <f>+VLOOKUP(A107,cennik!A:G,2,FALSE)</f>
        <v>SEVROLL 06272 Elegant II spodné vedenie 4,05m čierna štrukturálna</v>
      </c>
      <c r="F107" s="419"/>
      <c r="G107" s="417"/>
      <c r="H107" s="417">
        <v>4050</v>
      </c>
      <c r="I107" s="1" t="str">
        <f>CONCATENATE(H107,"-",J22,", ",J19)</f>
        <v>4050-čierna štrukturálna,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6000-čierna štrukturálna, Elegant II</v>
      </c>
      <c r="D108" s="196">
        <v>526512</v>
      </c>
      <c r="E108" s="419" t="str">
        <f>+VLOOKUP(A108,cennik!A:G,2,FALSE)</f>
        <v>SEVROLL 06128 Elegant II spodné vedenie 6m čierna štrukturálna</v>
      </c>
      <c r="F108" s="419"/>
      <c r="G108" s="417"/>
      <c r="H108" s="417">
        <v>6000</v>
      </c>
      <c r="I108" s="1" t="str">
        <f>CONCATENATE(H108,"-",J22,", ",J19)</f>
        <v>6000-čierna štrukturálna,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3000-biela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3000-biela mat,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1700-biela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1700-biela mat,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2350-biela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2350-biela mat,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4050-biela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4050-biela mat,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6000-biela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6000-biela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1700-strieborná , Elegant II</v>
      </c>
      <c r="D115" s="49">
        <v>318657</v>
      </c>
      <c r="E115" s="48" t="str">
        <f>+VLOOKUP(A115,cennik!A:G,2,FALSE)</f>
        <v>SEVROLL 04302 maska Elegant II 1,7m strieborná</v>
      </c>
      <c r="F115" s="48" t="str">
        <f>+VLOOKUP(A115,cennik!A:B,2,FALSE)</f>
        <v>SEVROLL 04302 maska Elegant II 1,7m strieborná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1700-strieborná 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2350-strieborná , Elegant II</v>
      </c>
      <c r="D116" s="49">
        <v>318660</v>
      </c>
      <c r="E116" s="48" t="str">
        <f>+VLOOKUP(A116,cennik!A:G,2,FALSE)</f>
        <v>SEVROLL 04303 maska Elegant II 2,35m strieborná</v>
      </c>
      <c r="F116" s="48" t="str">
        <f>+VLOOKUP(A116,cennik!A:B,2,FALSE)</f>
        <v>SEVROLL 04303 maska Elegant II 2,35m strieborná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2350-strieborná 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3000-strieborná , Elegant II</v>
      </c>
      <c r="D117" s="49">
        <v>345408</v>
      </c>
      <c r="E117" s="48" t="str">
        <f>+VLOOKUP(A117,cennik!A:G,2,FALSE)</f>
        <v>SEVROLL 04304 maska Elegant II 3m strieborná</v>
      </c>
      <c r="F117" s="48" t="str">
        <f>+VLOOKUP(A117,cennik!A:B,2,FALSE)</f>
        <v>SEVROLL 04304 maska Elegant II 3m strieborná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3000-strieborná 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4050-strieborná , Elegant II</v>
      </c>
      <c r="D118" s="49">
        <v>345776</v>
      </c>
      <c r="E118" s="48" t="str">
        <f>+VLOOKUP(A118,cennik!A:G,2,FALSE)</f>
        <v>SEVROLL 04305 maska Elegant II 4,05m strieborná</v>
      </c>
      <c r="F118" s="48" t="str">
        <f>+VLOOKUP(A118,cennik!A:B,2,FALSE)</f>
        <v>SEVROLL 04305 maska Elegant II 4,05m strieborná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4050-strieborná 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6000-strieborná , Elegant II</v>
      </c>
      <c r="D119" s="168">
        <v>346118</v>
      </c>
      <c r="E119" s="48" t="str">
        <f>+VLOOKUP(A119,cennik!A:G,2,FALSE)</f>
        <v>SEVROLL 04307 maska Elegant II 6m strieborná</v>
      </c>
      <c r="F119" s="48" t="str">
        <f>+VLOOKUP(A119,cennik!A:B,2,FALSE)</f>
        <v>SEVROLL 04307 maska Elegant II 6m strieborná</v>
      </c>
      <c r="H119" s="1">
        <v>6000</v>
      </c>
      <c r="I119" s="1" t="str">
        <f>CONCATENATE(H119,"-",J4,", ",J19)</f>
        <v>6000-strieborná 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1700-kart. tm.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1700-kart. tm. oliva,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2350-kart. tm. oliva, Elegant II</v>
      </c>
      <c r="D131" s="49">
        <v>345405</v>
      </c>
      <c r="E131" s="48" t="str">
        <f>+VLOOKUP(A131,cennik!A:G,2,FALSE)</f>
        <v>SEVROLL 04359 maska Elegant II 2,35 oliva tmavá kartáčovaná</v>
      </c>
      <c r="F131" s="48" t="str">
        <f>+VLOOKUP(A131,cennik!A:B,2,FALSE)</f>
        <v>SEVROLL 04359 maska Elegant II 2,35 oliva tmavá kartáčovaná</v>
      </c>
      <c r="H131" s="1">
        <v>2350</v>
      </c>
      <c r="I131" s="1" t="str">
        <f>CONCATENATE(H131,"-",J8,", ",J19)</f>
        <v>2350-kart. tm. oliva,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3000-kart. tm.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3000-kart. tm. oliva,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4050-kart. tm.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4050-kart. tm. oliva,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6000-kart. tm.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6000-kart. tm. oliva,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1700-kart. čierna, Elegant II</v>
      </c>
      <c r="D135" s="49">
        <v>345403</v>
      </c>
      <c r="E135" s="48" t="str">
        <f>+VLOOKUP(A135,cennik!A:G,2,FALSE)</f>
        <v>SEVROLL 04353 maska Elegant II 1,7m čierna  kartáčovaná</v>
      </c>
      <c r="F135" s="48" t="str">
        <f>+VLOOKUP(A135,cennik!A:B,2,FALSE)</f>
        <v>SEVROLL 04353 maska Elegant II 1,7m čierna  kartáčovaná</v>
      </c>
      <c r="H135" s="1">
        <v>1700</v>
      </c>
      <c r="I135" s="1" t="str">
        <f>CONCATENATE(H135,"-",J9,", ",J19)</f>
        <v>1700-kart. čierna,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2350-kart. čierna, Elegant II</v>
      </c>
      <c r="D136" s="49">
        <v>345407</v>
      </c>
      <c r="E136" s="48" t="str">
        <f>+VLOOKUP(A136,cennik!A:G,2,FALSE)</f>
        <v>SEVROLL 04354 maska Elegant II 2,35m čierna  kartáčovaná</v>
      </c>
      <c r="F136" s="48" t="str">
        <f>+VLOOKUP(A136,cennik!A:B,2,FALSE)</f>
        <v>SEVROLL 04354 maska Elegant II 2,35m čierna  kartáčovaná</v>
      </c>
      <c r="H136" s="1">
        <v>2350</v>
      </c>
      <c r="I136" s="1" t="str">
        <f>CONCATENATE(H136,"-",J9,", ",J19)</f>
        <v>2350-kart. čierna,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3000-kart. čierna, Elegant II</v>
      </c>
      <c r="D137" s="49">
        <v>345412</v>
      </c>
      <c r="E137" s="48" t="str">
        <f>+VLOOKUP(A137,cennik!A:G,2,FALSE)</f>
        <v>SEVROLL 04355 maska Elegant II 3m čierna  kartáčovaná</v>
      </c>
      <c r="F137" s="48" t="str">
        <f>+VLOOKUP(A137,cennik!A:B,2,FALSE)</f>
        <v>SEVROLL 04355 maska Elegant II 3m čierna  kartáčovaná</v>
      </c>
      <c r="H137" s="1">
        <v>3000</v>
      </c>
      <c r="I137" s="1" t="str">
        <f>CONCATENATE(H137,"-",J9,", ",J19)</f>
        <v>3000-kart. čierna,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4050-kart. čierna, Elegant II</v>
      </c>
      <c r="D138" s="49">
        <v>346116</v>
      </c>
      <c r="E138" s="48" t="str">
        <f>+VLOOKUP(A138,cennik!A:G,2,FALSE)</f>
        <v>SEVROLL 04356 maska Elegant II 4,05m čierna  kartáčovaná</v>
      </c>
      <c r="F138" s="48" t="str">
        <f>+VLOOKUP(A138,cennik!A:B,2,FALSE)</f>
        <v>SEVROLL 04356 maska Elegant II 4,05m čierna  kartáčovaná</v>
      </c>
      <c r="H138" s="1">
        <v>4050</v>
      </c>
      <c r="I138" s="1" t="str">
        <f>CONCATENATE(H138,"-",J9,", ",J19)</f>
        <v>4050-kart. čierna,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6000-kart. čierna, Elegant II</v>
      </c>
      <c r="D139" s="49">
        <v>346122</v>
      </c>
      <c r="E139" s="48" t="str">
        <f>+VLOOKUP(A139,cennik!A:G,2,FALSE)</f>
        <v>SEVROLL 04357 maska Elegant II 6m čierna kartáčovaná</v>
      </c>
      <c r="F139" s="48" t="str">
        <f>+VLOOKUP(A139,cennik!A:B,2,FALSE)</f>
        <v>SEVROLL 04357 maska Elegant II 6m čierna kartáčovaná</v>
      </c>
      <c r="H139" s="1">
        <v>6000</v>
      </c>
      <c r="I139" s="1" t="str">
        <f>CONCATENATE(H139,"-",J9,", ",J19)</f>
        <v>6000-kart. čierna,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1700-biela lesk, Elegant II</v>
      </c>
      <c r="D140" s="49">
        <v>318656</v>
      </c>
      <c r="E140" s="48" t="str">
        <f>+VLOOKUP(A140,cennik!A:G,2,FALSE)</f>
        <v>SEVROLL 04313 maska Elegant II 1,7m biela lesk</v>
      </c>
      <c r="F140" s="48" t="str">
        <f>+VLOOKUP(A140,cennik!A:B,2,FALSE)</f>
        <v>SEVROLL 04313 maska Elegant II 1,7m biela lesk</v>
      </c>
      <c r="H140" s="1">
        <v>1700</v>
      </c>
      <c r="I140" s="1" t="str">
        <f>CONCATENATE(H140,"-",J15,", ",J19)</f>
        <v>1700-biela lesk,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2350-biela lesk, Elegant II</v>
      </c>
      <c r="D141" s="49">
        <v>318659</v>
      </c>
      <c r="E141" s="48" t="str">
        <f>+VLOOKUP(A141,cennik!A:G,2,FALSE)</f>
        <v>SEVROLL 04314 maska Elegant II 2,35m biela lesk</v>
      </c>
      <c r="F141" s="48" t="str">
        <f>+VLOOKUP(A141,cennik!A:B,2,FALSE)</f>
        <v>SEVROLL 04314 maska Elegant II 2,35m biela lesk</v>
      </c>
      <c r="H141" s="1">
        <v>2350</v>
      </c>
      <c r="I141" s="1" t="str">
        <f>CONCATENATE(H141,"-",J15,", ",J19)</f>
        <v>2350-biela lesk,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3000-biela lesk, Elegant II</v>
      </c>
      <c r="D142" s="49">
        <v>345413</v>
      </c>
      <c r="E142" s="48" t="str">
        <f>+VLOOKUP(A142,cennik!A:G,2,FALSE)</f>
        <v>SEVROLL 04315 maska Elegant II 3m biela lesk</v>
      </c>
      <c r="F142" s="48" t="str">
        <f>+VLOOKUP(A142,cennik!A:B,2,FALSE)</f>
        <v>SEVROLL 04315 maska Elegant II 3m biela lesk</v>
      </c>
      <c r="H142" s="1">
        <v>3000</v>
      </c>
      <c r="I142" s="1" t="str">
        <f>CONCATENATE(H142,"-",J15,", ",J19)</f>
        <v>3000-biela lesk,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4050-biela lesk, Elegant II</v>
      </c>
      <c r="D143" s="49">
        <v>346117</v>
      </c>
      <c r="E143" s="48" t="str">
        <f>+VLOOKUP(A143,cennik!A:G,2,FALSE)</f>
        <v>SEVROLL 04316 maska Elegant II 4,05m biela lesk</v>
      </c>
      <c r="F143" s="48" t="str">
        <f>+VLOOKUP(A143,cennik!A:B,2,FALSE)</f>
        <v>SEVROLL 04316 maska Elegant II 4,05m biela lesk</v>
      </c>
      <c r="H143" s="1">
        <v>4050</v>
      </c>
      <c r="I143" s="1" t="str">
        <f>CONCATENATE(H143,"-",J15,", ",J19)</f>
        <v>4050-biela lesk,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6000-biela lesk, Elegant II</v>
      </c>
      <c r="D144" s="49">
        <v>346123</v>
      </c>
      <c r="E144" s="48" t="str">
        <f>+VLOOKUP(A144,cennik!A:G,2,FALSE)</f>
        <v>SEVROLL 04317 maska Elegant II 6m biela lesk</v>
      </c>
      <c r="F144" s="48" t="str">
        <f>+VLOOKUP(A144,cennik!A:B,2,FALSE)</f>
        <v>SEVROLL 04317 maska Elegant II 6m biela lesk</v>
      </c>
      <c r="H144" s="1">
        <v>6000</v>
      </c>
      <c r="I144" s="1" t="str">
        <f>CONCATENATE(H144,"-",J15,", ",J19)</f>
        <v>6000-biela lesk,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1700-zlatá/mosadz, Elegant II</v>
      </c>
      <c r="D145" s="49">
        <v>542674</v>
      </c>
      <c r="E145" s="48" t="str">
        <f>+VLOOKUP(A145,cennik!A:G,2,FALSE)</f>
        <v>SEVROLL 06800 maska Elegant II 1,7m zlatá/mosadz</v>
      </c>
      <c r="F145" s="48" t="str">
        <f>+VLOOKUP(A145,cennik!A:B,2,FALSE)</f>
        <v>SEVROLL 06800 maska Elegant II 1,7m zlatá/mosadz</v>
      </c>
      <c r="H145" s="1" t="s">
        <v>464</v>
      </c>
      <c r="I145" s="1" t="str">
        <f>CONCATENATE(H145,"-",J5,", ",J19)</f>
        <v>1700-zlatá/mosadz,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2350-zlatá/mosadz, Elegant II</v>
      </c>
      <c r="D146" s="49">
        <v>542675</v>
      </c>
      <c r="E146" s="48" t="str">
        <f>+VLOOKUP(A146,cennik!A:G,2,FALSE)</f>
        <v>SEVROLL 06801 maska Elegant II 2,35m zlatá/mosadz</v>
      </c>
      <c r="F146" s="48" t="str">
        <f>+VLOOKUP(A146,cennik!A:B,2,FALSE)</f>
        <v>SEVROLL 06801 maska Elegant II 2,35m zlatá/mosadz</v>
      </c>
      <c r="H146" s="1" t="s">
        <v>465</v>
      </c>
      <c r="I146" s="1" t="str">
        <f>CONCATENATE(H146,"-",J5,", ",J19)</f>
        <v>2350-zlatá/mosadz,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3000-zlatá/mosadz, Elegant II</v>
      </c>
      <c r="D147" s="49">
        <v>542584</v>
      </c>
      <c r="E147" s="48" t="str">
        <f>+VLOOKUP(A147,cennik!A:G,2,FALSE)</f>
        <v>SEVROLL 06802 maska Elegant II 3m zlatá/mosadz</v>
      </c>
      <c r="F147" s="48" t="str">
        <f>+VLOOKUP(A147,cennik!A:B,2,FALSE)</f>
        <v>SEVROLL 06802 maska Elegant II 3m zlatá/mosadz</v>
      </c>
      <c r="H147" s="1" t="s">
        <v>466</v>
      </c>
      <c r="I147" s="1" t="str">
        <f>CONCATENATE(H147,"-",J5,", ",J19)</f>
        <v>3000-zlatá/mosadz,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4050-zlatá/mosadz, Elegant II</v>
      </c>
      <c r="D148" s="49">
        <v>542590</v>
      </c>
      <c r="E148" s="48" t="str">
        <f>+VLOOKUP(A148,cennik!A:G,2,FALSE)</f>
        <v>SEVROLL maska Elegant II 4,05m zlatá/mosadz</v>
      </c>
      <c r="F148" s="48" t="str">
        <f>+VLOOKUP(A148,cennik!A:B,2,FALSE)</f>
        <v>SEVROLL maska Elegant II 4,05m zlatá/mosadz</v>
      </c>
      <c r="H148" s="1" t="s">
        <v>467</v>
      </c>
      <c r="I148" s="1" t="str">
        <f>CONCATENATE(H148,"-",J5,", ",J19)</f>
        <v>4050-zlatá/mosadz,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6000-zlatá/mosadz, Elegant II</v>
      </c>
      <c r="D149" s="49">
        <v>542676</v>
      </c>
      <c r="E149" s="48" t="str">
        <f>+VLOOKUP(A149,cennik!A:G,2,FALSE)</f>
        <v>SEVROLL 06804 maska Elegant II 6m zlatá/mosadz</v>
      </c>
      <c r="F149" s="48" t="str">
        <f>+VLOOKUP(A149,cennik!A:B,2,FALSE)</f>
        <v>SEVROLL 06804 maska Elegant II 6m zlatá/mosadz</v>
      </c>
      <c r="H149" s="1">
        <v>6000</v>
      </c>
      <c r="I149" s="1" t="str">
        <f>CONCATENATE(H149,"-",J5,", ",J19)</f>
        <v>6000-zlatá/mosadz,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1700-strieborná 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1700-strieborná 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2350-strieborná 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2350-strieborná 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3000-strieborná 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3000-strieborná 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4050-strieborná 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4050-strieborná 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6000-strieborná 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6000-strieborná 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1700-zlatá/mosadz,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1700-zlatá/mosadz,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2350-zlatá/mosadz,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2350-zlatá/mosadz,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3000-zlatá/mosadz,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3000-zlatá/mosadz,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4050-zlatá/mosadz,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4050-zlatá/mosadz,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6000-zlatá/mosadz,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6000-zlatá/mosadz,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1700-kart. tm.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1700-kart. tm. oliva,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2350-kart. tm.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2350-kart. tm. oliva,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3000-kart. tm.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3000-kart. tm. oliva,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4050-kart. tm.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4050-kart. tm. oliva,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6000-kart. tm.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6000-kart. tm. oliva,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1700-kart. čierna,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1700-kart. čierna,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2350-kart. čierna,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2350-kart. čierna,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3000-kart. čierna,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3000-kart. čierna,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4050-kart. čierna,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4050-kart. čierna,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6000-kart. čierna,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6000-kart. čierna,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1700-biela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1700-biela lesk,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2350-biela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2350-biela lesk,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3000-biela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3000-biela lesk,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4050-biela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4050-biela lesk,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6000-biela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6000-biela lesk,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1700-čierna lesk, Elegant II</v>
      </c>
      <c r="D185" s="418">
        <v>405427</v>
      </c>
      <c r="E185" s="419" t="str">
        <f>+VLOOKUP(A185,cennik!A:G,2,FALSE)</f>
        <v>SEVROLL 05167 maska Elegant II 1,7m čierna lesk</v>
      </c>
      <c r="F185" s="419" t="str">
        <f>+VLOOKUP(A185,cennik!A:B,2,FALSE)</f>
        <v>SEVROLL 05167 maska Elegant II 1,7m čierna lesk</v>
      </c>
      <c r="G185" s="417"/>
      <c r="H185" s="417">
        <v>1700</v>
      </c>
      <c r="I185" s="1" t="str">
        <f>CONCATENATE(H185,"-",J16,", ",J19)</f>
        <v>1700-čierna lesk,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2350-čierna lesk, Elegant II</v>
      </c>
      <c r="D186" s="418">
        <v>398553</v>
      </c>
      <c r="E186" s="419" t="str">
        <f>+VLOOKUP(A186,cennik!A:G,2,FALSE)</f>
        <v>SEVROLL 05168 maska Elegant II 2,35m čierna lesk</v>
      </c>
      <c r="F186" s="419" t="str">
        <f>+VLOOKUP(A186,cennik!A:B,2,FALSE)</f>
        <v>SEVROLL 05168 maska Elegant II 2,35m čierna lesk</v>
      </c>
      <c r="G186" s="417"/>
      <c r="H186" s="417">
        <v>2350</v>
      </c>
      <c r="I186" s="1" t="str">
        <f>CONCATENATE(H186,"-",J16,", ",J19)</f>
        <v>2350-čierna lesk,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3000-čierna lesk, Elegant II</v>
      </c>
      <c r="D187" s="418">
        <v>405428</v>
      </c>
      <c r="E187" s="419" t="str">
        <f>+VLOOKUP(A187,cennik!A:G,2,FALSE)</f>
        <v>SEVROLL 05169 maska Elegant II 3m čierna lesk</v>
      </c>
      <c r="F187" s="419" t="str">
        <f>+VLOOKUP(A187,cennik!A:B,2,FALSE)</f>
        <v>SEVROLL 05169 maska Elegant II 3m čierna lesk</v>
      </c>
      <c r="G187" s="417"/>
      <c r="H187" s="417">
        <v>3000</v>
      </c>
      <c r="I187" s="1" t="str">
        <f>CONCATENATE(H187,"-",J16,", ",J19)</f>
        <v>3000-čierna lesk,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4050-čierna lesk, Elegant II</v>
      </c>
      <c r="D188" s="418">
        <v>405429</v>
      </c>
      <c r="E188" s="419" t="str">
        <f>+VLOOKUP(A188,cennik!A:G,2,FALSE)</f>
        <v>SEVROLL 05170 maska Elegant II 4,05m čierna lesk</v>
      </c>
      <c r="F188" s="419" t="str">
        <f>+VLOOKUP(A188,cennik!A:B,2,FALSE)</f>
        <v>SEVROLL 05170 maska Elegant II 4,05m čierna lesk</v>
      </c>
      <c r="G188" s="417"/>
      <c r="H188" s="417">
        <v>4050</v>
      </c>
      <c r="I188" s="1" t="str">
        <f>CONCATENATE(H188,"-",J16,", ",J19)</f>
        <v>4050-čierna lesk,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6000-čierna lesk, Elegant II</v>
      </c>
      <c r="D189" s="418">
        <v>405430</v>
      </c>
      <c r="E189" s="419" t="str">
        <f>+VLOOKUP(A189,cennik!A:G,2,FALSE)</f>
        <v>SEVROLL 05171 maska Elegant II 6m čierna lesk</v>
      </c>
      <c r="F189" s="419" t="str">
        <f>+VLOOKUP(A189,cennik!A:B,2,FALSE)</f>
        <v>SEVROLL 05171 maska Elegant II 6m čierna lesk</v>
      </c>
      <c r="G189" s="417"/>
      <c r="H189" s="417">
        <v>6000</v>
      </c>
      <c r="I189" s="1" t="str">
        <f>CONCATENATE(H189,"-",J16,", ",J19)</f>
        <v>6000-čierna lesk,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maska Elegant II 1,7m grafit</v>
      </c>
      <c r="F190" s="419" t="str">
        <f>+VLOOKUP(A190,cennik!A:B,2,FALSE)</f>
        <v>SEVROLL 06048 maska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maska Elegant II 2,35m grafit</v>
      </c>
      <c r="F191" s="419" t="str">
        <f>+VLOOKUP(A191,cennik!A:B,2,FALSE)</f>
        <v>SEVROLL 06049 maska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maska Elegant II 3m grafit</v>
      </c>
      <c r="F192" s="419" t="str">
        <f>+VLOOKUP(A192,cennik!A:B,2,FALSE)</f>
        <v>SEVROLL 06050 maska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maska Elegant II 4,05m grafit</v>
      </c>
      <c r="F193" s="419" t="str">
        <f>+VLOOKUP(A193,cennik!A:B,2,FALSE)</f>
        <v>SEVROLL 06051 maska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maska Elegant II 6m grafit</v>
      </c>
      <c r="F194" s="419" t="str">
        <f>+VLOOKUP(A194,cennik!A:B,2,FALSE)</f>
        <v>SEVROLL 06052 maska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1700-čierna mat, Elegant II</v>
      </c>
      <c r="D195" s="418">
        <v>452751</v>
      </c>
      <c r="E195" s="419" t="str">
        <f>+VLOOKUP(A195,cennik!A:G,2,FALSE)</f>
        <v>SEVROLL 05317 maska Elegant II 1,7m čierna mat</v>
      </c>
      <c r="F195" s="419" t="str">
        <f>+VLOOKUP(A195,cennik!A:B,2,FALSE)</f>
        <v>SEVROLL 05317 maska Elegant II 1,7m čierna mat</v>
      </c>
      <c r="G195" s="417"/>
      <c r="H195" s="417">
        <v>1700</v>
      </c>
      <c r="I195" s="1" t="str">
        <f>CONCATENATE(H195,"-",J17,", ",J19)</f>
        <v>1700-čierna mat,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2350-čierna mat, Elegant II</v>
      </c>
      <c r="D196" s="417">
        <v>409679</v>
      </c>
      <c r="E196" s="419" t="str">
        <f>+VLOOKUP(A196,cennik!A:G,2,FALSE)</f>
        <v>SEVROLL 05318 maska Elegant II 2,35m čierna mat</v>
      </c>
      <c r="F196" s="419" t="str">
        <f>+VLOOKUP(A196,cennik!A:B,2,FALSE)</f>
        <v>SEVROLL 05318 maska Elegant II 2,35m čierna mat</v>
      </c>
      <c r="G196" s="417"/>
      <c r="H196" s="417">
        <v>2350</v>
      </c>
      <c r="I196" s="1" t="str">
        <f>CONCATENATE(H196,"-",J17,", ",J19)</f>
        <v>2350-čierna mat,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3000-čierna mat, Elegant II</v>
      </c>
      <c r="D197" s="417">
        <v>414086</v>
      </c>
      <c r="E197" s="419" t="str">
        <f>+VLOOKUP(A197,cennik!A:G,2,FALSE)</f>
        <v>SEVROLL 05319 maska Elegant II 3m čierna mat</v>
      </c>
      <c r="F197" s="419" t="str">
        <f>+VLOOKUP(A197,cennik!A:B,2,FALSE)</f>
        <v>SEVROLL 05319 maska Elegant II 3m čierna mat</v>
      </c>
      <c r="G197" s="417"/>
      <c r="H197" s="417">
        <v>3000</v>
      </c>
      <c r="I197" s="1" t="str">
        <f>CONCATENATE(H197,"-",J17,", ",J19)</f>
        <v>3000-čierna mat,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4050-čierna mat, Elegant II</v>
      </c>
      <c r="D198" s="417">
        <v>409680</v>
      </c>
      <c r="E198" s="419" t="str">
        <f>+VLOOKUP(A198,cennik!A:G,2,FALSE)</f>
        <v>SEVROLL 05320 maska Elegant II 4,05m čierna mat</v>
      </c>
      <c r="F198" s="419" t="str">
        <f>+VLOOKUP(A198,cennik!A:B,2,FALSE)</f>
        <v>SEVROLL 05320 maska Elegant II 4,05m čierna mat</v>
      </c>
      <c r="G198" s="417"/>
      <c r="H198" s="417">
        <v>4050</v>
      </c>
      <c r="I198" s="1" t="str">
        <f>CONCATENATE(H198,"-",J17,", ",J19)</f>
        <v>4050-čierna mat,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6000-čierna mat, Elegant II</v>
      </c>
      <c r="D199" s="418">
        <v>452757</v>
      </c>
      <c r="E199" s="419" t="str">
        <f>+VLOOKUP(A199,cennik!A:G,2,FALSE)</f>
        <v>SEVROLL 05321 maska Elegant II 6m čierna mat</v>
      </c>
      <c r="F199" s="419" t="str">
        <f>+VLOOKUP(A199,cennik!A:B,2,FALSE)</f>
        <v>SEVROLL 05321 maska Elegant II 6m čierna mat</v>
      </c>
      <c r="G199" s="417"/>
      <c r="H199" s="417">
        <v>6000</v>
      </c>
      <c r="I199" s="1" t="str">
        <f>CONCATENATE(H199,"-",J17,", ",J19)</f>
        <v>6000-čierna mat,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6000-biela mat, Elegant II</v>
      </c>
      <c r="D200" s="436">
        <v>394831</v>
      </c>
      <c r="E200" s="419" t="str">
        <f>+VLOOKUP(A200,cennik!A:G,2,FALSE)</f>
        <v>SEVROLL 05166 maska Elegant II 6m biela mat</v>
      </c>
      <c r="F200" s="419" t="str">
        <f>+VLOOKUP(A200,cennik!A:B,2,FALSE)</f>
        <v>SEVROLL 05166 maska Elegant II 6m biela mat</v>
      </c>
      <c r="H200" s="437">
        <v>6000</v>
      </c>
      <c r="I200" s="1" t="str">
        <f>CONCATENATE(H200,"-",J18,", ",J19)</f>
        <v>6000-biela mat,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1700-biela mat, Elegant II</v>
      </c>
      <c r="D201" s="436">
        <v>394848</v>
      </c>
      <c r="E201" s="419" t="str">
        <f>+VLOOKUP(A201,cennik!A:G,2,FALSE)</f>
        <v>SEVROLL 05163 maska Elegant II 1,7m biely mat</v>
      </c>
      <c r="F201" s="419" t="str">
        <f>+VLOOKUP(A201,cennik!A:B,2,FALSE)</f>
        <v>SEVROLL 05163 maska Elegant II 1,7m biely mat</v>
      </c>
      <c r="H201" s="437">
        <v>1700</v>
      </c>
      <c r="I201" s="1" t="str">
        <f>CONCATENATE(H201,"-",J18,", ",J19)</f>
        <v>1700-biela mat,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2350-biela mat, Elegant II</v>
      </c>
      <c r="D202" s="436">
        <v>395039</v>
      </c>
      <c r="E202" s="419" t="str">
        <f>+VLOOKUP(A202,cennik!A:G,2,FALSE)</f>
        <v>SEVROLL 05164 maska Elegant II 2,35m biela mat</v>
      </c>
      <c r="F202" s="419" t="str">
        <f>+VLOOKUP(A202,cennik!A:B,2,FALSE)</f>
        <v>SEVROLL 05164 maska Elegant II 2,35m biela mat</v>
      </c>
      <c r="H202" s="437">
        <v>2350</v>
      </c>
      <c r="I202" s="1" t="str">
        <f>CONCATENATE(H202,"-",J18,", ",J19)</f>
        <v>2350-biela mat,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3000-biela mat, Elegant II</v>
      </c>
      <c r="D203" s="436">
        <v>395041</v>
      </c>
      <c r="E203" s="419" t="str">
        <f>+VLOOKUP(A203,cennik!A:G,2,FALSE)</f>
        <v>SEVROLL 04438 maska Elegant II 3m biela mat</v>
      </c>
      <c r="F203" s="419" t="str">
        <f>+VLOOKUP(A203,cennik!A:B,2,FALSE)</f>
        <v>SEVROLL 04438 maska Elegant II 3m biela mat</v>
      </c>
      <c r="H203" s="437">
        <v>3000</v>
      </c>
      <c r="I203" s="1" t="str">
        <f>CONCATENATE(H203,"-",J18,", ",J19)</f>
        <v>3000-biela mat,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4050-biela mat, Elegant II</v>
      </c>
      <c r="D204" s="436">
        <v>395042</v>
      </c>
      <c r="E204" s="419" t="str">
        <f>+VLOOKUP(A204,cennik!A:G,2,FALSE)</f>
        <v>SEVROLL 05165 maska Elegant II 4,05m biela mat</v>
      </c>
      <c r="F204" s="419" t="str">
        <f>+VLOOKUP(A204,cennik!A:B,2,FALSE)</f>
        <v>SEVROLL 05165 maska Elegant II 4,05m biela mat</v>
      </c>
      <c r="H204" s="437">
        <v>4050</v>
      </c>
      <c r="I204" s="1" t="str">
        <f>CONCATENATE(H204,"-",J18,", ",J19)</f>
        <v>4050-biela mat,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1700-čierna štrukturálna, Elegant II</v>
      </c>
      <c r="D205" s="196">
        <v>526524</v>
      </c>
      <c r="E205" s="419" t="str">
        <f>+VLOOKUP(A205,cennik!A:G,2,FALSE)</f>
        <v>SEVROLL 06301 maska Elegant II 1,7m čierna štrukturálna</v>
      </c>
      <c r="F205" s="419" t="str">
        <f>+VLOOKUP(A205,cennik!A:B,2,FALSE)</f>
        <v>SEVROLL 06301 maska Elegant II 1,7m čierna štrukturálna</v>
      </c>
      <c r="H205" s="437">
        <v>1700</v>
      </c>
      <c r="I205" s="1" t="str">
        <f>CONCATENATE(H205,"-",J22,", ",J19)</f>
        <v>1700-čierna štrukturálna,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2350-čierna štrukturálna, Elegant II</v>
      </c>
      <c r="D206" s="196">
        <v>526525</v>
      </c>
      <c r="E206" s="419" t="str">
        <f>+VLOOKUP(A206,cennik!A:G,2,FALSE)</f>
        <v>SEVROLL 06302 maska Elegant II 2,35m čierna štrukturálna</v>
      </c>
      <c r="F206" s="419" t="str">
        <f>+VLOOKUP(A206,cennik!A:B,2,FALSE)</f>
        <v>SEVROLL 06302 maska Elegant II 2,35m čierna štrukturálna</v>
      </c>
      <c r="H206" s="437">
        <v>2350</v>
      </c>
      <c r="I206" s="1" t="str">
        <f>CONCATENATE(H206,"-",J22,", ",J19)</f>
        <v>2350-čierna štrukturálna,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3000-čierna štrukturálna, Elegant II</v>
      </c>
      <c r="D207" s="196">
        <v>526526</v>
      </c>
      <c r="E207" s="419" t="str">
        <f>+VLOOKUP(A207,cennik!A:G,2,FALSE)</f>
        <v>SEVROLL 06303 maska Elegant II 3m čierna štrukturálna</v>
      </c>
      <c r="F207" s="419" t="str">
        <f>+VLOOKUP(A207,cennik!A:B,2,FALSE)</f>
        <v>SEVROLL 06303 maska Elegant II 3m čierna štrukturálna</v>
      </c>
      <c r="H207" s="437">
        <v>3000</v>
      </c>
      <c r="I207" s="1" t="str">
        <f>CONCATENATE(H207,"-",J22,", ",J19)</f>
        <v>3000-čierna štrukturálna,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4050-čierna štrukturálna, Elegant II</v>
      </c>
      <c r="D208" s="196">
        <v>526527</v>
      </c>
      <c r="E208" s="419" t="str">
        <f>+VLOOKUP(A208,cennik!A:G,2,FALSE)</f>
        <v>SEVROLL 06304 maska Elegant II 4,05m čierna štrukturálna</v>
      </c>
      <c r="F208" s="419" t="str">
        <f>+VLOOKUP(A208,cennik!A:B,2,FALSE)</f>
        <v>SEVROLL 06304 maska Elegant II 4,05m čierna štrukturálna</v>
      </c>
      <c r="H208" s="437">
        <v>4050</v>
      </c>
      <c r="I208" s="1" t="str">
        <f>CONCATENATE(H208,"-",J22,", ",J19)</f>
        <v>4050-čierna štrukturálna,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6000-čierna štrukturálna, Elegant II</v>
      </c>
      <c r="D209" s="196">
        <v>526528</v>
      </c>
      <c r="E209" s="419" t="str">
        <f>+VLOOKUP(A209,cennik!A:G,2,FALSE)</f>
        <v>SEVROLL 06157 maska Elegant II 6m čierna štrukturálna</v>
      </c>
      <c r="F209" s="419" t="str">
        <f>+VLOOKUP(A209,cennik!A:B,2,FALSE)</f>
        <v>SEVROLL 06157 maska Elegant II 6m čierna štrukturálna</v>
      </c>
      <c r="H209" s="437">
        <v>6000</v>
      </c>
      <c r="I209" s="1" t="str">
        <f>CONCATENATE(H209,"-",J22,", ",J19)</f>
        <v>6000-čierna štrukturálna,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 xml:space="preserve">1700-strieborná </v>
      </c>
      <c r="D211" s="49">
        <v>89106</v>
      </c>
      <c r="E211" s="48" t="str">
        <f>+VLOOKUP(A211,cennik!A:G,2,FALSE)</f>
        <v>SEVROLL 01023 Gemini horné vedenie 1,7m strieborná</v>
      </c>
      <c r="F211" s="48" t="str">
        <f>+VLOOKUP(A211,cennik!A:B,2,FALSE)</f>
        <v>SEVROLL 01023 Gemini horné vedenie 1,7m strieborná</v>
      </c>
      <c r="G211" s="1" t="e">
        <f>+VLOOKUP(A211,#REF!,4,FALSE)</f>
        <v>#REF!</v>
      </c>
      <c r="H211" s="1">
        <v>1700</v>
      </c>
      <c r="I211" s="1" t="str">
        <f>CONCATENATE(H211,"-",J4)</f>
        <v xml:space="preserve">1700-strieborná 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 xml:space="preserve">2350-strieborná </v>
      </c>
      <c r="D212" s="49">
        <v>89109</v>
      </c>
      <c r="E212" s="48" t="str">
        <f>+VLOOKUP(A212,cennik!A:G,2,FALSE)</f>
        <v>SEVROLL 01025 Gemini horné vedenie 2,35m strieborná</v>
      </c>
      <c r="F212" s="48" t="str">
        <f>+VLOOKUP(A212,cennik!A:B,2,FALSE)</f>
        <v>SEVROLL 01025 Gemini horné vedenie 2,35m strieborná</v>
      </c>
      <c r="G212" s="1" t="e">
        <f>+VLOOKUP(A212,#REF!,4,FALSE)</f>
        <v>#REF!</v>
      </c>
      <c r="H212" s="1">
        <v>2350</v>
      </c>
      <c r="I212" s="1" t="str">
        <f>CONCATENATE(H212,"-",J4)</f>
        <v xml:space="preserve">2350-strieborná 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 xml:space="preserve">3000-strieborná </v>
      </c>
      <c r="D213" s="49">
        <v>89112</v>
      </c>
      <c r="E213" s="48" t="str">
        <f>+VLOOKUP(A213,cennik!A:G,2,FALSE)</f>
        <v>SEVROLL 01462 Gemini horné vedenie 3m strieborná</v>
      </c>
      <c r="F213" s="48" t="str">
        <f>+VLOOKUP(A213,cennik!A:B,2,FALSE)</f>
        <v>SEVROLL 01462 Gemini horné vedenie 3m strieborná</v>
      </c>
      <c r="G213" s="1" t="e">
        <f>+VLOOKUP(A213,#REF!,4,FALSE)</f>
        <v>#REF!</v>
      </c>
      <c r="H213" s="1">
        <v>3000</v>
      </c>
      <c r="I213" s="1" t="str">
        <f>CONCATENATE(H213,"-",J4)</f>
        <v xml:space="preserve">3000-strieborná 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 xml:space="preserve">4050-strieborná </v>
      </c>
      <c r="D214" s="49">
        <v>89115</v>
      </c>
      <c r="E214" s="48" t="str">
        <f>+VLOOKUP(A214,cennik!A:G,2,FALSE)</f>
        <v>SEVROLL 01469 Gemini horné vedenie 4,05m strieborná</v>
      </c>
      <c r="F214" s="48" t="str">
        <f>+VLOOKUP(A214,cennik!A:B,2,FALSE)</f>
        <v>SEVROLL 01469 Gemini horné vedenie 4,05m strieborná</v>
      </c>
      <c r="G214" s="1" t="e">
        <f>+VLOOKUP(A214,#REF!,4,FALSE)</f>
        <v>#REF!</v>
      </c>
      <c r="H214" s="1">
        <v>4050</v>
      </c>
      <c r="I214" s="1" t="str">
        <f>CONCATENATE(H214,"-",J4)</f>
        <v xml:space="preserve">4050-strieborná 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 xml:space="preserve">6000-strieborná </v>
      </c>
      <c r="D215" s="49">
        <v>134933</v>
      </c>
      <c r="E215" s="48" t="str">
        <f>+VLOOKUP(A215,cennik!A:G,2,FALSE)</f>
        <v>SEVROLL 01391 Gemini horné vedenie 6m strieborná</v>
      </c>
      <c r="F215" s="48" t="str">
        <f>+VLOOKUP(A215,cennik!A:B,2,FALSE)</f>
        <v>SEVROLL 01391 Gemini horné vedenie 6m strieborná</v>
      </c>
      <c r="H215" s="1">
        <v>6000</v>
      </c>
      <c r="I215" s="1" t="str">
        <f>CONCATENATE(H215,"-",J4)</f>
        <v xml:space="preserve">6000-strieborná 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1700-zlatá/mosadz</v>
      </c>
      <c r="D216" s="49">
        <v>542704</v>
      </c>
      <c r="E216" s="48" t="str">
        <f>+VLOOKUP(A216,cennik!A:G,2,FALSE)</f>
        <v>SEVROLL 06805 Gemini horné  vedenie 1,7m zlatá/mosadz</v>
      </c>
      <c r="F216" s="48" t="str">
        <f>+VLOOKUP(A216,cennik!A:B,2,FALSE)</f>
        <v>SEVROLL 06805 Gemini horné  vedenie 1,7m zlatá/mosadz</v>
      </c>
      <c r="G216" s="1" t="e">
        <f>+VLOOKUP(A216,#REF!,4,FALSE)</f>
        <v>#REF!</v>
      </c>
      <c r="H216" s="1">
        <v>1700</v>
      </c>
      <c r="I216" s="1" t="str">
        <f>CONCATENATE(H216,"-",J5)</f>
        <v>1700-zlatá/mosadz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2350-zlatá/mosadz</v>
      </c>
      <c r="D217" s="49">
        <v>542705</v>
      </c>
      <c r="E217" s="48" t="str">
        <f>+VLOOKUP(A217,cennik!A:G,2,FALSE)</f>
        <v>SEVROLL 06806 Gemini horné  vedenie 2,35m zlatá/mosadz</v>
      </c>
      <c r="F217" s="48" t="str">
        <f>+VLOOKUP(A217,cennik!A:B,2,FALSE)</f>
        <v>SEVROLL 06806 Gemini horné  vedenie 2,35m zlatá/mosadz</v>
      </c>
      <c r="G217" s="1" t="e">
        <f>+VLOOKUP(A217,#REF!,4,FALSE)</f>
        <v>#REF!</v>
      </c>
      <c r="H217" s="1">
        <v>2350</v>
      </c>
      <c r="I217" s="1" t="str">
        <f>CONCATENATE(H217,"-",J5)</f>
        <v>2350-zlatá/mosadz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3000-zlatá/mosadz</v>
      </c>
      <c r="D218" s="49">
        <v>542583</v>
      </c>
      <c r="E218" s="48" t="str">
        <f>+VLOOKUP(A218,cennik!A:G,2,FALSE)</f>
        <v>SEVROLL 06807 Gemini horné  vedenie 3m zlatá/mosadz</v>
      </c>
      <c r="F218" s="48" t="str">
        <f>+VLOOKUP(A218,cennik!A:B,2,FALSE)</f>
        <v>SEVROLL 06807 Gemini horné  vedenie 3m zlatá/mosadz</v>
      </c>
      <c r="G218" s="1" t="e">
        <f>+VLOOKUP(A218,#REF!,4,FALSE)</f>
        <v>#REF!</v>
      </c>
      <c r="H218" s="1">
        <v>3000</v>
      </c>
      <c r="I218" s="1" t="str">
        <f>CONCATENATE(H218,"-",J5)</f>
        <v>3000-zlatá/mosadz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4050-zlatá/mosadz</v>
      </c>
      <c r="D219" s="49">
        <v>542592</v>
      </c>
      <c r="E219" s="48" t="str">
        <f>+VLOOKUP(A219,cennik!A:G,2,FALSE)</f>
        <v>SEVROLL 06808 Gemini horné  vedenie 4,05m zlatá/mosadz</v>
      </c>
      <c r="F219" s="48" t="str">
        <f>+VLOOKUP(A219,cennik!A:B,2,FALSE)</f>
        <v>SEVROLL 06808 Gemini horné  vedenie 4,05m zlatá/mosadz</v>
      </c>
      <c r="G219" s="1" t="e">
        <f>+VLOOKUP(A219,#REF!,4,FALSE)</f>
        <v>#REF!</v>
      </c>
      <c r="H219" s="1">
        <v>4050</v>
      </c>
      <c r="I219" s="1" t="str">
        <f>CONCATENATE(H219,"-",J5)</f>
        <v>4050-zlatá/mosadz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6000-zlatá/mosadz</v>
      </c>
      <c r="D220" s="49">
        <v>542633</v>
      </c>
      <c r="E220" s="48" t="str">
        <f>+VLOOKUP(A220,cennik!A:G,2,FALSE)</f>
        <v>SEVROLL 06809 Gemini horné  vedenie 6m zlatá/mosadz</v>
      </c>
      <c r="F220" s="48" t="str">
        <f>+VLOOKUP(A220,cennik!A:B,2,FALSE)</f>
        <v>SEVROLL 06809 Gemini horné  vedenie 6m zlatá/mosadz</v>
      </c>
      <c r="H220" s="1">
        <v>6000</v>
      </c>
      <c r="I220" s="1" t="str">
        <f>CONCATENATE(H220,"-",J5)</f>
        <v>6000-zlatá/mosadz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2350-čierna mat</v>
      </c>
      <c r="D221" s="49">
        <v>409670</v>
      </c>
      <c r="E221" s="48" t="str">
        <f>+VLOOKUP(A221,cennik!A:G,2,FALSE)</f>
        <v>SEVROLL 05314 Gemini horné vedenie 2,35m čierna mat</v>
      </c>
      <c r="F221" s="48" t="str">
        <f>+VLOOKUP(A221,cennik!A:B,2,FALSE)</f>
        <v>SEVROLL 05314 Gemini horné vedenie 2,35m čierna mat</v>
      </c>
      <c r="H221" s="1">
        <v>2350</v>
      </c>
      <c r="I221" s="1" t="str">
        <f>CONCATENATE(H221,"-",J17)</f>
        <v>2350-čierna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4050-čierna mat</v>
      </c>
      <c r="D222" s="49">
        <v>409674</v>
      </c>
      <c r="E222" s="48" t="str">
        <f>+VLOOKUP(A222,cennik!A:G,2,FALSE)</f>
        <v>SEVROLL 04835 Gemini horné vedenie  4,05m čierna mat</v>
      </c>
      <c r="F222" s="48" t="str">
        <f>+VLOOKUP(A222,cennik!A:B,2,FALSE)</f>
        <v>SEVROLL 04835 Gemini horné vedenie  4,05m čierna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4050-čierna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3000-čierna mat</v>
      </c>
      <c r="D223" s="49">
        <v>412229</v>
      </c>
      <c r="E223" s="48" t="str">
        <f>+VLOOKUP(A223,cennik!A:G,2,FALSE)</f>
        <v>SEVROLL 05315 Gemini horné vedenie 3m čierna mat</v>
      </c>
      <c r="F223" s="48" t="str">
        <f>+VLOOKUP(A223,cennik!A:B,2,FALSE)</f>
        <v>SEVROLL 05315 Gemini horné vedenie 3m čierna mat</v>
      </c>
      <c r="H223" s="1">
        <v>3000</v>
      </c>
      <c r="I223" s="1" t="str">
        <f>CONCATENATE(H223,"-",J17)</f>
        <v>3000-čierna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1700-čierna mat</v>
      </c>
      <c r="D224" s="49">
        <v>422008</v>
      </c>
      <c r="E224" s="48" t="str">
        <f>+VLOOKUP(A224,cennik!A:G,2,FALSE)</f>
        <v>SEVROLL 05313 Gemini horné vedenie 1,7m čierna mat</v>
      </c>
      <c r="F224" s="48" t="str">
        <f>+VLOOKUP(A224,cennik!A:B,2,FALSE)</f>
        <v>SEVROLL 05313 Gemini horné vedenie 1,7m čierna mat</v>
      </c>
      <c r="H224" s="1">
        <v>1700</v>
      </c>
      <c r="I224" s="1" t="str">
        <f>CONCATENATE(H224,"-",J17)</f>
        <v>1700-čierna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6000-čierna mat</v>
      </c>
      <c r="D225" s="49">
        <v>452736</v>
      </c>
      <c r="E225" s="48" t="str">
        <f>+VLOOKUP(A225,cennik!A:G,2,FALSE)</f>
        <v>SEVROLL 05316 Gemini horné vedenie 6m čierna mat</v>
      </c>
      <c r="F225" s="48" t="str">
        <f>+VLOOKUP(A225,cennik!A:B,2,FALSE)</f>
        <v>SEVROLL 05316 Gemini horné vedenie 6m čierna mat</v>
      </c>
      <c r="H225" s="1">
        <v>6000</v>
      </c>
      <c r="I225" s="1" t="str">
        <f>CONCATENATE(H225,"-",J17)</f>
        <v>6000-čierna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horné vedenie 1,7m oliva</v>
      </c>
      <c r="F226" s="48" t="str">
        <f>+VLOOKUP(A226,cennik!A:B,2,FALSE)</f>
        <v>SEVROLL 01008 Gemini horné vedenie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horné vedenie 2,35m oliva</v>
      </c>
      <c r="F227" s="48" t="str">
        <f>+VLOOKUP(A227,cennik!A:B,2,FALSE)</f>
        <v>SEVROLL 01010 Gemini horné vedenie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horné vedenie 3m oliva</v>
      </c>
      <c r="F228" s="48" t="str">
        <f>+VLOOKUP(A228,cennik!A:B,2,FALSE)</f>
        <v>SEVROLL 01011 Gemini horné vedenie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horné vedenie 4,05m oliva</v>
      </c>
      <c r="F229" s="48" t="str">
        <f>+VLOOKUP(A229,cennik!A:B,2,FALSE)</f>
        <v>SEVROLL 01439 Gemini horné vedenie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Gemini horné vedenie 6m oliva</v>
      </c>
      <c r="F230" s="48" t="str">
        <f>+VLOOKUP(A230,cennik!A:B,2,FALSE)</f>
        <v>SEVROLL Gemini horné vedenie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1700-čierna štrukturálna</v>
      </c>
      <c r="D231" s="196">
        <v>526516</v>
      </c>
      <c r="E231" s="48" t="str">
        <f>+VLOOKUP(A231,cennik!A:G,2,FALSE)</f>
        <v>SEVROLL 06285 Gemini horné  vedenie 1,7m čierna štrukturálna</v>
      </c>
      <c r="F231" s="48" t="str">
        <f>+VLOOKUP(A231,cennik!A:B,2,FALSE)</f>
        <v>SEVROLL 06285 Gemini horné  vedenie 1,7m čierna štrukturálna</v>
      </c>
      <c r="H231" s="1">
        <v>1700</v>
      </c>
      <c r="I231" s="1" t="str">
        <f>CONCATENATE(H231,"-",J22)</f>
        <v>1700-čierna štrukturálna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2350-čierna štrukturálna</v>
      </c>
      <c r="D232" s="196">
        <v>526519</v>
      </c>
      <c r="E232" s="48" t="str">
        <f>+VLOOKUP(A232,cennik!A:G,2,FALSE)</f>
        <v>SEVROLL 06286 Gemini horné vedenie 2,35m čierna štrukturálna</v>
      </c>
      <c r="F232" s="48" t="str">
        <f>+VLOOKUP(A232,cennik!A:B,2,FALSE)</f>
        <v>SEVROLL 06286 Gemini horné vedenie 2,35m čierna štrukturálna</v>
      </c>
      <c r="H232" s="1">
        <v>2350</v>
      </c>
      <c r="I232" s="1" t="str">
        <f>CONCATENATE(H232,"-",J22)</f>
        <v>2350-čierna štrukturálna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3000-čierna štrukturálna</v>
      </c>
      <c r="D233" s="196">
        <v>526520</v>
      </c>
      <c r="E233" s="48" t="str">
        <f>+VLOOKUP(A233,cennik!A:G,2,FALSE)</f>
        <v>SEVROLL 06287 Gemini horné  vedenie 3m čierna štrukturálna</v>
      </c>
      <c r="F233" s="48" t="str">
        <f>+VLOOKUP(A233,cennik!A:B,2,FALSE)</f>
        <v>SEVROLL 06287 Gemini horné  vedenie 3m čierna štrukturálna</v>
      </c>
      <c r="H233" s="1">
        <v>3000</v>
      </c>
      <c r="I233" s="1" t="str">
        <f>CONCATENATE(H233,"-",J22)</f>
        <v>3000-čierna štrukturálna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4050-čierna štrukturálna</v>
      </c>
      <c r="D234" s="196">
        <v>526521</v>
      </c>
      <c r="E234" s="48" t="str">
        <f>+VLOOKUP(A234,cennik!A:G,2,FALSE)</f>
        <v>SEVROLL 06288 Gemini horné vedenie  4,05m čierna štrukturálna</v>
      </c>
      <c r="F234" s="48" t="str">
        <f>+VLOOKUP(A234,cennik!A:B,2,FALSE)</f>
        <v>SEVROLL 06288 Gemini horné vedenie  4,05m čierna štrukturálna</v>
      </c>
      <c r="H234" s="1">
        <v>4050</v>
      </c>
      <c r="I234" s="1" t="str">
        <f>CONCATENATE(H234,"-",J22)</f>
        <v>4050-čierna štrukturálna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6000-čierna štrukturálna</v>
      </c>
      <c r="D235" s="196">
        <v>526522</v>
      </c>
      <c r="E235" s="48" t="str">
        <f>+VLOOKUP(A235,cennik!A:G,2,FALSE)</f>
        <v>SEVROLL 06154 Gemini horné vedenie 6m čierna štrukturálna</v>
      </c>
      <c r="F235" s="48" t="str">
        <f>+VLOOKUP(A235,cennik!A:B,2,FALSE)</f>
        <v>SEVROLL 06154 Gemini horné vedenie 6m čierna štrukturálna</v>
      </c>
      <c r="H235" s="1">
        <v>6000</v>
      </c>
      <c r="I235" s="1" t="str">
        <f>CONCATENATE(H235,"-",J22)</f>
        <v>6000-čierna štrukturálna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Gemini HORNÉ VEDENIE 1,70M OLIVA</v>
      </c>
      <c r="F236" s="48" t="str">
        <f>+VLOOKUP(A236,cennik!A:B,2,FALSE)</f>
        <v>SEVROLL Gemini HORNÉ VEDENIE 1,70M OLIVA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Gemini horné vedenie 2,35M OLIVA</v>
      </c>
      <c r="F237" s="48" t="str">
        <f>+VLOOKUP(A237,cennik!A:B,2,FALSE)</f>
        <v>SEVROLL Gemini horné vedenie 2,35M OLIVA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Gemini horné vedenie 3M OLIVA KA</v>
      </c>
      <c r="F238" s="48" t="str">
        <f>+VLOOKUP(A238,cennik!A:B,2,FALSE)</f>
        <v>SEVROLL Gemini horné vedenie 3M OLIVA KA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Gemini horné vedenie 4,05M oliva kartáčovaná</v>
      </c>
      <c r="F239" s="48" t="str">
        <f>+VLOOKUP(A239,cennik!A:B,2,FALSE)</f>
        <v>SEVROLL Gemini horné vedenie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Gemini horné vedenie 6m oliva kartáč</v>
      </c>
      <c r="F240" s="48" t="str">
        <f>+VLOOKUP(A240,cennik!A:B,2,FALSE)</f>
        <v>SEVROLL Gemini horné vedenie 6m oliva kartáč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1700-kart. tm. oliva</v>
      </c>
      <c r="D241" s="49">
        <v>205162</v>
      </c>
      <c r="E241" s="48" t="str">
        <f>+VLOOKUP(A241,cennik!A:G,2,FALSE)</f>
        <v>SEVROLL 03119 Gemini horné vedenie 1,7m oliva tmavá kartáčovaná</v>
      </c>
      <c r="F241" s="48" t="str">
        <f>+VLOOKUP(A241,cennik!A:B,2,FALSE)</f>
        <v>SEVROLL 03119 Gemini horné vedenie 1,7m oliva tmavá kartáčovaná</v>
      </c>
      <c r="H241" s="1">
        <v>1700</v>
      </c>
      <c r="I241" s="1" t="str">
        <f>CONCATENATE(H241,"-",J8)</f>
        <v>1700-kart. tm. oliva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2350-kart. tm. oliva</v>
      </c>
      <c r="D242" s="49">
        <v>205164</v>
      </c>
      <c r="E242" s="48" t="str">
        <f>+VLOOKUP(A242,cennik!A:G,2,FALSE)</f>
        <v>SEVROLL 03120 Gemini horné vedenie 2,35m oliva tmavá kartáčovaná</v>
      </c>
      <c r="F242" s="48" t="str">
        <f>+VLOOKUP(A242,cennik!A:B,2,FALSE)</f>
        <v>SEVROLL 03120 Gemini horné vedenie 2,35m oliva tmavá kartáčovaná</v>
      </c>
      <c r="H242" s="1">
        <v>2350</v>
      </c>
      <c r="I242" s="1" t="str">
        <f>CONCATENATE(H242,"-",J8)</f>
        <v>2350-kart. tm. oliva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3000-kart. tm. oliva</v>
      </c>
      <c r="D243" s="49">
        <v>205166</v>
      </c>
      <c r="E243" s="48" t="str">
        <f>+VLOOKUP(A243,cennik!A:G,2,FALSE)</f>
        <v>SEVROLL 03121 Gemini horné vedenie 3m oliva tmavá kartáčovaná</v>
      </c>
      <c r="F243" s="48" t="str">
        <f>+VLOOKUP(A243,cennik!A:B,2,FALSE)</f>
        <v>SEVROLL 03121 Gemini horné vedenie 3m oliva tmavá kartáčovaná</v>
      </c>
      <c r="H243" s="1">
        <v>3000</v>
      </c>
      <c r="I243" s="1" t="str">
        <f>CONCATENATE(H243,"-",J8)</f>
        <v>3000-kart. tm. oliva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4050-kart. tm. oliva</v>
      </c>
      <c r="D244" s="49">
        <v>205168</v>
      </c>
      <c r="E244" s="48" t="str">
        <f>+VLOOKUP(A244,cennik!A:G,2,FALSE)</f>
        <v>SEVROLL 03122 Gemini horné vedenie 4,05m oliva tmavá kartáčovaná</v>
      </c>
      <c r="F244" s="48" t="str">
        <f>+VLOOKUP(A244,cennik!A:B,2,FALSE)</f>
        <v>SEVROLL 03122 Gemini horné vedenie 4,05m oliva tmavá kartáčovaná</v>
      </c>
      <c r="H244" s="1">
        <v>4050</v>
      </c>
      <c r="I244" s="1" t="str">
        <f>CONCATENATE(H244,"-",J8)</f>
        <v>4050-kart. tm. oliva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6000-kart. tm. oliva</v>
      </c>
      <c r="D245" s="49">
        <v>225371</v>
      </c>
      <c r="E245" s="48" t="str">
        <f>+VLOOKUP(A245,cennik!A:G,2,FALSE)</f>
        <v>SEVROLL Gemini horné vedenie 6m oliva tmavá</v>
      </c>
      <c r="F245" s="48" t="str">
        <f>+VLOOKUP(A245,cennik!A:B,2,FALSE)</f>
        <v>SEVROLL Gemini horné vedenie 6m oliva tmavá</v>
      </c>
      <c r="H245" s="1">
        <v>6000</v>
      </c>
      <c r="I245" s="1" t="str">
        <f>CONCATENATE(H245,"-",J8)</f>
        <v>6000-kart. tm. oliva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1700-kart. čierna</v>
      </c>
      <c r="D246" s="49">
        <v>205163</v>
      </c>
      <c r="E246" s="48" t="str">
        <f>+VLOOKUP(A246,cennik!A:G,2,FALSE)</f>
        <v>SEVROLL Gemini horné vedenie 1,7m čierna kar</v>
      </c>
      <c r="F246" s="48" t="str">
        <f>+VLOOKUP(A246,cennik!A:B,2,FALSE)</f>
        <v>SEVROLL Gemini horné vedenie 1,7m čierna kar</v>
      </c>
      <c r="H246" s="1">
        <v>1700</v>
      </c>
      <c r="I246" s="1" t="str">
        <f>CONCATENATE(H246,"-",J9)</f>
        <v>1700-kart. čierna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2350-kart. čierna</v>
      </c>
      <c r="D247" s="49">
        <v>205165</v>
      </c>
      <c r="E247" s="48" t="str">
        <f>+VLOOKUP(A247,cennik!A:G,2,FALSE)</f>
        <v>SEVROLL Gemini horné vedenie 2,35m čierna ka</v>
      </c>
      <c r="F247" s="48" t="str">
        <f>+VLOOKUP(A247,cennik!A:B,2,FALSE)</f>
        <v>SEVROLL Gemini horné vedenie 2,35m čierna ka</v>
      </c>
      <c r="H247" s="1">
        <v>2350</v>
      </c>
      <c r="I247" s="1" t="str">
        <f>CONCATENATE(H247,"-",J9)</f>
        <v>2350-kart. čierna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3000-kart. čierna</v>
      </c>
      <c r="D248" s="49">
        <v>205167</v>
      </c>
      <c r="E248" s="48" t="str">
        <f>+VLOOKUP(A248,cennik!A:G,2,FALSE)</f>
        <v>SEVROLL Gemini horné vedenie 3m čierna kartá</v>
      </c>
      <c r="F248" s="48" t="str">
        <f>+VLOOKUP(A248,cennik!A:B,2,FALSE)</f>
        <v>SEVROLL Gemini horné vedenie 3m čierna kartá</v>
      </c>
      <c r="H248" s="1">
        <v>3000</v>
      </c>
      <c r="I248" s="1" t="str">
        <f>CONCATENATE(H248,"-",J9)</f>
        <v>3000-kart. čierna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4050-kart. čierna</v>
      </c>
      <c r="D249" s="49">
        <v>205169</v>
      </c>
      <c r="E249" s="48" t="str">
        <f>+VLOOKUP(A249,cennik!A:G,2,FALSE)</f>
        <v>SEVROLL Gemini horné vedenie 4,05m čierna ka</v>
      </c>
      <c r="F249" s="48" t="str">
        <f>+VLOOKUP(A249,cennik!A:B,2,FALSE)</f>
        <v>SEVROLL Gemini horné vedenie 4,05m čierna ka</v>
      </c>
      <c r="H249" s="1">
        <v>4050</v>
      </c>
      <c r="I249" s="1" t="str">
        <f>CONCATENATE(H249,"-",J9)</f>
        <v>4050-kart. čierna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6000-kart. čierna</v>
      </c>
      <c r="D250" s="48">
        <v>225372</v>
      </c>
      <c r="E250" s="48" t="str">
        <f>+VLOOKUP(A250,cennik!A:G,2,FALSE)</f>
        <v>SEVROLL Gemini horné vedenie 6m čierna kartá</v>
      </c>
      <c r="F250" s="48" t="str">
        <f>+VLOOKUP(A250,cennik!A:B,2,FALSE)</f>
        <v>SEVROLL Gemini horné vedenie 6m čierna kartá</v>
      </c>
      <c r="H250" s="1">
        <v>6000</v>
      </c>
      <c r="I250" s="1" t="str">
        <f>CONCATENATE(H250,"-",J9)</f>
        <v>6000-kart. čierna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1700-biela lesk</v>
      </c>
      <c r="D251" s="49">
        <v>276751</v>
      </c>
      <c r="E251" s="48" t="str">
        <f>+VLOOKUP(A251,cennik!A:G,2,FALSE)</f>
        <v>SEVROLL 04059 Gemini horné vedenie  1,7m biela lesk</v>
      </c>
      <c r="F251" s="48" t="str">
        <f>+VLOOKUP(A251,cennik!A:B,2,FALSE)</f>
        <v>SEVROLL 04059 Gemini horné vedenie  1,7m biela lesk</v>
      </c>
      <c r="H251" s="1">
        <v>1700</v>
      </c>
      <c r="I251" s="1" t="str">
        <f>CONCATENATE(H251,"-",J15)</f>
        <v>1700-biela lesk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2350-biela lesk</v>
      </c>
      <c r="D252" s="49">
        <v>267882</v>
      </c>
      <c r="E252" s="48" t="str">
        <f>+VLOOKUP(A252,cennik!A:G,2,FALSE)</f>
        <v>SEVROLL 04060 Gemini horné vedenie  2,35m biela lesk</v>
      </c>
      <c r="F252" s="48" t="str">
        <f>+VLOOKUP(A252,cennik!A:B,2,FALSE)</f>
        <v>SEVROLL 04060 Gemini horné vedenie  2,35m biela lesk</v>
      </c>
      <c r="H252" s="1">
        <v>2350</v>
      </c>
      <c r="I252" s="1" t="str">
        <f>CONCATENATE(H252,"-",J15)</f>
        <v>2350-biela lesk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3000-biela lesk</v>
      </c>
      <c r="D253" s="49">
        <v>252566</v>
      </c>
      <c r="E253" s="48" t="str">
        <f>+VLOOKUP(A253,cennik!A:G,2,FALSE)</f>
        <v>SEVROLL 04016 Gemini horné vedenie 3m biela lesk</v>
      </c>
      <c r="F253" s="48" t="str">
        <f>+VLOOKUP(A253,cennik!A:B,2,FALSE)</f>
        <v>SEVROLL 04016 Gemini horné vedenie 3m biela lesk</v>
      </c>
      <c r="H253" s="1">
        <v>3000</v>
      </c>
      <c r="I253" s="1" t="str">
        <f>CONCATENATE(H253,"-",J15)</f>
        <v>3000-biela lesk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4050-biela lesk</v>
      </c>
      <c r="D254" s="49">
        <v>276749</v>
      </c>
      <c r="E254" s="48" t="str">
        <f>+VLOOKUP(A254,cennik!A:G,2,FALSE)</f>
        <v>SEVROLL 04061 Gemini horné vedenie  4,05m biela lesk</v>
      </c>
      <c r="F254" s="48" t="str">
        <f>+VLOOKUP(A254,cennik!A:B,2,FALSE)</f>
        <v>SEVROLL 04061 Gemini horné vedenie  4,05m biela lesk</v>
      </c>
      <c r="H254" s="1">
        <v>4050</v>
      </c>
      <c r="I254" s="1" t="str">
        <f>CONCATENATE(H254,"-",J15)</f>
        <v>4050-biela lesk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6000-biela lesk</v>
      </c>
      <c r="D255" s="49">
        <v>311586</v>
      </c>
      <c r="E255" s="48" t="str">
        <f>+VLOOKUP(A255,cennik!A:G,2,FALSE)</f>
        <v>SEVROLL 03206 Gemini horné vedenie 6m biela lesk</v>
      </c>
      <c r="F255" s="48" t="str">
        <f>+VLOOKUP(A255,cennik!A:B,2,FALSE)</f>
        <v>SEVROLL 03206 Gemini horné vedenie 6m biela lesk</v>
      </c>
      <c r="H255" s="1">
        <v>6000</v>
      </c>
      <c r="I255" s="1" t="str">
        <f>CONCATENATE(H255,"-",J15)</f>
        <v>6000-biela lesk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1700-čierna lesk</v>
      </c>
      <c r="D256" s="2">
        <v>405407</v>
      </c>
      <c r="E256" s="48" t="str">
        <f>+VLOOKUP(A256,cennik!A:G,2,FALSE)</f>
        <v>SEVROLL 05175 Gemini horné vedenie 1,7m čierna lesk</v>
      </c>
      <c r="F256" s="48" t="str">
        <f>+VLOOKUP(A256,cennik!A:B,2,FALSE)</f>
        <v>SEVROLL 05175 Gemini horné vedenie 1,7m čierna lesk</v>
      </c>
      <c r="H256" s="1">
        <v>1700</v>
      </c>
      <c r="I256" s="1" t="str">
        <f>CONCATENATE(H256,"-",J16)</f>
        <v>1700-čierna lesk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2350-čierna lesk</v>
      </c>
      <c r="D257" s="2">
        <v>398096</v>
      </c>
      <c r="E257" s="48" t="str">
        <f>+VLOOKUP(A257,cennik!A:G,2,FALSE)</f>
        <v>SEVROLL 05176 Gemini horné vedenie 2,35m čierna lesk</v>
      </c>
      <c r="F257" s="48" t="str">
        <f>+VLOOKUP(A257,cennik!A:B,2,FALSE)</f>
        <v>SEVROLL 05176 Gemini horné vedenie 2,35m čierna lesk</v>
      </c>
      <c r="H257" s="1">
        <v>2350</v>
      </c>
      <c r="I257" s="1" t="str">
        <f>CONCATENATE(H257,"-",J16)</f>
        <v>2350-čierna lesk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3000-čierna lesk</v>
      </c>
      <c r="D258" s="2">
        <v>405423</v>
      </c>
      <c r="E258" s="48" t="str">
        <f>+VLOOKUP(A258,cennik!A:G,2,FALSE)</f>
        <v>SEVROLL 05177 Gemini horné vedenie 3m čierna lesk</v>
      </c>
      <c r="F258" s="48" t="str">
        <f>+VLOOKUP(A258,cennik!A:B,2,FALSE)</f>
        <v>SEVROLL 05177 Gemini horné vedenie 3m čierna lesk</v>
      </c>
      <c r="H258" s="1">
        <v>3000</v>
      </c>
      <c r="I258" s="1" t="str">
        <f>CONCATENATE(H258,"-",J16)</f>
        <v>3000-čierna lesk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4050-čierna lesk</v>
      </c>
      <c r="D259" s="2">
        <v>405425</v>
      </c>
      <c r="E259" s="48" t="str">
        <f>+VLOOKUP(A259,cennik!A:G,2,FALSE)</f>
        <v>SEVROLL 05178 Gemini horné vedenie 4,05m čierna lesk</v>
      </c>
      <c r="F259" s="48" t="str">
        <f>+VLOOKUP(A259,cennik!A:B,2,FALSE)</f>
        <v>SEVROLL 05178 Gemini horné vedenie 4,05m čierna lesk</v>
      </c>
      <c r="H259" s="1">
        <v>4050</v>
      </c>
      <c r="I259" s="1" t="str">
        <f>CONCATENATE(H259,"-",J16)</f>
        <v>4050-čierna lesk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6000-čierna lesk</v>
      </c>
      <c r="D260" s="2">
        <v>405426</v>
      </c>
      <c r="E260" s="48" t="str">
        <f>+VLOOKUP(A260,cennik!A:G,2,FALSE)</f>
        <v>SEVROLL 05179 Gemini horné vedenie 6m čierna lesk</v>
      </c>
      <c r="F260" s="48" t="str">
        <f>+VLOOKUP(A260,cennik!A:B,2,FALSE)</f>
        <v>SEVROLL 05179 Gemini horné vedenie 6m čierna lesk</v>
      </c>
      <c r="H260" s="1">
        <v>6000</v>
      </c>
      <c r="I260" s="1" t="str">
        <f>CONCATENATE(H260,"-",J16)</f>
        <v>6000-čierna lesk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horné vedenie 1,7m grafit</v>
      </c>
      <c r="F261" s="48" t="str">
        <f>+VLOOKUP(A261,cennik!A:B,2,FALSE)</f>
        <v>SEVROLL 06045 Gemini horné vedenie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horné vedenie 2,35m grafit</v>
      </c>
      <c r="F262" s="48" t="str">
        <f>+VLOOKUP(A262,cennik!A:B,2,FALSE)</f>
        <v>SEVROLL 06046 Gemini horné vedenie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horné vedenie 3m grafit</v>
      </c>
      <c r="F263" s="48" t="str">
        <f>+VLOOKUP(A263,cennik!A:B,2,FALSE)</f>
        <v>SEVROLL 06022 Gemini horné vedenie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horné vedenie  4,05m grafit</v>
      </c>
      <c r="F264" s="48" t="str">
        <f>+VLOOKUP(A264,cennik!A:B,2,FALSE)</f>
        <v>SEVROLL 06023 Gemini horné vedenie 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horné vedenie 6m grafit</v>
      </c>
      <c r="F265" s="48" t="str">
        <f>+VLOOKUP(A265,cennik!A:B,2,FALSE)</f>
        <v>SEVROLL 06047 Gemini horné vedenie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1700-biela mat</v>
      </c>
      <c r="D266" s="1">
        <v>394802</v>
      </c>
      <c r="E266" s="48" t="str">
        <f>+VLOOKUP(A266,cennik!A:G,2,FALSE)</f>
        <v>SEVROLL 05082 Gemini horné vedenie 1,7m biely mat</v>
      </c>
      <c r="F266" s="48" t="str">
        <f>+VLOOKUP(A266,cennik!A:B,2,FALSE)</f>
        <v>SEVROLL 05082 Gemini horné vedenie 1,7m biely mat</v>
      </c>
      <c r="H266" s="1">
        <v>1700</v>
      </c>
      <c r="I266" s="1" t="str">
        <f>CONCATENATE(H266,"-",J18)</f>
        <v>1700-biela mat</v>
      </c>
    </row>
    <row r="267" spans="1:26" ht="15" customHeight="1" x14ac:dyDescent="0.3">
      <c r="A267" s="1">
        <v>394813</v>
      </c>
      <c r="C267" s="1" t="str">
        <f>CONCATENATE(H267,"-",J18)</f>
        <v>2350-biela mat</v>
      </c>
      <c r="D267" s="1">
        <v>394813</v>
      </c>
      <c r="E267" s="48" t="str">
        <f>+VLOOKUP(A267,cennik!A:G,2,FALSE)</f>
        <v>SEVROLL 05172 Gemini horné vedenie 2,35m biela mat</v>
      </c>
      <c r="F267" s="48" t="str">
        <f>+VLOOKUP(A267,cennik!A:B,2,FALSE)</f>
        <v>SEVROLL 05172 Gemini horné vedenie 2,35m biela mat</v>
      </c>
      <c r="H267" s="1">
        <v>2350</v>
      </c>
      <c r="I267" s="1" t="str">
        <f>CONCATENATE(H267,"-",J18)</f>
        <v>2350-biela mat</v>
      </c>
    </row>
    <row r="268" spans="1:26" ht="15" customHeight="1" x14ac:dyDescent="0.3">
      <c r="A268" s="1">
        <v>233016</v>
      </c>
      <c r="C268" s="1" t="str">
        <f>CONCATENATE(H268,"-",J18)</f>
        <v>3000-biela mat</v>
      </c>
      <c r="D268" s="1">
        <v>233016</v>
      </c>
      <c r="E268" s="48" t="str">
        <f>+VLOOKUP(A268,cennik!A:G,2,FALSE)</f>
        <v>SEVROLL 03889 Gemini horné vedenie 3m biela mat</v>
      </c>
      <c r="F268" s="48" t="str">
        <f>+VLOOKUP(A268,cennik!A:B,2,FALSE)</f>
        <v>SEVROLL 03889 Gemini horné vedenie 3m biela mat</v>
      </c>
      <c r="H268" s="1">
        <v>3000</v>
      </c>
      <c r="I268" s="1" t="str">
        <f>CONCATENATE(H268,"-",J18)</f>
        <v>3000-biela mat</v>
      </c>
    </row>
    <row r="269" spans="1:26" ht="15" customHeight="1" x14ac:dyDescent="0.3">
      <c r="A269" s="1">
        <v>394815</v>
      </c>
      <c r="C269" s="1" t="str">
        <f>CONCATENATE(H269,"-",J18)</f>
        <v>4050-biela mat</v>
      </c>
      <c r="D269" s="1">
        <v>394815</v>
      </c>
      <c r="E269" s="48" t="str">
        <f>+VLOOKUP(A269,cennik!A:G,2,FALSE)</f>
        <v>SEVROLL 05173 Gemini horné vedenie 4,05m biela mat</v>
      </c>
      <c r="F269" s="48" t="str">
        <f>+VLOOKUP(A269,cennik!A:B,2,FALSE)</f>
        <v>SEVROLL 05173 Gemini horné vedenie 4,05m biela mat</v>
      </c>
      <c r="H269" s="1">
        <v>4050</v>
      </c>
      <c r="I269" s="1" t="str">
        <f>CONCATENATE(H269,"-",J18)</f>
        <v>4050-biela mat</v>
      </c>
    </row>
    <row r="270" spans="1:26" ht="15" customHeight="1" x14ac:dyDescent="0.3">
      <c r="A270" s="1">
        <v>394824</v>
      </c>
      <c r="C270" s="1" t="str">
        <f>CONCATENATE(H270,"-",J18)</f>
        <v>6000-biela mat</v>
      </c>
      <c r="D270" s="1">
        <v>394824</v>
      </c>
      <c r="E270" s="48" t="str">
        <f>+VLOOKUP(A270,cennik!A:G,2,FALSE)</f>
        <v>SEVROLL 05174 Gemini horné vedenie 6m biela mat</v>
      </c>
      <c r="F270" s="48" t="str">
        <f>+VLOOKUP(A270,cennik!A:B,2,FALSE)</f>
        <v>SEVROLL 05174 Gemini horné vedenie 6m biela mat</v>
      </c>
      <c r="H270" s="1">
        <v>6000</v>
      </c>
      <c r="I270" s="1" t="str">
        <f>CONCATENATE(H270,"-",J18)</f>
        <v>6000-biela mat</v>
      </c>
    </row>
    <row r="271" spans="1:26" ht="15" customHeight="1" x14ac:dyDescent="0.3">
      <c r="A271" s="1">
        <v>422008</v>
      </c>
      <c r="C271" s="1" t="str">
        <f>CONCATENATE(H271,"-",J17)</f>
        <v>1700-čierna mat</v>
      </c>
      <c r="D271" s="1">
        <v>422008</v>
      </c>
      <c r="E271" s="48" t="str">
        <f>+VLOOKUP(A271,cennik!A:G,2,FALSE)</f>
        <v>SEVROLL 05313 Gemini horné vedenie 1,7m čierna mat</v>
      </c>
      <c r="F271" s="48" t="str">
        <f>+VLOOKUP(A271,cennik!A:B,2,FALSE)</f>
        <v>SEVROLL 05313 Gemini horné vedenie 1,7m čierna mat</v>
      </c>
      <c r="H271" s="1">
        <v>1700</v>
      </c>
      <c r="I271" s="1" t="str">
        <f>CONCATENATE(H271,"-",J17)</f>
        <v>1700-čierna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2350-čierna mat</v>
      </c>
      <c r="D272" s="1">
        <v>409670</v>
      </c>
      <c r="E272" s="48" t="str">
        <f>+VLOOKUP(A272,cennik!A:G,2,FALSE)</f>
        <v>SEVROLL 05314 Gemini horné vedenie 2,35m čierna mat</v>
      </c>
      <c r="F272" s="48" t="str">
        <f>+VLOOKUP(A272,cennik!A:B,2,FALSE)</f>
        <v>SEVROLL 05314 Gemini horné vedenie 2,35m čierna mat</v>
      </c>
      <c r="H272" s="1">
        <v>2350</v>
      </c>
      <c r="I272" s="1" t="str">
        <f>CONCATENATE(H272,"-",J17)</f>
        <v>2350-čierna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3000-čierna mat</v>
      </c>
      <c r="D273" s="1">
        <v>412229</v>
      </c>
      <c r="E273" s="48" t="str">
        <f>+VLOOKUP(A273,cennik!A:G,2,FALSE)</f>
        <v>SEVROLL 05315 Gemini horné vedenie 3m čierna mat</v>
      </c>
      <c r="F273" s="48" t="str">
        <f>+VLOOKUP(A273,cennik!A:B,2,FALSE)</f>
        <v>SEVROLL 05315 Gemini horné vedenie 3m čierna mat</v>
      </c>
      <c r="H273" s="1">
        <v>3000</v>
      </c>
      <c r="I273" s="1" t="str">
        <f>CONCATENATE(H273,"-",J17)</f>
        <v>3000-čierna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6000-čierna mat</v>
      </c>
      <c r="D274" s="2">
        <v>452736</v>
      </c>
      <c r="E274" s="48" t="str">
        <f>+VLOOKUP(A274,cennik!A:G,2,FALSE)</f>
        <v>SEVROLL 05316 Gemini horné vedenie 6m čierna mat</v>
      </c>
      <c r="F274" s="48" t="str">
        <f>+VLOOKUP(A274,cennik!A:B,2,FALSE)</f>
        <v>SEVROLL 05316 Gemini horné vedenie 6m čierna mat</v>
      </c>
      <c r="H274" s="1">
        <v>6000</v>
      </c>
      <c r="I274" s="1" t="str">
        <f>CONCATENATE(H274,"-",J17)</f>
        <v>6000-čierna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1700-čierna štrukturálna</v>
      </c>
      <c r="D275" s="196">
        <v>526516</v>
      </c>
      <c r="E275" s="48" t="str">
        <f>+VLOOKUP(A275,cennik!A:G,2,FALSE)</f>
        <v>SEVROLL 06285 Gemini horné  vedenie 1,7m čierna štrukturálna</v>
      </c>
      <c r="F275" s="48" t="str">
        <f>+VLOOKUP(A275,cennik!A:B,2,FALSE)</f>
        <v>SEVROLL 06285 Gemini horné  vedenie 1,7m čierna štrukturálna</v>
      </c>
      <c r="H275" s="1">
        <v>1700</v>
      </c>
      <c r="I275" s="1" t="str">
        <f>CONCATENATE(H275,"-",J22)</f>
        <v>1700-čierna štrukturálna</v>
      </c>
    </row>
    <row r="276" spans="1:26" ht="15" customHeight="1" x14ac:dyDescent="0.3">
      <c r="A276" s="196">
        <v>526519</v>
      </c>
      <c r="C276" s="1" t="str">
        <f>CONCATENATE(H276,"-",J22)</f>
        <v>2350-čierna štrukturálna</v>
      </c>
      <c r="D276" s="196">
        <v>526519</v>
      </c>
      <c r="E276" s="48" t="str">
        <f>+VLOOKUP(A276,cennik!A:G,2,FALSE)</f>
        <v>SEVROLL 06286 Gemini horné vedenie 2,35m čierna štrukturálna</v>
      </c>
      <c r="F276" s="48" t="str">
        <f>+VLOOKUP(A276,cennik!A:B,2,FALSE)</f>
        <v>SEVROLL 06286 Gemini horné vedenie 2,35m čierna štrukturálna</v>
      </c>
      <c r="H276" s="1">
        <v>2350</v>
      </c>
      <c r="I276" s="1" t="str">
        <f>CONCATENATE(H276,"-",J22)</f>
        <v>2350-čierna štrukturálna</v>
      </c>
    </row>
    <row r="277" spans="1:26" ht="15" customHeight="1" x14ac:dyDescent="0.3">
      <c r="A277" s="196">
        <v>526520</v>
      </c>
      <c r="C277" s="1" t="str">
        <f>CONCATENATE(H277,"-",J22)</f>
        <v>3000-čierna štrukturálna</v>
      </c>
      <c r="D277" s="196">
        <v>526520</v>
      </c>
      <c r="E277" s="48" t="str">
        <f>+VLOOKUP(A277,cennik!A:G,2,FALSE)</f>
        <v>SEVROLL 06287 Gemini horné  vedenie 3m čierna štrukturálna</v>
      </c>
      <c r="F277" s="48" t="str">
        <f>+VLOOKUP(A277,cennik!A:B,2,FALSE)</f>
        <v>SEVROLL 06287 Gemini horné  vedenie 3m čierna štrukturálna</v>
      </c>
      <c r="H277" s="1">
        <v>3000</v>
      </c>
      <c r="I277" s="1" t="str">
        <f>CONCATENATE(H277,"-",J22)</f>
        <v>3000-čierna štrukturálna</v>
      </c>
    </row>
    <row r="278" spans="1:26" ht="15" customHeight="1" x14ac:dyDescent="0.3">
      <c r="A278" s="196">
        <v>526521</v>
      </c>
      <c r="C278" s="1" t="str">
        <f>CONCATENATE(H278,"-",J22)</f>
        <v>4050-čierna štrukturálna</v>
      </c>
      <c r="D278" s="196">
        <v>526521</v>
      </c>
      <c r="E278" s="48" t="str">
        <f>+VLOOKUP(A278,cennik!A:G,2,FALSE)</f>
        <v>SEVROLL 06288 Gemini horné vedenie  4,05m čierna štrukturálna</v>
      </c>
      <c r="F278" s="48" t="str">
        <f>+VLOOKUP(A278,cennik!A:B,2,FALSE)</f>
        <v>SEVROLL 06288 Gemini horné vedenie  4,05m čierna štrukturálna</v>
      </c>
      <c r="H278" s="1">
        <v>4050</v>
      </c>
      <c r="I278" s="1" t="str">
        <f>CONCATENATE(H278,"-",J22)</f>
        <v>4050-čierna štrukturálna</v>
      </c>
    </row>
    <row r="279" spans="1:26" ht="15" customHeight="1" x14ac:dyDescent="0.3">
      <c r="A279" s="196">
        <v>526522</v>
      </c>
      <c r="C279" s="1" t="str">
        <f>CONCATENATE(H279,"-",J22)</f>
        <v>6000-čierna štrukturálna</v>
      </c>
      <c r="D279" s="196">
        <v>526522</v>
      </c>
      <c r="E279" s="48" t="str">
        <f>+VLOOKUP(A279,cennik!A:G,2,FALSE)</f>
        <v>SEVROLL 06154 Gemini horné vedenie 6m čierna štrukturálna</v>
      </c>
      <c r="F279" s="48" t="str">
        <f>+VLOOKUP(A279,cennik!A:B,2,FALSE)</f>
        <v>SEVROLL 06154 Gemini horné vedenie 6m čierna štrukturálna</v>
      </c>
      <c r="H279" s="1">
        <v>6000</v>
      </c>
      <c r="I279" s="1" t="str">
        <f>CONCATENATE(H279,"-",J22)</f>
        <v>6000-čierna štrukturálna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3000-biela mat</v>
      </c>
      <c r="D280" s="436">
        <v>233016</v>
      </c>
      <c r="E280" s="48" t="str">
        <f>+VLOOKUP(A280,cennik!A:G,2,FALSE)</f>
        <v>SEVROLL 03889 Gemini horné vedenie 3m biela mat</v>
      </c>
      <c r="F280" s="48" t="str">
        <f>+VLOOKUP(A280,cennik!A:B,2,FALSE)</f>
        <v>SEVROLL 03889 Gemini horné vedenie 3m biela mat</v>
      </c>
      <c r="H280" s="437">
        <v>3000</v>
      </c>
      <c r="I280" s="1" t="str">
        <f>CONCATENATE(H280,"-",J18)</f>
        <v>3000-biela mat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1700-biela mat</v>
      </c>
      <c r="D281" s="436">
        <v>394802</v>
      </c>
      <c r="E281" s="48" t="str">
        <f>+VLOOKUP(A281,cennik!A:G,2,FALSE)</f>
        <v>SEVROLL 05082 Gemini horné vedenie 1,7m biely mat</v>
      </c>
      <c r="F281" s="48" t="str">
        <f>+VLOOKUP(A281,cennik!A:B,2,FALSE)</f>
        <v>SEVROLL 05082 Gemini horné vedenie 1,7m biely mat</v>
      </c>
      <c r="H281" s="437">
        <v>1700</v>
      </c>
      <c r="I281" s="1" t="str">
        <f>CONCATENATE(H281,"-",J18)</f>
        <v>1700-biela mat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2350-biela mat</v>
      </c>
      <c r="D282" s="436">
        <v>394813</v>
      </c>
      <c r="E282" s="48" t="str">
        <f>+VLOOKUP(A282,cennik!A:G,2,FALSE)</f>
        <v>SEVROLL 05172 Gemini horné vedenie 2,35m biela mat</v>
      </c>
      <c r="F282" s="48" t="str">
        <f>+VLOOKUP(A282,cennik!A:B,2,FALSE)</f>
        <v>SEVROLL 05172 Gemini horné vedenie 2,35m biela mat</v>
      </c>
      <c r="H282" s="437">
        <v>2350</v>
      </c>
      <c r="I282" s="1" t="str">
        <f>CONCATENATE(H282,"-",J18)</f>
        <v>2350-biela mat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4050-biela mat</v>
      </c>
      <c r="D283" s="436">
        <v>394815</v>
      </c>
      <c r="E283" s="48" t="str">
        <f>+VLOOKUP(A283,cennik!A:G,2,FALSE)</f>
        <v>SEVROLL 05173 Gemini horné vedenie 4,05m biela mat</v>
      </c>
      <c r="F283" s="48" t="str">
        <f>+VLOOKUP(A283,cennik!A:B,2,FALSE)</f>
        <v>SEVROLL 05173 Gemini horné vedenie 4,05m biela mat</v>
      </c>
      <c r="H283" s="437">
        <v>4050</v>
      </c>
      <c r="I283" s="1" t="str">
        <f>CONCATENATE(H283,"-",J18)</f>
        <v>4050-biela mat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6000-biela mat</v>
      </c>
      <c r="D284" s="436">
        <v>394824</v>
      </c>
      <c r="E284" s="48" t="str">
        <f>+VLOOKUP(A284,cennik!A:G,2,FALSE)</f>
        <v>SEVROLL 05174 Gemini horné vedenie 6m biela mat</v>
      </c>
      <c r="F284" s="48" t="str">
        <f>+VLOOKUP(A284,cennik!A:B,2,FALSE)</f>
        <v>SEVROLL 05174 Gemini horné vedenie 6m biela mat</v>
      </c>
      <c r="H284" s="437">
        <v>6000</v>
      </c>
      <c r="I284" s="1" t="str">
        <f>CONCATENATE(H284,"-",J18)</f>
        <v>6000-biela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 xml:space="preserve">1500-strieborná </v>
      </c>
      <c r="D291" s="49">
        <v>349796</v>
      </c>
      <c r="E291" s="48" t="str">
        <f>+VLOOKUP(A291,cennik!A:G,2,FALSE)</f>
        <v>SEVROLL 04471 Blue horné vedenie 1,5m strieborná</v>
      </c>
      <c r="F291" s="48" t="str">
        <f>+VLOOKUP(A291,cennik!A:B,2,FALSE)</f>
        <v>SEVROLL 04471 Blue horné vedenie 1,5m strieborná</v>
      </c>
      <c r="H291" s="1">
        <v>1500</v>
      </c>
      <c r="I291" s="1" t="str">
        <f>CONCATENATE(H291,"-",J4)</f>
        <v xml:space="preserve">1500-strieborná 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 xml:space="preserve">2000-strieborná </v>
      </c>
      <c r="D292" s="49">
        <v>349475</v>
      </c>
      <c r="E292" s="48" t="str">
        <f>+VLOOKUP(A292,cennik!A:G,2,FALSE)</f>
        <v>SEVROLL 04472 Blue horné vedenie  2m strieborná</v>
      </c>
      <c r="F292" s="48" t="str">
        <f>+VLOOKUP(A292,cennik!A:B,2,FALSE)</f>
        <v>SEVROLL 04472 Blue horné vedenie  2m strieborná</v>
      </c>
      <c r="G292" s="1" t="e">
        <f>+VLOOKUP(A292,#REF!,4,FALSE)</f>
        <v>#REF!</v>
      </c>
      <c r="H292" s="1">
        <v>2000</v>
      </c>
      <c r="I292" s="1" t="str">
        <f>CONCATENATE(H292,"-",J4)</f>
        <v xml:space="preserve">2000-strieborná 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 xml:space="preserve">3000-strieborná </v>
      </c>
      <c r="D293" s="49">
        <v>349802</v>
      </c>
      <c r="E293" s="48" t="str">
        <f>+VLOOKUP(A293,cennik!A:G,2,FALSE)</f>
        <v>SEVROLL 04474 Blue horné vedenie  3m strieborná</v>
      </c>
      <c r="F293" s="48" t="str">
        <f>+VLOOKUP(A293,cennik!A:B,2,FALSE)</f>
        <v>SEVROLL 04474 Blue horné vedenie  3m strieborná</v>
      </c>
      <c r="H293" s="1">
        <v>3000</v>
      </c>
      <c r="I293" s="1" t="str">
        <f>CONCATENATE(H293,"-",J4)</f>
        <v xml:space="preserve">3000-strieborná 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 xml:space="preserve">4000-strieborná </v>
      </c>
      <c r="D294" s="49">
        <v>349804</v>
      </c>
      <c r="E294" s="48" t="str">
        <f>+VLOOKUP(A294,cennik!A:G,2,FALSE)</f>
        <v>SEVROLL 04475 Blue horné vedenie  4m strieborná</v>
      </c>
      <c r="F294" s="48" t="str">
        <f>+VLOOKUP(A294,cennik!A:B,2,FALSE)</f>
        <v>SEVROLL 04475 Blue horné vedenie  4m strieborná</v>
      </c>
      <c r="H294" s="1">
        <v>4000</v>
      </c>
      <c r="I294" s="1" t="str">
        <f>CONCATENATE(H294,"-",J4)</f>
        <v xml:space="preserve">4000-strieborná 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 xml:space="preserve">6000-strieborná </v>
      </c>
      <c r="D295" s="49">
        <v>349807</v>
      </c>
      <c r="E295" s="48" t="str">
        <f>+VLOOKUP(A295,cennik!A:G,2,FALSE)</f>
        <v>SEVROLL 04476 Blue horné vedenie  6m strieborná</v>
      </c>
      <c r="F295" s="48" t="str">
        <f>+VLOOKUP(A295,cennik!A:B,2,FALSE)</f>
        <v>SEVROLL 04476 Blue horné vedenie  6m strieborná</v>
      </c>
      <c r="H295" s="1">
        <v>6000</v>
      </c>
      <c r="I295" s="1" t="str">
        <f>CONCATENATE(H295,"-",J4)</f>
        <v xml:space="preserve">6000-strieborná 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horné vedenie 1,5m oliva</v>
      </c>
      <c r="F296" s="48" t="str">
        <f>+VLOOKUP(A296,cennik!A:B,2,FALSE)</f>
        <v>SEVROLL 04465 Blue horné vedenie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horné vedenie  2m oliva</v>
      </c>
      <c r="F297" s="48" t="str">
        <f>+VLOOKUP(A297,cennik!A:B,2,FALSE)</f>
        <v>SEVROLL 04466 Blue horné vedenie 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horné vedenie  3m oliva</v>
      </c>
      <c r="F298" s="48" t="str">
        <f>+VLOOKUP(A298,cennik!A:B,2,FALSE)</f>
        <v>SEVROLL 04468 Blue horné vedenie 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2000-čierna mat</v>
      </c>
      <c r="D299" s="2">
        <v>488266</v>
      </c>
      <c r="E299" s="48" t="str">
        <f>+VLOOKUP(A299,cennik!A:G,2,FALSE)</f>
        <v>SEVROLL 05754 Blue horné vedenie 2m čierna mat</v>
      </c>
      <c r="F299" s="48" t="str">
        <f>+VLOOKUP(A299,cennik!A:B,2,FALSE)</f>
        <v>SEVROLL 05754 Blue horné vedenie 2m čierna mat</v>
      </c>
      <c r="H299" s="1">
        <v>2000</v>
      </c>
      <c r="I299" s="1" t="str">
        <f>CONCATENATE(H299,"-",J17)</f>
        <v>2000-čierna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3000-čierna mat</v>
      </c>
      <c r="D300" s="2">
        <v>488267</v>
      </c>
      <c r="E300" s="48" t="str">
        <f>+VLOOKUP(A300,cennik!A:G,2,FALSE)</f>
        <v>SEVROLL 05755 Blue horné vedenie 3m čierna mat</v>
      </c>
      <c r="F300" s="48" t="str">
        <f>+VLOOKUP(A300,cennik!A:B,2,FALSE)</f>
        <v>SEVROLL 05755 Blue horné vedenie 3m čierna mat</v>
      </c>
      <c r="H300" s="1">
        <v>3000</v>
      </c>
      <c r="I300" s="1" t="str">
        <f>CONCATENATE(H300,"-",J17)</f>
        <v>3000-čierna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6000-čierna mat</v>
      </c>
      <c r="D301" s="2">
        <v>488268</v>
      </c>
      <c r="E301" s="48" t="str">
        <f>+VLOOKUP(A301,cennik!A:G,2,FALSE)</f>
        <v>SEVROLL 05756 Blue horné vedenie 6m čierna mat</v>
      </c>
      <c r="F301" s="48" t="str">
        <f>+VLOOKUP(A301,cennik!A:B,2,FALSE)</f>
        <v>SEVROLL 05756 Blue horné vedenie 6m čierna mat</v>
      </c>
      <c r="H301" s="1">
        <v>6000</v>
      </c>
      <c r="I301" s="1" t="str">
        <f>CONCATENATE(H301,"-",J17)</f>
        <v>6000-čierna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1500-čierna mat</v>
      </c>
      <c r="D302" s="2">
        <v>488266</v>
      </c>
      <c r="E302" s="48" t="str">
        <f>+VLOOKUP(A302,cennik!A:G,2,FALSE)</f>
        <v>SEVROLL 05754 Blue horné vedenie 2m čierna mat</v>
      </c>
      <c r="F302" s="48" t="str">
        <f>+VLOOKUP(A302,cennik!A:B,2,FALSE)</f>
        <v>SEVROLL 05754 Blue horné vedenie 2m čierna mat</v>
      </c>
      <c r="H302" s="1">
        <v>1500</v>
      </c>
      <c r="I302" s="1" t="str">
        <f>CONCATENATE(H302,"-",J17)</f>
        <v>1500-čierna mat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1500-biela lesk</v>
      </c>
      <c r="D303" s="434">
        <v>394287</v>
      </c>
      <c r="E303" s="432" t="str">
        <f>+VLOOKUP(A303,cennik!A:G,2,FALSE)</f>
        <v>SEVROLL 04937 Blue horné vedenie 2m biela lesk</v>
      </c>
      <c r="F303" s="432" t="str">
        <f>+VLOOKUP(A303,cennik!A:B,2,FALSE)</f>
        <v>SEVROLL 04937 Blue horné vedenie 2m biela lesk</v>
      </c>
      <c r="G303" s="434"/>
      <c r="H303" s="434">
        <v>1500</v>
      </c>
      <c r="I303" s="434" t="str">
        <f>CONCATENATE(H303,"-",J15)</f>
        <v>1500-biela lesk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2000-biela lesk</v>
      </c>
      <c r="D304" s="434">
        <v>394287</v>
      </c>
      <c r="E304" s="432" t="str">
        <f>+VLOOKUP(A304,cennik!A:G,2,FALSE)</f>
        <v>SEVROLL 04937 Blue horné vedenie 2m biela lesk</v>
      </c>
      <c r="F304" s="432" t="str">
        <f>+VLOOKUP(A304,cennik!A:B,2,FALSE)</f>
        <v>SEVROLL 04937 Blue horné vedenie 2m biela lesk</v>
      </c>
      <c r="G304" s="434"/>
      <c r="H304" s="434">
        <v>2000</v>
      </c>
      <c r="I304" s="434" t="str">
        <f>CONCATENATE(H304,"-",J15)</f>
        <v>2000-biela lesk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3000-biela lesk</v>
      </c>
      <c r="D305" s="434">
        <v>394289</v>
      </c>
      <c r="E305" s="432" t="str">
        <f>+VLOOKUP(A305,cennik!A:G,2,FALSE)</f>
        <v>SEVROLL 04938 Blue horné vedenie 3m biela lesk</v>
      </c>
      <c r="F305" s="432" t="str">
        <f>+VLOOKUP(A305,cennik!A:B,2,FALSE)</f>
        <v>SEVROLL 04938 Blue horné vedenie 3m biela lesk</v>
      </c>
      <c r="G305" s="434"/>
      <c r="H305" s="434">
        <v>3000</v>
      </c>
      <c r="I305" s="434" t="str">
        <f>CONCATENATE(H305,"-",J15)</f>
        <v>3000-biela lesk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6000-biela lesk</v>
      </c>
      <c r="D306" s="434">
        <v>394290</v>
      </c>
      <c r="E306" s="432" t="str">
        <f>+VLOOKUP(A306,cennik!A:G,2,FALSE)</f>
        <v>SEVROLL 04939 Blue horné vedenie 6m biela lesk</v>
      </c>
      <c r="F306" s="432" t="str">
        <f>+VLOOKUP(A306,cennik!A:B,2,FALSE)</f>
        <v>SEVROLL 04939 Blue horné vedenie 6m biela lesk</v>
      </c>
      <c r="G306" s="434"/>
      <c r="H306" s="434">
        <v>6000</v>
      </c>
      <c r="I306" s="434" t="str">
        <f>CONCATENATE(H306,"-",J15)</f>
        <v>6000-biela lesk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horné vedenie  4m oliva</v>
      </c>
      <c r="F307" s="48" t="str">
        <f>+VLOOKUP(A307,cennik!A:B,2,FALSE)</f>
        <v>SEVROLL 04469 Blue horné vedenie 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horné vedenie  6m oliva</v>
      </c>
      <c r="F308" s="48" t="str">
        <f>+VLOOKUP(A308,cennik!A:B,2,FALSE)</f>
        <v>SEVROLL 04470 Blue horné vedenie 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 xml:space="preserve">1500-strieborná </v>
      </c>
      <c r="D311" s="49">
        <v>349810</v>
      </c>
      <c r="E311" s="48" t="str">
        <f>+VLOOKUP(A311,cennik!A:G,2,FALSE)</f>
        <v>SEVROLL 04495 Blue-V spodné vedenie 1,5m strieborná</v>
      </c>
      <c r="F311" s="48" t="str">
        <f>+VLOOKUP(A311,cennik!A:B,2,FALSE)</f>
        <v>SEVROLL 04495 Blue-V spodné vedenie 1,5m strieborná</v>
      </c>
      <c r="H311" s="1">
        <v>1500</v>
      </c>
      <c r="I311" s="1" t="str">
        <f>CONCATENATE(H311,"-",J4)</f>
        <v xml:space="preserve">1500-strieborná 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 xml:space="preserve">2000-strieborná </v>
      </c>
      <c r="D312" s="49">
        <v>349476</v>
      </c>
      <c r="E312" s="48" t="str">
        <f>+VLOOKUP(A312,cennik!A:G,2,FALSE)</f>
        <v>SEVROLL 04496 Blue-V spodné vedenie  2m strieborná</v>
      </c>
      <c r="F312" s="48" t="str">
        <f>+VLOOKUP(A312,cennik!A:B,2,FALSE)</f>
        <v>SEVROLL 04496 Blue-V spodné vedenie  2m strieborná</v>
      </c>
      <c r="G312" s="1" t="e">
        <f>+VLOOKUP(A312,#REF!,4,FALSE)</f>
        <v>#REF!</v>
      </c>
      <c r="H312" s="1">
        <v>2000</v>
      </c>
      <c r="I312" s="1" t="str">
        <f>CONCATENATE(H312,"-",J4)</f>
        <v xml:space="preserve">2000-strieborná 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 xml:space="preserve">3000-strieborná </v>
      </c>
      <c r="D313" s="49">
        <v>349814</v>
      </c>
      <c r="E313" s="48" t="str">
        <f>+VLOOKUP(A313,cennik!A:G,2,FALSE)</f>
        <v>SEVROLL 04498 Blue-V spodné vedenie  3m strieborná</v>
      </c>
      <c r="F313" s="48" t="str">
        <f>+VLOOKUP(A313,cennik!A:B,2,FALSE)</f>
        <v>SEVROLL 04498 Blue-V spodné vedenie  3m strieborná</v>
      </c>
      <c r="H313" s="1">
        <v>3000</v>
      </c>
      <c r="I313" s="1" t="str">
        <f>CONCATENATE(H313,"-",J4)</f>
        <v xml:space="preserve">3000-strieborná 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 xml:space="preserve">4000-strieborná </v>
      </c>
      <c r="D314" s="49">
        <v>349819</v>
      </c>
      <c r="E314" s="48" t="str">
        <f>+VLOOKUP(A314,cennik!A:G,2,FALSE)</f>
        <v>SEVROLL 04499 Blue-V spodné vedenie  4m strieborná</v>
      </c>
      <c r="F314" s="48" t="str">
        <f>+VLOOKUP(A314,cennik!A:B,2,FALSE)</f>
        <v>SEVROLL 04499 Blue-V spodné vedenie  4m strieborná</v>
      </c>
      <c r="H314" s="1">
        <v>4000</v>
      </c>
      <c r="I314" s="1" t="str">
        <f>CONCATENATE(H314,"-",J4)</f>
        <v xml:space="preserve">4000-strieborná 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 xml:space="preserve">6000-strieborná </v>
      </c>
      <c r="D315" s="49">
        <v>349818</v>
      </c>
      <c r="E315" s="48" t="str">
        <f>+VLOOKUP(A315,cennik!A:G,2,FALSE)</f>
        <v>SEVROLL 04500 Blue-V spodné vedenie  6m strieborná</v>
      </c>
      <c r="F315" s="48" t="str">
        <f>+VLOOKUP(A315,cennik!A:B,2,FALSE)</f>
        <v>SEVROLL 04500 Blue-V spodné vedenie  6m strieborná</v>
      </c>
      <c r="H315" s="1">
        <v>6000</v>
      </c>
      <c r="I315" s="1" t="str">
        <f>CONCATENATE(H315,"-",J4)</f>
        <v xml:space="preserve">6000-strieborná 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1500-čierna mat</v>
      </c>
      <c r="D316" s="2">
        <v>488257</v>
      </c>
      <c r="E316" s="48" t="str">
        <f>+VLOOKUP(A316,cennik!A:G,2,FALSE)</f>
        <v>SEVROLL 05751 Blue-V spodné vedenie 2m čierna mat</v>
      </c>
      <c r="F316" s="48" t="str">
        <f>+VLOOKUP(A316,cennik!A:B,2,FALSE)</f>
        <v>SEVROLL 05751 Blue-V spodné vedenie 2m čierna mat</v>
      </c>
      <c r="H316" s="1">
        <v>1500</v>
      </c>
      <c r="I316" s="1" t="str">
        <f>CONCATENATE(H316,"-",J17)</f>
        <v>1500-čierna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2000-čierna mat</v>
      </c>
      <c r="D317" s="2">
        <v>488257</v>
      </c>
      <c r="E317" s="48" t="str">
        <f>+VLOOKUP(A317,cennik!A:G,2,FALSE)</f>
        <v>SEVROLL 05751 Blue-V spodné vedenie 2m čierna mat</v>
      </c>
      <c r="F317" s="48" t="str">
        <f>+VLOOKUP(A317,cennik!A:B,2,FALSE)</f>
        <v>SEVROLL 05751 Blue-V spodné vedenie 2m čierna mat</v>
      </c>
      <c r="H317" s="1">
        <v>2000</v>
      </c>
      <c r="I317" s="1" t="str">
        <f>CONCATENATE(H317,"-",J17)</f>
        <v>2000-čierna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3000-čierna mat</v>
      </c>
      <c r="D318" s="2">
        <v>488258</v>
      </c>
      <c r="E318" s="48" t="str">
        <f>+VLOOKUP(A318,cennik!A:G,2,FALSE)</f>
        <v>SEVROLL 05752 Blue-V spodné vedenie 3m čierna mat</v>
      </c>
      <c r="F318" s="48" t="str">
        <f>+VLOOKUP(A318,cennik!A:B,2,FALSE)</f>
        <v>SEVROLL 05752 Blue-V spodné vedenie 3m čierna mat</v>
      </c>
      <c r="H318" s="1">
        <v>3000</v>
      </c>
      <c r="I318" s="1" t="str">
        <f>CONCATENATE(H318,"-",J17)</f>
        <v>3000-čierna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6000-čierna mat</v>
      </c>
      <c r="D319" s="2">
        <v>488259</v>
      </c>
      <c r="E319" s="48" t="str">
        <f>+VLOOKUP(A319,cennik!A:G,2,FALSE)</f>
        <v>SEVROLL 05753 Blue-V spodné vedenie 6m čierna mat</v>
      </c>
      <c r="F319" s="48" t="str">
        <f>+VLOOKUP(A319,cennik!A:B,2,FALSE)</f>
        <v>SEVROLL 05753 Blue-V spodné vedenie 6m čierna mat</v>
      </c>
      <c r="H319" s="1">
        <v>6000</v>
      </c>
      <c r="I319" s="1" t="str">
        <f>CONCATENATE(H319,"-",J17)</f>
        <v>6000-čierna mat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2000-biela lesk</v>
      </c>
      <c r="D320" s="434">
        <v>394283</v>
      </c>
      <c r="E320" s="432" t="str">
        <f>+VLOOKUP(A320,cennik!A:G,2,FALSE)</f>
        <v>SEVROLL 04934 Blue-V spodné vedenie 2m biela lesk</v>
      </c>
      <c r="F320" s="432" t="str">
        <f>+VLOOKUP(A320,cennik!A:B,2,FALSE)</f>
        <v>SEVROLL 04934 Blue-V spodné vedenie 2m biela lesk</v>
      </c>
      <c r="G320" s="434"/>
      <c r="H320" s="434">
        <v>2000</v>
      </c>
      <c r="I320" s="434" t="str">
        <f>CONCATENATE(H320,"-",J15)</f>
        <v>2000-biela lesk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3000-biela lesk</v>
      </c>
      <c r="D321" s="434">
        <v>394284</v>
      </c>
      <c r="E321" s="432" t="str">
        <f>+VLOOKUP(A321,cennik!A:G,2,FALSE)</f>
        <v>SEVROLL 04935 Blue-V spodné vedenie 3m biela lesk</v>
      </c>
      <c r="F321" s="432" t="str">
        <f>+VLOOKUP(A321,cennik!A:B,2,FALSE)</f>
        <v>SEVROLL 04935 Blue-V spodné vedenie 3m biela lesk</v>
      </c>
      <c r="G321" s="434"/>
      <c r="H321" s="434">
        <v>3000</v>
      </c>
      <c r="I321" s="434" t="str">
        <f>CONCATENATE(H321,"-",J15)</f>
        <v>3000-biela lesk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6000-biela lesk</v>
      </c>
      <c r="D322" s="434">
        <v>394285</v>
      </c>
      <c r="E322" s="432" t="str">
        <f>+VLOOKUP(A322,cennik!A:G,2,FALSE)</f>
        <v>SEVROLL 04936 Blue-V spodné vedenie 6m biela lesk</v>
      </c>
      <c r="F322" s="432" t="str">
        <f>+VLOOKUP(A322,cennik!A:B,2,FALSE)</f>
        <v>SEVROLL 04936 Blue-V spodné vedenie 6m biela lesk</v>
      </c>
      <c r="G322" s="434"/>
      <c r="H322" s="434">
        <v>6000</v>
      </c>
      <c r="I322" s="434" t="str">
        <f>CONCATENATE(H322,"-",J15)</f>
        <v>6000-biela lesk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1500-biela lesk</v>
      </c>
      <c r="D323" s="434">
        <v>394283</v>
      </c>
      <c r="E323" s="432" t="str">
        <f>+VLOOKUP(A323,cennik!A:G,2,FALSE)</f>
        <v>SEVROLL 04934 Blue-V spodné vedenie 2m biela lesk</v>
      </c>
      <c r="F323" s="432" t="str">
        <f>+VLOOKUP(A323,cennik!A:B,2,FALSE)</f>
        <v>SEVROLL 04934 Blue-V spodné vedenie 2m biela lesk</v>
      </c>
      <c r="G323" s="434"/>
      <c r="H323" s="434">
        <v>1500</v>
      </c>
      <c r="I323" s="434" t="str">
        <f>CONCATENATE(H323,"-",J15)</f>
        <v>1500-biela lesk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spodné vedenie 1,5m oliva</v>
      </c>
      <c r="F324" s="48" t="str">
        <f>+VLOOKUP(A324,cennik!A:B,2,FALSE)</f>
        <v>SEVROLL 04489 Blue-V spodné vedenie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spodné vedenie  2m oliva</v>
      </c>
      <c r="F325" s="48" t="str">
        <f>+VLOOKUP(A325,cennik!A:B,2,FALSE)</f>
        <v>SEVROLL 04490 Blue-V spodné vedenie 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spodné vedenie  3m oliva</v>
      </c>
      <c r="F326" s="48" t="str">
        <f>+VLOOKUP(A326,cennik!A:B,2,FALSE)</f>
        <v>SEVROLL 04492 Blue-V spodné vedenie 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spodné vedenie  4m oliva</v>
      </c>
      <c r="F327" s="48" t="str">
        <f>+VLOOKUP(A327,cennik!A:B,2,FALSE)</f>
        <v>SEVROLL 04493 Blue-V spodné vedenie 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spodné vedenie 6m oliva</v>
      </c>
      <c r="F328" s="48" t="str">
        <f>+VLOOKUP(A328,cennik!A:B,2,FALSE)</f>
        <v>SEVROLL 04494 Blue-V spodné vedenie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 xml:space="preserve">strieborná </v>
      </c>
      <c r="D330" s="49">
        <v>98073</v>
      </c>
      <c r="E330" s="48" t="str">
        <f>+VLOOKUP(A330,cennik!A:G,2,FALSE)</f>
        <v>SEVROLL System 10 II úch.lišta 2,7m striebor</v>
      </c>
      <c r="F330" s="48" t="str">
        <f>+VLOOKUP(A330,cennik!A:B,2,FALSE)</f>
        <v>SEVROLL System 10 II úch.lišta 2,7m striebor</v>
      </c>
      <c r="G330" s="1" t="e">
        <f>+VLOOKUP(A330,#REF!,4,FALSE)</f>
        <v>#REF!</v>
      </c>
      <c r="I330" s="1" t="str">
        <f>J4</f>
        <v xml:space="preserve">strieborná 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System 10 II úch.lišta 2,7m oliva</v>
      </c>
      <c r="F331" s="48" t="str">
        <f>+VLOOKUP(A331,cennik!A:B,2,FALSE)</f>
        <v>SEVROLL System 10 II úch.lišta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zlatá/mosadz</v>
      </c>
      <c r="D332" s="49">
        <v>542874</v>
      </c>
      <c r="E332" s="48" t="str">
        <f>+VLOOKUP(A332,cennik!A:G,2,FALSE)</f>
        <v>SEVROLL 06821 System 10 II úchytová lišta 2,7m zlatá/mosadz</v>
      </c>
      <c r="F332" s="48" t="str">
        <f>+VLOOKUP(A332,cennik!A:B,2,FALSE)</f>
        <v>SEVROLL 06821 System 10 II úchytová lišta 2,7m zlatá/mosadz</v>
      </c>
      <c r="G332" s="1" t="e">
        <f>+VLOOKUP(A332,#REF!,4,FALSE)</f>
        <v>#REF!</v>
      </c>
      <c r="I332" s="1" t="str">
        <f>J5</f>
        <v>zlatá/mosadz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 xml:space="preserve">1700-strieborná </v>
      </c>
      <c r="D335" s="421">
        <v>89230</v>
      </c>
      <c r="E335" s="419" t="str">
        <f>+VLOOKUP(A335,cennik!A:G,2,FALSE)</f>
        <v>SEVROLL 206 VOD.LIŠTA HOR.1,7M STRIEBOR.</v>
      </c>
      <c r="F335" s="419" t="str">
        <f>+VLOOKUP(A335,cennik!A:B,2,FALSE)</f>
        <v>SEVROLL 206 VOD.LIŠTA HOR.1,7M STRIEBOR.</v>
      </c>
      <c r="G335" s="417" t="e">
        <f>+VLOOKUP(A335,#REF!,4,FALSE)</f>
        <v>#REF!</v>
      </c>
      <c r="H335" s="417">
        <v>1700</v>
      </c>
      <c r="I335" s="417" t="str">
        <f>CONCATENATE(H335,"-",J4)</f>
        <v xml:space="preserve">1700-strieborná 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206 VOD.LIŠTA HOR.1,7M OLIVOVÁ</v>
      </c>
      <c r="F336" s="419" t="str">
        <f>+VLOOKUP(A336,cennik!A:B,2,FALSE)</f>
        <v>SEVROLL 206 VOD.LIŠTA HOR.1,7M OLIVOVÁ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1700-zlatá/mosadz</v>
      </c>
      <c r="D337" s="421">
        <v>542864</v>
      </c>
      <c r="E337" s="419" t="str">
        <f>+VLOOKUP(A337,cennik!A:G,2,FALSE)</f>
        <v>SEVROLL 06813 - horná vodiaca lišta 1,7m zlatá/mosadz</v>
      </c>
      <c r="F337" s="419" t="str">
        <f>+VLOOKUP(A337,cennik!A:B,2,FALSE)</f>
        <v>SEVROLL 06813 - horná vodiaca lišta 1,7m zlatá/mosadz</v>
      </c>
      <c r="G337" s="417" t="e">
        <f>+VLOOKUP(A337,#REF!,4,FALSE)</f>
        <v>#REF!</v>
      </c>
      <c r="H337" s="417">
        <v>1700</v>
      </c>
      <c r="I337" s="417" t="str">
        <f>CONCATENATE(H337,"-",J5)</f>
        <v>1700-zlatá/mosadz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 xml:space="preserve">2350-strieborná </v>
      </c>
      <c r="D338" s="421">
        <v>89232</v>
      </c>
      <c r="E338" s="419" t="str">
        <f>+VLOOKUP(A338,cennik!A:G,2,FALSE)</f>
        <v>SEVROLL 207 VOD.LIŠTA HOR.2,35M STRIEBOR</v>
      </c>
      <c r="F338" s="419" t="str">
        <f>+VLOOKUP(A338,cennik!A:B,2,FALSE)</f>
        <v>SEVROLL 207 VOD.LIŠTA HOR.2,35M STRIEBOR</v>
      </c>
      <c r="G338" s="417" t="e">
        <f>+VLOOKUP(A338,#REF!,4,FALSE)</f>
        <v>#REF!</v>
      </c>
      <c r="H338" s="417">
        <v>2350</v>
      </c>
      <c r="I338" s="417" t="str">
        <f>CONCATENATE(H338,"-",J4)</f>
        <v xml:space="preserve">2350-strieborná 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207 VOD.LIŠTA HOR.2,35M OLIVOVÁ</v>
      </c>
      <c r="F339" s="419" t="str">
        <f>+VLOOKUP(A339,cennik!A:B,2,FALSE)</f>
        <v>SEVROLL 207 VOD.LIŠTA HOR.2,35M OLIVOVÁ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2350-zlatá/mosadz</v>
      </c>
      <c r="D340" s="421">
        <v>542865</v>
      </c>
      <c r="E340" s="419" t="str">
        <f>+VLOOKUP(A340,cennik!A:G,2,FALSE)</f>
        <v>SEVROLL 06811 horná vodiaca lišta 2,35m zlatá/mosadz</v>
      </c>
      <c r="F340" s="419" t="str">
        <f>+VLOOKUP(A340,cennik!A:B,2,FALSE)</f>
        <v>SEVROLL 06811 horná vodiaca lišta 2,35m zlatá/mosadz</v>
      </c>
      <c r="G340" s="417" t="e">
        <f>+VLOOKUP(A340,#REF!,4,FALSE)</f>
        <v>#REF!</v>
      </c>
      <c r="H340" s="417">
        <v>2350</v>
      </c>
      <c r="I340" s="417" t="str">
        <f>CONCATENATE(H340,"-",J5)</f>
        <v>2350-zlatá/mosadz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 xml:space="preserve">3000-strieborná </v>
      </c>
      <c r="D341" s="421">
        <v>89234</v>
      </c>
      <c r="E341" s="419" t="str">
        <f>+VLOOKUP(A341,cennik!A:G,2,FALSE)</f>
        <v>SEVROLL 208 VOD.LIŠTA HOR 3M STRIEBOR.</v>
      </c>
      <c r="F341" s="419" t="str">
        <f>+VLOOKUP(A341,cennik!A:B,2,FALSE)</f>
        <v>SEVROLL 208 VOD.LIŠTA HOR 3M STRIEBOR.</v>
      </c>
      <c r="G341" s="417" t="e">
        <f>+VLOOKUP(A341,#REF!,4,FALSE)</f>
        <v>#REF!</v>
      </c>
      <c r="H341" s="417">
        <v>3000</v>
      </c>
      <c r="I341" s="417" t="str">
        <f>CONCATENATE(H341,"-",J4)</f>
        <v xml:space="preserve">3000-strieborná 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208 VOD.LIŠTA HOR 3M OLIVOVÁ</v>
      </c>
      <c r="F342" s="419" t="str">
        <f>+VLOOKUP(A342,cennik!A:B,2,FALSE)</f>
        <v>SEVROLL 208 VOD.LIŠTA HOR 3M OLIVOVÁ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3000-zlatá/mosadz</v>
      </c>
      <c r="D343" s="421">
        <v>542866</v>
      </c>
      <c r="E343" s="419" t="str">
        <f>+VLOOKUP(A343,cennik!A:G,2,FALSE)</f>
        <v>SEVROLL 06815 horná vodiaca lišta 3m zlatá/mosadz</v>
      </c>
      <c r="F343" s="419" t="str">
        <f>+VLOOKUP(A343,cennik!A:B,2,FALSE)</f>
        <v>SEVROLL 06815 horná vodiaca lišta 3m zlatá/mosadz</v>
      </c>
      <c r="G343" s="417" t="e">
        <f>+VLOOKUP(A343,#REF!,4,FALSE)</f>
        <v>#REF!</v>
      </c>
      <c r="H343" s="417">
        <v>3000</v>
      </c>
      <c r="I343" s="417" t="str">
        <f>CONCATENATE(H343,"-",J5)</f>
        <v>3000-zlatá/mosadz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 xml:space="preserve">4050-strieborná 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 xml:space="preserve">4050-strieborná 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4050-zlatá/mosadz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4050-zlatá/mosadz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1700-čierna mat</v>
      </c>
      <c r="D347" s="421">
        <v>422043</v>
      </c>
      <c r="E347" s="419" t="str">
        <f>+VLOOKUP(A347,cennik!A:G,2,FALSE)</f>
        <v>SEVROLL 05301 horná vodiaca lišta 1,7m čierna mat</v>
      </c>
      <c r="F347" s="419" t="str">
        <f>+VLOOKUP(A347,cennik!A:B,2,FALSE)</f>
        <v>SEVROLL 05301 horná vodiaca lišta 1,7m čierna mat</v>
      </c>
      <c r="H347" s="417">
        <v>1700</v>
      </c>
      <c r="I347" s="417" t="str">
        <f>CONCATENATE(H347,"-",J17)</f>
        <v>1700-čierna mat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2350-čierna mat</v>
      </c>
      <c r="D348" s="421">
        <v>452608</v>
      </c>
      <c r="E348" s="419" t="str">
        <f>+VLOOKUP(A348,cennik!A:G,2,FALSE)</f>
        <v>SEVROLL 05302 horná vodiaca lišta 2,35m čierna mat</v>
      </c>
      <c r="F348" s="419" t="str">
        <f>+VLOOKUP(A348,cennik!A:B,2,FALSE)</f>
        <v>SEVROLL 05302 horná vodiaca lišta 2,35m čierna mat</v>
      </c>
      <c r="H348" s="417">
        <v>2350</v>
      </c>
      <c r="I348" s="417" t="str">
        <f>CONCATENATE(H348,"-",J17)</f>
        <v>2350-čierna mat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3000-čierna mat</v>
      </c>
      <c r="D349" s="421">
        <v>452734</v>
      </c>
      <c r="E349" s="419" t="str">
        <f>+VLOOKUP(A349,cennik!A:G,2,FALSE)</f>
        <v>SEVROLL 03605 horná vodiaca lišta 3m čierna mat</v>
      </c>
      <c r="F349" s="419" t="str">
        <f>+VLOOKUP(A349,cennik!A:B,2,FALSE)</f>
        <v>SEVROLL 03605 horná vodiaca lišta 3m čierna mat</v>
      </c>
      <c r="H349" s="417">
        <v>3000</v>
      </c>
      <c r="I349" s="417" t="str">
        <f>CONCATENATE(H349,"-",J17)</f>
        <v>3000-čierna mat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1700-oliva kartáčovaná</v>
      </c>
      <c r="D350" s="421">
        <v>119414</v>
      </c>
      <c r="E350" s="419" t="str">
        <f>+VLOOKUP(A350,cennik!A:G,2,FALSE)</f>
        <v>SEVROLL horná vodiaca lišta 1,7m oliva kart</v>
      </c>
      <c r="F350" s="419" t="str">
        <f>+VLOOKUP(A350,cennik!A:B,2,FALSE)</f>
        <v>SEVROLL horná vodiaca lišta 1,7m oliva kart</v>
      </c>
      <c r="G350" s="417" t="e">
        <f>+VLOOKUP(A350,#REF!,4,FALSE)</f>
        <v>#REF!</v>
      </c>
      <c r="H350" s="417">
        <v>1700</v>
      </c>
      <c r="I350" s="417" t="str">
        <f>CONCATENATE(H350,"-",J7)</f>
        <v>1700-oliva kartáčovaná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2350-oliva kartáčovaná</v>
      </c>
      <c r="D351" s="421">
        <v>119415</v>
      </c>
      <c r="E351" s="419" t="str">
        <f>+VLOOKUP(A351,cennik!A:G,2,FALSE)</f>
        <v>SEVROLL horná vodiaca lišta 2,35m oliva kart</v>
      </c>
      <c r="F351" s="419" t="str">
        <f>+VLOOKUP(A351,cennik!A:B,2,FALSE)</f>
        <v>SEVROLL horná vodiaca lišta 2,35m oliva kart</v>
      </c>
      <c r="G351" s="417" t="e">
        <f>+VLOOKUP(A351,#REF!,4,FALSE)</f>
        <v>#REF!</v>
      </c>
      <c r="H351" s="417">
        <v>2350</v>
      </c>
      <c r="I351" s="417" t="str">
        <f>CONCATENATE(H351,"-",J7)</f>
        <v>2350-oliva kartáčovaná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3000-oliva kartáčovaná</v>
      </c>
      <c r="D352" s="421">
        <v>119416</v>
      </c>
      <c r="E352" s="419" t="str">
        <f>+VLOOKUP(A352,cennik!A:G,2,FALSE)</f>
        <v>SEVROLL horná vodiaca lišta 3m oliva kartáč.</v>
      </c>
      <c r="F352" s="419" t="str">
        <f>+VLOOKUP(A352,cennik!A:B,2,FALSE)</f>
        <v>SEVROLL horná vodiaca lišta 3m oliva kartáč.</v>
      </c>
      <c r="G352" s="417" t="e">
        <f>+VLOOKUP(A352,#REF!,4,FALSE)</f>
        <v>#REF!</v>
      </c>
      <c r="H352" s="417">
        <v>3000</v>
      </c>
      <c r="I352" s="417" t="str">
        <f>CONCATENATE(H352,"-",J7)</f>
        <v>3000-oliva kartáčovaná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1700-čierna štrukturálna</v>
      </c>
      <c r="D353" s="196">
        <v>526496</v>
      </c>
      <c r="E353" s="419" t="str">
        <f>+VLOOKUP(A353,cennik!A:G,2,FALSE)</f>
        <v>SEVROLL 06441 horná vodiaca lišta 1,7m čierna štrukturálna</v>
      </c>
      <c r="F353" s="419" t="str">
        <f>+VLOOKUP(A353,cennik!A:B,2,FALSE)</f>
        <v>SEVROLL 06441 horná vodiaca lišta 1,7m čierna štrukturálna</v>
      </c>
      <c r="H353" s="417">
        <v>1700</v>
      </c>
      <c r="I353" s="417" t="str">
        <f>CONCATENATE(H353,"-",J22)</f>
        <v>1700-čierna štrukturálna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2350-čierna štrukturálna</v>
      </c>
      <c r="D354" s="196">
        <v>526497</v>
      </c>
      <c r="E354" s="419" t="str">
        <f>+VLOOKUP(A354,cennik!A:G,2,FALSE)</f>
        <v>SEVROLL 06442 horná vodiaca lišta 2,35m čierna štrukturálna</v>
      </c>
      <c r="F354" s="419" t="str">
        <f>+VLOOKUP(A354,cennik!A:B,2,FALSE)</f>
        <v>SEVROLL 06442 horná vodiaca lišta 2,35m čierna štrukturálna</v>
      </c>
      <c r="H354" s="417">
        <v>2350</v>
      </c>
      <c r="I354" s="417" t="str">
        <f>CONCATENATE(H354,"-",J22)</f>
        <v>2350-čierna štrukturálna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3000-čierna štrukturálna</v>
      </c>
      <c r="D355" s="196">
        <v>526500</v>
      </c>
      <c r="E355" s="419" t="str">
        <f>+VLOOKUP(A355,cennik!A:G,2,FALSE)</f>
        <v>SEVROLL 06124 horná vodiaca lišta 3m čierna štrukturálna</v>
      </c>
      <c r="F355" s="419" t="str">
        <f>+VLOOKUP(A355,cennik!A:B,2,FALSE)</f>
        <v>SEVROLL 06124 horná vodiaca lišta 3m čierna štrukturálna</v>
      </c>
      <c r="H355" s="417">
        <v>3000</v>
      </c>
      <c r="I355" s="417" t="str">
        <f>CONCATENATE(H355,"-",J22)</f>
        <v>3000-čierna štrukturálna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1700-kart. tm. oliva</v>
      </c>
      <c r="D356" s="421">
        <v>205103</v>
      </c>
      <c r="E356" s="419" t="str">
        <f>+VLOOKUP(A356,cennik!A:G,2,FALSE)</f>
        <v>SEVROLL 03100 horná vodiaca lišta 1,7m oliva tmavá kartáčovaná</v>
      </c>
      <c r="F356" s="419" t="str">
        <f>+VLOOKUP(A356,cennik!A:B,2,FALSE)</f>
        <v>SEVROLL 03100 horná vodiaca lišta 1,7m oliva tmavá kartáčovaná</v>
      </c>
      <c r="G356" s="417" t="e">
        <f>+VLOOKUP(A356,#REF!,4,FALSE)</f>
        <v>#REF!</v>
      </c>
      <c r="H356" s="417">
        <v>1700</v>
      </c>
      <c r="I356" s="417" t="str">
        <f>CONCATENATE(H356,"-",J8)</f>
        <v>1700-kart. tm. oliva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2350-kart. tm. oliva</v>
      </c>
      <c r="D357" s="421">
        <v>205156</v>
      </c>
      <c r="E357" s="419" t="str">
        <f>+VLOOKUP(A357,cennik!A:G,2,FALSE)</f>
        <v>SEVROLL 03101 horná vodiaca lišta 2,35m oliva tmavá kartáčovaná</v>
      </c>
      <c r="F357" s="419" t="str">
        <f>+VLOOKUP(A357,cennik!A:B,2,FALSE)</f>
        <v>SEVROLL 03101 horná vodiaca lišta 2,35m oliva tmavá kartáčovaná</v>
      </c>
      <c r="G357" s="417" t="e">
        <f>+VLOOKUP(A357,#REF!,4,FALSE)</f>
        <v>#REF!</v>
      </c>
      <c r="H357" s="417">
        <v>2350</v>
      </c>
      <c r="I357" s="417" t="str">
        <f>CONCATENATE(H357,"-",J8)</f>
        <v>2350-kart. tm. oliva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3000-kart. tm. oliva</v>
      </c>
      <c r="D358" s="421">
        <v>205158</v>
      </c>
      <c r="E358" s="419" t="str">
        <f>+VLOOKUP(A358,cennik!A:G,2,FALSE)</f>
        <v>SEVROLL 03102 horná vodiaca lišta 3m oliva tmavá kartáčovaná</v>
      </c>
      <c r="F358" s="419" t="str">
        <f>+VLOOKUP(A358,cennik!A:B,2,FALSE)</f>
        <v>SEVROLL 03102 horná vodiaca lišta 3m oliva tmavá kartáčovaná</v>
      </c>
      <c r="G358" s="417" t="e">
        <f>+VLOOKUP(A358,#REF!,4,FALSE)</f>
        <v>#REF!</v>
      </c>
      <c r="H358" s="417">
        <v>3000</v>
      </c>
      <c r="I358" s="417" t="str">
        <f>CONCATENATE(H358,"-",J8)</f>
        <v>3000-kart. tm. oliva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1700-kart. čierna</v>
      </c>
      <c r="D359" s="421">
        <v>205105</v>
      </c>
      <c r="E359" s="419" t="str">
        <f>+VLOOKUP(A359,cennik!A:G,2,FALSE)</f>
        <v>SEVROLL horná vodiaca lišta 1,7m čierna kartáčovaná</v>
      </c>
      <c r="F359" s="419" t="str">
        <f>+VLOOKUP(A359,cennik!A:B,2,FALSE)</f>
        <v>SEVROLL horná vodiaca lišta 1,7m čierna kartáčovaná</v>
      </c>
      <c r="H359" s="417">
        <v>1700</v>
      </c>
      <c r="I359" s="417" t="str">
        <f>CONCATENATE(H359,"-",J9)</f>
        <v>1700-kart. čierna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2350-kart. čierna</v>
      </c>
      <c r="D360" s="421">
        <v>205157</v>
      </c>
      <c r="E360" s="419" t="str">
        <f>+VLOOKUP(A360,cennik!A:G,2,FALSE)</f>
        <v>SEVROLL VODIACA LIŠTA 2,35M čierna KARTÁČ</v>
      </c>
      <c r="F360" s="419" t="str">
        <f>+VLOOKUP(A360,cennik!A:B,2,FALSE)</f>
        <v>SEVROLL VODIACA LIŠTA 2,35M čierna KARTÁČ</v>
      </c>
      <c r="H360" s="417">
        <v>2350</v>
      </c>
      <c r="I360" s="417" t="str">
        <f>CONCATENATE(H360,"-",J9)</f>
        <v>2350-kart. čierna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3000-kart. čierna</v>
      </c>
      <c r="D361" s="421">
        <v>205159</v>
      </c>
      <c r="E361" s="419" t="str">
        <f>+VLOOKUP(A361,cennik!A:G,2,FALSE)</f>
        <v>SEVROLL VODIACA LIŠTA 3M čierna KARTÁČ.</v>
      </c>
      <c r="F361" s="419" t="str">
        <f>+VLOOKUP(A361,cennik!A:B,2,FALSE)</f>
        <v>SEVROLL VODIACA LIŠTA 3M čierna KARTÁČ.</v>
      </c>
      <c r="H361" s="417">
        <v>3000</v>
      </c>
      <c r="I361" s="417" t="str">
        <f>CONCATENATE(H361,"-",J9)</f>
        <v>3000-kart. čierna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1700-biela lesk</v>
      </c>
      <c r="D362" s="421">
        <v>276737</v>
      </c>
      <c r="E362" s="419" t="str">
        <f>+VLOOKUP(A362,cennik!A:G,2,FALSE)</f>
        <v>SEVROLL 04064 horná vodiaca lišta 1,7m biela lesk</v>
      </c>
      <c r="F362" s="419" t="str">
        <f>+VLOOKUP(A362,cennik!A:B,2,FALSE)</f>
        <v>SEVROLL 04064 horná vodiaca lišta 1,7m biela lesk</v>
      </c>
      <c r="H362" s="417">
        <v>1700</v>
      </c>
      <c r="I362" s="417" t="str">
        <f>CONCATENATE(H362,"-",J15)</f>
        <v>1700-biela lesk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2350-biela lesk</v>
      </c>
      <c r="D363" s="421">
        <v>267944</v>
      </c>
      <c r="E363" s="419" t="str">
        <f>+VLOOKUP(A363,cennik!A:G,2,FALSE)</f>
        <v>SEVROLL 04065 horná vodiaca lišta 2,35m biela lesk</v>
      </c>
      <c r="F363" s="419" t="str">
        <f>+VLOOKUP(A363,cennik!A:B,2,FALSE)</f>
        <v>SEVROLL 04065 horná vodiaca lišta 2,35m biela lesk</v>
      </c>
      <c r="H363" s="417">
        <v>2350</v>
      </c>
      <c r="I363" s="417" t="str">
        <f>CONCATENATE(H363,"-",J15)</f>
        <v>2350-biela lesk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3000-biela lesk</v>
      </c>
      <c r="D364" s="421">
        <v>265066</v>
      </c>
      <c r="E364" s="419" t="str">
        <f>+VLOOKUP(A364,cennik!A:G,2,FALSE)</f>
        <v>SEVROLL 00169 horná vodiaca lišta 3m biela lesk</v>
      </c>
      <c r="F364" s="419" t="str">
        <f>+VLOOKUP(A364,cennik!A:B,2,FALSE)</f>
        <v>SEVROLL 00169 horná vodiaca lišta 3m biela lesk</v>
      </c>
      <c r="H364" s="417">
        <v>3000</v>
      </c>
      <c r="I364" s="417" t="str">
        <f>CONCATENATE(H364,"-",J15)</f>
        <v>3000-biela lesk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 xml:space="preserve">3000-strieborná </v>
      </c>
      <c r="D365" s="421">
        <v>278058</v>
      </c>
      <c r="E365" s="419" t="str">
        <f>+VLOOKUP(A365,cennik!A:G,2,FALSE)</f>
        <v>SEVROLL 04096 Pax horná vodiaca lišta 3m strieborná</v>
      </c>
      <c r="F365" s="419" t="str">
        <f>+VLOOKUP(A365,cennik!A:B,2,FALSE)</f>
        <v>SEVROLL 04096 Pax horná vodiaca lišta 3m strieborná</v>
      </c>
      <c r="H365" s="417">
        <v>3000</v>
      </c>
      <c r="I365" s="417" t="str">
        <f>CONCATENATE(H365,"-",J4)</f>
        <v xml:space="preserve">3000-strieborná 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3000-biela lesk</v>
      </c>
      <c r="D366" s="421">
        <v>284525</v>
      </c>
      <c r="E366" s="419" t="str">
        <f>+VLOOKUP(A366,cennik!A:G,2,FALSE)</f>
        <v>SEVROLL 04100 Pax horná vodiaca lišta 3m biela lesk</v>
      </c>
      <c r="F366" s="419" t="str">
        <f>+VLOOKUP(A366,cennik!A:B,2,FALSE)</f>
        <v>SEVROLL 04100 Pax horná vodiaca lišta 3m biela lesk</v>
      </c>
      <c r="H366" s="417">
        <v>3000</v>
      </c>
      <c r="I366" s="417" t="str">
        <f>CONCATENATE(H366,"-",J15)</f>
        <v>3000-biela lesk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1700-čierna lesk</v>
      </c>
      <c r="D367" s="418">
        <v>405377</v>
      </c>
      <c r="E367" s="419" t="str">
        <f>+VLOOKUP(A367,cennik!A:G,2,FALSE)</f>
        <v>SEVROLL 05149 horná vodiaca lišta 1,7m čierna lesk</v>
      </c>
      <c r="F367" s="419" t="str">
        <f>+VLOOKUP(A367,cennik!A:B,2,FALSE)</f>
        <v>SEVROLL 05149 horná vodiaca lišta 1,7m čierna lesk</v>
      </c>
      <c r="H367" s="417">
        <v>1700</v>
      </c>
      <c r="I367" s="417" t="str">
        <f>CONCATENATE(H367,"-",J16)</f>
        <v>1700-čierna lesk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2350-čierna lesk</v>
      </c>
      <c r="D368" s="418">
        <v>405379</v>
      </c>
      <c r="E368" s="419" t="str">
        <f>+VLOOKUP(A368,cennik!A:G,2,FALSE)</f>
        <v>SEVROLL 05150 horná vodiaca lišta 2,35m černa lesk</v>
      </c>
      <c r="F368" s="419" t="str">
        <f>+VLOOKUP(A368,cennik!A:B,2,FALSE)</f>
        <v>SEVROLL 05150 horná vodiaca lišta 2,35m černa lesk</v>
      </c>
      <c r="H368" s="417">
        <v>2350</v>
      </c>
      <c r="I368" s="417" t="str">
        <f>CONCATENATE(H368,"-",J16)</f>
        <v>2350-čierna lesk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3000-čierna lesk</v>
      </c>
      <c r="D369" s="418">
        <v>405382</v>
      </c>
      <c r="E369" s="419" t="str">
        <f>+VLOOKUP(A369,cennik!A:G,2,FALSE)</f>
        <v>SEVROLL 05184 horná vodiaca lišta 3m čierna lesk</v>
      </c>
      <c r="F369" s="419" t="str">
        <f>+VLOOKUP(A369,cennik!A:B,2,FALSE)</f>
        <v>SEVROLL 05184 horná vodiaca lišta 3m čierna lesk</v>
      </c>
      <c r="H369" s="417">
        <v>3000</v>
      </c>
      <c r="I369" s="417" t="str">
        <f>CONCATENATE(H369,"-",J16)</f>
        <v>3000-čierna lesk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horná vodiaca lišta 1,7m grafit</v>
      </c>
      <c r="F370" s="419" t="str">
        <f>+VLOOKUP(A370,cennik!A:B,2,FALSE)</f>
        <v>SEVROLL 06039 horná vodiaca lišta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horná vod.lišta 2,35m grafit</v>
      </c>
      <c r="F371" s="419" t="str">
        <f>+VLOOKUP(A371,cennik!A:B,2,FALSE)</f>
        <v>SEVROLL 06040 horná vod.lišta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horná vodiaca lišta 3m grafit</v>
      </c>
      <c r="F372" s="419" t="str">
        <f>+VLOOKUP(A372,cennik!A:B,2,FALSE)</f>
        <v>SEVROLL 05966 horná vodiaca lišta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1700-biela mat</v>
      </c>
      <c r="D373" s="418">
        <v>497670</v>
      </c>
      <c r="E373" s="419" t="str">
        <f>+VLOOKUP(A373,cennik!A:G,2,FALSE)</f>
        <v>SEVROLL 05942 horná vodiaca lišta 1,7m biela mat</v>
      </c>
      <c r="F373" s="419" t="str">
        <f>+VLOOKUP(A373,cennik!A:B,2,FALSE)</f>
        <v>SEVROLL 05942 horná vodiaca lišta 1,7m biela mat</v>
      </c>
      <c r="H373" s="417">
        <v>1700</v>
      </c>
      <c r="I373" s="417" t="str">
        <f>CONCATENATE(H373,"-",J18)</f>
        <v>1700-biela mat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2350-biela mat</v>
      </c>
      <c r="D374" s="418">
        <v>497672</v>
      </c>
      <c r="E374" s="419" t="str">
        <f>+VLOOKUP(A374,cennik!A:G,2,FALSE)</f>
        <v>SEVROLL 05943 horná vodiaca lišta 2,35m biela mat</v>
      </c>
      <c r="F374" s="419" t="str">
        <f>+VLOOKUP(A374,cennik!A:B,2,FALSE)</f>
        <v>SEVROLL 05943 horná vodiaca lišta 2,35m biela mat</v>
      </c>
      <c r="H374" s="417">
        <v>2350</v>
      </c>
      <c r="I374" s="417" t="str">
        <f>CONCATENATE(H374,"-",J18)</f>
        <v>2350-biela mat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3000-biela mat</v>
      </c>
      <c r="D375" s="418">
        <v>497673</v>
      </c>
      <c r="E375" s="419" t="str">
        <f>+VLOOKUP(A375,cennik!A:G,2,FALSE)</f>
        <v>SEVROLL 00169 horná vodiaca lišta 3m biela mat</v>
      </c>
      <c r="F375" s="419" t="str">
        <f>+VLOOKUP(A375,cennik!A:B,2,FALSE)</f>
        <v>SEVROLL 00169 horná vodiaca lišta 3m biela mat</v>
      </c>
      <c r="H375" s="417">
        <v>3000</v>
      </c>
      <c r="I375" s="417" t="str">
        <f>CONCATENATE(H375,"-",J18)</f>
        <v>3000-biela mat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1700-čierna mat</v>
      </c>
      <c r="D376" s="417">
        <v>422043</v>
      </c>
      <c r="E376" s="419" t="str">
        <f>+VLOOKUP(A376,cennik!A:G,2,FALSE)</f>
        <v>SEVROLL 05301 horná vodiaca lišta 1,7m čierna mat</v>
      </c>
      <c r="F376" s="419" t="str">
        <f>+VLOOKUP(A376,cennik!A:B,2,FALSE)</f>
        <v>SEVROLL 05301 horná vodiaca lišta 1,7m čierna mat</v>
      </c>
      <c r="H376" s="417">
        <v>1700</v>
      </c>
      <c r="I376" s="417" t="str">
        <f>CONCATENATE(H376,"-",J17)</f>
        <v>1700-čierna mat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2350-čierna mat</v>
      </c>
      <c r="D377" s="417">
        <v>452608</v>
      </c>
      <c r="E377" s="419" t="str">
        <f>+VLOOKUP(A377,cennik!A:G,2,FALSE)</f>
        <v>SEVROLL 05302 horná vodiaca lišta 2,35m čierna mat</v>
      </c>
      <c r="F377" s="419" t="str">
        <f>+VLOOKUP(A377,cennik!A:B,2,FALSE)</f>
        <v>SEVROLL 05302 horná vodiaca lišta 2,35m čierna mat</v>
      </c>
      <c r="H377" s="417">
        <v>2350</v>
      </c>
      <c r="I377" s="417" t="str">
        <f>CONCATENATE(H377,"-",J17)</f>
        <v>2350-čierna mat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3000-čierna mat</v>
      </c>
      <c r="D378" s="418">
        <v>452734</v>
      </c>
      <c r="E378" s="419" t="str">
        <f>+VLOOKUP(A378,cennik!A:G,2,FALSE)</f>
        <v>SEVROLL 03605 horná vodiaca lišta 3m čierna mat</v>
      </c>
      <c r="F378" s="419" t="str">
        <f>+VLOOKUP(A378,cennik!A:B,2,FALSE)</f>
        <v>SEVROLL 03605 horná vodiaca lišta 3m čierna mat</v>
      </c>
      <c r="G378" s="417"/>
      <c r="H378" s="417">
        <v>3000</v>
      </c>
      <c r="I378" s="417" t="str">
        <f>CONCATENATE(H378,"-",J17)</f>
        <v>3000-čierna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1700-čierna štrukturálna</v>
      </c>
      <c r="D379" s="196">
        <v>526496</v>
      </c>
      <c r="E379" s="419" t="str">
        <f>+VLOOKUP(A379,cennik!A:G,2,FALSE)</f>
        <v>SEVROLL 06441 horná vodiaca lišta 1,7m čierna štrukturálna</v>
      </c>
      <c r="F379" s="419" t="str">
        <f>+VLOOKUP(A379,cennik!A:B,2,FALSE)</f>
        <v>SEVROLL 06441 horná vodiaca lišta 1,7m čierna štrukturálna</v>
      </c>
      <c r="G379" s="417"/>
      <c r="H379" s="417">
        <v>1700</v>
      </c>
      <c r="I379" s="417" t="str">
        <f>CONCATENATE(H379,"-",J22)</f>
        <v>1700-čierna štrukturálna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2350-čierna štrukturálna</v>
      </c>
      <c r="D380" s="196">
        <v>526497</v>
      </c>
      <c r="E380" s="419" t="str">
        <f>+VLOOKUP(A380,cennik!A:G,2,FALSE)</f>
        <v>SEVROLL 06442 horná vodiaca lišta 2,35m čierna štrukturálna</v>
      </c>
      <c r="F380" s="419" t="str">
        <f>+VLOOKUP(A380,cennik!A:B,2,FALSE)</f>
        <v>SEVROLL 06442 horná vodiaca lišta 2,35m čierna štrukturálna</v>
      </c>
      <c r="G380" s="417"/>
      <c r="H380" s="417">
        <v>2350</v>
      </c>
      <c r="I380" s="417" t="str">
        <f>CONCATENATE(H380,"-",J22)</f>
        <v>2350-čierna štrukturálna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3000-čierna štrukturálna</v>
      </c>
      <c r="D381" s="196">
        <v>526500</v>
      </c>
      <c r="E381" s="419" t="str">
        <f>+VLOOKUP(A381,cennik!A:G,2,FALSE)</f>
        <v>SEVROLL 06124 horná vodiaca lišta 3m čierna štrukturálna</v>
      </c>
      <c r="F381" s="419" t="str">
        <f>+VLOOKUP(A381,cennik!A:B,2,FALSE)</f>
        <v>SEVROLL 06124 horná vodiaca lišta 3m čierna štrukturálna</v>
      </c>
      <c r="G381" s="417"/>
      <c r="H381" s="417">
        <v>3000</v>
      </c>
      <c r="I381" s="417" t="str">
        <f>CONCATENATE(H381,"-",J22)</f>
        <v>3000-čierna štrukturálna</v>
      </c>
    </row>
    <row r="382" spans="1:26" ht="15" customHeight="1" x14ac:dyDescent="0.3">
      <c r="A382" s="2">
        <v>452735</v>
      </c>
      <c r="C382" s="1" t="str">
        <f>CONCATENATE(H382,"-",J17)</f>
        <v>3000-čierna mat</v>
      </c>
      <c r="D382" s="2">
        <v>452735</v>
      </c>
      <c r="E382" s="429" t="str">
        <f>+VLOOKUP(A382,cennik!A:G,2,FALSE)</f>
        <v>SEVROLL 05324 Pax horná vodiaca lišta 3m čierna mat</v>
      </c>
      <c r="F382" s="48" t="str">
        <f>+VLOOKUP(A382,cennik!A:B,2,FALSE)</f>
        <v>SEVROLL 05324 Pax horná vodiaca lišta 3m čierna mat</v>
      </c>
      <c r="H382" s="1">
        <v>3000</v>
      </c>
      <c r="I382" s="1" t="str">
        <f>CONCATENATE(H382,"-",J17)</f>
        <v>3000-čierna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 xml:space="preserve">1500-strieborná </v>
      </c>
      <c r="D384" s="49">
        <v>224146</v>
      </c>
      <c r="E384" s="48" t="str">
        <f>+VLOOKUP(A384,cennik!A:G,2,FALSE)</f>
        <v>SEVROLL horná vodiaca lišta Simple/Blue 1,5m( pre lamino 10mm)strieborná</v>
      </c>
      <c r="F384" s="48" t="str">
        <f>+VLOOKUP(A384,cennik!A:B,2,FALSE)</f>
        <v>SEVROLL horná vodiaca lišta Simple/Blue 1,5m( pre lamino 10mm)strieborná</v>
      </c>
      <c r="H384" s="1">
        <v>1500</v>
      </c>
      <c r="I384" s="1" t="str">
        <f>CONCATENATE(H384,"-",J4)</f>
        <v xml:space="preserve">1500-strieborná 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 xml:space="preserve">2000-strieborná </v>
      </c>
      <c r="D385" s="49">
        <v>224147</v>
      </c>
      <c r="E385" s="48" t="str">
        <f>+VLOOKUP(A385,cennik!A:G,2,FALSE)</f>
        <v>SEVROLL horná vodiaca lišta Simple/Blue 2m(pre lamino 10mm)strieborná</v>
      </c>
      <c r="F385" s="48" t="str">
        <f>+VLOOKUP(A385,cennik!A:B,2,FALSE)</f>
        <v>SEVROLL horná vodiaca lišta Simple/Blue 2m(pre lamino 10mm)strieborná</v>
      </c>
      <c r="H385" s="1">
        <v>2000</v>
      </c>
      <c r="I385" s="1" t="str">
        <f>CONCATENATE(H385,"-",J4)</f>
        <v xml:space="preserve">2000-strieborná 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 xml:space="preserve">3000-strieborná </v>
      </c>
      <c r="D386" s="49">
        <v>222573</v>
      </c>
      <c r="E386" s="48" t="str">
        <f>+VLOOKUP(A386,cennik!A:G,2,FALSE)</f>
        <v>SEVROLL horná vodiaca lišta Simple/Blue 3m(pre lamino 10mm)strieborná</v>
      </c>
      <c r="F386" s="48" t="str">
        <f>+VLOOKUP(A386,cennik!A:B,2,FALSE)</f>
        <v>SEVROLL horná vodiaca lišta Simple/Blue 3m(pre lamino 10mm)strieborná</v>
      </c>
      <c r="H386" s="1">
        <v>3000</v>
      </c>
      <c r="I386" s="1" t="str">
        <f>CONCATENATE(H386,"-",J4)</f>
        <v xml:space="preserve">3000-strieborná 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horná vodiaca lišta Simple/Blue 1,5m (pre lamino 10mm) oliva</v>
      </c>
      <c r="F387" s="48" t="str">
        <f>+VLOOKUP(A387,cennik!A:B,2,FALSE)</f>
        <v>SEVROLL 03758 horná vodiaca lišta Simple/Blue 1,5m (pre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horná vodiaca lišta Simple/Blue 2m (pre lamino 10mm) oliva</v>
      </c>
      <c r="F388" s="48" t="str">
        <f>+VLOOKUP(A388,cennik!A:B,2,FALSE)</f>
        <v>SEVROLL 03759 horná vodiaca lišta Simple/Blue 2m (pre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horná vodiaca lišta Simple/Blue 3m (pre lamino 10mm) oliva</v>
      </c>
      <c r="F389" s="48" t="str">
        <f>+VLOOKUP(A389,cennik!A:B,2,FALSE)</f>
        <v>SEVROLL horná vodiaca lišta Simple/Blue 3m (pre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 xml:space="preserve">1500-strieborná </v>
      </c>
      <c r="D391" s="49">
        <v>224131</v>
      </c>
      <c r="E391" s="48" t="str">
        <f>+VLOOKUP(A391,cennik!A:G,2,FALSE)</f>
        <v>SEVROLL 04460 horná vodiaca lišta Simple/Blue 1,5m (pre lamino 18mm) strieborná</v>
      </c>
      <c r="F391" s="48" t="str">
        <f>+VLOOKUP(A391,cennik!A:B,2,FALSE)</f>
        <v>SEVROLL 04460 horná vodiaca lišta Simple/Blue 1,5m (pre lamino 18mm) strieborná</v>
      </c>
      <c r="H391" s="1">
        <v>1500</v>
      </c>
      <c r="I391" s="1" t="str">
        <f>CONCATENATE(H391,"-",J4)</f>
        <v xml:space="preserve">1500-strieborná 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 xml:space="preserve">2000-strieborná </v>
      </c>
      <c r="D392" s="49">
        <v>224132</v>
      </c>
      <c r="E392" s="48" t="str">
        <f>+VLOOKUP(A392,cennik!A:G,2,FALSE)</f>
        <v>SEVROLL 04461 horná vodiaca lišta Simple/Blue 2m (pre lamino 18mm) strieborná</v>
      </c>
      <c r="F392" s="48" t="str">
        <f>+VLOOKUP(A392,cennik!A:B,2,FALSE)</f>
        <v>SEVROLL 04461 horná vodiaca lišta Simple/Blue 2m (pre lamino 18mm) strieborná</v>
      </c>
      <c r="H392" s="1">
        <v>2000</v>
      </c>
      <c r="I392" s="1" t="str">
        <f>CONCATENATE(H392,"-",J4)</f>
        <v xml:space="preserve">2000-strieborná 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 xml:space="preserve">3000-strieborná </v>
      </c>
      <c r="D393" s="49">
        <v>222571</v>
      </c>
      <c r="E393" s="48" t="str">
        <f>+VLOOKUP(A393,cennik!A:G,2,FALSE)</f>
        <v>SEVROLL 04463 horná vodiaca lišta Simple/Blue 3m (pre lamino 18mm) strieborná</v>
      </c>
      <c r="F393" s="48" t="str">
        <f>+VLOOKUP(A393,cennik!A:B,2,FALSE)</f>
        <v>SEVROLL 04463 horná vodiaca lišta Simple/Blue 3m (pre lamino 18mm) strieborná</v>
      </c>
      <c r="H393" s="1">
        <v>3000</v>
      </c>
      <c r="I393" s="1" t="str">
        <f>CONCATENATE(H393,"-",J4)</f>
        <v xml:space="preserve">3000-strieborná 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1500-čierna mat</v>
      </c>
      <c r="D394" s="2">
        <v>488237</v>
      </c>
      <c r="E394" s="48" t="str">
        <f>+VLOOKUP(A394,cennik!A:G,2,FALSE)</f>
        <v>SEVROLL 05749 horná vodiaca lišta Simple/Blue 2m (pre lamino 18mm) čierna mat</v>
      </c>
      <c r="F394" s="48" t="str">
        <f>+VLOOKUP(A394,cennik!A:B,2,FALSE)</f>
        <v>SEVROLL 05749 horná vodiaca lišta Simple/Blue 2m (pre lamino 18mm) čierna mat</v>
      </c>
      <c r="H394" s="1">
        <v>1500</v>
      </c>
      <c r="I394" s="1" t="str">
        <f>CONCATENATE(H394,"-",J17)</f>
        <v>1500-čierna mat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2000-čierna mat</v>
      </c>
      <c r="D395" s="2">
        <v>488237</v>
      </c>
      <c r="E395" s="48" t="str">
        <f>+VLOOKUP(A395,cennik!A:G,2,FALSE)</f>
        <v>SEVROLL 05749 horná vodiaca lišta Simple/Blue 2m (pre lamino 18mm) čierna mat</v>
      </c>
      <c r="F395" s="48" t="str">
        <f>+VLOOKUP(A395,cennik!A:B,2,FALSE)</f>
        <v>SEVROLL 05749 horná vodiaca lišta Simple/Blue 2m (pre lamino 18mm) čierna mat</v>
      </c>
      <c r="H395" s="1">
        <v>2000</v>
      </c>
      <c r="I395" s="1" t="str">
        <f>CONCATENATE(H395,"-",J17)</f>
        <v>2000-čierna mat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3000-čierna mat</v>
      </c>
      <c r="D396" s="2">
        <v>488238</v>
      </c>
      <c r="E396" s="48" t="str">
        <f>+VLOOKUP(A396,cennik!A:G,2,FALSE)</f>
        <v>SEVROLL 05750 horná vodiaca lišta Simple/Blue 3m (pre lamino 18mm) čierna mat</v>
      </c>
      <c r="F396" s="48" t="str">
        <f>+VLOOKUP(A396,cennik!A:B,2,FALSE)</f>
        <v>SEVROLL 05750 horná vodiaca lišta Simple/Blue 3m (pre lamino 18mm) čierna mat</v>
      </c>
      <c r="H396" s="1">
        <v>3000</v>
      </c>
      <c r="I396" s="1" t="str">
        <f>CONCATENATE(H396,"-",J17)</f>
        <v>3000-čierna mat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1500-biela lesk</v>
      </c>
      <c r="D397" s="434">
        <v>394267</v>
      </c>
      <c r="E397" s="432" t="str">
        <f>+VLOOKUP(A397,cennik!A:G,2,FALSE)</f>
        <v>SEVROLL 04942 horná vodiaca lišta Simple/Blue 2m (pre lamino 18mm) biely lesk</v>
      </c>
      <c r="F397" s="432" t="str">
        <f>+VLOOKUP(A397,cennik!A:B,2,FALSE)</f>
        <v>SEVROLL 04942 horná vodiaca lišta Simple/Blue 2m (pre lamino 18mm) biely lesk</v>
      </c>
      <c r="G397" s="434"/>
      <c r="H397" s="434">
        <v>1500</v>
      </c>
      <c r="I397" s="434" t="str">
        <f>CONCATENATE(H397,"-",J15)</f>
        <v>1500-biela lesk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2000-biela lesk</v>
      </c>
      <c r="D398" s="434">
        <v>394267</v>
      </c>
      <c r="E398" s="432" t="str">
        <f>+VLOOKUP(A398,cennik!A:G,2,FALSE)</f>
        <v>SEVROLL 04942 horná vodiaca lišta Simple/Blue 2m (pre lamino 18mm) biely lesk</v>
      </c>
      <c r="F398" s="432" t="str">
        <f>+VLOOKUP(A398,cennik!A:B,2,FALSE)</f>
        <v>SEVROLL 04942 horná vodiaca lišta Simple/Blue 2m (pre lamino 18mm) biely lesk</v>
      </c>
      <c r="G398" s="434"/>
      <c r="H398" s="434">
        <v>2000</v>
      </c>
      <c r="I398" s="434" t="str">
        <f>CONCATENATE(H398,"-",J15)</f>
        <v>2000-biela lesk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3000-biela lesk</v>
      </c>
      <c r="D399" s="434">
        <v>394270</v>
      </c>
      <c r="E399" s="432" t="str">
        <f>+VLOOKUP(A399,cennik!A:G,2,FALSE)</f>
        <v>SEVROLL 04943 horná vodiaca lišta Simple/Blue 3m (pre lamino 18mm) biely lesk</v>
      </c>
      <c r="F399" s="432" t="str">
        <f>+VLOOKUP(A399,cennik!A:B,2,FALSE)</f>
        <v>SEVROLL 04943 horná vodiaca lišta Simple/Blue 3m (pre lamino 18mm) biely lesk</v>
      </c>
      <c r="G399" s="434"/>
      <c r="H399" s="434">
        <v>3000</v>
      </c>
      <c r="I399" s="434" t="str">
        <f>CONCATENATE(H399,"-",J15)</f>
        <v>3000-biela lesk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04457 horná vodiaca lišta Simple/Blue 2m (pre lamino 18mm) oliva</v>
      </c>
      <c r="F400" s="48" t="str">
        <f>+VLOOKUP(A400,cennik!A:B,2,FALSE)</f>
        <v>SEVROLL 04457 horná vodiaca lišta Simple/Blue 2m (pre lamino 18mm)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horná vodiaca lišta Simple/Blue 2m (pre lamino 18mm) oliva</v>
      </c>
      <c r="F401" s="48" t="str">
        <f>+VLOOKUP(A401,cennik!A:B,2,FALSE)</f>
        <v>SEVROLL 04457 horná vodiaca lišta Simple/Blue 2m (pre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horná vodiaca lišta Simple/Blue 3m (pre lamino 18mm) oliva</v>
      </c>
      <c r="F402" s="48" t="str">
        <f>+VLOOKUP(A402,cennik!A:B,2,FALSE)</f>
        <v>SEVROLL 04459 horná vodiaca lišta Simple/Blue 3m (pre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 xml:space="preserve">1700-strieborná </v>
      </c>
      <c r="D406" s="421">
        <v>89228</v>
      </c>
      <c r="E406" s="419" t="str">
        <f>+VLOOKUP(A406,cennik!A:G,2,FALSE)</f>
        <v>SEVROLL spodná krycia lišta 1,7m 10mm strieborná</v>
      </c>
      <c r="F406" s="419" t="str">
        <f>+VLOOKUP(A406,cennik!A:B,2,FALSE)</f>
        <v>SEVROLL spodná krycia lišta 1,7m 10mm strieborná</v>
      </c>
      <c r="G406" s="417" t="e">
        <f>+VLOOKUP(A406,#REF!,4,FALSE)</f>
        <v>#REF!</v>
      </c>
      <c r="H406" s="417" t="s">
        <v>464</v>
      </c>
      <c r="I406" s="417" t="str">
        <f>CONCATENATE(H406,"-",J4)</f>
        <v xml:space="preserve">1700-strieborná 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spodná krycia lišta 1,7m 10mm oliva</v>
      </c>
      <c r="F407" s="419" t="str">
        <f>+VLOOKUP(A407,cennik!A:B,2,FALSE)</f>
        <v>SEVROLL spodná krycia lišta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1700-zlatá/mosadz</v>
      </c>
      <c r="D408" s="421">
        <v>542867</v>
      </c>
      <c r="E408" s="419" t="str">
        <f>+VLOOKUP(A408,cennik!A:G,2,FALSE)</f>
        <v>SEVROLL 06810 spodná krycia lišta 1,7m 10mm zlatá/mosadz</v>
      </c>
      <c r="F408" s="419" t="str">
        <f>+VLOOKUP(A408,cennik!A:B,2,FALSE)</f>
        <v>SEVROLL 06810 spodná krycia lišta 1,7m 10mm zlatá/mosadz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1700-zlatá/mosadz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 xml:space="preserve">2350-strieborná </v>
      </c>
      <c r="D409" s="421">
        <v>89226</v>
      </c>
      <c r="E409" s="419" t="str">
        <f>+VLOOKUP(A409,cennik!A:G,2,FALSE)</f>
        <v>SEVROLL spodná krycia lišta 2,35m 10mm strieborná</v>
      </c>
      <c r="F409" s="419" t="str">
        <f>+VLOOKUP(A409,cennik!A:B,2,FALSE)</f>
        <v>SEVROLL spodná krycia lišta 2,35m 10mm strieborná</v>
      </c>
      <c r="G409" s="417" t="e">
        <f>+VLOOKUP(A409,#REF!,4,FALSE)</f>
        <v>#REF!</v>
      </c>
      <c r="H409" s="417" t="s">
        <v>465</v>
      </c>
      <c r="I409" s="417" t="str">
        <f>CONCATENATE(H409,"-",J4)</f>
        <v xml:space="preserve">2350-strieborná 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spodná krycia lišta 2,35m 10mm oliva</v>
      </c>
      <c r="F410" s="419" t="str">
        <f>+VLOOKUP(A410,cennik!A:B,2,FALSE)</f>
        <v>SEVROLL spodná krycia lišta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2350-zlatá/mosadz</v>
      </c>
      <c r="D411" s="421">
        <v>542868</v>
      </c>
      <c r="E411" s="419" t="str">
        <f>+VLOOKUP(A411,cennik!A:G,2,FALSE)</f>
        <v>SEVROLL 06811 spodná krycia lišta 2,35m 10mm zlatá/mosadz</v>
      </c>
      <c r="F411" s="419" t="str">
        <f>+VLOOKUP(A411,cennik!A:B,2,FALSE)</f>
        <v>SEVROLL 06811 spodná krycia lišta 2,35m 10mm zlatá/mosadz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2350-zlatá/mosadz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 xml:space="preserve">3000-strieborná </v>
      </c>
      <c r="D412" s="421">
        <v>89224</v>
      </c>
      <c r="E412" s="419" t="str">
        <f>+VLOOKUP(A412,cennik!A:G,2,FALSE)</f>
        <v>SEVROLL spodná krycia lišta 3m 10mm strieborná</v>
      </c>
      <c r="F412" s="419" t="str">
        <f>+VLOOKUP(A412,cennik!A:B,2,FALSE)</f>
        <v>SEVROLL spodná krycia lišta 3m 10mm strieborná</v>
      </c>
      <c r="G412" s="417" t="e">
        <f>+VLOOKUP(A412,#REF!,4,FALSE)</f>
        <v>#REF!</v>
      </c>
      <c r="H412" s="417" t="s">
        <v>466</v>
      </c>
      <c r="I412" s="417" t="str">
        <f>CONCATENATE(H412,"-",J4)</f>
        <v xml:space="preserve">3000-strieborná 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spodná krycia lišta 3m 10mm oliva</v>
      </c>
      <c r="F413" s="419" t="str">
        <f>+VLOOKUP(A413,cennik!A:B,2,FALSE)</f>
        <v>SEVROLL spodná krycia lišta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3000-zlatá/mosadz</v>
      </c>
      <c r="D414" s="421">
        <v>542869</v>
      </c>
      <c r="E414" s="419" t="str">
        <f>+VLOOKUP(A414,cennik!A:G,2,FALSE)</f>
        <v>SEVROLL 06812 spodná krycia lišta 3m 10mm zlatá/mosadz</v>
      </c>
      <c r="F414" s="419" t="str">
        <f>+VLOOKUP(A414,cennik!A:B,2,FALSE)</f>
        <v>SEVROLL 06812 spodná krycia lišta 3m 10mm zlatá/mosadz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3000-zlatá/mosadz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1700-čierna mat</v>
      </c>
      <c r="D415" s="421">
        <v>422027</v>
      </c>
      <c r="E415" s="419" t="str">
        <f>+VLOOKUP(A415,cennik!A:G,2,FALSE)</f>
        <v>SEVROLL 05299 Gemini 10 spodná krycia lišta 1,7m 10mm čierna mat</v>
      </c>
      <c r="F415" s="419" t="str">
        <f>+VLOOKUP(A415,cennik!A:B,2,FALSE)</f>
        <v>SEVROLL 05299 Gemini 10 spodná krycia lišta 1,7m 10mm čierna mat</v>
      </c>
      <c r="H415" s="417">
        <v>1700</v>
      </c>
      <c r="I415" s="417" t="str">
        <f>CONCATENATE(H415,"-",J17)</f>
        <v>1700-čierna mat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2350-čierna mat</v>
      </c>
      <c r="D416" s="421">
        <v>422029</v>
      </c>
      <c r="E416" s="419" t="str">
        <f>+VLOOKUP(A416,cennik!A:G,2,FALSE)</f>
        <v>SEVROLL 05300 Gemini 10 spodná krycia lišta 2,35m 10mm čierna mat</v>
      </c>
      <c r="F416" s="419" t="str">
        <f>+VLOOKUP(A416,cennik!A:B,2,FALSE)</f>
        <v>SEVROLL 05300 Gemini 10 spodná krycia lišta 2,35m 10mm čierna mat</v>
      </c>
      <c r="H416" s="417">
        <v>2350</v>
      </c>
      <c r="I416" s="417" t="str">
        <f>CONCATENATE(H416,"-",J17)</f>
        <v>2350-čierna mat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3000-čierna mat</v>
      </c>
      <c r="D417" s="421">
        <v>422030</v>
      </c>
      <c r="E417" s="419" t="str">
        <f>+VLOOKUP(A417,cennik!A:G,2,FALSE)</f>
        <v>SEVROLL 03604 Gemini 10 spodná krycia lišta 3m 10mm čierna mat</v>
      </c>
      <c r="F417" s="419" t="str">
        <f>+VLOOKUP(A417,cennik!A:B,2,FALSE)</f>
        <v>SEVROLL 03604 Gemini 10 spodná krycia lišta 3m 10mm čierna mat</v>
      </c>
      <c r="H417" s="417">
        <v>3000</v>
      </c>
      <c r="I417" s="417" t="str">
        <f>CONCATENATE(H417,"-",J17)</f>
        <v>3000-čierna mat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1700-oliva kartáčovaná</v>
      </c>
      <c r="D418" s="421">
        <v>119417</v>
      </c>
      <c r="E418" s="419" t="str">
        <f>+VLOOKUP(A418,cennik!A:G,2,FALSE)</f>
        <v>SEVROLL spod. krycia lišta 1,7m 10mm oliva kartáč</v>
      </c>
      <c r="F418" s="419" t="str">
        <f>+VLOOKUP(A418,cennik!A:B,2,FALSE)</f>
        <v>SEVROLL spod. krycia lišta 1,7m 10mm oliva kartáč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1700-oliva kartáčovaná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2350-oliva kartáčovaná</v>
      </c>
      <c r="D419" s="421">
        <v>119421</v>
      </c>
      <c r="E419" s="419" t="str">
        <f>+VLOOKUP(A419,cennik!A:G,2,FALSE)</f>
        <v>SEVROLL spod.krycia lišta 2,35m 10mm oliva kartáč</v>
      </c>
      <c r="F419" s="419" t="str">
        <f>+VLOOKUP(A419,cennik!A:B,2,FALSE)</f>
        <v>SEVROLL spod.krycia lišta 2,35m 10mm oliva kartáč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2350-oliva kartáčovaná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3000-oliva kartáčovaná</v>
      </c>
      <c r="D420" s="421">
        <v>119422</v>
      </c>
      <c r="E420" s="419" t="str">
        <f>+VLOOKUP(A420,cennik!A:G,2,FALSE)</f>
        <v>SEVROLL spod.krycia lišta 3m 10mm oliva kartáč.</v>
      </c>
      <c r="F420" s="419" t="str">
        <f>+VLOOKUP(A420,cennik!A:B,2,FALSE)</f>
        <v>SEVROLL spod.krycia lišta 3m 10mm oliva kartáč.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3000-oliva kartáčovaná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1700-čierna štrukturálna</v>
      </c>
      <c r="D421" s="196">
        <v>526476</v>
      </c>
      <c r="E421" s="419" t="str">
        <f>+VLOOKUP(A421,cennik!A:G,2,FALSE)</f>
        <v>SEVROLL 06439 Gemini 10 spodná krycia lišta 1,7m 10mm čierna štrukturálna</v>
      </c>
      <c r="F421" s="419" t="str">
        <f>+VLOOKUP(A421,cennik!A:B,2,FALSE)</f>
        <v>SEVROLL 06439 Gemini 10 spodná krycia lišta 1,7m 10mm čierna štrukturálna</v>
      </c>
      <c r="H421" s="417" t="s">
        <v>464</v>
      </c>
      <c r="I421" s="417" t="str">
        <f>CONCATENATE(H421,"-",J22)</f>
        <v>1700-čierna štrukturálna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2350-čierna štrukturálna</v>
      </c>
      <c r="D422" s="196">
        <v>526477</v>
      </c>
      <c r="E422" s="419" t="str">
        <f>+VLOOKUP(A422,cennik!A:G,2,FALSE)</f>
        <v>SEVROLL 06440 Gemini 10 spodná krycia lišta 2,35m 10mm čierna štrukturálna</v>
      </c>
      <c r="F422" s="419" t="str">
        <f>+VLOOKUP(A422,cennik!A:B,2,FALSE)</f>
        <v>SEVROLL 06440 Gemini 10 spodná krycia lišta 2,35m 10mm čierna štrukturálna</v>
      </c>
      <c r="H422" s="417" t="s">
        <v>465</v>
      </c>
      <c r="I422" s="417" t="str">
        <f>CONCATENATE(H422,"-",J22)</f>
        <v>2350-čierna štrukturálna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3000-čierna štrukturálna</v>
      </c>
      <c r="D423" s="196">
        <v>526478</v>
      </c>
      <c r="E423" s="419" t="str">
        <f>+VLOOKUP(A423,cennik!A:G,2,FALSE)</f>
        <v>SEVROLL 06123 Gemini 10 spodná krycia lišta 3m 10mm čierna štrukturálna</v>
      </c>
      <c r="F423" s="419" t="str">
        <f>+VLOOKUP(A423,cennik!A:B,2,FALSE)</f>
        <v>SEVROLL 06123 Gemini 10 spodná krycia lišta 3m 10mm čierna štrukturálna</v>
      </c>
      <c r="H423" s="417" t="s">
        <v>466</v>
      </c>
      <c r="I423" s="417" t="str">
        <f>CONCATENATE(H423,"-",J22)</f>
        <v>3000-čierna štrukturálna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1700-kart. tm. oliva</v>
      </c>
      <c r="D424" s="421">
        <v>205170</v>
      </c>
      <c r="E424" s="419" t="str">
        <f>+VLOOKUP(A424,cennik!A:G,2,FALSE)</f>
        <v>SEVROLL 03094 spodná krycia lišta 1,7m 10mm oliva tmavá kartáčovaná</v>
      </c>
      <c r="F424" s="419" t="str">
        <f>+VLOOKUP(A424,cennik!A:B,2,FALSE)</f>
        <v>SEVROLL 03094 spodná krycia lišta 1,7m 10mm oliva tmavá kartáčovaná</v>
      </c>
      <c r="G424" s="417" t="e">
        <f>+VLOOKUP(A424,#REF!,4,FALSE)</f>
        <v>#REF!</v>
      </c>
      <c r="H424" s="417" t="s">
        <v>464</v>
      </c>
      <c r="I424" s="417" t="str">
        <f>CONCATENATE(H424,"-",J8)</f>
        <v>1700-kart. tm. oliva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2350-kart. tm. oliva</v>
      </c>
      <c r="D425" s="421">
        <v>205172</v>
      </c>
      <c r="E425" s="419" t="str">
        <f>+VLOOKUP(A425,cennik!A:G,2,FALSE)</f>
        <v>SEVROLL sp.kryc.lišta 2,35m oliva tm.kartáč</v>
      </c>
      <c r="F425" s="419" t="str">
        <f>+VLOOKUP(A425,cennik!A:B,2,FALSE)</f>
        <v>SEVROLL sp.kryc.lišta 2,35m oliva tm.kartáč</v>
      </c>
      <c r="G425" s="417" t="e">
        <f>+VLOOKUP(A425,#REF!,4,FALSE)</f>
        <v>#REF!</v>
      </c>
      <c r="H425" s="417" t="s">
        <v>465</v>
      </c>
      <c r="I425" s="417" t="str">
        <f>CONCATENATE(H425,"-",J8)</f>
        <v>2350-kart. tm. oliva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3000-kart. tm. oliva</v>
      </c>
      <c r="D426" s="421">
        <v>205174</v>
      </c>
      <c r="E426" s="419" t="str">
        <f>+VLOOKUP(A426,cennik!A:G,2,FALSE)</f>
        <v>SEVROLL spodná krycia lišta 3m 10mm oliva tmavá kartáčovaná</v>
      </c>
      <c r="F426" s="419" t="str">
        <f>+VLOOKUP(A426,cennik!A:B,2,FALSE)</f>
        <v>SEVROLL spodná krycia lišta 3m 10mm oliva tmavá kartáčovaná</v>
      </c>
      <c r="G426" s="417" t="e">
        <f>+VLOOKUP(A426,#REF!,4,FALSE)</f>
        <v>#REF!</v>
      </c>
      <c r="H426" s="417" t="s">
        <v>466</v>
      </c>
      <c r="I426" s="417" t="str">
        <f>CONCATENATE(H426,"-",J8)</f>
        <v>3000-kart. tm. oliva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1700-kart. čierna</v>
      </c>
      <c r="D427" s="421">
        <v>205171</v>
      </c>
      <c r="E427" s="419" t="str">
        <f>+VLOOKUP(A427,cennik!A:G,2,FALSE)</f>
        <v>SEVROLL spodná krycia lišta 1,7m 10mm čierna kartáčovaná</v>
      </c>
      <c r="F427" s="419" t="str">
        <f>+VLOOKUP(A427,cennik!A:B,2,FALSE)</f>
        <v>SEVROLL spodná krycia lišta 1,7m 10mm čierna kartáčovaná</v>
      </c>
      <c r="H427" s="417" t="s">
        <v>464</v>
      </c>
      <c r="I427" s="417" t="str">
        <f>CONCATENATE(H427,"-",J9)</f>
        <v>1700-kart. čierna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2350-kart. čierna</v>
      </c>
      <c r="D428" s="421">
        <v>205173</v>
      </c>
      <c r="E428" s="419" t="str">
        <f>+VLOOKUP(A428,cennik!A:G,2,FALSE)</f>
        <v>SEVROLL spod.krycia lišta 2,35m, 10mm čierna kartá</v>
      </c>
      <c r="F428" s="419" t="str">
        <f>+VLOOKUP(A428,cennik!A:B,2,FALSE)</f>
        <v>SEVROLL spod.krycia lišta 2,35m, 10mm čierna kartá</v>
      </c>
      <c r="H428" s="417" t="s">
        <v>465</v>
      </c>
      <c r="I428" s="417" t="str">
        <f>CONCATENATE(H428,"-",J9)</f>
        <v>2350-kart. čierna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3000-kart. čierna</v>
      </c>
      <c r="D429" s="421">
        <v>205175</v>
      </c>
      <c r="E429" s="419" t="str">
        <f>+VLOOKUP(A429,cennik!A:G,2,FALSE)</f>
        <v>SEVROLL spod.krycia lišta 3m 10mm čierna kartáč</v>
      </c>
      <c r="F429" s="419" t="str">
        <f>+VLOOKUP(A429,cennik!A:B,2,FALSE)</f>
        <v>SEVROLL spod.krycia lišta 3m 10mm čierna kartáč</v>
      </c>
      <c r="H429" s="417" t="s">
        <v>466</v>
      </c>
      <c r="I429" s="417" t="str">
        <f>CONCATENATE(H429,"-",J9)</f>
        <v>3000-kart. čierna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spodná krycia lišta 1,7m 10mm grafit</v>
      </c>
      <c r="F430" s="419" t="str">
        <f>+VLOOKUP(A430,cennik!A:B,2,FALSE)</f>
        <v>SEVROLL 06037 spodná krycia lišta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spod.krycia lišta 2,35m 10mm grafit</v>
      </c>
      <c r="F431" s="419" t="str">
        <f>+VLOOKUP(A431,cennik!A:B,2,FALSE)</f>
        <v>SEVROLL 06038 spod.krycia lišta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spodná krycia lišta 3m 10mm grafit</v>
      </c>
      <c r="F432" s="419" t="str">
        <f>+VLOOKUP(A432,cennik!A:B,2,FALSE)</f>
        <v>SEVROLL 05967 spodná krycia lišta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1700-biela lesk</v>
      </c>
      <c r="D433" s="421">
        <v>276736</v>
      </c>
      <c r="E433" s="419" t="str">
        <f>+VLOOKUP(A433,cennik!A:G,2,FALSE)</f>
        <v>SEVROLL 04062 Gemini 10 spodná krycia lišta 1,7m 10mm biela lesk</v>
      </c>
      <c r="F433" s="419" t="str">
        <f>+VLOOKUP(A433,cennik!A:B,2,FALSE)</f>
        <v>SEVROLL 04062 Gemini 10 spodná krycia lišta 1,7m 10mm biela lesk</v>
      </c>
      <c r="H433" s="417" t="s">
        <v>464</v>
      </c>
      <c r="I433" s="417" t="str">
        <f>CONCATENATE(H433,"-",J15)</f>
        <v>1700-biela lesk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2350-biela lesk</v>
      </c>
      <c r="D434" s="421">
        <v>267954</v>
      </c>
      <c r="E434" s="419" t="str">
        <f>+VLOOKUP(A434,cennik!A:G,2,FALSE)</f>
        <v>SEVROLL 04063 Gemini 10 spodná krycia lišta 2,35m 10mm biela lesk</v>
      </c>
      <c r="F434" s="419" t="str">
        <f>+VLOOKUP(A434,cennik!A:B,2,FALSE)</f>
        <v>SEVROLL 04063 Gemini 10 spodná krycia lišta 2,35m 10mm biela lesk</v>
      </c>
      <c r="H434" s="417" t="s">
        <v>465</v>
      </c>
      <c r="I434" s="417" t="str">
        <f>CONCATENATE(H434,"-",J15)</f>
        <v>2350-biela lesk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3000-biela lesk</v>
      </c>
      <c r="D435" s="421">
        <v>265067</v>
      </c>
      <c r="E435" s="419" t="str">
        <f>+VLOOKUP(A435,cennik!A:G,2,FALSE)</f>
        <v>SEVROLL 00145 Gemini 10 spodná krycia lišta 3m 10mm biela lesk</v>
      </c>
      <c r="F435" s="419" t="str">
        <f>+VLOOKUP(A435,cennik!A:B,2,FALSE)</f>
        <v>SEVROLL 00145 Gemini 10 spodná krycia lišta 3m 10mm biela lesk</v>
      </c>
      <c r="G435" s="417"/>
      <c r="H435" s="417" t="s">
        <v>466</v>
      </c>
      <c r="I435" s="417" t="str">
        <f>CONCATENATE(H435,"-",J15)</f>
        <v>3000-biela lesk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 xml:space="preserve">3000-strieborná </v>
      </c>
      <c r="D436" s="421">
        <v>278059</v>
      </c>
      <c r="E436" s="419" t="str">
        <f>+VLOOKUP(A436,cennik!A:G,2,FALSE)</f>
        <v>SEVROLL 04095 Pax spodná krycia lišta 3m 4mm strieborná</v>
      </c>
      <c r="F436" s="419" t="str">
        <f>+VLOOKUP(A436,cennik!A:B,2,FALSE)</f>
        <v>SEVROLL 04095 Pax spodná krycia lišta 3m 4mm strieborná</v>
      </c>
      <c r="G436" s="417"/>
      <c r="H436" s="417" t="s">
        <v>466</v>
      </c>
      <c r="I436" s="417" t="str">
        <f>CONCATENATE(H436,"-",J4)</f>
        <v xml:space="preserve">3000-strieborná 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3000-biela lesk</v>
      </c>
      <c r="D437" s="421">
        <v>284526</v>
      </c>
      <c r="E437" s="419" t="str">
        <f>+VLOOKUP(A437,cennik!A:G,2,FALSE)</f>
        <v>SEVROLL 04099Gemini 4 Pax spodná krycia lišta 3m 4mm biela lesk</v>
      </c>
      <c r="F437" s="419" t="str">
        <f>+VLOOKUP(A437,cennik!A:B,2,FALSE)</f>
        <v>SEVROLL 04099Gemini 4 Pax spodná krycia lišta 3m 4mm biela lesk</v>
      </c>
      <c r="G437" s="417"/>
      <c r="H437" s="417" t="s">
        <v>466</v>
      </c>
      <c r="I437" s="417" t="str">
        <f>CONCATENATE(H437,"-",J15)</f>
        <v>3000-biela lesk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3000-čierna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3000-čierna mat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3000-čierna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3000-čierna mat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1700-čierna lesk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1700-čierna mat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1350-čierna lesk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1350-čierna mat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3000-čierna lesk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3000-čierna mat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1700-biela mat</v>
      </c>
      <c r="D443" s="427">
        <v>497666</v>
      </c>
      <c r="E443" s="419" t="str">
        <f>+VLOOKUP(A443,cennik!A:G,2,FALSE)</f>
        <v>SEVROLL 05939 Gemini 10 spodná krycia lišta 1,7m 10mm biela mat</v>
      </c>
      <c r="F443" s="419" t="str">
        <f>+VLOOKUP(A443,cennik!A:B,2,FALSE)</f>
        <v>SEVROLL 05939 Gemini 10 spodná krycia lišta 1,7m 10mm biela mat</v>
      </c>
      <c r="H443" s="425">
        <v>1700</v>
      </c>
      <c r="I443" s="417" t="str">
        <f>CONCATENATE(H443,"-",J18)</f>
        <v>1700-biela mat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2350-biela mat</v>
      </c>
      <c r="D444" s="427">
        <v>497668</v>
      </c>
      <c r="E444" s="419" t="str">
        <f>+VLOOKUP(A444,cennik!A:G,2,FALSE)</f>
        <v>SEVROLL 05940 Gemini 10 spodná krycia lišta 2,35m 10mm biela mat</v>
      </c>
      <c r="F444" s="419" t="str">
        <f>+VLOOKUP(A444,cennik!A:B,2,FALSE)</f>
        <v>SEVROLL 05940 Gemini 10 spodná krycia lišta 2,35m 10mm biela mat</v>
      </c>
      <c r="H444" s="425">
        <v>2350</v>
      </c>
      <c r="I444" s="417" t="str">
        <f>CONCATENATE(H444,"-",J18)</f>
        <v>2350-biela mat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3000-biela mat</v>
      </c>
      <c r="D445" s="427">
        <v>497669</v>
      </c>
      <c r="E445" s="419" t="str">
        <f>+VLOOKUP(A445,cennik!A:G,2,FALSE)</f>
        <v>SEVROLL 05941 Gemini 10 spodná krycia lišta 3m 10mm biela mat</v>
      </c>
      <c r="F445" s="419" t="str">
        <f>+VLOOKUP(A445,cennik!A:B,2,FALSE)</f>
        <v>SEVROLL 05941 Gemini 10 spodná krycia lišta 3m 10mm biela mat</v>
      </c>
      <c r="H445" s="425">
        <v>3000</v>
      </c>
      <c r="I445" s="417" t="str">
        <f>CONCATENATE(H445,"-",J18)</f>
        <v>3000-biela mat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1700-čierna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1700-čierna mat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2350-čierna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2350-čierna mat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3000-čierna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3000-čierna mat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3000-čierna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3000-čierna lesk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1700-čierna štrukturálna</v>
      </c>
      <c r="D450" s="196">
        <v>526476</v>
      </c>
      <c r="E450" s="419" t="str">
        <f>+VLOOKUP(A450,cennik!A:G,2,FALSE)</f>
        <v>SEVROLL 06439 Gemini 10 spodná krycia lišta 1,7m 10mm čierna štrukturálna</v>
      </c>
      <c r="F450" s="419" t="str">
        <f>+VLOOKUP(A450,cennik!A:B,2,FALSE)</f>
        <v>SEVROLL 06439 Gemini 10 spodná krycia lišta 1,7m 10mm čierna štrukturálna</v>
      </c>
      <c r="G450" s="417"/>
      <c r="H450" s="417">
        <v>1700</v>
      </c>
      <c r="I450" s="417" t="str">
        <f>CONCATENATE(H450,"-",J22)</f>
        <v>1700-čierna štrukturálna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2350-čierna štrukturálna</v>
      </c>
      <c r="D451" s="196">
        <v>526477</v>
      </c>
      <c r="E451" s="419" t="str">
        <f>+VLOOKUP(A451,cennik!A:G,2,FALSE)</f>
        <v>SEVROLL 06440 Gemini 10 spodná krycia lišta 2,35m 10mm čierna štrukturálna</v>
      </c>
      <c r="F451" s="419" t="str">
        <f>+VLOOKUP(A451,cennik!A:B,2,FALSE)</f>
        <v>SEVROLL 06440 Gemini 10 spodná krycia lišta 2,35m 10mm čierna štrukturálna</v>
      </c>
      <c r="G451" s="417"/>
      <c r="H451" s="417">
        <v>2350</v>
      </c>
      <c r="I451" s="417" t="str">
        <f>CONCATENATE(H451,"-",J22)</f>
        <v>2350-čierna štrukturálna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3000-čierna štrukturálna</v>
      </c>
      <c r="D452" s="196">
        <v>526478</v>
      </c>
      <c r="E452" s="419" t="str">
        <f>+VLOOKUP(A452,cennik!A:G,2,FALSE)</f>
        <v>SEVROLL 06123 Gemini 10 spodná krycia lišta 3m 10mm čierna štrukturálna</v>
      </c>
      <c r="F452" s="419" t="str">
        <f>+VLOOKUP(A452,cennik!A:B,2,FALSE)</f>
        <v>SEVROLL 06123 Gemini 10 spodná krycia lišta 3m 10mm čierna štrukturálna</v>
      </c>
      <c r="G452" s="417"/>
      <c r="H452" s="417">
        <v>3000</v>
      </c>
      <c r="I452" s="417" t="str">
        <f>CONCATENATE(H452,"-",J22)</f>
        <v>3000-čierna štrukturálna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 xml:space="preserve">strieborná </v>
      </c>
      <c r="D454" s="49">
        <v>278056</v>
      </c>
      <c r="E454" s="48" t="str">
        <f>+VLOOKUP(A454,cennik!A:G,2,FALSE)</f>
        <v>SEVROLL 04094 Pax úchytová lišta 2,7m strieborná</v>
      </c>
      <c r="F454" s="48" t="str">
        <f>+VLOOKUP(A454,cennik!A:B,2,FALSE)</f>
        <v>SEVROLL 04094 Pax úchytová lišta 2,7m strieborná</v>
      </c>
      <c r="G454" s="1"/>
      <c r="H454" s="1">
        <v>2700</v>
      </c>
      <c r="I454" s="1" t="str">
        <f>J4</f>
        <v xml:space="preserve">strieborná 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biela lesk</v>
      </c>
      <c r="D455" s="49">
        <v>284521</v>
      </c>
      <c r="E455" s="48" t="str">
        <f>+VLOOKUP(A455,cennik!A:G,2,FALSE)</f>
        <v>SEVROLL 04098 Pax úchytová lišta 2,7m biela lesk</v>
      </c>
      <c r="F455" s="48" t="str">
        <f>+VLOOKUP(A455,cennik!A:B,2,FALSE)</f>
        <v>SEVROLL 04098 Pax úchytová lišta 2,7m biela lesk</v>
      </c>
      <c r="H455" s="1">
        <v>2700</v>
      </c>
      <c r="I455" s="1" t="str">
        <f>J15</f>
        <v>biela lesk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čierna mat</v>
      </c>
      <c r="D456" s="431">
        <v>456332</v>
      </c>
      <c r="E456" s="48" t="str">
        <f>+VLOOKUP(A456,cennik!A:G,2,FALSE)</f>
        <v>SEVROLL 05325 Pax úchytová lišta 2,7m čierna mat</v>
      </c>
      <c r="F456" s="48" t="str">
        <f>+VLOOKUP(A456,cennik!A:B,2,FALSE)</f>
        <v>SEVROLL 05325 Pax úchytová lišta 2,7m čierna mat</v>
      </c>
      <c r="G456" s="430"/>
      <c r="H456" s="430">
        <v>2700</v>
      </c>
      <c r="I456" s="430" t="str">
        <f>J17</f>
        <v>čierna mat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 xml:space="preserve">strieborná </v>
      </c>
      <c r="D458" s="49">
        <v>278057</v>
      </c>
      <c r="E458" s="48" t="str">
        <f>+VLOOKUP(A458,cennik!A:G,2,FALSE)</f>
        <v>SEVROLL Pax úchytová lišta 3m strieborná</v>
      </c>
      <c r="F458" s="48" t="str">
        <f>+VLOOKUP(A458,cennik!A:B,2,FALSE)</f>
        <v>SEVROLL Pax úchytová lišta 3m strieborná</v>
      </c>
      <c r="G458" s="1"/>
      <c r="H458" s="1">
        <v>3000</v>
      </c>
      <c r="I458" s="1" t="str">
        <f>J4</f>
        <v xml:space="preserve">strieborná 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biela lesk</v>
      </c>
      <c r="D459" s="49">
        <v>284523</v>
      </c>
      <c r="E459" s="48" t="str">
        <f>+VLOOKUP(A459,cennik!A:G,2,FALSE)</f>
        <v>SEVROLL 04101 Pax úchytová lišta 3m biela lesk</v>
      </c>
      <c r="F459" s="48" t="str">
        <f>+VLOOKUP(A459,cennik!A:B,2,FALSE)</f>
        <v>SEVROLL 04101 Pax úchytová lišta 3m biela lesk</v>
      </c>
      <c r="H459" s="1">
        <v>3000</v>
      </c>
      <c r="I459" s="1" t="str">
        <f>J15</f>
        <v>biela lesk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čierna mat</v>
      </c>
      <c r="D460" s="431">
        <v>456333</v>
      </c>
      <c r="E460" s="48" t="str">
        <f>+VLOOKUP(A460,cennik!A:G,2,FALSE)</f>
        <v>SEVROLL 05326 Pax úchytová lišta 3m čierna mat</v>
      </c>
      <c r="F460" s="48" t="str">
        <f>+VLOOKUP(A460,cennik!A:B,2,FALSE)</f>
        <v>SEVROLL 05326 Pax úchytová lišta 3m čierna mat</v>
      </c>
      <c r="G460" s="430"/>
      <c r="H460" s="430">
        <v>3000</v>
      </c>
      <c r="I460" s="430" t="str">
        <f>J17</f>
        <v>čierna mat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horná vodiaca lišta 3m strieborná</v>
      </c>
      <c r="F462" s="48" t="str">
        <f>+VLOOKUP(A462,cennik!A:B,2,FALSE)</f>
        <v>SEVROLL 04096 Pax horná vodiaca lišta 3m strieborná</v>
      </c>
      <c r="H462" s="1">
        <v>3000</v>
      </c>
      <c r="I462" s="1" t="str">
        <f>J4</f>
        <v xml:space="preserve">strieborná 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horná vodiaca lišta 3m biela lesk</v>
      </c>
      <c r="F463" s="48" t="str">
        <f>+VLOOKUP(A463,cennik!A:B,2,FALSE)</f>
        <v>SEVROLL 04100 Pax horná vodiaca lišta 3m biela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spodná krycia lišta 3m 4mm strieborná</v>
      </c>
      <c r="F464" s="48" t="str">
        <f>+VLOOKUP(A464,cennik!A:B,2,FALSE)</f>
        <v>SEVROLL 04095 Pax spodná krycia lišta 3m 4mm strieborná</v>
      </c>
      <c r="H464" s="1">
        <v>3000</v>
      </c>
      <c r="I464" s="1" t="str">
        <f>J4</f>
        <v xml:space="preserve">strieborná 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04099Gemini 4 Pax spodná krycia lišta 3m 4mm biela lesk</v>
      </c>
      <c r="F465" s="48" t="str">
        <f>+VLOOKUP(A465,cennik!A:B,2,FALSE)</f>
        <v>SEVROLL 04099Gemini 4 Pax spodná krycia lišta 3m 4mm biela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 xml:space="preserve">strieborná </v>
      </c>
      <c r="D466" s="49">
        <v>288126</v>
      </c>
      <c r="E466" s="48" t="str">
        <f>+VLOOKUP(A466,cennik!A:G,2,FALSE)</f>
        <v>SEVROLL 20328 Pax nalepovacia úchytka strieborná</v>
      </c>
      <c r="F466" s="48" t="str">
        <f>+VLOOKUP(A466,cennik!A:B,2,FALSE)</f>
        <v>SEVROLL 20328 Pax nalepovacia úchytka strieborná</v>
      </c>
      <c r="G466" s="1"/>
      <c r="H466" s="1"/>
      <c r="I466" s="1" t="str">
        <f>J4</f>
        <v xml:space="preserve">strieborná 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biela lesk</v>
      </c>
      <c r="D467" s="49">
        <v>288125</v>
      </c>
      <c r="E467" s="48" t="str">
        <f>+VLOOKUP(A467,cennik!A:G,2,FALSE)</f>
        <v>SEVROLL 20329 Pax nalepovacia úchytka biela lesk</v>
      </c>
      <c r="F467" s="48" t="str">
        <f>+VLOOKUP(A467,cennik!A:B,2,FALSE)</f>
        <v>SEVROLL 20329 Pax nalepovacia úchytka biela lesk</v>
      </c>
      <c r="I467" s="1" t="str">
        <f>J15</f>
        <v>biela lesk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 xml:space="preserve">strieborná </v>
      </c>
      <c r="D468" s="435">
        <v>278060</v>
      </c>
      <c r="E468" s="432" t="str">
        <f>+VLOOKUP(A468,cennik!A:G,2,FALSE)</f>
        <v>SEVROLL 20298 Pax záslepka profilu (4 ks) strieborná</v>
      </c>
      <c r="F468" s="432" t="str">
        <f>+VLOOKUP(A468,cennik!A:B,2,FALSE)</f>
        <v>SEVROLL 20298 Pax záslepka profilu (4 ks) strieborná</v>
      </c>
      <c r="G468" s="434"/>
      <c r="H468" s="434"/>
      <c r="I468" s="434" t="str">
        <f>J4</f>
        <v xml:space="preserve">strieborná 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biela lesk</v>
      </c>
      <c r="D469" s="435">
        <v>284529</v>
      </c>
      <c r="E469" s="432" t="str">
        <f>+VLOOKUP(A469,cennik!A:G,2,FALSE)</f>
        <v>SEVROLL 20299 Pax záslepka profilu (4 ks) biela lesk</v>
      </c>
      <c r="F469" s="432" t="str">
        <f>+VLOOKUP(A469,cennik!A:B,2,FALSE)</f>
        <v>SEVROLL 20299 Pax záslepka profilu (4 ks) biela lesk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čierna mat</v>
      </c>
      <c r="D470" s="1">
        <v>422012</v>
      </c>
      <c r="E470" s="48" t="str">
        <f>+VLOOKUP(A470,cennik!A:G,2,FALSE)</f>
        <v>SEVROLL 05327 Pax záslepka profilu (4 ks) čierna mat</v>
      </c>
      <c r="F470" s="48" t="str">
        <f>+VLOOKUP(A470,cennik!A:B,2,FALSE)</f>
        <v>SEVROLL 05327 Pax záslepka profilu (4 ks) čierna mat</v>
      </c>
      <c r="I470" s="1" t="str">
        <f>J17</f>
        <v>čierna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brzda k lište Hide N a M</v>
      </c>
      <c r="F472" s="48" t="str">
        <f>+VLOOKUP(A472,cennik!A:B,2,FALSE)</f>
        <v>SEVROLL 20208 brzda k lište Hide N a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 xml:space="preserve">3000-strieborná </v>
      </c>
      <c r="D473" s="49">
        <v>283904</v>
      </c>
      <c r="E473" s="48" t="str">
        <f>+VLOOKUP(A473,cennik!A:G,2,FALSE)</f>
        <v>SEVROLL 04318 Pax výztuha 3m strieborná</v>
      </c>
      <c r="F473" s="48" t="str">
        <f>+VLOOKUP(A473,cennik!A:B,2,FALSE)</f>
        <v>SEVROLL 04318 Pax výztuha 3m strieborná</v>
      </c>
      <c r="H473" s="1">
        <v>3000</v>
      </c>
      <c r="I473" s="1" t="str">
        <f>J4</f>
        <v xml:space="preserve">strieborná 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 xml:space="preserve">1500-strieborná </v>
      </c>
      <c r="D476" s="49">
        <v>224152</v>
      </c>
      <c r="E476" s="48" t="str">
        <f>+VLOOKUP(A476,cennik!A:G,2,FALSE)</f>
        <v>SEVROLL spodná krycia lišta Simple/Blue 1,5m (pre lamino 10mm) strieborná</v>
      </c>
      <c r="F476" s="48" t="str">
        <f>+VLOOKUP(A476,cennik!A:B,2,FALSE)</f>
        <v>SEVROLL spodná krycia lišta Simple/Blue 1,5m (pre lamino 10mm) strieborná</v>
      </c>
      <c r="H476" s="1">
        <v>1500</v>
      </c>
      <c r="I476" s="1" t="str">
        <f>CONCATENATE(H476,"-",J4)</f>
        <v xml:space="preserve">1500-strieborná 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 xml:space="preserve">2000-strieborná </v>
      </c>
      <c r="D477" s="49">
        <v>224153</v>
      </c>
      <c r="E477" s="48" t="str">
        <f>+VLOOKUP(A477,cennik!A:G,2,FALSE)</f>
        <v>SEVROLL spodná krycia lišta Simple/Blue 2m(pre lamino 10mm) strieborná</v>
      </c>
      <c r="F477" s="48" t="str">
        <f>+VLOOKUP(A477,cennik!A:B,2,FALSE)</f>
        <v>SEVROLL spodná krycia lišta Simple/Blue 2m(pre lamino 10mm) strieborná</v>
      </c>
      <c r="H477" s="1">
        <v>2000</v>
      </c>
      <c r="I477" s="1" t="str">
        <f>CONCATENATE(H477,"-",J4)</f>
        <v xml:space="preserve">2000-strieborná 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 xml:space="preserve">3000-strieborná </v>
      </c>
      <c r="D478" s="49">
        <v>222574</v>
      </c>
      <c r="E478" s="48" t="str">
        <f>+VLOOKUP(A478,cennik!A:G,2,FALSE)</f>
        <v>SEVROLL spodná krycia lišta Simple/Blue 3m (pre lamino 10mm) strieborná</v>
      </c>
      <c r="F478" s="48" t="str">
        <f>+VLOOKUP(A478,cennik!A:B,2,FALSE)</f>
        <v>SEVROLL spodná krycia lišta Simple/Blue 3m (pre lamino 10mm) strieborná</v>
      </c>
      <c r="H478" s="1">
        <v>3000</v>
      </c>
      <c r="I478" s="1" t="str">
        <f>CONCATENATE(H478,"-",J4)</f>
        <v xml:space="preserve">3000-strieborná 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spodná krycia lišta Simple/Blue 1,5m (pre lamino 10mm) oliva</v>
      </c>
      <c r="F479" s="48" t="str">
        <f>+VLOOKUP(A479,cennik!A:B,2,FALSE)</f>
        <v>SEVROLL 03751 spodná krycia lišta Simple/Blue 1,5m (pre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spodná krycia lišta Simple/Blue 2m (pre lamino 10mm) oliva</v>
      </c>
      <c r="F480" s="48" t="str">
        <f>+VLOOKUP(A480,cennik!A:B,2,FALSE)</f>
        <v>SEVROLL 03752 spodná krycia lišta Simple/Blue 2m (pre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spodná krycia lišta Simple/Blue 3m (pre lamino 10mm) oliva</v>
      </c>
      <c r="F481" s="48" t="str">
        <f>+VLOOKUP(A481,cennik!A:B,2,FALSE)</f>
        <v>SEVROLL spodná krycia lišta Simple/Blue 3m (pre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 xml:space="preserve">1500-strieborná </v>
      </c>
      <c r="D483" s="49">
        <v>224137</v>
      </c>
      <c r="E483" s="48" t="str">
        <f>+VLOOKUP(A483,cennik!A:G,2,FALSE)</f>
        <v>SEVROLL 04452 spodná krycia lišta Simple/Blue 1,5m (pre lamino 18mm) strieborná</v>
      </c>
      <c r="F483" s="48" t="str">
        <f>+VLOOKUP(A483,cennik!A:B,2,FALSE)</f>
        <v>SEVROLL 04452 spodná krycia lišta Simple/Blue 1,5m (pre lamino 18mm) strieborná</v>
      </c>
      <c r="H483" s="1">
        <v>1500</v>
      </c>
      <c r="I483" s="1" t="str">
        <f>CONCATENATE(H483,"-",J4)</f>
        <v xml:space="preserve">1500-strieborná 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 xml:space="preserve">2000-strieborná </v>
      </c>
      <c r="D484" s="49">
        <v>224138</v>
      </c>
      <c r="E484" s="48" t="str">
        <f>+VLOOKUP(A484,cennik!A:G,2,FALSE)</f>
        <v>SEVROLL 04453 spodná krycia lišta Simple/Blue 2m (pre lamino 18mm) strieborná</v>
      </c>
      <c r="F484" s="48" t="str">
        <f>+VLOOKUP(A484,cennik!A:B,2,FALSE)</f>
        <v>SEVROLL 04453 spodná krycia lišta Simple/Blue 2m (pre lamino 18mm) strieborná</v>
      </c>
      <c r="H484" s="1">
        <v>2000</v>
      </c>
      <c r="I484" s="1" t="str">
        <f>CONCATENATE(H484,"-",J4)</f>
        <v xml:space="preserve">2000-strieborná 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 xml:space="preserve">3000-strieborná </v>
      </c>
      <c r="D485" s="49">
        <v>222572</v>
      </c>
      <c r="E485" s="48" t="str">
        <f>+VLOOKUP(A485,cennik!A:G,2,FALSE)</f>
        <v>SEVROLL 04455 spodná krycia lišta Simple/Blue 3m (pre lamino 18mm) strieborná</v>
      </c>
      <c r="F485" s="48" t="str">
        <f>+VLOOKUP(A485,cennik!A:B,2,FALSE)</f>
        <v>SEVROLL 04455 spodná krycia lišta Simple/Blue 3m (pre lamino 18mm) strieborná</v>
      </c>
      <c r="H485" s="1">
        <v>3000</v>
      </c>
      <c r="I485" s="1" t="str">
        <f>CONCATENATE(H485,"-",J4)</f>
        <v xml:space="preserve">3000-strieborná 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1500-čierna mat</v>
      </c>
      <c r="D486" s="1">
        <v>488235</v>
      </c>
      <c r="E486" s="48" t="str">
        <f>+VLOOKUP(A486,cennik!A:G,2,FALSE)</f>
        <v>SEVROLL 05747 spodná krycia lišta Simple/Blue 2m (pre lamino 18mm) čierna mat</v>
      </c>
      <c r="F486" s="48" t="str">
        <f>+VLOOKUP(A486,cennik!A:B,2,FALSE)</f>
        <v>SEVROLL 05747 spodná krycia lišta Simple/Blue 2m (pre lamino 18mm) čierna mat</v>
      </c>
      <c r="H486" s="1">
        <v>1500</v>
      </c>
      <c r="I486" s="1" t="str">
        <f>CONCATENATE(H486,"-",J17)</f>
        <v>1500-čierna mat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2000-čierna mat</v>
      </c>
      <c r="D487" s="1">
        <v>488235</v>
      </c>
      <c r="E487" s="48" t="str">
        <f>+VLOOKUP(A487,cennik!A:G,2,FALSE)</f>
        <v>SEVROLL 05747 spodná krycia lišta Simple/Blue 2m (pre lamino 18mm) čierna mat</v>
      </c>
      <c r="F487" s="48" t="str">
        <f>+VLOOKUP(A487,cennik!A:B,2,FALSE)</f>
        <v>SEVROLL 05747 spodná krycia lišta Simple/Blue 2m (pre lamino 18mm) čierna mat</v>
      </c>
      <c r="H487" s="1">
        <v>2000</v>
      </c>
      <c r="I487" s="1" t="str">
        <f>CONCATENATE(H487,"-",J17)</f>
        <v>2000-čierna mat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3000-čierna mat</v>
      </c>
      <c r="D488" s="1">
        <v>488236</v>
      </c>
      <c r="E488" s="48" t="str">
        <f>+VLOOKUP(A488,cennik!A:G,2,FALSE)</f>
        <v>SEVROLL 05748 spodná krycia lišta Simple/Blue 3m (pre lamino 18mm) čierna mat</v>
      </c>
      <c r="F488" s="48" t="str">
        <f>+VLOOKUP(A488,cennik!A:B,2,FALSE)</f>
        <v>SEVROLL 05748 spodná krycia lišta Simple/Blue 3m (pre lamino 18mm) čierna mat</v>
      </c>
      <c r="H488" s="1">
        <v>3000</v>
      </c>
      <c r="I488" s="1" t="str">
        <f>CONCATENATE(H488,"-",J17)</f>
        <v>3000-čierna mat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1500-biela lesk</v>
      </c>
      <c r="D489" s="434">
        <v>394231</v>
      </c>
      <c r="E489" s="432" t="str">
        <f>+VLOOKUP(A489,cennik!A:G,2,FALSE)</f>
        <v>SEVROLL 04940 spodná krycia lišta Simple/Blue 2m (pre lamino 18mm) biely lesk</v>
      </c>
      <c r="F489" s="432" t="str">
        <f>+VLOOKUP(A489,cennik!A:B,2,FALSE)</f>
        <v>SEVROLL 04940 spodná krycia lišta Simple/Blue 2m (pre lamino 18mm) biely lesk</v>
      </c>
      <c r="G489" s="434"/>
      <c r="H489" s="434">
        <v>1500</v>
      </c>
      <c r="I489" s="434" t="str">
        <f>CONCATENATE(H489,"-",J15)</f>
        <v>1500-biela lesk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2000-biela lesk</v>
      </c>
      <c r="D490" s="434">
        <v>394231</v>
      </c>
      <c r="E490" s="432" t="str">
        <f>+VLOOKUP(A490,cennik!A:G,2,FALSE)</f>
        <v>SEVROLL 04940 spodná krycia lišta Simple/Blue 2m (pre lamino 18mm) biely lesk</v>
      </c>
      <c r="F490" s="432" t="str">
        <f>+VLOOKUP(A490,cennik!A:B,2,FALSE)</f>
        <v>SEVROLL 04940 spodná krycia lišta Simple/Blue 2m (pre lamino 18mm) biely lesk</v>
      </c>
      <c r="G490" s="434"/>
      <c r="H490" s="434">
        <v>2000</v>
      </c>
      <c r="I490" s="434" t="str">
        <f>CONCATENATE(H490,"-",J15)</f>
        <v>2000-biela lesk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3000-biela lesk</v>
      </c>
      <c r="D491" s="434">
        <v>394265</v>
      </c>
      <c r="E491" s="432" t="str">
        <f>+VLOOKUP(A491,cennik!A:G,2,FALSE)</f>
        <v>SEVROLL 04941 spodná krycia lišta Simple/Blue 3m (pre lamino 18mm) biely lesk</v>
      </c>
      <c r="F491" s="432" t="str">
        <f>+VLOOKUP(A491,cennik!A:B,2,FALSE)</f>
        <v>SEVROLL 04941 spodná krycia lišta Simple/Blue 3m (pre lamino 18mm) biely lesk</v>
      </c>
      <c r="G491" s="434"/>
      <c r="H491" s="434">
        <v>3000</v>
      </c>
      <c r="I491" s="434" t="str">
        <f>CONCATENATE(H491,"-",J15)</f>
        <v>3000-biela lesk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04449 spodná krycia lišta Simple/Blue 2m (pre lamino 18mm) oliva</v>
      </c>
      <c r="F492" s="48" t="str">
        <f>+VLOOKUP(A492,cennik!A:B,2,FALSE)</f>
        <v>SEVROLL 04449 spodná krycia lišta Simple/Blue 2m (pre lamino 18mm)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spodná krycia lišta Simple/Blue 2m (pre lamino 18mm) oliva</v>
      </c>
      <c r="F493" s="48" t="str">
        <f>+VLOOKUP(A493,cennik!A:B,2,FALSE)</f>
        <v>SEVROLL 04449 spodná krycia lišta Simple/Blue 2m (pre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spodná krycia lišta Simple/Blue 3m (pre lamino 18mm) oliva</v>
      </c>
      <c r="F494" s="48" t="str">
        <f>+VLOOKUP(A494,cennik!A:B,2,FALSE)</f>
        <v>SEVROLL 04451 spodná krycia lišta Simple/Blue 3m (pre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 xml:space="preserve">strieborná </v>
      </c>
      <c r="D496" s="428">
        <v>89236</v>
      </c>
      <c r="E496" s="426" t="str">
        <f>+VLOOKUP(A496,cennik!A:G,2,FALSE)</f>
        <v>SEVROLL SPOJ.LIŠTA "H10" 3M STR.</v>
      </c>
      <c r="F496" s="426" t="str">
        <f>+VLOOKUP(A496,cennik!A:B,2,FALSE)</f>
        <v>SEVROLL SPOJ.LIŠTA "H10" 3M STR.</v>
      </c>
      <c r="G496" s="425" t="e">
        <f>+VLOOKUP(A496,#REF!,4,FALSE)</f>
        <v>#REF!</v>
      </c>
      <c r="I496" s="425" t="str">
        <f t="shared" ref="I496:I501" si="11">J4</f>
        <v xml:space="preserve">strieborná 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zlatá/mosadz</v>
      </c>
      <c r="D497" s="428">
        <v>542870</v>
      </c>
      <c r="E497" s="426" t="str">
        <f>+VLOOKUP(A497,cennik!A:G,2,FALSE)</f>
        <v>SEVROLL 06793 spojovacia lišta H10 3m zlatá/mosadz</v>
      </c>
      <c r="F497" s="426" t="str">
        <f>+VLOOKUP(A497,cennik!A:B,2,FALSE)</f>
        <v>SEVROLL 06793 spojovacia lišta H10 3m zlatá/mosadz</v>
      </c>
      <c r="G497" s="425" t="e">
        <f>+VLOOKUP(A497,#REF!,4,FALSE)</f>
        <v>#REF!</v>
      </c>
      <c r="I497" s="425" t="str">
        <f t="shared" si="11"/>
        <v>zlatá/mosadz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153 SPOJ.LIŠTA "H 10"3M OLIVOVÁ</v>
      </c>
      <c r="F498" s="426" t="str">
        <f>+VLOOKUP(A498,cennik!A:B,2,FALSE)</f>
        <v>SEVROLL 153 SPOJ.LIŠTA "H 10"3M OLIVOVÁ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oliva kartáčovaná</v>
      </c>
      <c r="D499" s="428">
        <v>121028</v>
      </c>
      <c r="E499" s="426" t="str">
        <f>+VLOOKUP(A499,cennik!A:G,2,FALSE)</f>
        <v>SEVROLL SPOJ.LIŠTA "H 10" 3M OLIVA kartáčovaná</v>
      </c>
      <c r="F499" s="426" t="str">
        <f>+VLOOKUP(A499,cennik!A:B,2,FALSE)</f>
        <v>SEVROLL SPOJ.LIŠTA "H 10" 3M OLIVA kartáčovaná</v>
      </c>
      <c r="I499" s="425" t="str">
        <f t="shared" si="11"/>
        <v>oliva kartáčovaná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kart. tm. oliva</v>
      </c>
      <c r="D500" s="428">
        <v>205160</v>
      </c>
      <c r="E500" s="426" t="str">
        <f>+VLOOKUP(A500,cennik!A:G,2,FALSE)</f>
        <v>SEVROLL 03104 spojovacia lišta H10 3m oliva tmavá kartáčovaná</v>
      </c>
      <c r="F500" s="426" t="str">
        <f>+VLOOKUP(A500,cennik!A:B,2,FALSE)</f>
        <v>SEVROLL 03104 spojovacia lišta H10 3m oliva tmavá kartáčovaná</v>
      </c>
      <c r="I500" s="425" t="str">
        <f t="shared" si="11"/>
        <v>kart. tm. oliva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kart. čierna</v>
      </c>
      <c r="D501" s="428">
        <v>205161</v>
      </c>
      <c r="E501" s="426" t="str">
        <f>+VLOOKUP(A501,cennik!A:G,2,FALSE)</f>
        <v>SEVROLL spoj.lišta H10 3m čierna kartáč</v>
      </c>
      <c r="F501" s="426" t="str">
        <f>+VLOOKUP(A501,cennik!A:B,2,FALSE)</f>
        <v>SEVROLL spoj.lišta H10 3m čierna kartáč</v>
      </c>
      <c r="I501" s="425" t="str">
        <f t="shared" si="11"/>
        <v>kart. čierna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biela lesk</v>
      </c>
      <c r="D502" s="428">
        <v>276739</v>
      </c>
      <c r="E502" s="426" t="str">
        <f>+VLOOKUP(A502,cennik!A:G,2,FALSE)</f>
        <v>SEVROLL 04050 spojovacia lišta H10 3m biela lesk</v>
      </c>
      <c r="F502" s="426" t="str">
        <f>+VLOOKUP(A502,cennik!A:B,2,FALSE)</f>
        <v>SEVROLL 04050 spojovacia lišta H10 3m biela lesk</v>
      </c>
      <c r="G502" s="425"/>
      <c r="H502" s="425"/>
      <c r="I502" s="425" t="str">
        <f>J15</f>
        <v>biela lesk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biela mat</v>
      </c>
      <c r="D503" s="427">
        <v>497953</v>
      </c>
      <c r="E503" s="426" t="str">
        <f>+VLOOKUP(A503,cennik!A:G,2,FALSE)</f>
        <v>SEVROLL 05181 spojovacia lišta H10 3m biela mat</v>
      </c>
      <c r="F503" s="426" t="str">
        <f>+VLOOKUP(A503,cennik!A:B,2,FALSE)</f>
        <v>SEVROLL 05181 spojovacia lišta H10 3m biela mat</v>
      </c>
      <c r="G503" s="425"/>
      <c r="H503" s="425"/>
      <c r="I503" s="425" t="str">
        <f>J18</f>
        <v>biela mat</v>
      </c>
    </row>
    <row r="504" spans="1:26" ht="15" customHeight="1" x14ac:dyDescent="0.3">
      <c r="A504" s="427">
        <v>395508</v>
      </c>
      <c r="B504" s="425"/>
      <c r="C504" s="425" t="str">
        <f>J16</f>
        <v>čierna lesk</v>
      </c>
      <c r="D504" s="427">
        <v>395508</v>
      </c>
      <c r="E504" s="426" t="str">
        <f>+VLOOKUP(A504,cennik!A:G,2,FALSE)</f>
        <v>SEVROLL 05182 spojovacia lišta H10 3m čierna lesk</v>
      </c>
      <c r="F504" s="426" t="str">
        <f>+VLOOKUP(A504,cennik!A:B,2,FALSE)</f>
        <v>SEVROLL 05182 spojovacia lišta H10 3m čierna lesk</v>
      </c>
      <c r="G504" s="426" t="e">
        <f>+VLOOKUP(C504,cennik!A:G,2,FALSE)</f>
        <v>#N/A</v>
      </c>
      <c r="H504" s="425"/>
      <c r="I504" s="425" t="str">
        <f>J16</f>
        <v>čierna lesk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spojovacia lišta H10 3m grafit</v>
      </c>
      <c r="F505" s="426" t="str">
        <f>+VLOOKUP(A505,cennik!A:B,2,FALSE)</f>
        <v>SEVROLL 05971 spojovacia lišta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čierna mat</v>
      </c>
      <c r="D506" s="427">
        <v>452761</v>
      </c>
      <c r="E506" s="426" t="str">
        <f>+VLOOKUP(A506,cennik!A:G,2,FALSE)</f>
        <v>SEVROLL 05303 spojovacia lišta H10 3m čierna mat</v>
      </c>
      <c r="F506" s="426" t="str">
        <f>+VLOOKUP(A506,cennik!A:B,2,FALSE)</f>
        <v>SEVROLL 05303 spojovacia lišta H10 3m čierna mat</v>
      </c>
      <c r="G506" s="425"/>
      <c r="H506" s="425"/>
      <c r="I506" s="425" t="str">
        <f>J17</f>
        <v>čierna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čierna štrukturálna</v>
      </c>
      <c r="D507" s="196">
        <v>526501</v>
      </c>
      <c r="E507" s="426" t="str">
        <f>+VLOOKUP(A507,cennik!A:G,2,FALSE)</f>
        <v>SEVROLL 06125 spojovacia lišta H10 3m čierna štrukturálna</v>
      </c>
      <c r="F507" s="426" t="str">
        <f>+VLOOKUP(A507,cennik!A:B,2,FALSE)</f>
        <v>SEVROLL 06125 spojovacia lišta H10 3m čierna štrukturálna</v>
      </c>
      <c r="G507" s="425"/>
      <c r="H507" s="425"/>
      <c r="I507" s="425" t="str">
        <f>J22</f>
        <v>čierna štrukturálna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 xml:space="preserve">strieborná </v>
      </c>
      <c r="D508" s="49">
        <v>89069</v>
      </c>
      <c r="E508" s="48" t="str">
        <f>+VLOOKUP(A508,cennik!A:G,2,FALSE)</f>
        <v>SEVROLL 253S-SPOJ.LIŠTA H-30mm STR 3m</v>
      </c>
      <c r="F508" s="48" t="str">
        <f>+VLOOKUP(A508,cennik!A:B,2,FALSE)</f>
        <v>SEVROLL 253S-SPOJ.LIŠTA H-30mm STR 3m</v>
      </c>
      <c r="G508" s="1" t="e">
        <f>+VLOOKUP(A508,#REF!,4,FALSE)</f>
        <v>#REF!</v>
      </c>
      <c r="I508" s="1" t="str">
        <f t="shared" ref="I508:I513" si="14">J4</f>
        <v xml:space="preserve">strieborná 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zlatá/mosadz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zlatá/mosadz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spojovacia lišta H30 3m oliva</v>
      </c>
      <c r="F510" s="48" t="str">
        <f>+VLOOKUP(A510,cennik!A:B,2,FALSE)</f>
        <v>SEVROLL 00219 spojovacia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kart. tm.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kart. tm. oliva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kart. čierna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kart. čierna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biela lesk</v>
      </c>
      <c r="D514" s="49">
        <v>308627</v>
      </c>
      <c r="E514" s="48" t="str">
        <f>+VLOOKUP(A514,cennik!A:G,2,FALSE)</f>
        <v>SEVROLL 03212 spojovacia lišta H30 3m biela lesk</v>
      </c>
      <c r="F514" s="48" t="str">
        <f>+VLOOKUP(A514,cennik!A:B,2,FALSE)</f>
        <v>SEVROLL 03212 spojovacia lišta H30 3m biela lesk</v>
      </c>
      <c r="I514" s="1" t="str">
        <f>J15</f>
        <v>biela lesk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čierna mat</v>
      </c>
      <c r="D515" s="425">
        <v>452604</v>
      </c>
      <c r="E515" s="426" t="str">
        <f>+VLOOKUP(A515,cennik!A:G,2,FALSE)</f>
        <v>SEVROLL 03606 spojovacia lišta H30 decor 3m čierna mat</v>
      </c>
      <c r="F515" s="426" t="str">
        <f>+VLOOKUP(A515,cennik!A:B,2,FALSE)</f>
        <v>SEVROLL 03606 spojovacia lišta H30 decor 3m čierna mat</v>
      </c>
      <c r="G515" s="425"/>
      <c r="H515" s="425"/>
      <c r="I515" s="425" t="str">
        <f>J17</f>
        <v>čierna mat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čierna lesk</v>
      </c>
      <c r="D516" s="49" t="s">
        <v>111</v>
      </c>
      <c r="E516" s="48"/>
      <c r="F516" s="48"/>
      <c r="G516" s="1"/>
      <c r="H516" s="1"/>
      <c r="I516" s="425" t="str">
        <f>J16</f>
        <v>čierna lesk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 xml:space="preserve">strieborná </v>
      </c>
      <c r="D517" s="49">
        <v>336796</v>
      </c>
      <c r="E517" s="48" t="str">
        <f>+VLOOKUP(A517,cennik!A:G,2,FALSE)</f>
        <v>SEVROLL 04447 spojovacia lišta Simple/Blue H21 3m (pre lamino 18mm) strieborná</v>
      </c>
      <c r="F517" s="48" t="str">
        <f>+VLOOKUP(A517,cennik!A:B,2,FALSE)</f>
        <v>SEVROLL 04447 spojovacia lišta Simple/Blue H21 3m (pre lamino 18mm) strieborná</v>
      </c>
      <c r="I517" s="1" t="str">
        <f>J4</f>
        <v xml:space="preserve">strieborná 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čierna mat</v>
      </c>
      <c r="D518" s="2">
        <v>488239</v>
      </c>
      <c r="E518" s="48" t="str">
        <f>+VLOOKUP(A518,cennik!A:G,2,FALSE)</f>
        <v>SEVROLL 05746 spojovacia lišta Simple/Blue H21 3m (pre lamino 18mm) čierna mat</v>
      </c>
      <c r="F518" s="48" t="str">
        <f>+VLOOKUP(A518,cennik!A:B,2,FALSE)</f>
        <v>SEVROLL 05746 spojovacia lišta Simple/Blue H21 3m (pre lamino 18mm) čierna mat</v>
      </c>
      <c r="I518" s="1" t="str">
        <f>J17</f>
        <v>čierna mat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biela lesk</v>
      </c>
      <c r="D519" s="434">
        <v>394273</v>
      </c>
      <c r="E519" s="432" t="str">
        <f>+VLOOKUP(A519,cennik!A:G,2,FALSE)</f>
        <v>SEVROLL 04929 spojovacia lišta Simple/Blue H21 3m (pre lamino 18mm) biely lesk</v>
      </c>
      <c r="F519" s="432" t="str">
        <f>+VLOOKUP(A519,cennik!A:B,2,FALSE)</f>
        <v>SEVROLL 04929 spojovacia lišta Simple/Blue H21 3m (pre lamino 18mm) biely lesk</v>
      </c>
      <c r="G519" s="434"/>
      <c r="H519" s="434"/>
      <c r="I519" s="434" t="str">
        <f>J15</f>
        <v>biela lesk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spojovacia lišta Simple/Blue H21 3m (pre lamino 18mm) oliva</v>
      </c>
      <c r="F520" s="48" t="str">
        <f>+VLOOKUP(A520,cennik!A:B,2,FALSE)</f>
        <v>SEVROLL 04446 spojovacia lišta Simple/Blue H21 3m (pre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 xml:space="preserve">strieborná </v>
      </c>
      <c r="D521" s="49">
        <v>328825</v>
      </c>
      <c r="E521" s="48" t="str">
        <f>+VLOOKUP(A521,cennik!A:G,2,FALSE)</f>
        <v>SEVROLL 04445 spojovacia lišta Simple/Blue H28 3m (pre lamino 18mm) strieborná</v>
      </c>
      <c r="F521" s="48" t="str">
        <f>+VLOOKUP(A521,cennik!A:B,2,FALSE)</f>
        <v>SEVROLL 04445 spojovacia lišta Simple/Blue H28 3m (pre lamino 18mm) strieborná</v>
      </c>
      <c r="I521" s="1" t="str">
        <f>J4</f>
        <v xml:space="preserve">strieborná 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biela lesk</v>
      </c>
      <c r="D522" s="434">
        <v>394281</v>
      </c>
      <c r="E522" s="432" t="str">
        <f>+VLOOKUP(A522,cennik!A:G,2,FALSE)</f>
        <v>SEVROLL 04932 spojovacia lišta Simple/Blue H28 3m (pre lamino 18mm) biely lesk</v>
      </c>
      <c r="F522" s="432" t="str">
        <f>+VLOOKUP(A522,cennik!A:B,2,FALSE)</f>
        <v>SEVROLL 04932 spojovacia lišta Simple/Blue H28 3m (pre lamino 18mm) biely lesk</v>
      </c>
      <c r="G522" s="434"/>
      <c r="H522" s="434"/>
      <c r="I522" s="434" t="str">
        <f>J15</f>
        <v>biela lesk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spojovacia lišta Simple/Blue H28 3m (pre lamino 18mm) oliva</v>
      </c>
      <c r="F523" s="48" t="str">
        <f>+VLOOKUP(A523,cennik!A:B,2,FALSE)</f>
        <v>SEVROLL 04444 spojovacia lišta Simple/Blue H28 3m (pre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čierna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 xml:space="preserve">strieborná </v>
      </c>
      <c r="D525" s="49">
        <v>98070</v>
      </c>
      <c r="E525" s="48" t="str">
        <f>+VLOOKUP(A525,cennik!A:G,2,FALSE)</f>
        <v>SEVROLL Gemini-2 úch.lišta 2,7m strieborná</v>
      </c>
      <c r="F525" s="48" t="str">
        <f>+VLOOKUP(A525,cennik!A:B,2,FALSE)</f>
        <v>SEVROLL Gemini-2 úch.lišta 2,7m strieborná</v>
      </c>
      <c r="G525" s="1" t="e">
        <f>+VLOOKUP(A525,#REF!,4,FALSE)</f>
        <v>#REF!</v>
      </c>
      <c r="I525" s="1" t="str">
        <f>J4</f>
        <v xml:space="preserve">strieborná 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čierna mat</v>
      </c>
      <c r="D526" s="49">
        <v>278164</v>
      </c>
      <c r="E526" s="48" t="str">
        <f>+VLOOKUP(A526,cennik!A:G,2,FALSE)</f>
        <v>SEVROLL 03607 Gemini úchytová lišta 2,7m čierna mat</v>
      </c>
      <c r="F526" s="48" t="str">
        <f>+VLOOKUP(A526,cennik!A:B,2,FALSE)</f>
        <v>SEVROLL 03607 Gemini úchytová lišta 2,7m čierna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Gemini-2 úch.lišta 2,7m oliva</v>
      </c>
      <c r="F527" s="48" t="str">
        <f>+VLOOKUP(A527,cennik!A:B,2,FALSE)</f>
        <v>SEVROLL Gemini-2 úch.lišta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 xml:space="preserve">strieborná </v>
      </c>
      <c r="D528" s="48">
        <v>394690</v>
      </c>
      <c r="E528" s="48" t="str">
        <f>+VLOOKUP(A528,cennik!A:G,2,FALSE)</f>
        <v>SEVROLL 04920-A Lynx úchytová lišta 2,7m strieborná</v>
      </c>
      <c r="F528" s="48" t="str">
        <f>+VLOOKUP(A528,cennik!A:B,2,FALSE)</f>
        <v>SEVROLL 04920-A Lynx úchytová lišta 2,7m strieborná</v>
      </c>
      <c r="I528" s="1" t="str">
        <f>J4</f>
        <v xml:space="preserve">strieborná 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zlatá/mosadz</v>
      </c>
      <c r="D530" s="49">
        <v>542873</v>
      </c>
      <c r="E530" s="48" t="str">
        <f>+VLOOKUP(A530,cennik!A:G,2,FALSE)</f>
        <v>SEVROLL 06822 Gemini Gemini úchytová lišta 2,7m zlatá/mosadz</v>
      </c>
      <c r="F530" s="48" t="str">
        <f>+VLOOKUP(A530,cennik!A:B,2,FALSE)</f>
        <v>SEVROLL 06822 Gemini Gemini úchytová lišta 2,7m zlatá/mosadz</v>
      </c>
      <c r="G530" s="1" t="e">
        <f>+VLOOKUP(A530,#REF!,4,FALSE)</f>
        <v>#REF!</v>
      </c>
      <c r="I530" s="1" t="str">
        <f>J5</f>
        <v>zlatá/mosadz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čierna štrukturálna</v>
      </c>
      <c r="D531" s="196">
        <v>525015</v>
      </c>
      <c r="E531" s="48" t="str">
        <f>+VLOOKUP(A531,cennik!A:G,2,FALSE)</f>
        <v>SEVROLL 06370 Gemini úchytová lišta 2,7m čierna štrukturálna</v>
      </c>
      <c r="F531" s="48" t="str">
        <f>+VLOOKUP(A531,cennik!A:B,2,FALSE)</f>
        <v>SEVROLL 06370 Gemini úchytová lišta 2,7m čierna štrukturálna</v>
      </c>
      <c r="G531" s="1" t="e">
        <f>+VLOOKUP(A531,#REF!,4,FALSE)</f>
        <v>#REF!</v>
      </c>
      <c r="I531" s="1" t="str">
        <f>J22</f>
        <v>čierna štrukturálna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 xml:space="preserve">strieborná </v>
      </c>
      <c r="D532" s="49">
        <v>135366</v>
      </c>
      <c r="E532" s="48" t="str">
        <f>+VLOOKUP(A532,cennik!A:G,2,FALSE)</f>
        <v>SEVROLL ROMEO II ÚCH.LIŠTA 2,7 M STR.</v>
      </c>
      <c r="F532" s="48" t="str">
        <f>+VLOOKUP(A532,cennik!A:B,2,FALSE)</f>
        <v>SEVROLL ROMEO II ÚCH.LIŠTA 2,7 M STR.</v>
      </c>
      <c r="G532" s="1" t="e">
        <f>+VLOOKUP(A532,#REF!,4,FALSE)</f>
        <v>#REF!</v>
      </c>
      <c r="I532" s="1" t="str">
        <f>J4</f>
        <v xml:space="preserve">strieborná 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Romeo II úch.lišta 2,7m oliva</v>
      </c>
      <c r="F533" s="48" t="str">
        <f>+VLOOKUP(A533,cennik!A:B,2,FALSE)</f>
        <v>SEVROLL Romeo II úch.lišta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 xml:space="preserve">strieborná </v>
      </c>
      <c r="D535" s="49">
        <v>135344</v>
      </c>
      <c r="E535" s="48" t="str">
        <f>+VLOOKUP(A535,cennik!A:G,2,FALSE)</f>
        <v>SEVROLL Julia II úch.lišta 2,7m strieborná</v>
      </c>
      <c r="F535" s="48" t="str">
        <f>+VLOOKUP(A535,cennik!A:B,2,FALSE)</f>
        <v>SEVROLL Julia II úch.lišta 2,7m strieborná</v>
      </c>
      <c r="G535" s="1" t="e">
        <f>+VLOOKUP(A535,#REF!,4,FALSE)</f>
        <v>#REF!</v>
      </c>
      <c r="I535" s="1" t="str">
        <f>J4</f>
        <v xml:space="preserve">strieborná 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Julia II úch.lišta 2,7m oliva</v>
      </c>
      <c r="F536" s="48" t="str">
        <f>+VLOOKUP(A536,cennik!A:B,2,FALSE)</f>
        <v>SEVROLL Julia II úch.lišta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úchytová lišta 2,7m oliva</v>
      </c>
      <c r="F538" s="48" t="str">
        <f>+VLOOKUP(A538,cennik!A:B,2,FALSE)</f>
        <v>SEVROLL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 xml:space="preserve">strieborná </v>
      </c>
      <c r="D539" s="195">
        <v>223572</v>
      </c>
      <c r="E539" s="48" t="str">
        <f>+VLOOKUP(A539,cennik!A:G,2,FALSE)</f>
        <v>SEVROLL Karat úch.lišta 2,7m str</v>
      </c>
      <c r="F539" s="48" t="str">
        <f>+VLOOKUP(A539,cennik!A:B,2,FALSE)</f>
        <v>SEVROLL Karat úch.lišta 2,7m str</v>
      </c>
      <c r="I539" s="1" t="str">
        <f>J4</f>
        <v xml:space="preserve">strieborná 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 xml:space="preserve">strieborná </v>
      </c>
      <c r="D542" s="49">
        <v>179229</v>
      </c>
      <c r="E542" s="48" t="str">
        <f>+VLOOKUP(A542,cennik!A:G,2,FALSE)</f>
        <v>SEVROLL Future II úch.lišta 2,7m strieborná</v>
      </c>
      <c r="F542" s="48" t="str">
        <f>+VLOOKUP(A542,cennik!A:B,2,FALSE)</f>
        <v>SEVROLL Future II úch.lišta 2,7m strieborná</v>
      </c>
      <c r="G542" s="1" t="e">
        <f>+VLOOKUP(A542,#REF!,4,FALSE)</f>
        <v>#REF!</v>
      </c>
      <c r="I542" s="1" t="str">
        <f>J4</f>
        <v xml:space="preserve">strieborná 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 xml:space="preserve">strieborná </v>
      </c>
      <c r="D545" s="58">
        <v>179224</v>
      </c>
      <c r="E545" s="48" t="str">
        <f>+VLOOKUP(A545,cennik!A:G,2,FALSE)</f>
        <v>SEVROLL FUTURE II ÚCH.LIŠTA 3,5 M str.</v>
      </c>
      <c r="F545" s="48" t="str">
        <f>+VLOOKUP(A545,cennik!A:B,2,FALSE)</f>
        <v>SEVROLL FUTURE II ÚCH.LIŠTA 3,5 M str.</v>
      </c>
      <c r="I545" s="1" t="str">
        <f>J4</f>
        <v xml:space="preserve">strieborná 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 xml:space="preserve">strieborná </v>
      </c>
      <c r="D548" s="169">
        <v>100102</v>
      </c>
      <c r="E548" s="48" t="str">
        <f>+VLOOKUP(A548,cennik!A:G,2,FALSE)</f>
        <v>SEVROLL 02376 Master úchytová lišta 2,7m strieborná</v>
      </c>
      <c r="F548" s="48" t="str">
        <f>+VLOOKUP(A548,cennik!A:B,2,FALSE)</f>
        <v>SEVROLL 02376 Master úchytová lišta 2,7m strieborná</v>
      </c>
      <c r="I548" s="1" t="str">
        <f>J4</f>
        <v xml:space="preserve">strieborná 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 xml:space="preserve">strieborná </v>
      </c>
      <c r="D550" s="169">
        <v>100105</v>
      </c>
      <c r="E550" s="48" t="str">
        <f>+VLOOKUP(A550,cennik!A:G,2,FALSE)</f>
        <v>SEVROLL Master úch.lišta 3m strieborná</v>
      </c>
      <c r="F550" s="48" t="str">
        <f>+VLOOKUP(A550,cennik!A:B,2,FALSE)</f>
        <v>SEVROLL Master úch.lišta 3m strieborná</v>
      </c>
      <c r="I550" s="1" t="str">
        <f>J4</f>
        <v xml:space="preserve">strieborná 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 xml:space="preserve">strieborná </v>
      </c>
      <c r="D553" s="169">
        <v>215234</v>
      </c>
      <c r="E553" s="48" t="str">
        <f>+VLOOKUP(A553,cennik!A:G,2,FALSE)</f>
        <v>SEVROLL Polo úch.lišta 10mm 2,70m strieborná</v>
      </c>
      <c r="F553" s="48" t="str">
        <f>+VLOOKUP(A553,cennik!A:B,2,FALSE)</f>
        <v>SEVROLL Polo úch.lišta 10mm 2,70m strieborná</v>
      </c>
      <c r="I553" s="1" t="str">
        <f>J4</f>
        <v xml:space="preserve">strieborná 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Polo úchytová lišta 10mm 2,7m oliva</v>
      </c>
      <c r="F554" s="48" t="str">
        <f>+VLOOKUP(A554,cennik!A:B,2,FALSE)</f>
        <v>SEVROLL Polo úchytová lišta 10mm 2,7m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 xml:space="preserve">strieborná </v>
      </c>
      <c r="D556" s="169">
        <v>215233</v>
      </c>
      <c r="E556" s="48" t="str">
        <f>+VLOOKUP(A556,cennik!A:G,2,FALSE)</f>
        <v>SEVROLL Fala úch.lišta 10mm 2,70m strieborná</v>
      </c>
      <c r="F556" s="48" t="str">
        <f>+VLOOKUP(A556,cennik!A:B,2,FALSE)</f>
        <v>SEVROLL Fala úch.lišta 10mm 2,70m strieborná</v>
      </c>
      <c r="I556" s="1" t="str">
        <f>J4</f>
        <v xml:space="preserve">strieborná 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Fala úchytová lišta 10mm 2,70m oliva</v>
      </c>
      <c r="F557" s="48" t="str">
        <f>+VLOOKUP(A557,cennik!A:B,2,FALSE)</f>
        <v>SEVROLL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 xml:space="preserve">strieborná </v>
      </c>
      <c r="D559" s="169">
        <v>349474</v>
      </c>
      <c r="E559" s="48" t="str">
        <f>+VLOOKUP(A559,cennik!A:G,2,FALSE)</f>
        <v>SEVROLL 04512 Era úchytová lišta 18mm 2,70m strieborná</v>
      </c>
      <c r="F559" s="48" t="str">
        <f>+VLOOKUP(A559,cennik!A:B,2,FALSE)</f>
        <v>SEVROLL 04512 Era úchytová lišta 18mm 2,70m strieborná</v>
      </c>
      <c r="I559" s="1" t="str">
        <f>J4</f>
        <v xml:space="preserve">strieborná 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čierna mat</v>
      </c>
      <c r="D560" s="58">
        <v>488246</v>
      </c>
      <c r="E560" s="48" t="str">
        <f>+VLOOKUP(A560,cennik!A:G,2,FALSE)</f>
        <v>SEVROLL 05745 Era úchytová lišta 18mm 2,70m čierna mat</v>
      </c>
      <c r="F560" s="48" t="str">
        <f>+VLOOKUP(A560,cennik!A:B,2,FALSE)</f>
        <v>SEVROLL 05745 Era úchytová lišta 18mm 2,70m čierna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biela lesk</v>
      </c>
      <c r="D561" s="434">
        <v>372603</v>
      </c>
      <c r="E561" s="432" t="str">
        <f>+VLOOKUP(A561,cennik!A:G,2,FALSE)</f>
        <v>SEVROLL 04933 Era úchytová lišta 18mm 2,70m biely lesk</v>
      </c>
      <c r="F561" s="432" t="str">
        <f>+VLOOKUP(A561,cennik!A:B,2,FALSE)</f>
        <v>SEVROLL 04933 Era úchytová lišta 18mm 2,70m biely lesk</v>
      </c>
      <c r="G561" s="434"/>
      <c r="H561" s="434"/>
      <c r="I561" s="434" t="str">
        <f>J15</f>
        <v>biela lesk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 xml:space="preserve">strieborná </v>
      </c>
      <c r="D564" s="169">
        <v>341559</v>
      </c>
      <c r="E564" s="48" t="str">
        <f>+VLOOKUP(A564,cennik!A:G,2,FALSE)</f>
        <v>SEVROLL 04748 Rekord úchytová lišta 18mm 2,70m strieborná</v>
      </c>
      <c r="F564" s="48" t="str">
        <f>+VLOOKUP(A564,cennik!A:B,2,FALSE)</f>
        <v>SEVROLL 04748 Rekord úchytová lišta 18mm 2,70m strieborná</v>
      </c>
      <c r="I564" s="1" t="str">
        <f>J4</f>
        <v xml:space="preserve">strieborná 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čierna mat</v>
      </c>
      <c r="D565" s="169">
        <v>488247</v>
      </c>
      <c r="E565" s="48" t="str">
        <f>+VLOOKUP(A565,cennik!A:G,2,FALSE)</f>
        <v>SEVROLL 05909 Rekord úchytová lišta 18mm 2,70m čierna mat</v>
      </c>
      <c r="F565" s="48" t="str">
        <f>+VLOOKUP(A565,cennik!A:B,2,FALSE)</f>
        <v>SEVROLL 05909 Rekord úchytová lišta 18mm 2,70m čierna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 xml:space="preserve">strieborná </v>
      </c>
      <c r="D568" s="439">
        <v>222788</v>
      </c>
      <c r="E568" s="438" t="str">
        <f>+VLOOKUP(A568,cennik!A:G,2,FALSE)</f>
        <v>SEVROLL 04530 Alfa II úchytová lišta 18mm 2,70m strieborná</v>
      </c>
      <c r="F568" s="438" t="str">
        <f>+VLOOKUP(A568,cennik!A:B,2,FALSE)</f>
        <v>SEVROLL 04530 Alfa II úchytová lišta 18mm 2,70m strieborná</v>
      </c>
      <c r="I568" s="437" t="str">
        <f>J4</f>
        <v xml:space="preserve">strieborná 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úchytová lišta 18mm 2,70m oliva</v>
      </c>
      <c r="F569" s="438" t="str">
        <f>+VLOOKUP(A569,cennik!A:B,2,FALSE)</f>
        <v>SEVROLL 04529 Alfa II úchytová lišta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zlatá/mosadz</v>
      </c>
      <c r="D570" s="439">
        <v>542574</v>
      </c>
      <c r="E570" s="438" t="str">
        <f>+VLOOKUP(A570,cennik!A:G,2,FALSE)</f>
        <v>SEVROLL 06816 Alfa II úchytková lišta 16/18mm 2,7m zlatá/mosadz</v>
      </c>
      <c r="F570" s="438" t="str">
        <f>+VLOOKUP(A570,cennik!A:B,2,FALSE)</f>
        <v>SEVROLL 06816 Alfa II úchytková lišta 16/18mm 2,7m zlatá/mosadz</v>
      </c>
      <c r="I570" s="437" t="str">
        <f>J5</f>
        <v>zlatá/mosadz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biela lesk</v>
      </c>
      <c r="D571" s="439">
        <v>276730</v>
      </c>
      <c r="E571" s="438" t="str">
        <f>+VLOOKUP(A571,cennik!A:G,2,FALSE)</f>
        <v>SEVROLL 04532 Alfa II úchytová lišta 18mm 2,7m biela lesk</v>
      </c>
      <c r="F571" s="438" t="str">
        <f>+VLOOKUP(A571,cennik!A:B,2,FALSE)</f>
        <v>SEVROLL 04532 Alfa II úchytová lišta 18mm 2,7m biela lesk</v>
      </c>
      <c r="I571" s="437" t="str">
        <f>J15</f>
        <v>biela lesk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čierna lesk</v>
      </c>
      <c r="D572" s="2">
        <v>395495</v>
      </c>
      <c r="E572" s="48" t="str">
        <f>+VLOOKUP(A572,cennik!A:G,2,FALSE)</f>
        <v>SEVROLL 05152 Alfa II úchytová lišta 18mm 2,7m čierna lesk</v>
      </c>
      <c r="F572" s="48" t="str">
        <f>+VLOOKUP(A572,cennik!A:B,2,FALSE)</f>
        <v>SEVROLL 05152 Alfa II úchytová lišta 18mm 2,7m čierna lesk</v>
      </c>
      <c r="G572" s="1"/>
      <c r="H572" s="1"/>
      <c r="I572" s="1" t="str">
        <f>J16</f>
        <v>čierna lesk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čierna mat</v>
      </c>
      <c r="D574" s="1">
        <v>288252</v>
      </c>
      <c r="E574" s="48" t="str">
        <f>+VLOOKUP(A574,cennik!A:G,2,FALSE)</f>
        <v>SEVROLL 05305 Alfa II úchytová lišta 18mm 2,7m čierna mat</v>
      </c>
      <c r="F574" s="48" t="str">
        <f>+VLOOKUP(A574,cennik!A:B,2,FALSE)</f>
        <v>SEVROLL 05305 Alfa II úchytová lišta 18mm 2,7m čierna mat</v>
      </c>
      <c r="I574" s="1" t="str">
        <f>J17</f>
        <v>čierna mat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biela mat</v>
      </c>
      <c r="D575" s="436">
        <v>394791</v>
      </c>
      <c r="E575" s="438" t="str">
        <f>+VLOOKUP(A575,cennik!A:G,2,FALSE)</f>
        <v>SEVROLL 05153 Alfa II úchytová lišta 18mm 2,7m biela mat</v>
      </c>
      <c r="F575" s="438" t="str">
        <f>+VLOOKUP(A575,cennik!A:B,2,FALSE)</f>
        <v>SEVROLL 05153 Alfa II úchytová lišta 18mm 2,7m biela mat</v>
      </c>
      <c r="G575" s="437"/>
      <c r="H575" s="437"/>
      <c r="I575" s="437" t="str">
        <f>J18</f>
        <v>biela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čierna štrukturálna</v>
      </c>
      <c r="D576" s="49">
        <v>524825</v>
      </c>
      <c r="E576" s="438" t="str">
        <f>+VLOOKUP(A576,cennik!A:G,2,FALSE)</f>
        <v>SEVROLL 06438 Alfa II úchytková lišta 16/18mm 2,7m čierna štrukturálna</v>
      </c>
      <c r="F576" s="438" t="str">
        <f>+VLOOKUP(A576,cennik!A:B,2,FALSE)</f>
        <v>SEVROLL 06438 Alfa II úchytková lišta 16/18mm 2,7m čierna štrukturálna</v>
      </c>
      <c r="I576" s="1" t="str">
        <f>J22</f>
        <v>čierna štrukturálna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 xml:space="preserve">strieborná </v>
      </c>
      <c r="D577" s="49">
        <v>89010</v>
      </c>
      <c r="E577" s="48" t="str">
        <f>+VLOOKUP(A577,cennik!A:G,2,FALSE)</f>
        <v>SEVROLL 00215 spojovacia lišta H18 3m strieborná</v>
      </c>
      <c r="F577" s="48" t="str">
        <f>+VLOOKUP(A577,cennik!A:B,2,FALSE)</f>
        <v>SEVROLL 00215 spojovacia lišta H18 3m strieborná</v>
      </c>
      <c r="G577" s="1" t="e">
        <f>+VLOOKUP(A577,#REF!,4,FALSE)</f>
        <v>#REF!</v>
      </c>
      <c r="I577" s="1" t="str">
        <f>J4</f>
        <v xml:space="preserve">strieborná 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spojovacia lišta H18 3m oliva</v>
      </c>
      <c r="F578" s="48" t="str">
        <f>+VLOOKUP(A578,cennik!A:B,2,FALSE)</f>
        <v>SEVROLL spojovacia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zlatá/mosadz</v>
      </c>
      <c r="D579" s="49">
        <v>542588</v>
      </c>
      <c r="E579" s="48" t="str">
        <f>+VLOOKUP(A579,cennik!A:G,2,FALSE)</f>
        <v>SEVROLL 06794 spojovacia  lišta H18 3m zlatá/mosadz</v>
      </c>
      <c r="F579" s="48" t="str">
        <f>+VLOOKUP(A579,cennik!A:B,2,FALSE)</f>
        <v>SEVROLL 06794 spojovacia  lišta H18 3m zlatá/mosadz</v>
      </c>
      <c r="G579" s="1" t="e">
        <f>+VLOOKUP(A579,#REF!,4,FALSE)</f>
        <v>#REF!</v>
      </c>
      <c r="I579" s="1" t="str">
        <f>J5</f>
        <v>zlatá/mosadz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spojovacia lišta H18 3m oliva kartáč</v>
      </c>
      <c r="F580" s="48" t="str">
        <f>+VLOOKUP(A580,cennik!A:B,2,FALSE)</f>
        <v>SEVROLL spojovacia lišta H18 3m oliva kartáč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kart. tm. oliva</v>
      </c>
      <c r="D581" s="49">
        <v>223332</v>
      </c>
      <c r="E581" s="48" t="str">
        <f>+VLOOKUP(A581,cennik!A:G,2,FALSE)</f>
        <v>SEVROLL spoj.lišta H18 3m oliva tm.kartáč</v>
      </c>
      <c r="F581" s="48" t="str">
        <f>+VLOOKUP(A581,cennik!A:B,2,FALSE)</f>
        <v>SEVROLL spoj.lišta H18 3m oliva tm.kartáč</v>
      </c>
      <c r="I581" s="1" t="str">
        <f>J8</f>
        <v>kart. tm. oliva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kart. čierna</v>
      </c>
      <c r="D582" s="49">
        <v>223391</v>
      </c>
      <c r="E582" s="48" t="str">
        <f>+VLOOKUP(A582,cennik!A:G,2,FALSE)</f>
        <v>SEVROLL spoj.lišta H18 3m čierna kartáč</v>
      </c>
      <c r="F582" s="48" t="str">
        <f>+VLOOKUP(A582,cennik!A:B,2,FALSE)</f>
        <v>SEVROLL spoj.lišta H18 3m čierna kartáč</v>
      </c>
      <c r="I582" s="1" t="str">
        <f>J9</f>
        <v>kart. čierna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čierna lesk</v>
      </c>
      <c r="D583" s="2">
        <v>405392</v>
      </c>
      <c r="E583" s="48" t="str">
        <f>+VLOOKUP(A583,cennik!A:G,2,FALSE)</f>
        <v>SEVROLL 05294 spojovacia lišta H18 3m čierna lesk</v>
      </c>
      <c r="F583" s="48" t="str">
        <f>+VLOOKUP(A583,cennik!A:B,2,FALSE)</f>
        <v>SEVROLL 05294 spojovacia lišta H18 3m čierna lesk</v>
      </c>
      <c r="I583" s="1" t="str">
        <f>J16</f>
        <v>čierna lesk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spojovacia lišta H18 3m grafit</v>
      </c>
      <c r="F584" s="48" t="str">
        <f>+VLOOKUP(A584,cennik!A:B,2,FALSE)</f>
        <v>SEVROLL 06041 spojovacia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čierna mat</v>
      </c>
      <c r="D585" s="1">
        <v>409683</v>
      </c>
      <c r="E585" s="48" t="str">
        <f>+VLOOKUP(A585,cennik!A:G,2,FALSE)</f>
        <v>SEVROLL 05304 spojovacia lišta H18 3m čierna mat</v>
      </c>
      <c r="F585" s="48" t="str">
        <f>+VLOOKUP(A585,cennik!A:B,2,FALSE)</f>
        <v>SEVROLL 05304 spojovacia lišta H18 3m čierna mat</v>
      </c>
      <c r="I585" s="1" t="str">
        <f>J17</f>
        <v>čierna mat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biela mat</v>
      </c>
      <c r="D586" s="436">
        <v>406463</v>
      </c>
      <c r="E586" s="438" t="str">
        <f>+VLOOKUP(A586,cennik!A:G,2,FALSE)</f>
        <v>SEVROLL 05293 spojovacia lišta H18 3m biela mat</v>
      </c>
      <c r="F586" s="438" t="str">
        <f>+VLOOKUP(A586,cennik!A:B,2,FALSE)</f>
        <v>SEVROLL 05293 spojovacia lišta H18 3m biela mat</v>
      </c>
      <c r="G586" s="437"/>
      <c r="H586" s="437"/>
      <c r="I586" s="437" t="str">
        <f>J18</f>
        <v>biela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biela lesk</v>
      </c>
      <c r="D587" s="49">
        <v>252567</v>
      </c>
      <c r="E587" s="48" t="str">
        <f>+VLOOKUP(A587,cennik!A:G,2,FALSE)</f>
        <v>SEVROLL 04051 spojovacia lišta H18 3m biela lesk</v>
      </c>
      <c r="F587" s="48" t="str">
        <f>+VLOOKUP(A587,cennik!A:B,2,FALSE)</f>
        <v>SEVROLL 04051 spojovacia lišta H18 3m biela lesk</v>
      </c>
      <c r="I587" s="1" t="str">
        <f>J15</f>
        <v>biela lesk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čierna štrukturálna</v>
      </c>
      <c r="D588" s="49">
        <v>526505</v>
      </c>
      <c r="E588" s="48" t="str">
        <f>+VLOOKUP(A588,cennik!A:G,2,FALSE)</f>
        <v>SEVROLL 06437 spojovacia  lišta H18 3m čierna štrukturálna</v>
      </c>
      <c r="F588" s="48" t="str">
        <f>+VLOOKUP(A588,cennik!A:B,2,FALSE)</f>
        <v>SEVROLL 06437 spojovacia  lišta H18 3m čierna štrukturálna</v>
      </c>
      <c r="I588" s="1" t="str">
        <f>J22</f>
        <v>čierna štrukturálna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 xml:space="preserve">strieborná </v>
      </c>
      <c r="D589" s="49">
        <v>89188</v>
      </c>
      <c r="E589" s="48" t="str">
        <f>+VLOOKUP(A589,cennik!A:G,2,FALSE)</f>
        <v>SEVROLL spojovaciá lišta "T" 3m strieborná</v>
      </c>
      <c r="F589" s="48" t="str">
        <f>+VLOOKUP(A589,cennik!A:B,2,FALSE)</f>
        <v>SEVROLL spojovaciá lišta "T" 3m strieborná</v>
      </c>
      <c r="G589" s="1" t="e">
        <f>+VLOOKUP(A589,#REF!,4,FALSE)</f>
        <v>#REF!</v>
      </c>
      <c r="I589" s="1" t="str">
        <f>J4</f>
        <v xml:space="preserve">strieborná 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spojovaciá lišta "T" 3m oliva</v>
      </c>
      <c r="F590" s="48" t="str">
        <f>+VLOOKUP(A590,cennik!A:B,2,FALSE)</f>
        <v>SEVROLL spojovaciá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zlatá/mosadz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zlatá/mosadz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kart. tm.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kart. tm. oliva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kart. čierna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kart. čierna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čierna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čierna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čierna lesk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čierna lesk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biela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biela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biela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biela lesk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 xml:space="preserve">strieborná </v>
      </c>
      <c r="D599" s="49">
        <v>89013</v>
      </c>
      <c r="E599" s="48" t="str">
        <f>+VLOOKUP(A599,cennik!A:G,2,FALSE)</f>
        <v>SEVROLL 01373 spojovacia lišta T Decor 3m strieborná</v>
      </c>
      <c r="F599" s="48" t="str">
        <f>+VLOOKUP(A599,cennik!A:B,2,FALSE)</f>
        <v>SEVROLL 01373 spojovacia lišta T Decor 3m strieborná</v>
      </c>
      <c r="G599" s="1" t="e">
        <f>+VLOOKUP(A599,#REF!,4,FALSE)</f>
        <v>#REF!</v>
      </c>
      <c r="I599" s="1" t="str">
        <f>J4</f>
        <v xml:space="preserve">strieborná 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01373 spojovacia lišta T Decor 3m oliva</v>
      </c>
      <c r="F600" s="48" t="str">
        <f>+VLOOKUP(A600,cennik!A:B,2,FALSE)</f>
        <v>SEVROLL 01373 spojovacia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zlatá/mosadz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zlatá/mosadz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čierna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čierna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čierna lesk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čierna lesk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kart. tm.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kart. tm. oliva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biela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biela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kart. čierna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kart. čierna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biela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biela lesk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 xml:space="preserve">strieborná </v>
      </c>
      <c r="D609" s="49">
        <v>89269</v>
      </c>
      <c r="E609" s="48" t="str">
        <f>+VLOOKUP(A609,cennik!A:G,2,FALSE)</f>
        <v>SEVROLL profil "U" pre DTD 18mm 3m striebor</v>
      </c>
      <c r="F609" s="48" t="str">
        <f>+VLOOKUP(A609,cennik!A:B,2,FALSE)</f>
        <v>SEVROLL profil "U" pre DTD 18mm 3m striebor</v>
      </c>
      <c r="G609" s="1" t="e">
        <f>+VLOOKUP(A609,#REF!,4,FALSE)</f>
        <v>#REF!</v>
      </c>
      <c r="I609" s="1" t="str">
        <f>J4</f>
        <v xml:space="preserve">strieborná 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161 U PROFna DTD 18mm-3m, OLIVA</v>
      </c>
      <c r="F610" s="48" t="str">
        <f>+VLOOKUP(A610,cennik!A:B,2,FALSE)</f>
        <v>SEVROLL 161 U PROFna DTD 18mm-3m,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zlatá/mosadz</v>
      </c>
      <c r="D611" s="49">
        <v>542871</v>
      </c>
      <c r="E611" s="48" t="str">
        <f>+VLOOKUP(A611,cennik!A:G,2,FALSE)</f>
        <v>SEVROLL 06789 profil "U" pre lamino 18mm 3m zlatá/mosadz</v>
      </c>
      <c r="F611" s="48" t="str">
        <f>+VLOOKUP(A611,cennik!A:B,2,FALSE)</f>
        <v>SEVROLL 06789 profil "U" pre lamino 18mm 3m zlatá/mosadz</v>
      </c>
      <c r="G611" s="1" t="e">
        <f>+VLOOKUP(A611,#REF!,4,FALSE)</f>
        <v>#REF!</v>
      </c>
      <c r="I611" s="1" t="str">
        <f>J5</f>
        <v>zlatá/mosadz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profil "U" 18mm 3m oliva kartáčovaná</v>
      </c>
      <c r="F612" s="48" t="str">
        <f>+VLOOKUP(A612,cennik!A:B,2,FALSE)</f>
        <v>SEVROLL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kart. tm. oliva</v>
      </c>
      <c r="D613" s="49">
        <v>223342</v>
      </c>
      <c r="E613" s="48" t="str">
        <f>+VLOOKUP(A613,cennik!A:G,2,FALSE)</f>
        <v>SEVROLL profil "U" 18mm 3m oliva tmavá kartáčovaná</v>
      </c>
      <c r="F613" s="48" t="str">
        <f>+VLOOKUP(A613,cennik!A:B,2,FALSE)</f>
        <v>SEVROLL profil "U" 18mm 3m oliva tmavá kartáčovaná</v>
      </c>
      <c r="I613" s="1" t="str">
        <f>J8</f>
        <v>kart. tm. oliva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kart. čierna</v>
      </c>
      <c r="D614" s="49">
        <v>223343</v>
      </c>
      <c r="E614" s="48" t="str">
        <f>+VLOOKUP(A614,cennik!A:G,2,FALSE)</f>
        <v>SEVROLL profil "U" 18mm 3m čierna kartáčovaná</v>
      </c>
      <c r="F614" s="48" t="str">
        <f>+VLOOKUP(A614,cennik!A:B,2,FALSE)</f>
        <v>SEVROLL profil "U" 18mm 3m čierna kartáčovaná</v>
      </c>
      <c r="I614" s="1" t="str">
        <f>J9</f>
        <v>kart. čierna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čierna lesk</v>
      </c>
      <c r="D615" s="2">
        <v>405364</v>
      </c>
      <c r="E615" s="48" t="str">
        <f>+VLOOKUP(A615,cennik!A:G,2,FALSE)</f>
        <v>SEVROLL 05292 profil "U" pre lamino 18mm 3m čierna lesk</v>
      </c>
      <c r="F615" s="48" t="str">
        <f>+VLOOKUP(A615,cennik!A:B,2,FALSE)</f>
        <v>SEVROLL 05292 profil "U" pre lamino 18mm 3m čierna lesk</v>
      </c>
      <c r="I615" s="1" t="str">
        <f>J16</f>
        <v>čierna lesk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pre lamino 18mm 3m grafit</v>
      </c>
      <c r="F616" s="48" t="str">
        <f>+VLOOKUP(A616,cennik!A:B,2,FALSE)</f>
        <v>SEVROLL 06033 profil "U" pre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čierna mat</v>
      </c>
      <c r="D617" s="2">
        <v>422013</v>
      </c>
      <c r="E617" s="48" t="str">
        <f>+VLOOKUP(A617,cennik!A:G,2,FALSE)</f>
        <v>SEVROLL profil "U" pro lamino 18mm 3m čierna mat</v>
      </c>
      <c r="F617" s="48" t="str">
        <f>+VLOOKUP(A617,cennik!A:B,2,FALSE)</f>
        <v>SEVROLL profil "U" pro lamino 18mm 3m čierna mat</v>
      </c>
      <c r="I617" s="1" t="str">
        <f>J16</f>
        <v>čierna lesk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biela mat</v>
      </c>
      <c r="D618" s="436">
        <v>406464</v>
      </c>
      <c r="E618" s="438" t="str">
        <f>+VLOOKUP(A618,cennik!A:G,2,FALSE)</f>
        <v>SEVROLL 05291 profil "U" pre lamino 18mm 3m biela mat</v>
      </c>
      <c r="F618" s="438" t="str">
        <f>+VLOOKUP(A618,cennik!A:B,2,FALSE)</f>
        <v>SEVROLL 05291 profil "U" pre lamino 18mm 3m biela mat</v>
      </c>
      <c r="G618" s="437"/>
      <c r="H618" s="437"/>
      <c r="I618" s="437" t="str">
        <f>J18</f>
        <v>biela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biela lesk</v>
      </c>
      <c r="D619" s="49">
        <v>360760</v>
      </c>
      <c r="E619" s="48" t="str">
        <f>+VLOOKUP(A619,cennik!A:G,2,FALSE)</f>
        <v>SEVROLL 04153 profil "U" pre lamino 18mm 3m biela lesk</v>
      </c>
      <c r="F619" s="48" t="str">
        <f>+VLOOKUP(A619,cennik!A:B,2,FALSE)</f>
        <v>SEVROLL 04153 profil "U" pre lamino 18mm 3m biela lesk</v>
      </c>
      <c r="I619" s="1" t="str">
        <f>J15</f>
        <v>biela lesk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 xml:space="preserve">strieborná </v>
      </c>
      <c r="D620" s="49">
        <v>89016</v>
      </c>
      <c r="E620" s="48" t="str">
        <f>+VLOOKUP(A620,cennik!A:G,2,FALSE)</f>
        <v>SEVROL 00036L profil "U" Decor 18mm 3m strieborná</v>
      </c>
      <c r="F620" s="48" t="str">
        <f>+VLOOKUP(A620,cennik!A:B,2,FALSE)</f>
        <v>SEVROL 00036L profil "U" Decor 18mm 3m strieborná</v>
      </c>
      <c r="G620" s="1" t="e">
        <f>+VLOOKUP(A620,#REF!,4,FALSE)</f>
        <v>#REF!</v>
      </c>
      <c r="I620" s="1" t="str">
        <f>J4</f>
        <v xml:space="preserve">strieborná 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kart. tm.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kart. tm. oliva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kart. čierna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kart. čierna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čierna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čierna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čierna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čierna lesk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zlatá/mosadz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zlatá/mosadz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biela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biela mat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biela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biela lesk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zlatá/mosadz</v>
      </c>
      <c r="D630" s="439">
        <v>542706</v>
      </c>
      <c r="E630" s="438" t="str">
        <f>+VLOOKUP(A630,cennik!A:G,2,FALSE)</f>
        <v>SEVROLL 06790 uholník Mini 17x11mm 1,7m zlatá/mosadz</v>
      </c>
      <c r="F630" s="438" t="str">
        <f>+VLOOKUP(A630,cennik!A:B,2,FALSE)</f>
        <v>SEVROLL 06790 uholník Mini 17x11mm 1,7m zlatá/mosadz</v>
      </c>
      <c r="G630" s="437" t="e">
        <f>+VLOOKUP(A630,#REF!,4,FALSE)</f>
        <v>#REF!</v>
      </c>
      <c r="I630" s="437" t="str">
        <f>J5</f>
        <v>zlatá/mosadz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00903 uholník Mini 17x11mm 1,7m oliva</v>
      </c>
      <c r="F631" s="438" t="str">
        <f>+VLOOKUP(A631,cennik!A:B,2,FALSE)</f>
        <v>SEVROLL 00903 uholník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 xml:space="preserve">strieborná </v>
      </c>
      <c r="D632" s="439">
        <v>89134</v>
      </c>
      <c r="E632" s="438" t="str">
        <f>+VLOOKUP(A632,cennik!A:G,2,FALSE)</f>
        <v>SEVROLL 00102 úhelník Mini 17x11mm 1,7m strieborný</v>
      </c>
      <c r="F632" s="438" t="str">
        <f>+VLOOKUP(A632,cennik!A:B,2,FALSE)</f>
        <v>SEVROLL 00102 úhelník Mini 17x11mm 1,7m strieborný</v>
      </c>
      <c r="G632" s="437" t="e">
        <f>+VLOOKUP(A632,#REF!,4,FALSE)</f>
        <v>#REF!</v>
      </c>
      <c r="I632" s="437" t="str">
        <f>J4</f>
        <v xml:space="preserve">strieborná 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oliva kartáčovaná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oliva kartáčovaná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kart. tm. oliva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kart. tm. oliva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čierna lesk</v>
      </c>
      <c r="D635" s="2">
        <v>405365</v>
      </c>
      <c r="E635" s="48" t="str">
        <f>+VLOOKUP(A635,cennik!A:G,2,FALSE)</f>
        <v>SEVROLL 05138 uholník Mini 17x11mm 1,7m čiena lesk</v>
      </c>
      <c r="F635" s="48" t="str">
        <f>+VLOOKUP(A635,cennik!A:B,2,FALSE)</f>
        <v>SEVROLL 05138 uholník Mini 17x11mm 1,7m čiena lesk</v>
      </c>
      <c r="G635" s="1"/>
      <c r="H635" s="1"/>
      <c r="I635" s="1" t="str">
        <f>J16</f>
        <v>čierna lesk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uholník Mini 17x11mm 1,7m grafit</v>
      </c>
      <c r="F636" s="48" t="str">
        <f>+VLOOKUP(A636,cennik!A:B,2,FALSE)</f>
        <v>SEVROLL 06034 uholník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čierna mat</v>
      </c>
      <c r="D637" s="1">
        <v>422014</v>
      </c>
      <c r="E637" s="48" t="str">
        <f>+VLOOKUP(A637,cennik!A:G,2,FALSE)</f>
        <v>SEVROLL 05296 uholník Mini 17x11mm 1,7m čierna mat</v>
      </c>
      <c r="F637" s="48" t="str">
        <f>+VLOOKUP(A637,cennik!A:B,2,FALSE)</f>
        <v>SEVROLL 05296 uholník Mini 17x11mm 1,7m čierna mat</v>
      </c>
      <c r="G637" s="1"/>
      <c r="H637" s="1"/>
      <c r="I637" s="1" t="str">
        <f>J17</f>
        <v>čierna mat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kart. čierna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kart. čierna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biela mat</v>
      </c>
      <c r="D639" s="436">
        <v>394825</v>
      </c>
      <c r="E639" s="438" t="str">
        <f>+VLOOKUP(A639,cennik!A:G,2,FALSE)</f>
        <v>SEVROLL 05136 uholník Mini 17x11mm 1,7m biely mat</v>
      </c>
      <c r="F639" s="438" t="str">
        <f>+VLOOKUP(A639,cennik!A:B,2,FALSE)</f>
        <v>SEVROLL 05136 uholník Mini 17x11mm 1,7m biely mat</v>
      </c>
      <c r="I639" s="437" t="str">
        <f>J18</f>
        <v>biela mat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biela lesk</v>
      </c>
      <c r="D640" s="439">
        <v>276735</v>
      </c>
      <c r="E640" s="438" t="str">
        <f>+VLOOKUP(A640,cennik!A:G,2,FALSE)</f>
        <v>SEVROLL 04053 uholník Mini 17x11mm 1,7m biela lesk</v>
      </c>
      <c r="F640" s="438" t="str">
        <f>+VLOOKUP(A640,cennik!A:B,2,FALSE)</f>
        <v>SEVROLL 04053 uholník Mini 17x11mm 1,7m biela lesk</v>
      </c>
      <c r="G640" s="437" t="e">
        <f>+VLOOKUP(A640,#REF!,4,FALSE)</f>
        <v>#REF!</v>
      </c>
      <c r="I640" s="437" t="str">
        <f>J15</f>
        <v>biela lesk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čierna štrukturálna</v>
      </c>
      <c r="D641" s="439">
        <v>526502</v>
      </c>
      <c r="E641" s="438" t="str">
        <f>+VLOOKUP(A641,cennik!A:G,2,FALSE)</f>
        <v>SEVROLL 06434 uholník Mini 17x11mm 1,7m čierna štrukturálna</v>
      </c>
      <c r="F641" s="438" t="str">
        <f>+VLOOKUP(A641,cennik!A:B,2,FALSE)</f>
        <v>SEVROLL 06434 uholník Mini 17x11mm 1,7m čierna štrukturálna</v>
      </c>
      <c r="I641" s="437" t="str">
        <f>J22</f>
        <v>čierna štrukturálna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zlatá/mosadz</v>
      </c>
      <c r="D642" s="439">
        <v>542764</v>
      </c>
      <c r="E642" s="438" t="str">
        <f>+VLOOKUP(A642,cennik!A:G,2,FALSE)</f>
        <v>SEVROLL 06791 uholník Mini 17x11mm 2,35m zlatá/mosadz</v>
      </c>
      <c r="F642" s="438" t="str">
        <f>+VLOOKUP(A642,cennik!A:B,2,FALSE)</f>
        <v>SEVROLL 06791 uholník Mini 17x11mm 2,35m zlatá/mosadz</v>
      </c>
      <c r="G642" s="437" t="e">
        <f>+VLOOKUP(A642,#REF!,4,FALSE)</f>
        <v>#REF!</v>
      </c>
      <c r="I642" s="437" t="str">
        <f>J5</f>
        <v>zlatá/mosadz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00904 uholník Mini 17x11mm 2,35m oliva</v>
      </c>
      <c r="F643" s="438" t="str">
        <f>+VLOOKUP(A643,cennik!A:B,2,FALSE)</f>
        <v>SEVROLL 00904 uholník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oliva kartáčovaná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oliva kartáčovaná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kart. tm. oliva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kart. tm. oliva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čierna lesk</v>
      </c>
      <c r="D646" s="2">
        <v>405366</v>
      </c>
      <c r="E646" s="438" t="str">
        <f>+VLOOKUP(A646,cennik!A:G,2,FALSE)</f>
        <v>SEVROLL 05139 uholník Mini 17x11mm 2,35m čierna lesk</v>
      </c>
      <c r="F646" s="438" t="str">
        <f>+VLOOKUP(A646,cennik!A:B,2,FALSE)</f>
        <v>SEVROLL 05139 uholník Mini 17x11mm 2,35m čierna lesk</v>
      </c>
      <c r="G646" s="1"/>
      <c r="H646" s="1"/>
      <c r="I646" s="437" t="str">
        <f>J16</f>
        <v>čierna lesk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uholník Mini 17x11mm 2,35m grafit</v>
      </c>
      <c r="F647" s="438" t="str">
        <f>+VLOOKUP(A647,cennik!A:B,2,FALSE)</f>
        <v>SEVROLL 06035 uholník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čierna mat</v>
      </c>
      <c r="D648" s="1">
        <v>409682</v>
      </c>
      <c r="E648" s="438" t="str">
        <f>+VLOOKUP(A648,cennik!A:G,2,FALSE)</f>
        <v>SEVROLL 05297 uholník Mini 17x11mm 2,35m čierna mat</v>
      </c>
      <c r="F648" s="438" t="str">
        <f>+VLOOKUP(A648,cennik!A:B,2,FALSE)</f>
        <v>SEVROLL 05297 uholník Mini 17x11mm 2,35m čierna mat</v>
      </c>
      <c r="G648" s="1"/>
      <c r="H648" s="1"/>
      <c r="I648" s="437" t="str">
        <f>J17</f>
        <v>čierna mat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kart. čierna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kart. čierna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 xml:space="preserve">strieborná </v>
      </c>
      <c r="D650" s="439">
        <v>89137</v>
      </c>
      <c r="E650" s="438" t="str">
        <f>+VLOOKUP(A650,cennik!A:G,2,FALSE)</f>
        <v>SEVROLL 00103 úhelník Mini 17x11mm 2,35m strieborný</v>
      </c>
      <c r="F650" s="438" t="str">
        <f>+VLOOKUP(A650,cennik!A:B,2,FALSE)</f>
        <v>SEVROLL 00103 úhelník Mini 17x11mm 2,35m strieborný</v>
      </c>
      <c r="G650" s="437" t="e">
        <f>+VLOOKUP(A650,#REF!,4,FALSE)</f>
        <v>#REF!</v>
      </c>
      <c r="H650" s="437"/>
      <c r="I650" s="437" t="str">
        <f>J4</f>
        <v xml:space="preserve">strieborná 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biela mat</v>
      </c>
      <c r="D651" s="436">
        <v>394826</v>
      </c>
      <c r="E651" s="438" t="str">
        <f>+VLOOKUP(A651,cennik!A:G,2,FALSE)</f>
        <v>SEVROLL 05137 uholník Mini 17x11mm 2,35m biely mat</v>
      </c>
      <c r="F651" s="438" t="str">
        <f>+VLOOKUP(A651,cennik!A:B,2,FALSE)</f>
        <v>SEVROLL 05137 uholník Mini 17x11mm 2,35m biely mat</v>
      </c>
      <c r="G651" s="437"/>
      <c r="H651" s="437"/>
      <c r="I651" s="437" t="str">
        <f>J18</f>
        <v>biela mat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biela lesk</v>
      </c>
      <c r="D652" s="439">
        <v>276732</v>
      </c>
      <c r="E652" s="438" t="str">
        <f>+VLOOKUP(A652,cennik!A:G,2,FALSE)</f>
        <v>SEVROLL 04054 uholník Mini 17x11mm 2,35m biela lesk</v>
      </c>
      <c r="F652" s="438" t="str">
        <f>+VLOOKUP(A652,cennik!A:B,2,FALSE)</f>
        <v>SEVROLL 04054 uholník Mini 17x11mm 2,35m biela lesk</v>
      </c>
      <c r="G652" s="437" t="e">
        <f>+VLOOKUP(A652,#REF!,4,FALSE)</f>
        <v>#REF!</v>
      </c>
      <c r="H652" s="437"/>
      <c r="I652" s="437" t="str">
        <f>J15</f>
        <v>biela lesk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čierna štrukturálna</v>
      </c>
      <c r="D653" s="439">
        <v>526503</v>
      </c>
      <c r="E653" s="438" t="str">
        <f>+VLOOKUP(A653,cennik!A:G,2,FALSE)</f>
        <v>SEVROLL 06435 uholník17x11mm 2,35m čierna štrukturálna</v>
      </c>
      <c r="F653" s="438" t="str">
        <f>+VLOOKUP(A653,cennik!A:B,2,FALSE)</f>
        <v>SEVROLL 06435 uholník17x11mm 2,35m čierna štrukturálna</v>
      </c>
      <c r="G653" s="437"/>
      <c r="H653" s="437"/>
      <c r="I653" s="437" t="str">
        <f>J22</f>
        <v>čierna štrukturálna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zlatá/mosadz</v>
      </c>
      <c r="D654" s="49">
        <v>542863</v>
      </c>
      <c r="E654" s="48" t="str">
        <f>+VLOOKUP(A654,cennik!A:G,2,FALSE)</f>
        <v>SEVROLL 06792 uholník Mini 17x11mm 3m zlatá/mosadz</v>
      </c>
      <c r="F654" s="48" t="str">
        <f>+VLOOKUP(A654,cennik!A:B,2,FALSE)</f>
        <v>SEVROLL 06792 uholník Mini 17x11mm 3m zlatá/mosadz</v>
      </c>
      <c r="G654" s="1" t="e">
        <f>+VLOOKUP(A654,#REF!,4,FALSE)</f>
        <v>#REF!</v>
      </c>
      <c r="I654" s="1" t="str">
        <f>J5</f>
        <v>zlatá/mosadz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kart. tm.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kart. tm. oliva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čierna lesk</v>
      </c>
      <c r="D657" s="2">
        <v>405367</v>
      </c>
      <c r="E657" s="48" t="str">
        <f>+VLOOKUP(A657,cennik!A:G,2,FALSE)</f>
        <v>SEVROLL 05140 uholník Mini 17x11mm 3m čierna lesk</v>
      </c>
      <c r="F657" s="48" t="str">
        <f>+VLOOKUP(A657,cennik!A:B,2,FALSE)</f>
        <v>SEVROLL 05140 uholník Mini 17x11mm 3m čierna lesk</v>
      </c>
      <c r="I657" s="1" t="str">
        <f>J16</f>
        <v>čierna lesk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uholník Mini 17x11mm 3m grafit</v>
      </c>
      <c r="F658" s="48" t="str">
        <f>+VLOOKUP(A658,cennik!A:B,2,FALSE)</f>
        <v>SEVROLL 06036 uholník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čierna mat</v>
      </c>
      <c r="D659" s="1">
        <v>412226</v>
      </c>
      <c r="E659" s="48" t="str">
        <f>+VLOOKUP(A659,cennik!A:G,2,FALSE)</f>
        <v>SEVROLL 05298 uholník Mini 17x11mm 3m čierna mat</v>
      </c>
      <c r="F659" s="48" t="str">
        <f>+VLOOKUP(A659,cennik!A:B,2,FALSE)</f>
        <v>SEVROLL 05298 uholník Mini 17x11mm 3m čierna mat</v>
      </c>
      <c r="I659" s="1" t="str">
        <f>J17</f>
        <v>čierna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kart. čierna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kart. čierna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00905 uholník Mini 17x11mm 3m oliva</v>
      </c>
      <c r="F661" s="48" t="str">
        <f>+VLOOKUP(A661,cennik!A:B,2,FALSE)</f>
        <v>SEVROLL 00905 uholník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 xml:space="preserve">strieborná </v>
      </c>
      <c r="D662" s="49">
        <v>89140</v>
      </c>
      <c r="E662" s="48" t="str">
        <f>+VLOOKUP(A662,cennik!A:G,2,FALSE)</f>
        <v>SEVROLL 00104 úhelník Mini 17x11mm 3m strieborný</v>
      </c>
      <c r="F662" s="48" t="str">
        <f>+VLOOKUP(A662,cennik!A:B,2,FALSE)</f>
        <v>SEVROLL 00104 úhelník Mini 17x11mm 3m strieborný</v>
      </c>
      <c r="G662" s="1" t="e">
        <f>+VLOOKUP(A662,#REF!,4,FALSE)</f>
        <v>#REF!</v>
      </c>
      <c r="I662" s="1" t="str">
        <f>J4</f>
        <v xml:space="preserve">strieborná 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biela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biela mat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biela lesk</v>
      </c>
      <c r="D664" s="49">
        <v>267880</v>
      </c>
      <c r="E664" s="48" t="str">
        <f>+VLOOKUP(A664,cennik!A:G,2,FALSE)</f>
        <v>SEVROLL 04055 uholník Mini 17x11mm 3m biela lesk</v>
      </c>
      <c r="F664" s="48" t="str">
        <f>+VLOOKUP(A664,cennik!A:B,2,FALSE)</f>
        <v>SEVROLL 04055 uholník Mini 17x11mm 3m biela lesk</v>
      </c>
      <c r="G664" s="1" t="e">
        <f>+VLOOKUP(A664,#REF!,4,FALSE)</f>
        <v>#REF!</v>
      </c>
      <c r="H664" s="1"/>
      <c r="I664" s="1" t="str">
        <f>J15</f>
        <v>biela lesk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čierna štrukturálna</v>
      </c>
      <c r="D665" s="196">
        <v>526504</v>
      </c>
      <c r="E665" s="48" t="str">
        <f>+VLOOKUP(A665,cennik!A:G,2,FALSE)</f>
        <v>SEVROLL 06436 uholník Mini 17x11mm 3m čierna štrukturálna</v>
      </c>
      <c r="F665" s="48" t="str">
        <f>+VLOOKUP(A665,cennik!A:B,2,FALSE)</f>
        <v>SEVROLL 06436 uholník Mini 17x11mm 3m čierna štrukturálna</v>
      </c>
      <c r="G665" s="1"/>
      <c r="H665" s="1"/>
      <c r="I665" s="1" t="str">
        <f>J22</f>
        <v>čierna štrukturálna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zlatá/mosadz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zlatá/mosadz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278 UHOLNÍK K2 1,70M OLIVOVÁ</v>
      </c>
      <c r="F667" s="438" t="str">
        <f>+VLOOKUP(A667,cennik!A:B,2,FALSE)</f>
        <v>SEVROLL 278 UHOLNÍK K2 1,70M OLIVOVÁ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 xml:space="preserve">strieborná </v>
      </c>
      <c r="D668" s="439">
        <v>89050</v>
      </c>
      <c r="E668" s="438" t="str">
        <f>+VLOOKUP(A668,cennik!A:G,2,FALSE)</f>
        <v>SEVROLL 278 UHOLNÍK K2 1,70M STRIEBORNÁ</v>
      </c>
      <c r="F668" s="438" t="str">
        <f>+VLOOKUP(A668,cennik!A:B,2,FALSE)</f>
        <v>SEVROLL 278 UHOLNÍK K2 1,70M STRIEBORNÁ</v>
      </c>
      <c r="G668" s="437" t="e">
        <f>+VLOOKUP(A668,#REF!,4,FALSE)</f>
        <v>#REF!</v>
      </c>
      <c r="I668" s="437" t="str">
        <f>J4</f>
        <v xml:space="preserve">strieborná 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čierna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čierna lesk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čierna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čierna mat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biela lesk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biela lesk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oliva kartáčovaná</v>
      </c>
      <c r="D672" s="439">
        <v>191700</v>
      </c>
      <c r="E672" s="438" t="str">
        <f>+VLOOKUP(A672,cennik!A:G,2,FALSE)</f>
        <v>SEVROLL uholník K2 Decor 1,7m oliva kartáčov</v>
      </c>
      <c r="F672" s="438" t="str">
        <f>+VLOOKUP(A672,cennik!A:B,2,FALSE)</f>
        <v>SEVROLL uholník K2 Decor 1,7m oliva kartáčov</v>
      </c>
      <c r="G672" s="437"/>
      <c r="H672" s="437"/>
      <c r="I672" s="437" t="str">
        <f>J7</f>
        <v>oliva kartáčovaná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kart. tm. oliva</v>
      </c>
      <c r="D673" s="439">
        <v>223326</v>
      </c>
      <c r="E673" s="438" t="str">
        <f>+VLOOKUP(A673,cennik!A:G,2,FALSE)</f>
        <v>SEVROLL úholník K2 1,7m oliva tmavá kartáčovaná</v>
      </c>
      <c r="F673" s="438" t="str">
        <f>+VLOOKUP(A673,cennik!A:B,2,FALSE)</f>
        <v>SEVROLL úholník K2 1,7m oliva tmavá kartáčovaná</v>
      </c>
      <c r="I673" s="437" t="str">
        <f>J8</f>
        <v>kart. tm. oliva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biela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biela mat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kart. čierna</v>
      </c>
      <c r="D675" s="439">
        <v>223392</v>
      </c>
      <c r="E675" s="438" t="str">
        <f>+VLOOKUP(A675,cennik!A:G,2,FALSE)</f>
        <v>SEVROLL uholník K2 1,7m čierna kartáčovaná</v>
      </c>
      <c r="F675" s="438" t="str">
        <f>+VLOOKUP(A675,cennik!A:B,2,FALSE)</f>
        <v>SEVROLL uholník K2 1,7m čierna kartáčovaná</v>
      </c>
      <c r="G675" s="437"/>
      <c r="H675" s="437"/>
      <c r="I675" s="437" t="str">
        <f>J9</f>
        <v>kart. čierna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zlatá/mosadz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zlatá/mosadz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uholník K2 Decor 2,35m oliva</v>
      </c>
      <c r="F677" s="48" t="str">
        <f>+VLOOKUP(A677,cennik!A:B,2,FALSE)</f>
        <v>SEVROLL 00070 uholník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 xml:space="preserve">strieborná </v>
      </c>
      <c r="D678" s="49">
        <v>89053</v>
      </c>
      <c r="E678" s="48" t="str">
        <f>+VLOOKUP(A678,cennik!A:G,2,FALSE)</f>
        <v>SEVROLL 00079 uholník K2 Decor 2,35m strieborná</v>
      </c>
      <c r="F678" s="48" t="str">
        <f>+VLOOKUP(A678,cennik!A:B,2,FALSE)</f>
        <v>SEVROLL 00079 uholník K2 Decor 2,35m strieborná</v>
      </c>
      <c r="G678" s="1" t="e">
        <f>+VLOOKUP(A678,#REF!,4,FALSE)</f>
        <v>#REF!</v>
      </c>
      <c r="I678" s="1" t="str">
        <f>J4</f>
        <v xml:space="preserve">strieborná 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čierna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čierna lesk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čierna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čierna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uholník K2 Decor 2,35m oliva kartáč.</v>
      </c>
      <c r="F681" s="48" t="str">
        <f>+VLOOKUP(A681,cennik!A:B,2,FALSE)</f>
        <v>SEVROLL uholník K2 Decor 2,35m oliva kartáč.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kart. tm. oliva</v>
      </c>
      <c r="D682" s="49">
        <v>223330</v>
      </c>
      <c r="E682" s="48" t="str">
        <f>+VLOOKUP(A682,cennik!A:G,2,FALSE)</f>
        <v>SEVROLL uholník K2 2,35m oliva tmavá kartáčovaná</v>
      </c>
      <c r="F682" s="48" t="str">
        <f>+VLOOKUP(A682,cennik!A:B,2,FALSE)</f>
        <v>SEVROLL uholník K2 2,35m oliva tmavá kartáčovaná</v>
      </c>
      <c r="I682" s="1" t="str">
        <f>J8</f>
        <v>kart. tm. oliva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biela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biela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kart. čierna</v>
      </c>
      <c r="D684" s="49">
        <v>223393</v>
      </c>
      <c r="E684" s="48" t="str">
        <f>+VLOOKUP(A684,cennik!A:G,2,FALSE)</f>
        <v>SEVROLL uholník K2 2,35m čierna kartáčovaná</v>
      </c>
      <c r="F684" s="48" t="str">
        <f>+VLOOKUP(A684,cennik!A:B,2,FALSE)</f>
        <v>SEVROLL uholník K2 2,35m čierna kartáčovaná</v>
      </c>
      <c r="I684" s="1" t="str">
        <f>J9</f>
        <v>kart. čierna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biela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biela lesk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zlatá/mosadz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zlatá/mosadz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uholník K2 Decor 3m oliva</v>
      </c>
      <c r="F687" s="48" t="str">
        <f>+VLOOKUP(A687,cennik!A:B,2,FALSE)</f>
        <v>SEVROLL 00071 uholník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čierna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čierna lesk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čierna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čierna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 xml:space="preserve">strieborná </v>
      </c>
      <c r="D690" s="49">
        <v>89056</v>
      </c>
      <c r="E690" s="48" t="str">
        <f>+VLOOKUP(A690,cennik!A:G,2,FALSE)</f>
        <v>SEVROLL 00080 uholník K2 Decor 3m strieborná</v>
      </c>
      <c r="F690" s="48" t="str">
        <f>+VLOOKUP(A690,cennik!A:B,2,FALSE)</f>
        <v>SEVROLL 00080 uholník K2 Decor 3m strieborná</v>
      </c>
      <c r="G690" s="1" t="e">
        <f>+VLOOKUP(A690,#REF!,4,FALSE)</f>
        <v>#REF!</v>
      </c>
      <c r="I690" s="1" t="str">
        <f>J4</f>
        <v xml:space="preserve">strieborná 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uholník K2 Decor 3m oliva kartáč.</v>
      </c>
      <c r="F691" s="48" t="str">
        <f>+VLOOKUP(A691,cennik!A:B,2,FALSE)</f>
        <v>SEVROLL uholník K2 Decor 3m oliva kartáč.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kart. tm. oliva</v>
      </c>
      <c r="D692" s="49">
        <v>223331</v>
      </c>
      <c r="E692" s="48" t="str">
        <f>+VLOOKUP(A692,cennik!A:G,2,FALSE)</f>
        <v>SEVROLL uholník K2 3m oliva tmavá kartáč.</v>
      </c>
      <c r="F692" s="48" t="str">
        <f>+VLOOKUP(A692,cennik!A:B,2,FALSE)</f>
        <v>SEVROLL uholník K2 3m oliva tmavá kartáč.</v>
      </c>
      <c r="I692" s="1" t="str">
        <f>J8</f>
        <v>kart. tm. oliva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biela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biela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kart. čierna</v>
      </c>
      <c r="D694" s="49">
        <v>223394</v>
      </c>
      <c r="E694" s="48" t="str">
        <f>+VLOOKUP(A694,cennik!A:G,2,FALSE)</f>
        <v>SEVROLL uholník K2 3m čierna kartač</v>
      </c>
      <c r="F694" s="48" t="str">
        <f>+VLOOKUP(A694,cennik!A:B,2,FALSE)</f>
        <v>SEVROLL uholník K2 3m čierna kartač</v>
      </c>
      <c r="I694" s="1" t="str">
        <f>J9</f>
        <v>kart. čierna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biela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biela lesk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 xml:space="preserve">strieborná </v>
      </c>
      <c r="D697" s="49">
        <v>135532</v>
      </c>
      <c r="E697" s="48" t="str">
        <f>+VLOOKUP(A697,cennik!A:G,2,FALSE)</f>
        <v>SEVROLL 05544 Victoria II úchytová lišta 18mm 2,7m strieborná</v>
      </c>
      <c r="F697" s="48" t="str">
        <f>+VLOOKUP(A697,cennik!A:B,2,FALSE)</f>
        <v>SEVROLL 05544 Victoria II úchytová lišta 18mm 2,7m strieborná</v>
      </c>
      <c r="G697" s="1" t="e">
        <f>+VLOOKUP(A697,#REF!,4,FALSE)</f>
        <v>#REF!</v>
      </c>
      <c r="I697" s="1" t="str">
        <f>J4</f>
        <v xml:space="preserve">strieborná 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kart. tm. oliva</v>
      </c>
      <c r="D699" s="49">
        <v>216620</v>
      </c>
      <c r="E699" s="48" t="str">
        <f>+VLOOKUP(A699,cennik!A:G,2,FALSE)</f>
        <v>SEVROLL Victoria II 2,7m úchytová lišta oliva tmavá kartáčovaná</v>
      </c>
      <c r="F699" s="48" t="str">
        <f>+VLOOKUP(A699,cennik!A:B,2,FALSE)</f>
        <v>SEVROLL Victoria II 2,7m úchytová lišta oliva tmavá kartáčovaná</v>
      </c>
      <c r="G699" s="1"/>
      <c r="H699" s="1"/>
      <c r="I699" s="1" t="str">
        <f>J8</f>
        <v>kart. tm. oliva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kart. čierna</v>
      </c>
      <c r="D700" s="49">
        <v>216621</v>
      </c>
      <c r="E700" s="48" t="str">
        <f>+VLOOKUP(A700,cennik!A:G,2,FALSE)</f>
        <v>SEVROLL 04617 Victoria II úchytová lišta 2,7m čierna  kartáčovaná</v>
      </c>
      <c r="F700" s="48" t="str">
        <f>+VLOOKUP(A700,cennik!A:B,2,FALSE)</f>
        <v>SEVROLL 04617 Victoria II úchytová lišta 2,7m čierna  kartáčovaná</v>
      </c>
      <c r="G700" s="1"/>
      <c r="H700" s="1"/>
      <c r="I700" s="1" t="str">
        <f>J9</f>
        <v>kart. čierna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Tytan úch.lišta 18mm 2,7m oliva</v>
      </c>
      <c r="F701" s="48" t="str">
        <f>+VLOOKUP(A701,cennik!A:B,2,FALSE)</f>
        <v>SEVROLL Tytan úch.lišta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 xml:space="preserve">strieborná </v>
      </c>
      <c r="D702" s="49">
        <v>89099</v>
      </c>
      <c r="E702" s="48" t="str">
        <f>+VLOOKUP(A702,cennik!A:G,2,FALSE)</f>
        <v>SEVROLL Tytan úch.lišta 18mm 2,7m strieborná</v>
      </c>
      <c r="F702" s="48" t="str">
        <f>+VLOOKUP(A702,cennik!A:B,2,FALSE)</f>
        <v>SEVROLL Tytan úch.lišta 18mm 2,7m strieborná</v>
      </c>
      <c r="G702" s="1" t="e">
        <f>+VLOOKUP(A702,#REF!,4,FALSE)</f>
        <v>#REF!</v>
      </c>
      <c r="H702" s="1"/>
      <c r="I702" s="1" t="str">
        <f>J4</f>
        <v xml:space="preserve">strieborná 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 xml:space="preserve">strieborná </v>
      </c>
      <c r="D703" s="49">
        <v>213977</v>
      </c>
      <c r="E703" s="48" t="str">
        <f>+VLOOKUP(A703,cennik!A:G,2,FALSE)</f>
        <v>SEVROLL 04611 Beta 18 úchytová lišta 2,70m strieborná</v>
      </c>
      <c r="F703" s="48" t="str">
        <f>+VLOOKUP(A703,cennik!A:B,2,FALSE)</f>
        <v>SEVROLL 04611 Beta 18 úchytová lišta 2,70m strieborná</v>
      </c>
      <c r="G703" s="1"/>
      <c r="H703" s="1"/>
      <c r="I703" s="1" t="str">
        <f>J4</f>
        <v xml:space="preserve">strieborná 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úchytová lišta 2,70m oliva</v>
      </c>
      <c r="F704" s="48" t="str">
        <f>+VLOOKUP(A704,cennik!A:B,2,FALSE)</f>
        <v>SEVROLL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 xml:space="preserve">strieborná </v>
      </c>
      <c r="D705" s="49">
        <v>246893</v>
      </c>
      <c r="E705" s="48" t="str">
        <f>+VLOOKUP(A705,cennik!A:G,2,FALSE)</f>
        <v>SEVROLL Oaza II úch.lišta 2,7m strieborná</v>
      </c>
      <c r="F705" s="48" t="str">
        <f>+VLOOKUP(A705,cennik!A:B,2,FALSE)</f>
        <v>SEVROLL Oaza II úch.lišta 2,7m strieborná</v>
      </c>
      <c r="G705" s="1"/>
      <c r="H705" s="1"/>
      <c r="I705" s="1" t="str">
        <f>J4</f>
        <v xml:space="preserve">strieborná 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Oaza II úch. Lišta 2,7m oliva</v>
      </c>
      <c r="F706" s="48" t="str">
        <f>+VLOOKUP(A706,cennik!A:B,2,FALSE)</f>
        <v>SEVROLL Oaza II úch.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 xml:space="preserve">strieborná </v>
      </c>
      <c r="D707" s="49">
        <v>135136</v>
      </c>
      <c r="E707" s="48" t="str">
        <f>+VLOOKUP(A707,cennik!A:G,2,FALSE)</f>
        <v>SEVROLL 05546 Factor 18 II úchytová lišta 2,7m strieborná</v>
      </c>
      <c r="F707" s="48" t="str">
        <f>+VLOOKUP(A707,cennik!A:B,2,FALSE)</f>
        <v>SEVROLL 05546 Factor 18 II úchytová lišta 2,7m strieborná</v>
      </c>
      <c r="G707" s="1" t="e">
        <f>+VLOOKUP(A707,#REF!,4,FALSE)</f>
        <v>#REF!</v>
      </c>
      <c r="I707" s="1" t="str">
        <f>J4</f>
        <v xml:space="preserve">strieborná 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 xml:space="preserve">strieborná </v>
      </c>
      <c r="D709" s="49">
        <v>196711</v>
      </c>
      <c r="E709" s="48" t="str">
        <f>+VLOOKUP(A709,cennik!A:G,2,FALSE)</f>
        <v>Sevroll 85515 Lux III úchytová lišta 2,7m strieborná</v>
      </c>
      <c r="F709" s="48" t="str">
        <f>+VLOOKUP(A709,cennik!A:B,2,FALSE)</f>
        <v>Sevroll 85515 Lux III úchytová lišta 2,7m strieborná</v>
      </c>
      <c r="H709" s="1">
        <v>2700</v>
      </c>
      <c r="I709" s="1" t="str">
        <f>J4</f>
        <v xml:space="preserve">strieborná 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zlatá/mosadz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zlatá/mosadz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 xml:space="preserve">strieborná </v>
      </c>
      <c r="D712" s="49">
        <v>489625</v>
      </c>
      <c r="E712" s="48" t="str">
        <f>+VLOOKUP(A712,cennik!A:G,2,FALSE)</f>
        <v>Sevroll 81002 Lux III úchytová lišta 3m strieborná</v>
      </c>
      <c r="F712" s="48" t="str">
        <f>+VLOOKUP(A712,cennik!A:B,2,FALSE)</f>
        <v>Sevroll 81002 Lux III úchytová lišta 3m strieborná</v>
      </c>
      <c r="H712" s="1">
        <v>3000</v>
      </c>
      <c r="I712" s="1" t="str">
        <f>J4</f>
        <v xml:space="preserve">strieborná 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úchytová lišta 3m oliva</v>
      </c>
      <c r="F713" s="48" t="str">
        <f>+VLOOKUP(A713,cennik!A:B,2,FALSE)</f>
        <v>Sevroll 85622  Lux III úchytová lišta 3m oliva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zlatá/mosadz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zlatá/mosadz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04377 Fox II úchytová lišta 2,7m oliva</v>
      </c>
      <c r="F715" s="419" t="str">
        <f>+VLOOKUP(A715,cennik!A:B,2,FALSE)</f>
        <v>SEVROLL 04377 Fox II úchytová lišta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zlatá/mosadz</v>
      </c>
      <c r="D716" s="421">
        <v>542872</v>
      </c>
      <c r="E716" s="419" t="str">
        <f>+VLOOKUP(A716,cennik!A:G,2,FALSE)</f>
        <v>SEVROLL 06819 Fox úchytová lišta 2,7m zlatá/mosadz</v>
      </c>
      <c r="F716" s="419" t="str">
        <f>+VLOOKUP(A716,cennik!A:B,2,FALSE)</f>
        <v>SEVROLL 06819 Fox úchytová lišta 2,7m zlatá/mosadz</v>
      </c>
      <c r="G716" s="417"/>
      <c r="H716" s="417"/>
      <c r="I716" s="417" t="str">
        <f>J5</f>
        <v>zlatá/mosadz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oliva kartáčovaná</v>
      </c>
      <c r="D717" s="421">
        <v>96429</v>
      </c>
      <c r="E717" s="419" t="str">
        <f>+VLOOKUP(A717,cennik!A:G,2,FALSE)</f>
        <v>SEVROLL 04376-Y Fox II úchytová lišta 2,7m oliva kartáčovaná</v>
      </c>
      <c r="F717" s="419" t="str">
        <f>+VLOOKUP(A717,cennik!A:B,2,FALSE)</f>
        <v>SEVROLL 04376-Y Fox II úchytová lišta 2,7m oliva kartáčovaná</v>
      </c>
      <c r="G717" s="417"/>
      <c r="H717" s="417"/>
      <c r="I717" s="417" t="str">
        <f>J7</f>
        <v>oliva kartáčovaná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 xml:space="preserve">strieborná </v>
      </c>
      <c r="D718" s="421">
        <v>96421</v>
      </c>
      <c r="E718" s="419" t="str">
        <f>+VLOOKUP(A718,cennik!A:G,2,FALSE)</f>
        <v>SEVROLL 04382 Fox II úchytová lišta 2,7m strieborná</v>
      </c>
      <c r="F718" s="419" t="str">
        <f>+VLOOKUP(A718,cennik!A:B,2,FALSE)</f>
        <v>SEVROLL 04382 Fox II úchytová lišta 2,7m strieborná</v>
      </c>
      <c r="G718" s="417"/>
      <c r="H718" s="417"/>
      <c r="I718" s="417" t="str">
        <f>J4</f>
        <v xml:space="preserve">strieborná 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kart. tm. oliva</v>
      </c>
      <c r="D719" s="421">
        <v>205074</v>
      </c>
      <c r="E719" s="419" t="str">
        <f>+VLOOKUP(A719,cennik!A:G,2,FALSE)</f>
        <v>SEVROLL 04378 Fox II úchytová lišta 2,7m oliva tmavá kartáčovaná</v>
      </c>
      <c r="F719" s="419" t="str">
        <f>+VLOOKUP(A719,cennik!A:B,2,FALSE)</f>
        <v>SEVROLL 04378 Fox II úchytová lišta 2,7m oliva tmavá kartáčovaná</v>
      </c>
      <c r="G719" s="417"/>
      <c r="H719" s="417"/>
      <c r="I719" s="417" t="str">
        <f>J8</f>
        <v>kart. tm. oliva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kart. čierna</v>
      </c>
      <c r="D720" s="421">
        <v>205077</v>
      </c>
      <c r="E720" s="419" t="str">
        <f>+VLOOKUP(A720,cennik!A:G,2,FALSE)</f>
        <v>SEVROLL 04375 Fox II úchytová lišta 2,7m čierna  kartáčovaná</v>
      </c>
      <c r="F720" s="419" t="str">
        <f>+VLOOKUP(A720,cennik!A:B,2,FALSE)</f>
        <v>SEVROLL 04375 Fox II úchytová lišta 2,7m čierna  kartáčovaná</v>
      </c>
      <c r="G720" s="417"/>
      <c r="H720" s="417"/>
      <c r="I720" s="417" t="str">
        <f>J9</f>
        <v>kart. čierna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biela mat</v>
      </c>
      <c r="D721" s="421">
        <v>489302</v>
      </c>
      <c r="E721" s="419" t="str">
        <f>+VLOOKUP(A721,cennik!A:G,2,FALSE)</f>
        <v>SEVROLL 05900 Fox II úchytová lišta 2,7m biela mat</v>
      </c>
      <c r="F721" s="419" t="str">
        <f>+VLOOKUP(A721,cennik!A:B,2,FALSE)</f>
        <v>SEVROLL 05900 Fox II úchytová lišta 2,7m biela mat</v>
      </c>
      <c r="G721" s="417"/>
      <c r="H721" s="417"/>
      <c r="I721" s="417" t="str">
        <f>J18</f>
        <v>biela mat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biela lesk</v>
      </c>
      <c r="D722" s="421">
        <v>265065</v>
      </c>
      <c r="E722" s="419" t="str">
        <f>+VLOOKUP(A722,cennik!A:G,2,FALSE)</f>
        <v>SEVROLL 04379 Fox II úchytová lišta 2,7m biela lesk</v>
      </c>
      <c r="F722" s="419" t="str">
        <f>+VLOOKUP(A722,cennik!A:B,2,FALSE)</f>
        <v>SEVROLL 04379 Fox II úchytová lišta 2,7m biela lesk</v>
      </c>
      <c r="G722" s="417"/>
      <c r="H722" s="417"/>
      <c r="I722" s="417" t="str">
        <f>J15</f>
        <v>biela lesk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čierna lesk</v>
      </c>
      <c r="D723" s="418">
        <v>395506</v>
      </c>
      <c r="E723" s="419" t="str">
        <f>+VLOOKUP(A723,cennik!A:G,2,FALSE)</f>
        <v>SEVROLL 05154 Fox II úchytová lišta 2,7m čierna lesk</v>
      </c>
      <c r="F723" s="419" t="str">
        <f>+VLOOKUP(A723,cennik!A:B,2,FALSE)</f>
        <v>SEVROLL 05154 Fox II úchytová lišta 2,7m čierna lesk</v>
      </c>
      <c r="G723" s="417"/>
      <c r="H723" s="417"/>
      <c r="I723" s="417" t="str">
        <f>J16</f>
        <v>čierna lesk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úch.lišta 2,7m čierna grafit</v>
      </c>
      <c r="F724" s="419" t="str">
        <f>+VLOOKUP(A724,cennik!A:B,2,FALSE)</f>
        <v>SEVROLL 06019 Fox II úch.lišta 2,7m čierna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čierna mat</v>
      </c>
      <c r="D725" s="417">
        <v>425057</v>
      </c>
      <c r="E725" s="419" t="str">
        <f>+VLOOKUP(A725,cennik!A:G,2,FALSE)</f>
        <v>SEVROLL 05307 Fox II úchytová lišta 2,7m čierna mat</v>
      </c>
      <c r="F725" s="419" t="str">
        <f>+VLOOKUP(A725,cennik!A:B,2,FALSE)</f>
        <v>SEVROLL 05307 Fox II úchytová lišta 2,7m čierna mat</v>
      </c>
      <c r="G725" s="417"/>
      <c r="H725" s="417"/>
      <c r="I725" s="417" t="str">
        <f>J17</f>
        <v>čierna mat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čierna štrukturálna</v>
      </c>
      <c r="D726" s="417">
        <v>524826</v>
      </c>
      <c r="E726" s="419" t="str">
        <f>+VLOOKUP(A726,cennik!A:G,2,FALSE)</f>
        <v>SEVROLL 06126 Fox II úch.lišta 2,7m čierna štrukturálna</v>
      </c>
      <c r="F726" s="419" t="str">
        <f>+VLOOKUP(A726,cennik!A:B,2,FALSE)</f>
        <v>SEVROLL 06126 Fox II úch.lišta 2,7m čierna štrukturálna</v>
      </c>
      <c r="G726" s="417"/>
      <c r="H726" s="417"/>
      <c r="I726" s="417" t="str">
        <f>J22</f>
        <v>čierna štrukturálna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 xml:space="preserve">strieborná </v>
      </c>
      <c r="D727" s="417">
        <v>372604</v>
      </c>
      <c r="E727" s="419" t="str">
        <f>+VLOOKUP(A727,cennik!A:G,2,FALSE)</f>
        <v>SEVROLL 04906 Vitara úchytová lišta 2,7m strieborná</v>
      </c>
      <c r="F727" s="419" t="str">
        <f>+VLOOKUP(A727,cennik!A:B,2,FALSE)</f>
        <v>SEVROLL 04906 Vitara úchytová lišta 2,7m strieborná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úchytová lišta 2,7m oliva</v>
      </c>
      <c r="F728" s="419" t="str">
        <f>+VLOOKUP(A728,cennik!A:B,2,FALSE)</f>
        <v>SEVROLL 04905 Vitara úchytová lišta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čierna mat</v>
      </c>
      <c r="D729" s="417">
        <v>489309</v>
      </c>
      <c r="E729" s="419" t="str">
        <f>+VLOOKUP(A729,cennik!A:G,2,FALSE)</f>
        <v>SEVROLL 05982 Vitara úchytová lišta 2,7m čierna mat</v>
      </c>
      <c r="F729" s="419" t="str">
        <f>+VLOOKUP(A729,cennik!A:B,2,FALSE)</f>
        <v>SEVROLL 05982 Vitara úchytová lišta 2,7m čierna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biela lesk</v>
      </c>
      <c r="D730" s="417">
        <v>372606</v>
      </c>
      <c r="E730" s="419" t="str">
        <f>+VLOOKUP(A730,cennik!A:G,2,FALSE)</f>
        <v>SEVROLL 04909 Vitara úchytová lišta 2,7m biela lesk</v>
      </c>
      <c r="F730" s="419" t="str">
        <f>+VLOOKUP(A730,cennik!A:B,2,FALSE)</f>
        <v>SEVROLL 04909 Vitara úchytová lišta 2,7m biela lesk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 xml:space="preserve">strieborná </v>
      </c>
      <c r="D732" s="49">
        <v>245815</v>
      </c>
      <c r="E732" s="48" t="str">
        <f>+VLOOKUP(A732,cennik!A:G,2,FALSE)</f>
        <v>SEVROLL 04572 Focus II 18mm úchytová lišta 2,7m strieborná</v>
      </c>
      <c r="F732" s="48" t="str">
        <f>+VLOOKUP(A732,cennik!A:B,2,FALSE)</f>
        <v>SEVROLL 04572 Focus II 18mm úchytová lišta 2,7m strieborná</v>
      </c>
      <c r="I732" s="1" t="str">
        <f>J4</f>
        <v xml:space="preserve">strieborná 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čierna mat</v>
      </c>
      <c r="D733" s="49">
        <v>489301</v>
      </c>
      <c r="E733" s="48" t="str">
        <f>+VLOOKUP(A733,cennik!A:G,2,FALSE)</f>
        <v>SEVROLL 05903 Focus II 18mm úchytová lišta 2,7m čierna mat</v>
      </c>
      <c r="F733" s="48" t="str">
        <f>+VLOOKUP(A733,cennik!A:B,2,FALSE)</f>
        <v>SEVROLL 05903 Focus II 18mm úchytová lišta 2,7m čierna mat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zlatá/mosadz</v>
      </c>
      <c r="D734" s="49">
        <v>542589</v>
      </c>
      <c r="E734" s="48" t="str">
        <f>+VLOOKUP(A734,cennik!A:G,2,FALSE)</f>
        <v>SEVROLL 06818 Focus II 18mm úchytová lišta 2,7m zlatá/mosadz</v>
      </c>
      <c r="F734" s="48" t="str">
        <f>+VLOOKUP(A734,cennik!A:B,2,FALSE)</f>
        <v>SEVROLL 06818 Focus II 18mm úchytová lišta 2,7m zlatá/mosadz</v>
      </c>
      <c r="I734" s="1" t="str">
        <f>J5</f>
        <v>zlatá/mosadz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 xml:space="preserve">strieborná </v>
      </c>
      <c r="D736" s="49">
        <v>90106</v>
      </c>
      <c r="E736" s="48" t="str">
        <f>+VLOOKUP(A736,cennik!A:G,2,FALSE)</f>
        <v>SEVROLL 04535 Universal 18 úchytová lišta 2,7m strieborná</v>
      </c>
      <c r="F736" s="48" t="str">
        <f>+VLOOKUP(A736,cennik!A:B,2,FALSE)</f>
        <v>SEVROLL 04535 Universal 18 úchytová lišta 2,7m strieborná</v>
      </c>
      <c r="I736" s="1" t="str">
        <f>J4</f>
        <v xml:space="preserve">strieborná 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 xml:space="preserve">1700-strieborná </v>
      </c>
      <c r="D737" s="49">
        <v>98110</v>
      </c>
      <c r="E737" s="48" t="str">
        <f>+VLOOKUP(A737,cennik!A:G,2,FALSE)</f>
        <v>SEVROLL HOR. VEDENIE COMFORT 1,70 M STR.</v>
      </c>
      <c r="F737" s="48" t="str">
        <f>+VLOOKUP(A737,cennik!A:B,2,FALSE)</f>
        <v>SEVROLL HOR. VEDENIE COMFORT 1,70 M STR.</v>
      </c>
      <c r="H737" s="1" t="s">
        <v>464</v>
      </c>
      <c r="I737" s="1" t="str">
        <f>CONCATENATE(H737,"-",J4)</f>
        <v xml:space="preserve">1700-strieborná 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 xml:space="preserve">2350-strieborná </v>
      </c>
      <c r="D738" s="49">
        <v>227321</v>
      </c>
      <c r="E738" s="48" t="str">
        <f>+VLOOKUP(A738,cennik!A:G,2,FALSE)</f>
        <v>SEVROLL Comfort horné vedenie 2,35m strieborná</v>
      </c>
      <c r="F738" s="48" t="str">
        <f>+VLOOKUP(A738,cennik!A:B,2,FALSE)</f>
        <v>SEVROLL Comfort horné vedenie 2,35m strieborná</v>
      </c>
      <c r="H738" s="1" t="s">
        <v>465</v>
      </c>
      <c r="I738" s="1" t="str">
        <f>CONCATENATE(H738,"-",J4)</f>
        <v xml:space="preserve">2350-strieborná 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 xml:space="preserve">3000-strieborná </v>
      </c>
      <c r="D739" s="49">
        <v>227324</v>
      </c>
      <c r="E739" s="48" t="str">
        <f>+VLOOKUP(A739,cennik!A:G,2,FALSE)</f>
        <v>SEVROLL Comfort horné vedenie 3m strieborné</v>
      </c>
      <c r="F739" s="48" t="str">
        <f>+VLOOKUP(A739,cennik!A:B,2,FALSE)</f>
        <v>SEVROLL Comfort horné vedenie 3m strieborné</v>
      </c>
      <c r="H739" s="1" t="s">
        <v>466</v>
      </c>
      <c r="I739" s="1" t="str">
        <f>CONCATENATE(H739,"-",J4)</f>
        <v xml:space="preserve">3000-strieborná 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 xml:space="preserve">4050-strieborná </v>
      </c>
      <c r="D740" s="49">
        <v>98079</v>
      </c>
      <c r="E740" s="48" t="str">
        <f>+VLOOKUP(A740,cennik!A:G,2,FALSE)</f>
        <v>SEVROLL -COMFORT HORNÉ VEDENI 4,05M STR</v>
      </c>
      <c r="F740" s="48" t="str">
        <f>+VLOOKUP(A740,cennik!A:B,2,FALSE)</f>
        <v>SEVROLL -COMFORT HORNÉ VEDENI 4,05M STR</v>
      </c>
      <c r="H740" s="1" t="s">
        <v>467</v>
      </c>
      <c r="I740" s="1" t="str">
        <f>CONCATENATE(H740,"-",J4)</f>
        <v xml:space="preserve">4050-strieborná 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 xml:space="preserve">6000-strieborná </v>
      </c>
      <c r="D741" s="49">
        <v>227196</v>
      </c>
      <c r="E741" s="48" t="str">
        <f>+VLOOKUP(A741,cennik!A:G,2,FALSE)</f>
        <v>SEVROLL Comfort horné vedenie 6m strieborné</v>
      </c>
      <c r="F741" s="48" t="str">
        <f>+VLOOKUP(A741,cennik!A:B,2,FALSE)</f>
        <v>SEVROLL Comfort horné vedenie 6m strieborné</v>
      </c>
      <c r="H741" s="144" t="s">
        <v>536</v>
      </c>
      <c r="I741" s="1" t="str">
        <f>CONCATENATE(H741,"-",J4)</f>
        <v xml:space="preserve">6000-strieborná 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horné vedenie 1,7m oliva</v>
      </c>
      <c r="F742" s="48" t="str">
        <f>+VLOOKUP(A742,cennik!A:B,2,FALSE)</f>
        <v>SEVROLL Comfort horné vedenie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HOR.VEDENIE COMFORT 2,35 M OLIVA</v>
      </c>
      <c r="F743" s="48" t="str">
        <f>+VLOOKUP(A743,cennik!A:B,2,FALSE)</f>
        <v>SEVROLL HOR.VEDENIE COMFORT 2,35 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HOR.VEDENIE COMFORT 3 M OLIVA</v>
      </c>
      <c r="F744" s="48" t="str">
        <f>+VLOOKUP(A744,cennik!A:B,2,FALSE)</f>
        <v>SEVROLL HOR.VEDENIE COMFORT 3 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HOR.VEDENIE COMFORT 4,05 M OLIVA</v>
      </c>
      <c r="F745" s="48" t="str">
        <f>+VLOOKUP(A745,cennik!A:B,2,FALSE)</f>
        <v>SEVROLL HOR.VEDENIE COMFORT 4,05 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horné vedenie 6m oliva</v>
      </c>
      <c r="F746" s="48" t="str">
        <f>+VLOOKUP(A746,cennik!A:B,2,FALSE)</f>
        <v>SEVROLL Comfort horné vedenie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 xml:space="preserve">1700-strieborná </v>
      </c>
      <c r="D747" s="49">
        <v>163106</v>
      </c>
      <c r="E747" s="48" t="str">
        <f>+VLOOKUP(A747,cennik!A:G,2,FALSE)</f>
        <v>SEVROLL 02849 Doubler II spodné vedenie 1,7m strieborná</v>
      </c>
      <c r="F747" s="48" t="str">
        <f>+VLOOKUP(A747,cennik!A:B,2,FALSE)</f>
        <v>SEVROLL 02849 Doubler II spodné vedenie 1,7m strieborná</v>
      </c>
      <c r="H747" s="1" t="s">
        <v>464</v>
      </c>
      <c r="I747" s="1" t="str">
        <f>CONCATENATE(H747,"-",J4)</f>
        <v xml:space="preserve">1700-strieborná 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 xml:space="preserve">2350-strieborná </v>
      </c>
      <c r="D748" s="49">
        <v>163107</v>
      </c>
      <c r="E748" s="48" t="str">
        <f>+VLOOKUP(A748,cennik!A:G,2,FALSE)</f>
        <v>SEVROLL Doubler II spodné vedenie 2,35m str.</v>
      </c>
      <c r="F748" s="48" t="str">
        <f>+VLOOKUP(A748,cennik!A:B,2,FALSE)</f>
        <v>SEVROLL Doubler II spodné vedenie 2,35m str.</v>
      </c>
      <c r="H748" s="1" t="s">
        <v>465</v>
      </c>
      <c r="I748" s="1" t="str">
        <f>CONCATENATE(H748,"-",J4)</f>
        <v xml:space="preserve">2350-strieborná 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 xml:space="preserve">3000-strieborná </v>
      </c>
      <c r="D749" s="49">
        <v>163108</v>
      </c>
      <c r="E749" s="48" t="str">
        <f>+VLOOKUP(A749,cennik!A:G,2,FALSE)</f>
        <v>SEVROLL Doubler II spodné vedenie 3m str.</v>
      </c>
      <c r="F749" s="48" t="str">
        <f>+VLOOKUP(A749,cennik!A:B,2,FALSE)</f>
        <v>SEVROLL Doubler II spodné vedenie 3m str.</v>
      </c>
      <c r="H749" s="1" t="s">
        <v>466</v>
      </c>
      <c r="I749" s="1" t="str">
        <f>CONCATENATE(H749,"-",J4)</f>
        <v xml:space="preserve">3000-strieborná 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 xml:space="preserve">4050-strieborná </v>
      </c>
      <c r="D750" s="49">
        <v>98107</v>
      </c>
      <c r="E750" s="48" t="str">
        <f>+VLOOKUP(A750,cennik!A:G,2,FALSE)</f>
        <v>SEVROLL Doubler ll spodné vedenie 4,05m strieborná</v>
      </c>
      <c r="F750" s="48" t="str">
        <f>+VLOOKUP(A750,cennik!A:B,2,FALSE)</f>
        <v>SEVROLL Doubler ll spodné vedenie 4,05m strieborná</v>
      </c>
      <c r="H750" s="1" t="s">
        <v>467</v>
      </c>
      <c r="I750" s="1" t="str">
        <f>CONCATENATE(H750,"-",J4)</f>
        <v xml:space="preserve">4050-strieborná 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 xml:space="preserve">6000-strieborná </v>
      </c>
      <c r="D751" s="49">
        <v>163110</v>
      </c>
      <c r="E751" s="48" t="str">
        <f>+VLOOKUP(A751,cennik!A:G,2,FALSE)</f>
        <v>SEVROLL 02853 Doubler II spodné vedenie 6m strieborná</v>
      </c>
      <c r="F751" s="48" t="str">
        <f>+VLOOKUP(A751,cennik!A:B,2,FALSE)</f>
        <v>SEVROLL 02853 Doubler II spodné vedenie 6m strieborná</v>
      </c>
      <c r="H751" s="144" t="s">
        <v>536</v>
      </c>
      <c r="I751" s="1" t="str">
        <f>CONCATENATE(H751,"-",J4)</f>
        <v xml:space="preserve">6000-strieborná 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spodné vedenie 1,7m oliva</v>
      </c>
      <c r="F752" s="48" t="str">
        <f>+VLOOKUP(A752,cennik!A:B,2,FALSE)</f>
        <v>SEVROLL 02844 Doubler II spodné vedenie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spodné vedenie 2,35m oliva</v>
      </c>
      <c r="F753" s="48" t="str">
        <f>+VLOOKUP(A753,cennik!A:B,2,FALSE)</f>
        <v>SEVROLL 02845 Doubler II spodné vedenie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spodné vedenie 3m oliva</v>
      </c>
      <c r="F754" s="48" t="str">
        <f>+VLOOKUP(A754,cennik!A:B,2,FALSE)</f>
        <v>SEVROLL 02846 Doubler II spodné vedenie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spodné vedenie 4,05m oliva</v>
      </c>
      <c r="F755" s="48" t="str">
        <f>+VLOOKUP(A755,cennik!A:B,2,FALSE)</f>
        <v>SEVROLL 02847 Doubler II spodné vedenie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spodné vedenie 6m oliva</v>
      </c>
      <c r="F756" s="48" t="str">
        <f>+VLOOKUP(A756,cennik!A:B,2,FALSE)</f>
        <v>SEVROLL 02848 Doubler II spodné vedenie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 xml:space="preserve">1700-strieborná </v>
      </c>
      <c r="D757" s="49">
        <v>163122</v>
      </c>
      <c r="E757" s="48" t="str">
        <f>+VLOOKUP(A757,cennik!A:G,2,FALSE)</f>
        <v>SEVROLL 02864 Doubler II maska 1,7m strieborná</v>
      </c>
      <c r="F757" s="48" t="str">
        <f>+VLOOKUP(A757,cennik!A:B,2,FALSE)</f>
        <v>SEVROLL 02864 Doubler II maska 1,7m strieborná</v>
      </c>
      <c r="H757" s="1" t="s">
        <v>464</v>
      </c>
      <c r="I757" s="1" t="str">
        <f>CONCATENATE(H757,"-",J4)</f>
        <v xml:space="preserve">1700-strieborná 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 xml:space="preserve">2350-strieborná </v>
      </c>
      <c r="D758" s="49">
        <v>163123</v>
      </c>
      <c r="E758" s="48" t="str">
        <f>+VLOOKUP(A758,cennik!A:G,2,FALSE)</f>
        <v>SEVROLL Doubler II maska 2,35m stieborná</v>
      </c>
      <c r="F758" s="48" t="str">
        <f>+VLOOKUP(A758,cennik!A:B,2,FALSE)</f>
        <v>SEVROLL Doubler II maska 2,35m stieborná</v>
      </c>
      <c r="H758" s="1" t="s">
        <v>465</v>
      </c>
      <c r="I758" s="1" t="str">
        <f>CONCATENATE(H758,"-",J4)</f>
        <v xml:space="preserve">2350-strieborná 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 xml:space="preserve">3000-strieborná </v>
      </c>
      <c r="D759" s="49">
        <v>163125</v>
      </c>
      <c r="E759" s="48" t="str">
        <f>+VLOOKUP(A759,cennik!A:G,2,FALSE)</f>
        <v>SEVROLL 163125 Doubler II maska 3m strieborná</v>
      </c>
      <c r="F759" s="48" t="str">
        <f>+VLOOKUP(A759,cennik!A:B,2,FALSE)</f>
        <v>SEVROLL 163125 Doubler II maska 3m strieborná</v>
      </c>
      <c r="H759" s="1" t="s">
        <v>466</v>
      </c>
      <c r="I759" s="1" t="str">
        <f>CONCATENATE(H759,"-",J4)</f>
        <v xml:space="preserve">3000-strieborná 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 xml:space="preserve">4050-strieborná </v>
      </c>
      <c r="D760" s="49">
        <v>162670</v>
      </c>
      <c r="E760" s="48" t="str">
        <f>+VLOOKUP(A760,cennik!A:G,2,FALSE)</f>
        <v>SEVROLL MASKA DOUBLER II 4,05 M striebor</v>
      </c>
      <c r="F760" s="48" t="str">
        <f>+VLOOKUP(A760,cennik!A:B,2,FALSE)</f>
        <v>SEVROLL MASKA DOUBLER II 4,05 M striebor</v>
      </c>
      <c r="H760" s="1" t="s">
        <v>467</v>
      </c>
      <c r="I760" s="1" t="str">
        <f>CONCATENATE(H760,"-",J4)</f>
        <v xml:space="preserve">4050-strieborná 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 xml:space="preserve">6000-strieborná </v>
      </c>
      <c r="D761" s="49">
        <v>163128</v>
      </c>
      <c r="E761" s="48" t="str">
        <f>+VLOOKUP(A761,cennik!A:G,2,FALSE)</f>
        <v>SEVROLL 02868 Doubler II maska 6m strieborná</v>
      </c>
      <c r="F761" s="48" t="str">
        <f>+VLOOKUP(A761,cennik!A:B,2,FALSE)</f>
        <v>SEVROLL 02868 Doubler II maska 6m strieborná</v>
      </c>
      <c r="H761" s="144" t="s">
        <v>536</v>
      </c>
      <c r="I761" s="1" t="str">
        <f>CONCATENATE(H761,"-",J4)</f>
        <v xml:space="preserve">6000-strieborná 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 xml:space="preserve">1700-strieborná </v>
      </c>
      <c r="D767" s="49">
        <v>89106</v>
      </c>
      <c r="E767" s="48" t="str">
        <f>+VLOOKUP(A767,cennik!A:G,2,FALSE)</f>
        <v>SEVROLL 01023 Gemini horné vedenie 1,7m strieborná</v>
      </c>
      <c r="F767" s="48" t="str">
        <f>+VLOOKUP(A767,cennik!A:B,2,FALSE)</f>
        <v>SEVROLL 01023 Gemini horné vedenie 1,7m strieborná</v>
      </c>
      <c r="H767" s="1">
        <v>1700</v>
      </c>
      <c r="I767" s="1" t="str">
        <f>CONCATENATE(H767,"-",J4)</f>
        <v xml:space="preserve">1700-strieborná 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 xml:space="preserve">2350-strieborná </v>
      </c>
      <c r="D768" s="49">
        <v>89109</v>
      </c>
      <c r="E768" s="48" t="str">
        <f>+VLOOKUP(A768,cennik!A:G,2,FALSE)</f>
        <v>SEVROLL 01025 Gemini horné vedenie 2,35m strieborná</v>
      </c>
      <c r="F768" s="48" t="str">
        <f>+VLOOKUP(A768,cennik!A:B,2,FALSE)</f>
        <v>SEVROLL 01025 Gemini horné vedenie 2,35m strieborná</v>
      </c>
      <c r="H768" s="1">
        <v>2350</v>
      </c>
      <c r="I768" s="1" t="str">
        <f>CONCATENATE(H768,"-",J4)</f>
        <v xml:space="preserve">2350-strieborná 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 xml:space="preserve">3000-strieborná </v>
      </c>
      <c r="D769" s="49">
        <v>89112</v>
      </c>
      <c r="E769" s="48" t="str">
        <f>+VLOOKUP(A769,cennik!A:G,2,FALSE)</f>
        <v>SEVROLL 01462 Gemini horné vedenie 3m strieborná</v>
      </c>
      <c r="F769" s="48" t="str">
        <f>+VLOOKUP(A769,cennik!A:B,2,FALSE)</f>
        <v>SEVROLL 01462 Gemini horné vedenie 3m strieborná</v>
      </c>
      <c r="H769" s="1">
        <v>3000</v>
      </c>
      <c r="I769" s="1" t="str">
        <f>CONCATENATE(H769,"-",J4)</f>
        <v xml:space="preserve">3000-strieborná 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 xml:space="preserve">4050-strieborná </v>
      </c>
      <c r="D770" s="49">
        <v>89115</v>
      </c>
      <c r="E770" s="48" t="str">
        <f>+VLOOKUP(A770,cennik!A:G,2,FALSE)</f>
        <v>SEVROLL 01469 Gemini horné vedenie 4,05m strieborná</v>
      </c>
      <c r="F770" s="48" t="str">
        <f>+VLOOKUP(A770,cennik!A:B,2,FALSE)</f>
        <v>SEVROLL 01469 Gemini horné vedenie 4,05m strieborná</v>
      </c>
      <c r="H770" s="1">
        <v>4050</v>
      </c>
      <c r="I770" s="1" t="str">
        <f>CONCATENATE(H770,"-",J4)</f>
        <v xml:space="preserve">4050-strieborná 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 xml:space="preserve">6000-strieborná </v>
      </c>
      <c r="D771" s="49">
        <v>134933</v>
      </c>
      <c r="E771" s="48" t="str">
        <f>+VLOOKUP(A771,cennik!A:G,2,FALSE)</f>
        <v>SEVROLL 01391 Gemini horné vedenie 6m strieborná</v>
      </c>
      <c r="F771" s="48" t="str">
        <f>+VLOOKUP(A771,cennik!A:B,2,FALSE)</f>
        <v>SEVROLL 01391 Gemini horné vedenie 6m strieborná</v>
      </c>
      <c r="H771" s="164">
        <v>6000</v>
      </c>
      <c r="I771" s="1" t="str">
        <f>CONCATENATE(H771,"-",J4)</f>
        <v xml:space="preserve">6000-strieborná 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 xml:space="preserve">1700-strieborná </v>
      </c>
      <c r="D772" s="49">
        <v>84385</v>
      </c>
      <c r="E772" s="48" t="str">
        <f>+VLOOKUP(A772,cennik!A:G,2,FALSE)</f>
        <v>SEVROLL 04279 Elegant II spodné vedenie  1,7m strieborná</v>
      </c>
      <c r="F772" s="48" t="str">
        <f>+VLOOKUP(A772,cennik!A:B,2,FALSE)</f>
        <v>SEVROLL 04279 Elegant II spodné vedenie  1,7m strieborná</v>
      </c>
      <c r="H772" s="1">
        <v>1700</v>
      </c>
      <c r="I772" s="1" t="str">
        <f>CONCATENATE(H772,"-",J4)</f>
        <v xml:space="preserve">1700-strieborná 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 xml:space="preserve">2350-strieborná </v>
      </c>
      <c r="D773" s="49">
        <v>84388</v>
      </c>
      <c r="E773" s="48" t="str">
        <f>+VLOOKUP(A773,cennik!A:G,2,FALSE)</f>
        <v>SEVROLL 04280 Elegant II spodné vedenie  2,35m strieborná</v>
      </c>
      <c r="F773" s="48" t="str">
        <f>+VLOOKUP(A773,cennik!A:B,2,FALSE)</f>
        <v>SEVROLL 04280 Elegant II spodné vedenie  2,35m strieborná</v>
      </c>
      <c r="H773" s="1">
        <v>2350</v>
      </c>
      <c r="I773" s="1" t="str">
        <f>CONCATENATE(H773,"-",J4)</f>
        <v xml:space="preserve">2350-strieborná 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 xml:space="preserve">3000-strieborná </v>
      </c>
      <c r="D774" s="49">
        <v>84391</v>
      </c>
      <c r="E774" s="48" t="str">
        <f>+VLOOKUP(A774,cennik!A:G,2,FALSE)</f>
        <v>SEVROLL 04281 Elegant II spodné vedenie  3m strieborná</v>
      </c>
      <c r="F774" s="48" t="str">
        <f>+VLOOKUP(A774,cennik!A:B,2,FALSE)</f>
        <v>SEVROLL 04281 Elegant II spodné vedenie  3m strieborná</v>
      </c>
      <c r="H774" s="1">
        <v>3000</v>
      </c>
      <c r="I774" s="1" t="str">
        <f>CONCATENATE(H774,"-",J4)</f>
        <v xml:space="preserve">3000-strieborná 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 xml:space="preserve">4050-strieborná </v>
      </c>
      <c r="D775" s="49">
        <v>84394</v>
      </c>
      <c r="E775" s="48" t="str">
        <f>+VLOOKUP(A775,cennik!A:G,2,FALSE)</f>
        <v>SEVROLL 04282 Elegant II spodné vedenie  4,05m strieborná</v>
      </c>
      <c r="F775" s="48" t="str">
        <f>+VLOOKUP(A775,cennik!A:B,2,FALSE)</f>
        <v>SEVROLL 04282 Elegant II spodné vedenie  4,05m strieborná</v>
      </c>
      <c r="H775" s="1">
        <v>4050</v>
      </c>
      <c r="I775" s="1" t="str">
        <f>CONCATENATE(H775,"-",J4)</f>
        <v xml:space="preserve">4050-strieborná 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 xml:space="preserve">6000-strieborná </v>
      </c>
      <c r="D776" s="49">
        <v>350687</v>
      </c>
      <c r="E776" s="48" t="str">
        <f>+VLOOKUP(A776,cennik!A:G,2,FALSE)</f>
        <v>SEVROLL 04284 Elegant II spodné vedenie 6m strieborná</v>
      </c>
      <c r="F776" s="48" t="str">
        <f>+VLOOKUP(A776,cennik!A:B,2,FALSE)</f>
        <v>SEVROLL 04284 Elegant II spodné vedenie 6m strieborná</v>
      </c>
      <c r="H776" s="164">
        <v>6000</v>
      </c>
      <c r="I776" s="1" t="str">
        <f>CONCATENATE(H776,"-",J4)</f>
        <v xml:space="preserve">6000-strieborná 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 xml:space="preserve">1700-strieborná </v>
      </c>
      <c r="D777" s="49">
        <v>496366</v>
      </c>
      <c r="E777" s="48" t="str">
        <f>+VLOOKUP(A777,cennik!A:G,2,FALSE)</f>
        <v>SEVROLL 05792 GM 18 vodiaca lišta 1,7m strieborná</v>
      </c>
      <c r="F777" s="48" t="str">
        <f>+VLOOKUP(A777,cennik!A:B,2,FALSE)</f>
        <v>SEVROLL 05792 GM 18 vodiaca lišta 1,7m strieborná</v>
      </c>
      <c r="H777" s="1">
        <v>1700</v>
      </c>
      <c r="I777" s="1" t="str">
        <f>CONCATENATE(H777,"-",J4)</f>
        <v xml:space="preserve">1700-strieborná 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 xml:space="preserve">2350-strieborná </v>
      </c>
      <c r="D778" s="49">
        <v>496367</v>
      </c>
      <c r="E778" s="48" t="str">
        <f>+VLOOKUP(A778,cennik!A:G,2,FALSE)</f>
        <v>SEVROLL 05793 GM 18 vod. Lišta 2,35m strieborná</v>
      </c>
      <c r="F778" s="48" t="str">
        <f>+VLOOKUP(A778,cennik!A:B,2,FALSE)</f>
        <v>SEVROLL 05793 GM 18 vod. Lišta 2,35m strieborná</v>
      </c>
      <c r="H778" s="1">
        <v>2350</v>
      </c>
      <c r="I778" s="1" t="str">
        <f>CONCATENATE(H778,"-",J4)</f>
        <v xml:space="preserve">2350-strieborná 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vodiaca lišta 1,7m oliva</v>
      </c>
      <c r="F779" s="48" t="str">
        <f>+VLOOKUP(A779,cennik!A:B,2,FALSE)</f>
        <v>SEVROLL 05795 GM 18 vodiaca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vodiaca lišta 2,35m oliva</v>
      </c>
      <c r="F780" s="48" t="str">
        <f>+VLOOKUP(A780,cennik!A:B,2,FALSE)</f>
        <v>SEVROLL 05796 GM 18 vodiaca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vodiaca lišta 3m oliva</v>
      </c>
      <c r="F781" s="48" t="str">
        <f>+VLOOKUP(A781,cennik!A:B,2,FALSE)</f>
        <v>SEVROLL 05797 GM 18 vodiaca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1700-čierna mat</v>
      </c>
      <c r="D782" s="49">
        <v>496974</v>
      </c>
      <c r="E782" s="48" t="str">
        <f>+VLOOKUP(A782,cennik!A:G,2,FALSE)</f>
        <v>SEVROLL 05918 GM 18 vodiaca lišta 1,7m čierna mat</v>
      </c>
      <c r="F782" s="48" t="str">
        <f>+VLOOKUP(A782,cennik!A:B,2,FALSE)</f>
        <v>SEVROLL 05918 GM 18 vodiaca lišta 1,7m čierna mat</v>
      </c>
      <c r="H782" s="1">
        <v>1700</v>
      </c>
      <c r="I782" s="1" t="str">
        <f>CONCATENATE(H782,"-",J17)</f>
        <v>1700-čierna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2350-čierna mat</v>
      </c>
      <c r="D783" s="49">
        <v>496977</v>
      </c>
      <c r="E783" s="48" t="str">
        <f>+VLOOKUP(A783,cennik!A:G,2,FALSE)</f>
        <v>SEVROLL 05919 GM 18 vodiaca lišta 2,35m čierna mat</v>
      </c>
      <c r="F783" s="48" t="str">
        <f>+VLOOKUP(A783,cennik!A:B,2,FALSE)</f>
        <v>SEVROLL 05919 GM 18 vodiaca lišta 2,35m čierna mat</v>
      </c>
      <c r="H783" s="1">
        <v>2350</v>
      </c>
      <c r="I783" s="1" t="str">
        <f>CONCATENATE(H783,"-",J17)</f>
        <v>2350-čierna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3000-čierna mat</v>
      </c>
      <c r="D784" s="49">
        <v>496979</v>
      </c>
      <c r="E784" s="48" t="str">
        <f>+VLOOKUP(A784,cennik!A:G,2,FALSE)</f>
        <v>SEVROLL 05920 GM 18 vodiaca lišta 3m čierna mat</v>
      </c>
      <c r="F784" s="48" t="str">
        <f>+VLOOKUP(A784,cennik!A:B,2,FALSE)</f>
        <v>SEVROLL 05920 GM 18 vodiaca lišta 3m čierna mat</v>
      </c>
      <c r="H784" s="1">
        <v>3000</v>
      </c>
      <c r="I784" s="1" t="str">
        <f>CONCATENATE(H784,"-",J17)</f>
        <v>3000-čierna mat</v>
      </c>
    </row>
    <row r="785" spans="1:26" ht="15" customHeight="1" x14ac:dyDescent="0.3">
      <c r="A785" s="49">
        <v>496368</v>
      </c>
      <c r="B785" s="48"/>
      <c r="C785" s="1" t="str">
        <f>CONCATENATE(H785,"-",J4)</f>
        <v xml:space="preserve">3000-strieborná </v>
      </c>
      <c r="D785" s="49">
        <v>496368</v>
      </c>
      <c r="E785" s="48" t="str">
        <f>+VLOOKUP(A785,cennik!A:G,2,FALSE)</f>
        <v>SEVROLL 05794 GM 18 VOD.LIŠTA 3 M STRIEBORNA</v>
      </c>
      <c r="F785" s="48" t="str">
        <f>+VLOOKUP(A785,cennik!A:B,2,FALSE)</f>
        <v>SEVROLL 05794 GM 18 VOD.LIŠTA 3 M STRIEBORNA</v>
      </c>
      <c r="H785" s="1">
        <v>3000</v>
      </c>
      <c r="I785" s="1" t="str">
        <f>CONCATENATE(H785,"-",J4)</f>
        <v xml:space="preserve">3000-strieborná 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 xml:space="preserve">4300-strieborná 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 xml:space="preserve">4300-strieborná 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 xml:space="preserve">6000-strieborná 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 xml:space="preserve">6000-strieborná 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 xml:space="preserve">1700-strieborná </v>
      </c>
      <c r="D788" s="49">
        <v>318657</v>
      </c>
      <c r="E788" s="48" t="str">
        <f>+VLOOKUP(A788,cennik!A:G,2,FALSE)</f>
        <v>SEVROLL 04302 maska Elegant II 1,7m strieborná</v>
      </c>
      <c r="F788" s="48" t="str">
        <f>+VLOOKUP(A788,cennik!A:B,2,FALSE)</f>
        <v>SEVROLL 04302 maska Elegant II 1,7m strieborná</v>
      </c>
      <c r="H788" s="1">
        <v>1700</v>
      </c>
      <c r="I788" s="1" t="str">
        <f>CONCATENATE(H788,"-",J4)</f>
        <v xml:space="preserve">1700-strieborná 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 xml:space="preserve">2350-strieborná </v>
      </c>
      <c r="D789" s="49">
        <v>318660</v>
      </c>
      <c r="E789" s="48" t="str">
        <f>+VLOOKUP(A789,cennik!A:G,2,FALSE)</f>
        <v>SEVROLL 04303 maska Elegant II 2,35m strieborná</v>
      </c>
      <c r="F789" s="48" t="str">
        <f>+VLOOKUP(A789,cennik!A:B,2,FALSE)</f>
        <v>SEVROLL 04303 maska Elegant II 2,35m strieborná</v>
      </c>
      <c r="H789" s="1">
        <v>2350</v>
      </c>
      <c r="I789" s="1" t="str">
        <f>CONCATENATE(H789,"-",J4)</f>
        <v xml:space="preserve">2350-strieborná 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 xml:space="preserve">3000-strieborná </v>
      </c>
      <c r="D790" s="49">
        <v>345408</v>
      </c>
      <c r="E790" s="48" t="str">
        <f>+VLOOKUP(A790,cennik!A:G,2,FALSE)</f>
        <v>SEVROLL 04304 maska Elegant II 3m strieborná</v>
      </c>
      <c r="F790" s="48" t="str">
        <f>+VLOOKUP(A790,cennik!A:B,2,FALSE)</f>
        <v>SEVROLL 04304 maska Elegant II 3m strieborná</v>
      </c>
      <c r="H790" s="1">
        <v>3000</v>
      </c>
      <c r="I790" s="1" t="str">
        <f>CONCATENATE(H790,"-",J4)</f>
        <v xml:space="preserve">3000-strieborná 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 xml:space="preserve">4050-strieborná </v>
      </c>
      <c r="D791" s="49">
        <v>345776</v>
      </c>
      <c r="E791" s="48" t="str">
        <f>+VLOOKUP(A791,cennik!A:G,2,FALSE)</f>
        <v>SEVROLL 04305 maska Elegant II 4,05m strieborná</v>
      </c>
      <c r="F791" s="48" t="str">
        <f>+VLOOKUP(A791,cennik!A:B,2,FALSE)</f>
        <v>SEVROLL 04305 maska Elegant II 4,05m strieborná</v>
      </c>
      <c r="H791" s="1">
        <v>4050</v>
      </c>
      <c r="I791" s="1" t="str">
        <f>CONCATENATE(H791,"-",J4)</f>
        <v xml:space="preserve">4050-strieborná 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 xml:space="preserve">6000-strieborná </v>
      </c>
      <c r="D792" s="49">
        <v>346118</v>
      </c>
      <c r="E792" s="48" t="str">
        <f>+VLOOKUP(A792,cennik!A:G,2,FALSE)</f>
        <v>SEVROLL 04307 maska Elegant II 6m strieborná</v>
      </c>
      <c r="F792" s="48" t="str">
        <f>+VLOOKUP(A792,cennik!A:B,2,FALSE)</f>
        <v>SEVROLL 04307 maska Elegant II 6m strieborná</v>
      </c>
      <c r="H792" s="165">
        <v>6000</v>
      </c>
      <c r="I792" s="1" t="str">
        <f>CONCATENATE(H792,"-",J4)</f>
        <v xml:space="preserve">6000-strieborná 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 xml:space="preserve">1700-strieborná </v>
      </c>
      <c r="D793" s="49">
        <v>496369</v>
      </c>
      <c r="E793" s="48" t="str">
        <f>+VLOOKUP(A793,cennik!A:G,2,FALSE)</f>
        <v>SEVROLL 05798 GM 18 spodná krycia lišta 1,7m 18mm strieborná</v>
      </c>
      <c r="F793" s="48" t="str">
        <f>+VLOOKUP(A793,cennik!A:B,2,FALSE)</f>
        <v>SEVROLL 05798 GM 18 spodná krycia lišta 1,7m 18mm strieborná</v>
      </c>
      <c r="H793" s="1">
        <v>1700</v>
      </c>
      <c r="I793" s="1" t="str">
        <f>CONCATENATE(H793,"-",J4)</f>
        <v xml:space="preserve">1700-strieborná 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 xml:space="preserve">2350-strieborná </v>
      </c>
      <c r="D794" s="49">
        <v>496370</v>
      </c>
      <c r="E794" s="48" t="str">
        <f>+VLOOKUP(A794,cennik!A:G,2,FALSE)</f>
        <v>SEVROLL 05799 GM 18 spod.krycia lišta 2,35m 18mm strieborná</v>
      </c>
      <c r="F794" s="48" t="str">
        <f>+VLOOKUP(A794,cennik!A:B,2,FALSE)</f>
        <v>SEVROLL 05799 GM 18 spod.krycia lišta 2,35m 18mm strieborná</v>
      </c>
      <c r="H794" s="1">
        <v>2350</v>
      </c>
      <c r="I794" s="1" t="str">
        <f>CONCATENATE(H794,"-",J4)</f>
        <v xml:space="preserve">2350-strieborná 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spodná krycia lišta 1,7m 18mm oliva</v>
      </c>
      <c r="F795" s="48" t="str">
        <f>+VLOOKUP(A795,cennik!A:B,2,FALSE)</f>
        <v>SEVROLL 05801 GM 18 spodná krycia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spodná krycí lišta 2,35m 18mm</v>
      </c>
      <c r="F796" s="48" t="str">
        <f>+VLOOKUP(A796,cennik!A:B,2,FALSE)</f>
        <v>SEVROLL 05913 GM 18 spodná krycí lišta 2,35m 18mm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spodná krycia lišta 3m 18mm oliva</v>
      </c>
      <c r="F797" s="48" t="str">
        <f>+VLOOKUP(A797,cennik!A:B,2,FALSE)</f>
        <v>SEVROLL 05803 GM 18 spodná krycia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1700-čierna mat</v>
      </c>
      <c r="D798" s="49">
        <v>496952</v>
      </c>
      <c r="E798" s="48" t="str">
        <f>+VLOOKUP(A798,cennik!A:G,2,FALSE)</f>
        <v>SEVROLL 05912 GM 18 spodná krycia lišta 1,7m 18mm čierna mat</v>
      </c>
      <c r="F798" s="48" t="str">
        <f>+VLOOKUP(A798,cennik!A:B,2,FALSE)</f>
        <v>SEVROLL 05912 GM 18 spodná krycia lišta 1,7m 18mm čierna mat</v>
      </c>
      <c r="H798" s="1">
        <v>1700</v>
      </c>
      <c r="I798" s="1" t="str">
        <f>CONCATENATE(H798,"-",J17)</f>
        <v>1700-čierna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2350-čierna mat</v>
      </c>
      <c r="D799" s="49">
        <v>496955</v>
      </c>
      <c r="E799" s="48" t="str">
        <f>+VLOOKUP(A799,cennik!A:G,2,FALSE)</f>
        <v>SEVROLL 05913 GM 18 spodná krycí lišta 2,35m 18mm čierna mat</v>
      </c>
      <c r="F799" s="48" t="str">
        <f>+VLOOKUP(A799,cennik!A:B,2,FALSE)</f>
        <v>SEVROLL 05913 GM 18 spodná krycí lišta 2,35m 18mm čierna mat</v>
      </c>
      <c r="H799" s="1">
        <v>2350</v>
      </c>
      <c r="I799" s="1" t="str">
        <f>CONCATENATE(H799,"-",J17)</f>
        <v>2350-čierna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3000-čierna mat</v>
      </c>
      <c r="D800" s="49">
        <v>496957</v>
      </c>
      <c r="E800" s="48" t="str">
        <f>+VLOOKUP(A800,cennik!A:G,2,FALSE)</f>
        <v>SEVROLL 05803 GM 18 spodná krycia lišta 3m 18mm čierna mat</v>
      </c>
      <c r="F800" s="48" t="str">
        <f>+VLOOKUP(A800,cennik!A:B,2,FALSE)</f>
        <v>SEVROLL 05803 GM 18 spodná krycia lišta 3m 18mm čierna mat</v>
      </c>
      <c r="H800" s="1">
        <v>3000</v>
      </c>
      <c r="I800" s="1" t="str">
        <f>CONCATENATE(H800,"-",J17)</f>
        <v>3000-čierna mat</v>
      </c>
    </row>
    <row r="801" spans="1:26" ht="15" customHeight="1" x14ac:dyDescent="0.3">
      <c r="A801" s="49">
        <v>496371</v>
      </c>
      <c r="B801" s="48"/>
      <c r="C801" s="1" t="str">
        <f>CONCATENATE(H801,"-",J4)</f>
        <v xml:space="preserve">3000-strieborná </v>
      </c>
      <c r="D801" s="49">
        <v>496371</v>
      </c>
      <c r="E801" s="48" t="str">
        <f>+VLOOKUP(A801,cennik!A:G,2,FALSE)</f>
        <v>SEVROLL 05800 GM 18 spod.krycia lišta 3m 18mm strieborná</v>
      </c>
      <c r="F801" s="48" t="str">
        <f>+VLOOKUP(A801,cennik!A:B,2,FALSE)</f>
        <v>SEVROLL 05800 GM 18 spod.krycia lišta 3m 18mm strieborná</v>
      </c>
      <c r="H801" s="1">
        <v>3000</v>
      </c>
      <c r="I801" s="1" t="str">
        <f>CONCATENATE(H801,"-",J4)</f>
        <v xml:space="preserve">3000-strieborná 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 xml:space="preserve">4300-strieborná 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 xml:space="preserve">4300-strieborná 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 xml:space="preserve">6000-strieborná 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 xml:space="preserve">6000-strieborná 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horný vozík 18mm - 2ks</v>
      </c>
      <c r="F804" s="48" t="str">
        <f>+VLOOKUP(A804,cennik!A:B,2,FALSE)</f>
        <v>SEVROLL 05691 GM 18 horný vozík 18mm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 xml:space="preserve">strieborná </v>
      </c>
      <c r="D805" s="49">
        <v>489292</v>
      </c>
      <c r="E805" s="48" t="str">
        <f>+VLOOKUP(A805,cennik!A:G,2,FALSE)</f>
        <v>SEVROLL 05788 Arte GM 18 úch.lišta 2,7m strieborná</v>
      </c>
      <c r="F805" s="48" t="str">
        <f>+VLOOKUP(A805,cennik!A:B,2,FALSE)</f>
        <v>SEVROLL 05788 Arte GM 18 úch.lišta 2,7m strieborná</v>
      </c>
      <c r="H805" s="165"/>
      <c r="I805" s="1" t="str">
        <f>J4</f>
        <v xml:space="preserve">strieborná 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 xml:space="preserve">strieborná </v>
      </c>
      <c r="D806" s="49">
        <v>143983</v>
      </c>
      <c r="E806" s="48" t="str">
        <f>+VLOOKUP(A806,cennik!A:G,2,FALSE)</f>
        <v>SEVROLL ERGO 18 UCH.LIŠTA.2,70m STR.</v>
      </c>
      <c r="F806" s="48" t="str">
        <f>+VLOOKUP(A806,cennik!A:B,2,FALSE)</f>
        <v>SEVROLL ERGO 18 UCH.LIŠTA.2,70m STR.</v>
      </c>
      <c r="I806" s="1" t="str">
        <f>J4</f>
        <v xml:space="preserve">strieborná 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ERGO UCH.LIŠTA.2,70m OLIVOVÁ</v>
      </c>
      <c r="F807" s="48" t="str">
        <f>+VLOOKUP(A807,cennik!A:B,2,FALSE)</f>
        <v>SEVROLL ERGO UCH.LIŠTA.2,70m OLIVOVÁ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 xml:space="preserve">strieborná </v>
      </c>
      <c r="D808" s="49">
        <v>179196</v>
      </c>
      <c r="E808" s="48" t="str">
        <f>+VLOOKUP(A808,cennik!A:G,2,FALSE)</f>
        <v>SEVROLL 04552 Faworyt II úchytová lišta 2,7m strieborná</v>
      </c>
      <c r="F808" s="48" t="str">
        <f>+VLOOKUP(A808,cennik!A:B,2,FALSE)</f>
        <v>SEVROLL 04552 Faworyt II úchytová lišta 2,7m strieborná</v>
      </c>
      <c r="I808" s="1" t="str">
        <f>J4</f>
        <v xml:space="preserve">strieborná 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čierna mat</v>
      </c>
      <c r="D809" s="1">
        <v>452601</v>
      </c>
      <c r="E809" s="48" t="str">
        <f>+VLOOKUP(A809,cennik!A:G,2,FALSE)</f>
        <v>SEVROLL 05306 Faworyt II úchytová lišta 2,7m čierna mat</v>
      </c>
      <c r="F809" s="48" t="str">
        <f>+VLOOKUP(A809,cennik!A:B,2,FALSE)</f>
        <v>SEVROLL 05306 Faworyt II úchytová lišta 2,7m čierna mat</v>
      </c>
      <c r="I809" s="1" t="str">
        <f>J17</f>
        <v>čierna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biela mat</v>
      </c>
      <c r="D810" s="436">
        <v>276742</v>
      </c>
      <c r="E810" s="48" t="str">
        <f>+VLOOKUP(A810,cennik!A:G,2,FALSE)</f>
        <v>SEVROLL 04556 Faworyt II úchytová lišta 2,7m biela mat</v>
      </c>
      <c r="F810" s="48" t="str">
        <f>+VLOOKUP(A810,cennik!A:B,2,FALSE)</f>
        <v>SEVROLL 04556 Faworyt II úchytová lišta 2,7m biela mat</v>
      </c>
      <c r="G810" s="437"/>
      <c r="H810" s="437"/>
      <c r="I810" s="1" t="str">
        <f>J18</f>
        <v>biela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biela lesk</v>
      </c>
      <c r="D812" s="49">
        <v>252569</v>
      </c>
      <c r="E812" s="48" t="str">
        <f>+VLOOKUP(A812,cennik!A:G,2,FALSE)</f>
        <v>SEVROLL 04554 Faworyt II úchytová lišta 2,7m biela lesk</v>
      </c>
      <c r="F812" s="48" t="str">
        <f>+VLOOKUP(A812,cennik!A:B,2,FALSE)</f>
        <v>SEVROLL 04554 Faworyt II úchytová lišta 2,7m biela lesk</v>
      </c>
      <c r="I812" s="1" t="str">
        <f>J15</f>
        <v>biela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 xml:space="preserve">strieborná </v>
      </c>
      <c r="D813" s="49">
        <v>135552</v>
      </c>
      <c r="E813" s="48" t="str">
        <f>+VLOOKUP(A813,cennik!A:G,2,FALSE)</f>
        <v>SEVROLL Minicomfort II úch.lišta 2,7m str.</v>
      </c>
      <c r="F813" s="48" t="str">
        <f>+VLOOKUP(A813,cennik!A:B,2,FALSE)</f>
        <v>SEVROLL Minicomfort II úch.lišta 2,7m str.</v>
      </c>
      <c r="I813" s="1" t="str">
        <f>J4</f>
        <v xml:space="preserve">strieborná 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 xml:space="preserve">strieborná </v>
      </c>
      <c r="D815" s="49">
        <v>135555</v>
      </c>
      <c r="E815" s="48" t="str">
        <f>+VLOOKUP(A815,cennik!A:G,2,FALSE)</f>
        <v>SEVROLL Comfort 18 II úch.lišta 2,7m str,</v>
      </c>
      <c r="F815" s="48" t="str">
        <f>+VLOOKUP(A815,cennik!A:B,2,FALSE)</f>
        <v>SEVROLL Comfort 18 II úch.lišta 2,7m str,</v>
      </c>
      <c r="I815" s="1" t="str">
        <f>J4</f>
        <v xml:space="preserve">strieborná 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 xml:space="preserve">strieborná </v>
      </c>
      <c r="D817" s="49">
        <v>135684</v>
      </c>
      <c r="E817" s="48" t="str">
        <f>+VLOOKUP(A817,cennik!A:G,2,FALSE)</f>
        <v>SEVROLL Unicomfort II úch.lišta 2,7m str.</v>
      </c>
      <c r="F817" s="48" t="str">
        <f>+VLOOKUP(A817,cennik!A:B,2,FALSE)</f>
        <v>SEVROLL Unicomfort II úch.lišta 2,7m str.</v>
      </c>
      <c r="I817" s="1" t="str">
        <f>J4</f>
        <v xml:space="preserve">strieborná 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 xml:space="preserve">strieborná </v>
      </c>
      <c r="D819" s="14">
        <v>233428</v>
      </c>
      <c r="E819" s="48" t="str">
        <f>+VLOOKUP(A819,cennik!A:G,2,FALSE)</f>
        <v>Sevroll 85003 Fiona II úchytová lišta 2,7m strieborná</v>
      </c>
      <c r="F819" s="48" t="str">
        <f>+VLOOKUP(A819,cennik!A:B,2,FALSE)</f>
        <v>Sevroll 85003 Fiona II úchytová lišta 2,7m strieborná</v>
      </c>
      <c r="G819" s="152"/>
      <c r="H819" s="152"/>
      <c r="I819" s="152" t="str">
        <f>J4</f>
        <v xml:space="preserve">strieborná 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 xml:space="preserve">strieborná </v>
      </c>
      <c r="D820" s="49">
        <v>98002</v>
      </c>
      <c r="E820" s="48" t="str">
        <f>+VLOOKUP(A820,cennik!A:G,2,FALSE)</f>
        <v>Sevroll (Astin) Orient úch.lišta 2,7m str. (32/1)</v>
      </c>
      <c r="F820" s="48" t="str">
        <f>+VLOOKUP(A820,cennik!A:B,2,FALSE)</f>
        <v>Sevroll (Astin) Orient úch.lišta 2,7m str. (32/1)</v>
      </c>
      <c r="G820" s="152"/>
      <c r="H820" s="152"/>
      <c r="I820" s="152" t="str">
        <f>J4</f>
        <v xml:space="preserve">strieborná 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 xml:space="preserve">strieborná </v>
      </c>
      <c r="D821" s="49">
        <v>98001</v>
      </c>
      <c r="E821" s="48" t="str">
        <f>+VLOOKUP(A821,cennik!A:G,2,FALSE)</f>
        <v>Sevroll (Astin) Elegant úch.lišta 2,7m str. (22/1)</v>
      </c>
      <c r="F821" s="48" t="str">
        <f>+VLOOKUP(A821,cennik!A:B,2,FALSE)</f>
        <v>Sevroll (Astin) Elegant úch.lišta 2,7m str. (22/1)</v>
      </c>
      <c r="G821" s="152"/>
      <c r="H821" s="152"/>
      <c r="I821" s="152" t="str">
        <f>J4</f>
        <v xml:space="preserve">strieborná 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 xml:space="preserve">1800-strieborná </v>
      </c>
      <c r="D822" s="49">
        <v>98003</v>
      </c>
      <c r="E822" s="48" t="str">
        <f>+VLOOKUP(A822,cennik!A:G,2,FALSE)</f>
        <v>Sevroll (Astin)-HORNÝ PROFIL 1,8M HLINÍK (32/1)</v>
      </c>
      <c r="F822" s="48" t="str">
        <f>+VLOOKUP(A822,cennik!A:B,2,FALSE)</f>
        <v>Sevroll (Astin)-HORNÝ PROFIL 1,8M HLINÍK (32/1)</v>
      </c>
      <c r="G822" s="152"/>
      <c r="H822" s="152">
        <v>1800</v>
      </c>
      <c r="I822" s="152" t="str">
        <f>CONCATENATE(H822,"-",J4)</f>
        <v xml:space="preserve">1800-strieborná 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 xml:space="preserve">2700-strieborná </v>
      </c>
      <c r="D823" s="49">
        <v>98004</v>
      </c>
      <c r="E823" s="48" t="str">
        <f>+VLOOKUP(A823,cennik!A:G,2,FALSE)</f>
        <v>Sevroll (Astin)-HORNÝ PROFIL 2,7M HLINÍK (32/1)</v>
      </c>
      <c r="F823" s="48" t="str">
        <f>+VLOOKUP(A823,cennik!A:B,2,FALSE)</f>
        <v>Sevroll (Astin)-HORNÝ PROFIL 2,7M HLINÍK (32/1)</v>
      </c>
      <c r="G823" s="152"/>
      <c r="H823" s="152">
        <v>2700</v>
      </c>
      <c r="I823" s="152" t="str">
        <f>CONCATENATE(H823,"-",J4)</f>
        <v xml:space="preserve">2700-strieborná 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 xml:space="preserve">3600-strieborná </v>
      </c>
      <c r="D824" s="49">
        <v>98005</v>
      </c>
      <c r="E824" s="48" t="str">
        <f>+VLOOKUP(A824,cennik!A:G,2,FALSE)</f>
        <v>Sevroll (Astin)-HORNÝ PROFIL 3,6M HLINÍK (32/1)</v>
      </c>
      <c r="F824" s="48" t="str">
        <f>+VLOOKUP(A824,cennik!A:B,2,FALSE)</f>
        <v>Sevroll (Astin)-HORNÝ PROFIL 3,6M HLINÍK (32/1)</v>
      </c>
      <c r="G824" s="152"/>
      <c r="H824" s="152">
        <v>3600</v>
      </c>
      <c r="I824" s="152" t="str">
        <f>CONCATENATE(H824,"-",J4)</f>
        <v xml:space="preserve">3600-strieborná 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 xml:space="preserve">1800-strieborná </v>
      </c>
      <c r="D825" s="49">
        <v>98007</v>
      </c>
      <c r="E825" s="48" t="str">
        <f>+VLOOKUP(A825,cennik!A:G,2,FALSE)</f>
        <v>Sevroll (Astin)-SPODNÝ PROFIL 1,8M HLINÍK (22/1)</v>
      </c>
      <c r="F825" s="48" t="str">
        <f>+VLOOKUP(A825,cennik!A:B,2,FALSE)</f>
        <v>Sevroll (Astin)-SPODNÝ PROFIL 1,8M HLINÍK (22/1)</v>
      </c>
      <c r="G825" s="152"/>
      <c r="H825" s="152">
        <v>1800</v>
      </c>
      <c r="I825" s="152" t="str">
        <f>CONCATENATE(H825,"-",J4)</f>
        <v xml:space="preserve">1800-strieborná 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 xml:space="preserve">2700-strieborná </v>
      </c>
      <c r="D826" s="49">
        <v>98008</v>
      </c>
      <c r="E826" s="48" t="str">
        <f>+VLOOKUP(A826,cennik!A:G,2,FALSE)</f>
        <v>Sevroll (Astin)-SPODNÝ PROFIL 2,7M HLINÍK (22/1)</v>
      </c>
      <c r="F826" s="48" t="str">
        <f>+VLOOKUP(A826,cennik!A:B,2,FALSE)</f>
        <v>Sevroll (Astin)-SPODNÝ PROFIL 2,7M HLINÍK (22/1)</v>
      </c>
      <c r="G826" s="152"/>
      <c r="H826" s="152">
        <v>2700</v>
      </c>
      <c r="I826" s="152" t="str">
        <f>CONCATENATE(H826,"-",J4)</f>
        <v xml:space="preserve">2700-strieborná 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 xml:space="preserve">3600-strieborná </v>
      </c>
      <c r="D827" s="49">
        <v>98009</v>
      </c>
      <c r="E827" s="48" t="str">
        <f>+VLOOKUP(A827,cennik!A:G,2,FALSE)</f>
        <v>Sevroll (Astin)-SPODNÝ PROFIL 3,6M HLINÍK (22/1)</v>
      </c>
      <c r="F827" s="48" t="str">
        <f>+VLOOKUP(A827,cennik!A:B,2,FALSE)</f>
        <v>Sevroll (Astin)-SPODNÝ PROFIL 3,6M HLINÍK (22/1)</v>
      </c>
      <c r="G827" s="152"/>
      <c r="H827" s="152">
        <v>3600</v>
      </c>
      <c r="I827" s="152" t="str">
        <f>CONCATENATE(H827,"-",J4)</f>
        <v xml:space="preserve">3600-strieborná 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 xml:space="preserve">1800-strieborná </v>
      </c>
      <c r="D828" s="49">
        <v>98011</v>
      </c>
      <c r="E828" s="48" t="str">
        <f>+VLOOKUP(A828,cennik!A:G,2,FALSE)</f>
        <v>Sevroll (Astin)-UHOLNÍK 1,8M HLINÍK (22/1)</v>
      </c>
      <c r="F828" s="48" t="str">
        <f>+VLOOKUP(A828,cennik!A:B,2,FALSE)</f>
        <v>Sevroll (Astin)-UHOLNÍK 1,8M HLINÍK (22/1)</v>
      </c>
      <c r="G828" s="152"/>
      <c r="H828" s="152">
        <v>1800</v>
      </c>
      <c r="I828" s="152" t="str">
        <f>CONCATENATE(H828,"-",J4)</f>
        <v xml:space="preserve">1800-strieborná 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 xml:space="preserve">2700-strieborná </v>
      </c>
      <c r="D829" s="49">
        <v>98012</v>
      </c>
      <c r="E829" s="48" t="str">
        <f>+VLOOKUP(A829,cennik!A:G,2,FALSE)</f>
        <v>Sevroll (Astin) UHOLNÍK 2,7M str. (22/1)</v>
      </c>
      <c r="F829" s="48" t="str">
        <f>+VLOOKUP(A829,cennik!A:B,2,FALSE)</f>
        <v>Sevroll (Astin) UHOLNÍK 2,7M str. (22/1)</v>
      </c>
      <c r="G829" s="152"/>
      <c r="H829" s="152">
        <v>2700</v>
      </c>
      <c r="I829" s="152" t="str">
        <f>CONCATENATE(H829,"-",J4)</f>
        <v xml:space="preserve">2700-strieborná 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 xml:space="preserve">3600-strieborná </v>
      </c>
      <c r="D830" s="49">
        <v>98013</v>
      </c>
      <c r="E830" s="48" t="str">
        <f>+VLOOKUP(A830,cennik!A:G,2,FALSE)</f>
        <v>Sevroll (Astin)-UHOLNÍK 3,6M HLINÍK (22/1)</v>
      </c>
      <c r="F830" s="48" t="str">
        <f>+VLOOKUP(A830,cennik!A:B,2,FALSE)</f>
        <v>Sevroll (Astin)-UHOLNÍK 3,6M HLINÍK (22/1)</v>
      </c>
      <c r="G830" s="152"/>
      <c r="H830" s="152">
        <v>3600</v>
      </c>
      <c r="I830" s="152" t="str">
        <f>CONCATENATE(H830,"-",J4)</f>
        <v xml:space="preserve">3600-strieborná 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 xml:space="preserve">strieborná </v>
      </c>
      <c r="D831" s="49">
        <v>98015</v>
      </c>
      <c r="E831" s="48" t="str">
        <f>+VLOOKUP(A831,cennik!A:G,2,FALSE)</f>
        <v>Sevroll (Astin) spojovací H08 profil 3m strieborná</v>
      </c>
      <c r="F831" s="48" t="str">
        <f>+VLOOKUP(A831,cennik!A:B,2,FALSE)</f>
        <v>Sevroll (Astin) spojovací H08 profil 3m strieborná</v>
      </c>
      <c r="G831" s="152"/>
      <c r="H831" s="152"/>
      <c r="I831" s="152" t="str">
        <f>J4</f>
        <v xml:space="preserve">strieborná 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 xml:space="preserve">strieborná </v>
      </c>
      <c r="D832" s="49">
        <v>213609</v>
      </c>
      <c r="E832" s="48" t="str">
        <f>+VLOOKUP(A832,cennik!A:G,2,FALSE)</f>
        <v>SEVROLL Hide M spodné vedenie Hide M 3m stri</v>
      </c>
      <c r="F832" s="48" t="str">
        <f>+VLOOKUP(A832,cennik!A:B,2,FALSE)</f>
        <v>SEVROLL Hide M spodné vedenie Hide M 3m stri</v>
      </c>
      <c r="G832" s="1"/>
      <c r="H832" s="1">
        <v>3000</v>
      </c>
      <c r="I832" s="152" t="str">
        <f>CONCATENATE(H832,"-",J4)</f>
        <v xml:space="preserve">3000-strieborná 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 xml:space="preserve">strieborná </v>
      </c>
      <c r="D833" s="49">
        <v>197753</v>
      </c>
      <c r="E833" s="48" t="str">
        <f>+VLOOKUP(A833,cennik!A:G,2,FALSE)</f>
        <v>SEVROLL Hide N spodné vedenie Hide N 3m stri</v>
      </c>
      <c r="F833" s="48" t="str">
        <f>+VLOOKUP(A833,cennik!A:B,2,FALSE)</f>
        <v>SEVROLL Hide N spodné vedenie Hide N 3m stri</v>
      </c>
      <c r="G833" s="1"/>
      <c r="H833" s="1">
        <v>3000</v>
      </c>
      <c r="I833" s="152" t="str">
        <f>CONCATENATE(H833,"-",J4)</f>
        <v xml:space="preserve">3000-strieborná 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spodné vedenie 3m oliva</v>
      </c>
      <c r="F834" s="48" t="str">
        <f>+VLOOKUP(A834,cennik!A:B,2,FALSE)</f>
        <v>SEVROLL Hide M spodné vedenie 3m oliva</v>
      </c>
      <c r="G834" s="1"/>
      <c r="H834" s="1">
        <v>3000</v>
      </c>
      <c r="I834" s="152" t="str">
        <f>CONCATENATE(H834,"-",J4)</f>
        <v xml:space="preserve">3000-strieborná 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spodné vedenie 3m oliva</v>
      </c>
      <c r="F835" s="48" t="str">
        <f>+VLOOKUP(A835,cennik!A:B,2,FALSE)</f>
        <v>SEVROLL 02578 Hide N spodné vedenie 3m oliva</v>
      </c>
      <c r="G835" s="1"/>
      <c r="H835" s="1">
        <v>3000</v>
      </c>
      <c r="I835" s="152" t="str">
        <f>CONCATENATE(H835,"-",J4)</f>
        <v xml:space="preserve">3000-strieborná 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spodné vedenie 6m oliva</v>
      </c>
      <c r="F836" s="48" t="str">
        <f>+VLOOKUP(A836,cennik!A:B,2,FALSE)</f>
        <v>SEVROLL Hide N spodné vedenie 6m oliva</v>
      </c>
      <c r="G836" s="1"/>
      <c r="H836" s="1">
        <v>6000</v>
      </c>
      <c r="I836" s="152" t="str">
        <f>CONCATENATE(H836,"-",J4)</f>
        <v xml:space="preserve">6000-strieborná 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lište Hide N strieborná</v>
      </c>
      <c r="F837" s="48" t="str">
        <f>+VLOOKUP(A837,cennik!A:B,2,FALSE)</f>
        <v>SEVROLL 20208 koncovka k lište Hide N strieborná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lište Hide N a M</v>
      </c>
      <c r="F838" s="48" t="str">
        <f>+VLOOKUP(A838,cennik!A:B,2,FALSE)</f>
        <v>SEVROLL 20208 brzda k lište Hide N a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 xml:space="preserve">14,5-strieborná </v>
      </c>
      <c r="D839" s="421">
        <v>98067</v>
      </c>
      <c r="E839" s="419" t="str">
        <f>+VLOOKUP(A839,cennik!A:G,2,FALSE)</f>
        <v>SEVROLL dorazová kefa zásuvná 14x4mm sivá</v>
      </c>
      <c r="F839" s="419" t="str">
        <f>+VLOOKUP(A839,cennik!A:B,2,FALSE)</f>
        <v>SEVROLL dorazová kefa zásuvná 14x4mm sivá</v>
      </c>
      <c r="H839" s="417">
        <v>14.5</v>
      </c>
      <c r="I839" s="420" t="str">
        <f>CONCATENATE(N826,"-",J4)</f>
        <v xml:space="preserve">-strieborná 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14,5-biela mat</v>
      </c>
      <c r="D840" s="421">
        <v>306523</v>
      </c>
      <c r="E840" s="419" t="str">
        <f>+VLOOKUP(A840,cennik!A:G,2,FALSE)</f>
        <v>SEVROLL 20288-SV dorazová štetina zásuvná 14x4mm biela</v>
      </c>
      <c r="F840" s="419" t="str">
        <f>+VLOOKUP(A840,cennik!A:B,2,FALSE)</f>
        <v>SEVROLL 20288-SV dorazová štetina zásuvná 14x4mm biela</v>
      </c>
      <c r="H840" s="417">
        <v>14.5</v>
      </c>
      <c r="I840" s="417" t="str">
        <f>J18</f>
        <v>biela mat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14,5-biela lesk</v>
      </c>
      <c r="D841" s="421">
        <v>306523</v>
      </c>
      <c r="E841" s="419" t="str">
        <f>+VLOOKUP(A841,cennik!A:G,2,FALSE)</f>
        <v>SEVROLL 20288-SV dorazová štetina zásuvná 14x4mm biela</v>
      </c>
      <c r="F841" s="419" t="str">
        <f>+VLOOKUP(A841,cennik!A:B,2,FALSE)</f>
        <v>SEVROLL 20288-SV dorazová štetina zásuvná 14x4mm biela</v>
      </c>
      <c r="H841" s="417">
        <v>14.5</v>
      </c>
      <c r="I841" s="417" t="str">
        <f>J15</f>
        <v>biela lesk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14,5-zlatá/mosadz</v>
      </c>
      <c r="D842" s="421">
        <v>98067</v>
      </c>
      <c r="E842" s="419" t="str">
        <f>+VLOOKUP(A842,cennik!A:G,2,FALSE)</f>
        <v>SEVROLL dorazová kefa zásuvná 14x4mm sivá</v>
      </c>
      <c r="F842" s="419" t="str">
        <f>+VLOOKUP(A842,cennik!A:B,2,FALSE)</f>
        <v>SEVROLL dorazová kefa zásuvná 14x4mm sivá</v>
      </c>
      <c r="H842" s="417">
        <v>14.5</v>
      </c>
      <c r="I842" s="420" t="str">
        <f>CONCATENATE(N828,"-",J5)</f>
        <v>-zlatá/mosadz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dorazová kefa zásuvná 14x4mm sivá</v>
      </c>
      <c r="F843" s="419" t="str">
        <f>+VLOOKUP(A843,cennik!A:B,2,FALSE)</f>
        <v>SEVROLL dorazová kefa zásuvná 14x4mm sivá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14,5-oliva kartáčovaná</v>
      </c>
      <c r="D844" s="421">
        <v>98067</v>
      </c>
      <c r="E844" s="419" t="str">
        <f>+VLOOKUP(A844,cennik!A:G,2,FALSE)</f>
        <v>SEVROLL dorazová kefa zásuvná 14x4mm sivá</v>
      </c>
      <c r="F844" s="419" t="str">
        <f>+VLOOKUP(A844,cennik!A:B,2,FALSE)</f>
        <v>SEVROLL dorazová kefa zásuvná 14x4mm sivá</v>
      </c>
      <c r="H844" s="417">
        <v>14.5</v>
      </c>
      <c r="I844" s="420" t="str">
        <f>CONCATENATE(N830,"-",J7)</f>
        <v>-oliva kartáčovaná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14,5-kart. tm. oliva</v>
      </c>
      <c r="D845" s="421">
        <v>98067</v>
      </c>
      <c r="E845" s="419" t="str">
        <f>+VLOOKUP(A845,cennik!A:G,2,FALSE)</f>
        <v>SEVROLL dorazová kefa zásuvná 14x4mm sivá</v>
      </c>
      <c r="F845" s="419" t="str">
        <f>+VLOOKUP(A845,cennik!A:B,2,FALSE)</f>
        <v>SEVROLL dorazová kefa zásuvná 14x4mm sivá</v>
      </c>
      <c r="G845" s="417"/>
      <c r="H845" s="417">
        <v>14.5</v>
      </c>
      <c r="I845" s="420" t="str">
        <f>CONCATENATE(N831,"-",J8)</f>
        <v>-kart. tm. oliva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14,5-kart. čierna</v>
      </c>
      <c r="D846" s="423">
        <v>409700</v>
      </c>
      <c r="E846" s="419" t="str">
        <f>+VLOOKUP(A846,cennik!A:G,2,FALSE)</f>
        <v>SEVROLL 20334-SV dorazová štetina zásuvná 14x4mm čierna</v>
      </c>
      <c r="F846" s="419" t="str">
        <f>+VLOOKUP(A846,cennik!A:B,2,FALSE)</f>
        <v>SEVROLL 20334-SV dorazová štetina zásuvná 14x4mm čierna</v>
      </c>
      <c r="G846" s="417"/>
      <c r="H846" s="417">
        <v>14.5</v>
      </c>
      <c r="I846" s="420" t="str">
        <f>CONCATENATE(N832,"-",J9)</f>
        <v>-kart. čierna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 xml:space="preserve">4,8-strieborná </v>
      </c>
      <c r="D847" s="421">
        <v>229433</v>
      </c>
      <c r="E847" s="419" t="str">
        <f>+VLOOKUP(A847,cennik!A:G,2,FALSE)</f>
        <v>SEVROLL dorazová kefa zásuvná 4,8x4mm sivá</v>
      </c>
      <c r="F847" s="419" t="str">
        <f>+VLOOKUP(A847,cennik!A:B,2,FALSE)</f>
        <v>SEVROLL dorazová kefa zásuvná 4,8x4mm sivá</v>
      </c>
      <c r="G847" s="417"/>
      <c r="H847" s="417">
        <v>4.8</v>
      </c>
      <c r="I847" s="420" t="str">
        <f t="shared" ref="I847:I852" si="20">CONCATENATE(N833,"-",J4)</f>
        <v xml:space="preserve">-strieborná 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4,8-zlatá/mosadz</v>
      </c>
      <c r="D848" s="421">
        <v>229433</v>
      </c>
      <c r="E848" s="419" t="str">
        <f>+VLOOKUP(A848,cennik!A:G,2,FALSE)</f>
        <v>SEVROLL dorazová kefa zásuvná 4,8x4mm sivá</v>
      </c>
      <c r="F848" s="419" t="str">
        <f>+VLOOKUP(A848,cennik!A:B,2,FALSE)</f>
        <v>SEVROLL dorazová kefa zásuvná 4,8x4mm sivá</v>
      </c>
      <c r="G848" s="417"/>
      <c r="H848" s="417">
        <v>4.8</v>
      </c>
      <c r="I848" s="420" t="str">
        <f t="shared" si="20"/>
        <v>-zlatá/mosadz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dorazová kefa zásuvná 4,8x4mm sivá</v>
      </c>
      <c r="F849" s="419" t="str">
        <f>+VLOOKUP(A849,cennik!A:B,2,FALSE)</f>
        <v>SEVROLL dorazová kefa zásuvná 4,8x4mm sivá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4,8-oliva kartáčovaná</v>
      </c>
      <c r="D850" s="421">
        <v>229433</v>
      </c>
      <c r="E850" s="419" t="str">
        <f>+VLOOKUP(A850,cennik!A:G,2,FALSE)</f>
        <v>SEVROLL dorazová kefa zásuvná 4,8x4mm sivá</v>
      </c>
      <c r="F850" s="419" t="str">
        <f>+VLOOKUP(A850,cennik!A:B,2,FALSE)</f>
        <v>SEVROLL dorazová kefa zásuvná 4,8x4mm sivá</v>
      </c>
      <c r="G850" s="417"/>
      <c r="H850" s="417">
        <v>4.8</v>
      </c>
      <c r="I850" s="420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4,8-kart. tm. oliva</v>
      </c>
      <c r="D851" s="421">
        <v>229433</v>
      </c>
      <c r="E851" s="419" t="str">
        <f>+VLOOKUP(A851,cennik!A:G,2,FALSE)</f>
        <v>SEVROLL dorazová kefa zásuvná 4,8x4mm sivá</v>
      </c>
      <c r="F851" s="419" t="str">
        <f>+VLOOKUP(A851,cennik!A:B,2,FALSE)</f>
        <v>SEVROLL dorazová kefa zásuvná 4,8x4mm sivá</v>
      </c>
      <c r="G851" s="417"/>
      <c r="H851" s="417">
        <v>4.8</v>
      </c>
      <c r="I851" s="420" t="str">
        <f t="shared" si="20"/>
        <v>-kart. tm. oliva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4,8-kart. čierna</v>
      </c>
      <c r="D852" s="424">
        <v>409699</v>
      </c>
      <c r="E852" s="419" t="str">
        <f>+VLOOKUP(A852,cennik!A:G,2,FALSE)</f>
        <v>SEVROLL 20403-SV dorazová štetina zásuvná 4,8x4mm čierna</v>
      </c>
      <c r="F852" s="419" t="str">
        <f>+VLOOKUP(A852,cennik!A:B,2,FALSE)</f>
        <v>SEVROLL 20403-SV dorazová štetina zásuvná 4,8x4mm čierna</v>
      </c>
      <c r="G852" s="417"/>
      <c r="H852" s="417">
        <v>4.8</v>
      </c>
      <c r="I852" s="420" t="str">
        <f t="shared" si="20"/>
        <v>-kart. čierna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4,8-biela lesk</v>
      </c>
      <c r="D853" s="421">
        <v>305137</v>
      </c>
      <c r="E853" s="419" t="str">
        <f>+VLOOKUP(A853,cennik!A:G,2,FALSE)</f>
        <v>SEVROLL 20287-SV dorazová štetina zásuvná 4,8x4mm biela</v>
      </c>
      <c r="F853" s="419" t="str">
        <f>+VLOOKUP(A853,cennik!A:B,2,FALSE)</f>
        <v>SEVROLL 20287-SV dorazová štetina zásuvná 4,8x4mm biela</v>
      </c>
      <c r="G853" s="417"/>
      <c r="H853" s="417">
        <v>4.8</v>
      </c>
      <c r="I853" s="417" t="str">
        <f>J15</f>
        <v>biela lesk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4,8-biela mat</v>
      </c>
      <c r="D854" s="421">
        <v>305137</v>
      </c>
      <c r="E854" s="419" t="str">
        <f>+VLOOKUP(A854,cennik!A:G,2,FALSE)</f>
        <v>SEVROLL 20287-SV dorazová štetina zásuvná 4,8x4mm biela</v>
      </c>
      <c r="F854" s="419" t="str">
        <f>+VLOOKUP(A854,cennik!A:B,2,FALSE)</f>
        <v>SEVROLL 20287-SV dorazová štetina zásuvná 4,8x4mm biela</v>
      </c>
      <c r="G854" s="417"/>
      <c r="H854" s="417">
        <v>4.8</v>
      </c>
      <c r="I854" s="417" t="str">
        <f>J18</f>
        <v>biela mat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14,5-čierna lesk</v>
      </c>
      <c r="D855" s="423">
        <v>409700</v>
      </c>
      <c r="E855" s="419" t="str">
        <f>+VLOOKUP(A855,cennik!A:G,2,FALSE)</f>
        <v>SEVROLL 20334-SV dorazová štetina zásuvná 14x4mm čierna</v>
      </c>
      <c r="F855" s="419" t="str">
        <f>+VLOOKUP(A855,cennik!A:B,2,FALSE)</f>
        <v>SEVROLL 20334-SV dorazová štetina zásuvná 14x4mm čierna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4,8-čierna lesk</v>
      </c>
      <c r="D856" s="424">
        <v>409699</v>
      </c>
      <c r="E856" s="419" t="str">
        <f>+VLOOKUP(A856,cennik!A:G,2,FALSE)</f>
        <v>SEVROLL 20403-SV dorazová štetina zásuvná 4,8x4mm čierna</v>
      </c>
      <c r="F856" s="419" t="str">
        <f>+VLOOKUP(A856,cennik!A:B,2,FALSE)</f>
        <v>SEVROLL 20403-SV dorazová štetina zásuvná 4,8x4mm čierna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14,5-čierna mat</v>
      </c>
      <c r="D857" s="423">
        <v>409700</v>
      </c>
      <c r="E857" s="419" t="str">
        <f>+VLOOKUP(A857,cennik!A:G,2,FALSE)</f>
        <v>SEVROLL 20334-SV dorazová štetina zásuvná 14x4mm čierna</v>
      </c>
      <c r="F857" s="419" t="str">
        <f>+VLOOKUP(A857,cennik!A:B,2,FALSE)</f>
        <v>SEVROLL 20334-SV dorazová štetina zásuvná 14x4mm čierna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dorazová štetina zásuvná 14x4mm čierna</v>
      </c>
      <c r="F858" s="419" t="str">
        <f>+VLOOKUP(A858,cennik!A:B,2,FALSE)</f>
        <v>SEVROLL 20334-SV dorazová štetina zásuvná 14x4mm čierna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4,8-čierna mat</v>
      </c>
      <c r="D859" s="424">
        <v>409699</v>
      </c>
      <c r="E859" s="419" t="str">
        <f>+VLOOKUP(A859,cennik!A:G,2,FALSE)</f>
        <v>SEVROLL 20403-SV dorazová štetina zásuvná 4,8x4mm čierna</v>
      </c>
      <c r="F859" s="419" t="str">
        <f>+VLOOKUP(A859,cennik!A:B,2,FALSE)</f>
        <v>SEVROLL 20403-SV dorazová štetina zásuvná 4,8x4mm čierna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dorazová štetina zásuvná 4,8x4mm čierna</v>
      </c>
      <c r="F860" s="419" t="str">
        <f>+VLOOKUP(A860,cennik!A:B,2,FALSE)</f>
        <v>SEVROLL 20403-SV dorazová štetina zásuvná 4,8x4mm čierna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4,8-biela mat</v>
      </c>
      <c r="D861" s="421">
        <v>305137</v>
      </c>
      <c r="E861" s="419" t="str">
        <f>+VLOOKUP(A861,cennik!A:G,2,FALSE)</f>
        <v>SEVROLL 20287-SV dorazová štetina zásuvná 4,8x4mm biela</v>
      </c>
      <c r="F861" s="419" t="str">
        <f>+VLOOKUP(A861,cennik!A:B,2,FALSE)</f>
        <v>SEVROLL 20287-SV dorazová štetina zásuvná 4,8x4mm biela</v>
      </c>
      <c r="G861" s="419" t="e">
        <f>+VLOOKUP(B861,cennik!B:C,2,FALSE)</f>
        <v>#N/A</v>
      </c>
      <c r="H861" s="417">
        <v>4.8</v>
      </c>
      <c r="I861" s="417" t="str">
        <f>J15</f>
        <v>biela lesk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4,8-čierna štrukturálna</v>
      </c>
      <c r="D862" s="424">
        <v>409699</v>
      </c>
      <c r="E862" s="419" t="str">
        <f>+VLOOKUP(A862,cennik!A:G,2,FALSE)</f>
        <v>SEVROLL 20403-SV dorazová štetina zásuvná 4,8x4mm čierna</v>
      </c>
      <c r="F862" s="419" t="str">
        <f>+VLOOKUP(A862,cennik!A:B,2,FALSE)</f>
        <v>SEVROLL 20403-SV dorazová štetina zásuvná 4,8x4mm čierna</v>
      </c>
      <c r="G862" s="417"/>
      <c r="H862" s="417">
        <v>4.8</v>
      </c>
      <c r="I862" s="417" t="str">
        <f>J22</f>
        <v>čierna štrukturálna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14,5-čierna štrukturálna</v>
      </c>
      <c r="D863" s="423">
        <v>409700</v>
      </c>
      <c r="E863" s="419" t="str">
        <f>+VLOOKUP(A863,cennik!A:G,2,FALSE)</f>
        <v>SEVROLL 20334-SV dorazová štetina zásuvná 14x4mm čierna</v>
      </c>
      <c r="F863" s="419" t="str">
        <f>+VLOOKUP(A863,cennik!A:B,2,FALSE)</f>
        <v>SEVROLL 20334-SV dorazová štetina zásuvná 14x4mm čierna</v>
      </c>
      <c r="G863" s="417"/>
      <c r="H863" s="417">
        <v>14.5</v>
      </c>
      <c r="I863" s="417" t="str">
        <f>J22</f>
        <v>čierna štrukturálna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3000-čierna mat</v>
      </c>
      <c r="D864" s="425">
        <v>452604</v>
      </c>
      <c r="E864" s="426" t="str">
        <f>+VLOOKUP(A864,cennik!A:G,2,FALSE)</f>
        <v>SEVROLL 03606 spojovacia lišta H30 decor 3m čierna mat</v>
      </c>
      <c r="F864" s="426" t="str">
        <f>+VLOOKUP(A864,cennik!A:B,2,FALSE)</f>
        <v>SEVROLL 03606 spojovacia lišta H30 decor 3m čierna mat</v>
      </c>
      <c r="G864" s="425"/>
      <c r="H864" s="425">
        <v>3000</v>
      </c>
      <c r="I864" s="425" t="str">
        <f>CONCATENATE(H864,"-",J17)</f>
        <v>3000-čierna mat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2700-čierna mat</v>
      </c>
      <c r="D865" s="1">
        <v>278164</v>
      </c>
      <c r="E865" s="48" t="str">
        <f>+VLOOKUP(A865,cennik!A:G,2,FALSE)</f>
        <v>SEVROLL 03607 Gemini úchytová lišta 2,7m čierna mat</v>
      </c>
      <c r="F865" s="48" t="str">
        <f>+VLOOKUP(A865,cennik!A:B,2,FALSE)</f>
        <v>SEVROLL 03607 Gemini úchytová lišta 2,7m čierna mat</v>
      </c>
      <c r="G865" s="1"/>
      <c r="H865" s="1">
        <v>2700</v>
      </c>
      <c r="I865" s="1" t="str">
        <f>CONCATENATE(H865,"-",J17)</f>
        <v>2700-čierna mat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4050-čierna mat</v>
      </c>
      <c r="D866" s="1">
        <v>409674</v>
      </c>
      <c r="E866" s="48" t="str">
        <f>+VLOOKUP(A866,cennik!A:G,2,FALSE)</f>
        <v>SEVROLL 04835 Gemini horné vedenie  4,05m čierna mat</v>
      </c>
      <c r="F866" s="48" t="str">
        <f>+VLOOKUP(A866,cennik!A:B,2,FALSE)</f>
        <v>SEVROLL 04835 Gemini horné vedenie  4,05m čierna mat</v>
      </c>
      <c r="G866" s="1"/>
      <c r="H866" s="1">
        <v>4050</v>
      </c>
      <c r="I866" s="1" t="str">
        <f>CONCATENATE(H866,"-",J17)</f>
        <v>4050-čierna mat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2700-čierna mat</v>
      </c>
      <c r="D867" s="1">
        <v>452601</v>
      </c>
      <c r="E867" s="48" t="str">
        <f>+VLOOKUP(A867,cennik!A:G,2,FALSE)</f>
        <v>SEVROLL 05306 Faworyt II úchytová lišta 2,7m čierna mat</v>
      </c>
      <c r="F867" s="48" t="str">
        <f>+VLOOKUP(A867,cennik!A:B,2,FALSE)</f>
        <v>SEVROLL 05306 Faworyt II úchytová lišta 2,7m čierna mat</v>
      </c>
      <c r="G867" s="1"/>
      <c r="H867" s="1">
        <v>2700</v>
      </c>
      <c r="I867" s="1" t="str">
        <f>CONCATENATE(H867,"-",J17)</f>
        <v>2700-čierna mat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3000-čierna mat</v>
      </c>
      <c r="D868" s="2">
        <v>452735</v>
      </c>
      <c r="E868" s="429" t="str">
        <f>+VLOOKUP(A868,cennik!A:G,2,FALSE)</f>
        <v>SEVROLL 05324 Pax horná vodiaca lišta 3m čierna mat</v>
      </c>
      <c r="F868" s="48" t="str">
        <f>+VLOOKUP(A868,cennik!A:B,2,FALSE)</f>
        <v>SEVROLL 05324 Pax horná vodiaca lišta 3m čierna mat</v>
      </c>
      <c r="G868" s="1"/>
      <c r="H868" s="1">
        <v>3000</v>
      </c>
      <c r="I868" s="1" t="str">
        <f>CONCATENATE(H868,"-",J17)</f>
        <v>3000-čierna mat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2700-čierna mat</v>
      </c>
      <c r="D869" s="2">
        <v>456332</v>
      </c>
      <c r="E869" s="48" t="str">
        <f>+VLOOKUP(A869,cennik!A:G,2,FALSE)</f>
        <v>SEVROLL 05325 Pax úchytová lišta 2,7m čierna mat</v>
      </c>
      <c r="F869" s="48" t="str">
        <f>+VLOOKUP(A869,cennik!A:B,2,FALSE)</f>
        <v>SEVROLL 05325 Pax úchytová lišta 2,7m čierna mat</v>
      </c>
      <c r="G869" s="1"/>
      <c r="H869" s="1">
        <v>2700</v>
      </c>
      <c r="I869" s="1" t="str">
        <f>CONCATENATE(H869,"-",J17)</f>
        <v>2700-čierna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3000-čierna mat</v>
      </c>
      <c r="D870" s="2">
        <v>456333</v>
      </c>
      <c r="E870" s="48" t="str">
        <f>+VLOOKUP(A870,cennik!A:G,2,FALSE)</f>
        <v>SEVROLL 05326 Pax úchytová lišta 3m čierna mat</v>
      </c>
      <c r="F870" s="48" t="str">
        <f>+VLOOKUP(A870,cennik!A:B,2,FALSE)</f>
        <v>SEVROLL 05326 Pax úchytová lišta 3m čierna mat</v>
      </c>
      <c r="H870" s="1">
        <v>3000</v>
      </c>
      <c r="I870" s="1" t="str">
        <f>CONCATENATE(H870,"-",J17)</f>
        <v>3000-čierna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-čierna mat</v>
      </c>
      <c r="D871" s="1">
        <v>422012</v>
      </c>
      <c r="E871" s="48" t="str">
        <f>+VLOOKUP(A871,cennik!A:G,2,FALSE)</f>
        <v>SEVROLL 05327 Pax záslepka profilu (4 ks) čierna mat</v>
      </c>
      <c r="F871" s="48" t="str">
        <f>+VLOOKUP(A871,cennik!A:B,2,FALSE)</f>
        <v>SEVROLL 05327 Pax záslepka profilu (4 ks) čierna mat</v>
      </c>
      <c r="I871" s="1" t="str">
        <f>CONCATENATE(H871,"-",J17)</f>
        <v>-čierna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3000-čierna mat</v>
      </c>
      <c r="D872" s="1">
        <v>452606</v>
      </c>
      <c r="E872" s="48" t="str">
        <f>+VLOOKUP(A872,cennik!A:G,2,FALSE)</f>
        <v>SEVROLL 05341 dištančný profil 04 3m čierna mat</v>
      </c>
      <c r="F872" s="48" t="str">
        <f>+VLOOKUP(A872,cennik!A:B,2,FALSE)</f>
        <v>SEVROLL 05341 dištančný profil 04 3m čierna mat</v>
      </c>
      <c r="H872" s="1">
        <v>3000</v>
      </c>
      <c r="I872" s="1" t="str">
        <f>CONCATENATE(H872,"-",J17)</f>
        <v>3000-čierna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-čierna mat</v>
      </c>
      <c r="D873" s="1">
        <v>422009</v>
      </c>
      <c r="E873" s="48" t="str">
        <f>+VLOOKUP(A873,cennik!A:G,2,FALSE)</f>
        <v>SEVROLL 20406 Pax nalepovacia úchytka čierna mat</v>
      </c>
      <c r="F873" s="48" t="str">
        <f>+VLOOKUP(A873,cennik!A:B,2,FALSE)</f>
        <v>SEVROLL 20406 Pax nalepovacia úchytka čierna mat</v>
      </c>
      <c r="I873" s="1" t="str">
        <f>CONCATENATE(H873,"-",J17)</f>
        <v>-čierna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3000-čierna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3000-čierna mat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3000-biela mat</v>
      </c>
      <c r="D875" s="436">
        <v>276731</v>
      </c>
      <c r="E875" s="438" t="str">
        <f>+VLOOKUP(A875,cennik!A:G,2,FALSE)</f>
        <v>SEVROLL 04066 uholník Mini 17x11mm 3m biela mat</v>
      </c>
      <c r="F875" s="438" t="str">
        <f>+VLOOKUP(A875,cennik!A:B,2,FALSE)</f>
        <v>SEVROLL 04066 uholník Mini 17x11mm 3m biela mat</v>
      </c>
      <c r="G875" s="437"/>
      <c r="H875" s="437">
        <v>3000</v>
      </c>
      <c r="I875" s="437" t="str">
        <f>CONCATENATE(H875,"-",J18)</f>
        <v>3000-biela mat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2700-biela mat</v>
      </c>
      <c r="D876" s="436">
        <v>276742</v>
      </c>
      <c r="E876" s="438" t="str">
        <f>+VLOOKUP(A876,cennik!A:G,2,FALSE)</f>
        <v>SEVROLL 04556 Faworyt II úchytová lišta 2,7m biela mat</v>
      </c>
      <c r="F876" s="438" t="str">
        <f>+VLOOKUP(A876,cennik!A:B,2,FALSE)</f>
        <v>SEVROLL 04556 Faworyt II úchytová lišta 2,7m biela mat</v>
      </c>
      <c r="G876" s="437"/>
      <c r="H876" s="437">
        <v>2700</v>
      </c>
      <c r="I876" s="437" t="str">
        <f>CONCATENATE(H876,"-",J18)</f>
        <v>2700-biela mat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2700-biela mat</v>
      </c>
      <c r="D877" s="436">
        <v>394791</v>
      </c>
      <c r="E877" s="438" t="str">
        <f>+VLOOKUP(A877,cennik!A:G,2,FALSE)</f>
        <v>SEVROLL 05153 Alfa II úchytová lišta 18mm 2,7m biela mat</v>
      </c>
      <c r="F877" s="438" t="str">
        <f>+VLOOKUP(A877,cennik!A:B,2,FALSE)</f>
        <v>SEVROLL 05153 Alfa II úchytová lišta 18mm 2,7m biela mat</v>
      </c>
      <c r="G877" s="437"/>
      <c r="H877" s="437">
        <v>2700</v>
      </c>
      <c r="I877" s="437" t="str">
        <f>CONCATENATE(H877,"-",J18)</f>
        <v>2700-biela mat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3000-biela mat</v>
      </c>
      <c r="D878" s="436">
        <v>406464</v>
      </c>
      <c r="E878" s="438" t="str">
        <f>+VLOOKUP(A878,cennik!A:G,2,FALSE)</f>
        <v>SEVROLL 05291 profil "U" pre lamino 18mm 3m biela mat</v>
      </c>
      <c r="F878" s="438" t="str">
        <f>+VLOOKUP(A878,cennik!A:B,2,FALSE)</f>
        <v>SEVROLL 05291 profil "U" pre lamino 18mm 3m biela mat</v>
      </c>
      <c r="G878" s="437"/>
      <c r="H878" s="437">
        <v>3000</v>
      </c>
      <c r="I878" s="437" t="str">
        <f>CONCATENATE(H878,"-",J18)</f>
        <v>3000-biela mat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2700-biela lesk</v>
      </c>
      <c r="D879" s="434">
        <v>372603</v>
      </c>
      <c r="E879" s="432" t="str">
        <f>+VLOOKUP(A879,cennik!A:G,2,FALSE)</f>
        <v>SEVROLL 04933 Era úchytová lišta 18mm 2,70m biely lesk</v>
      </c>
      <c r="F879" s="432" t="str">
        <f>+VLOOKUP(A879,cennik!A:B,2,FALSE)</f>
        <v>SEVROLL 04933 Era úchytová lišta 18mm 2,70m biely lesk</v>
      </c>
      <c r="H879" s="434">
        <v>2700</v>
      </c>
      <c r="I879" s="434" t="str">
        <f>CONCATENATE(H879,"-",J15)</f>
        <v>2700-biela lesk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2000-biela lesk</v>
      </c>
      <c r="D880" s="434">
        <v>394231</v>
      </c>
      <c r="E880" s="432" t="str">
        <f>+VLOOKUP(A880,cennik!A:G,2,FALSE)</f>
        <v>SEVROLL 04940 spodná krycia lišta Simple/Blue 2m (pre lamino 18mm) biely lesk</v>
      </c>
      <c r="F880" s="432" t="str">
        <f>+VLOOKUP(A880,cennik!A:B,2,FALSE)</f>
        <v>SEVROLL 04940 spodná krycia lišta Simple/Blue 2m (pre lamino 18mm) biely lesk</v>
      </c>
      <c r="H880" s="434">
        <v>2000</v>
      </c>
      <c r="I880" s="434" t="str">
        <f>CONCATENATE(H880,"-",J15)</f>
        <v>2000-biela lesk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3000-biela lesk</v>
      </c>
      <c r="D881" s="434">
        <v>394265</v>
      </c>
      <c r="E881" s="432" t="str">
        <f>+VLOOKUP(A881,cennik!A:G,2,FALSE)</f>
        <v>SEVROLL 04941 spodná krycia lišta Simple/Blue 3m (pre lamino 18mm) biely lesk</v>
      </c>
      <c r="F881" s="432" t="str">
        <f>+VLOOKUP(A881,cennik!A:B,2,FALSE)</f>
        <v>SEVROLL 04941 spodná krycia lišta Simple/Blue 3m (pre lamino 18mm) biely lesk</v>
      </c>
      <c r="H881" s="434">
        <v>3000</v>
      </c>
      <c r="I881" s="434" t="str">
        <f>CONCATENATE(H881,"-",J15)</f>
        <v>3000-biela lesk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2000-biela lesk</v>
      </c>
      <c r="D882" s="434">
        <v>394267</v>
      </c>
      <c r="E882" s="432" t="str">
        <f>+VLOOKUP(A882,cennik!A:G,2,FALSE)</f>
        <v>SEVROLL 04942 horná vodiaca lišta Simple/Blue 2m (pre lamino 18mm) biely lesk</v>
      </c>
      <c r="F882" s="432" t="str">
        <f>+VLOOKUP(A882,cennik!A:B,2,FALSE)</f>
        <v>SEVROLL 04942 horná vodiaca lišta Simple/Blue 2m (pre lamino 18mm) biely lesk</v>
      </c>
      <c r="H882" s="434">
        <v>2000</v>
      </c>
      <c r="I882" s="434" t="str">
        <f>CONCATENATE(H882,"-",J15)</f>
        <v>2000-biela lesk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3000-biela lesk</v>
      </c>
      <c r="D883" s="434">
        <v>394270</v>
      </c>
      <c r="E883" s="432" t="str">
        <f>+VLOOKUP(A883,cennik!A:G,2,FALSE)</f>
        <v>SEVROLL 04943 horná vodiaca lišta Simple/Blue 3m (pre lamino 18mm) biely lesk</v>
      </c>
      <c r="F883" s="432" t="str">
        <f>+VLOOKUP(A883,cennik!A:B,2,FALSE)</f>
        <v>SEVROLL 04943 horná vodiaca lišta Simple/Blue 3m (pre lamino 18mm) biely lesk</v>
      </c>
      <c r="G883" s="434"/>
      <c r="H883" s="434">
        <v>3000</v>
      </c>
      <c r="I883" s="434" t="str">
        <f>CONCATENATE(H883,"-",J15)</f>
        <v>3000-biela lesk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3000-biela lesk</v>
      </c>
      <c r="D884" s="434">
        <v>394273</v>
      </c>
      <c r="E884" s="432" t="str">
        <f>+VLOOKUP(A884,cennik!A:G,2,FALSE)</f>
        <v>SEVROLL 04929 spojovacia lišta Simple/Blue H21 3m (pre lamino 18mm) biely lesk</v>
      </c>
      <c r="F884" s="432" t="str">
        <f>+VLOOKUP(A884,cennik!A:B,2,FALSE)</f>
        <v>SEVROLL 04929 spojovacia lišta Simple/Blue H21 3m (pre lamino 18mm) biely lesk</v>
      </c>
      <c r="G884" s="434"/>
      <c r="H884" s="434">
        <v>3000</v>
      </c>
      <c r="I884" s="434" t="str">
        <f>CONCATENATE(H884,"-",J15)</f>
        <v>3000-biela lesk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3000-biela lesk</v>
      </c>
      <c r="D885" s="434">
        <v>394281</v>
      </c>
      <c r="E885" s="432" t="str">
        <f>+VLOOKUP(A885,cennik!A:G,2,FALSE)</f>
        <v>SEVROLL 04932 spojovacia lišta Simple/Blue H28 3m (pre lamino 18mm) biely lesk</v>
      </c>
      <c r="F885" s="432" t="str">
        <f>+VLOOKUP(A885,cennik!A:B,2,FALSE)</f>
        <v>SEVROLL 04932 spojovacia lišta Simple/Blue H28 3m (pre lamino 18mm) biely lesk</v>
      </c>
      <c r="G885" s="434"/>
      <c r="H885" s="434">
        <v>3000</v>
      </c>
      <c r="I885" s="434" t="str">
        <f>CONCATENATE(H885,"-",J15)</f>
        <v>3000-biela lesk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úch lišta 2 7m oliva</v>
      </c>
      <c r="F886" s="432" t="str">
        <f>+VLOOKUP(A886,cennik!A:B,2,FALSE)</f>
        <v>SEVROLL 05791 Prosper GM 18 úch lišta 2 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 xml:space="preserve">strieborná </v>
      </c>
      <c r="D887" s="1">
        <v>489290</v>
      </c>
      <c r="E887" s="432" t="str">
        <f>+VLOOKUP(A887,cennik!A:G,2,FALSE)</f>
        <v>SEVROLL 05790 Prosper GM 18 úch.lišta 2,7m strieborná</v>
      </c>
      <c r="F887" s="432" t="str">
        <f>+VLOOKUP(A887,cennik!A:B,2,FALSE)</f>
        <v>SEVROLL 05790 Prosper GM 18 úch.lišta 2,7m strieborná</v>
      </c>
      <c r="I887" s="1" t="str">
        <f>J4</f>
        <v xml:space="preserve">strieborná </v>
      </c>
    </row>
    <row r="888" spans="1:26" ht="15" customHeight="1" x14ac:dyDescent="0.3">
      <c r="A888" s="1">
        <v>496942</v>
      </c>
      <c r="C888" s="1" t="str">
        <f>J4</f>
        <v xml:space="preserve">strieborná </v>
      </c>
      <c r="D888" s="1">
        <v>496942</v>
      </c>
      <c r="E888" s="432" t="str">
        <f>+VLOOKUP(A888,cennik!A:G,2,FALSE)</f>
        <v>SEVROLL 05804 GM 18 SPOJ.LIŠTA H18 3m str.</v>
      </c>
      <c r="F888" s="432" t="str">
        <f>+VLOOKUP(A888,cennik!A:B,2,FALSE)</f>
        <v>SEVROLL 05804 GM 18 SPOJ.LIŠTA H18 3m str.</v>
      </c>
      <c r="I888" s="1" t="str">
        <f>J4</f>
        <v xml:space="preserve">strieborná </v>
      </c>
    </row>
    <row r="889" spans="1:26" ht="15" customHeight="1" x14ac:dyDescent="0.3">
      <c r="A889" s="1">
        <v>496987</v>
      </c>
      <c r="C889" s="1" t="str">
        <f>J17</f>
        <v>čierna mat</v>
      </c>
      <c r="D889" s="1">
        <v>496987</v>
      </c>
      <c r="E889" s="432" t="str">
        <f>+VLOOKUP(A889,cennik!A:G,2,FALSE)</f>
        <v>SEVROLL 05924 GM 18 spojovacia lišta H18 3m čierna mat</v>
      </c>
      <c r="F889" s="432" t="str">
        <f>+VLOOKUP(A889,cennik!A:B,2,FALSE)</f>
        <v>SEVROLL 05924 GM 18 spojovacia lišta H18 3m čierna mat</v>
      </c>
      <c r="I889" s="1" t="str">
        <f>J17</f>
        <v>čierna mat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spojovacia lišta H18 3m oliva</v>
      </c>
      <c r="F890" s="432" t="str">
        <f>+VLOOKUP(A890,cennik!A:B,2,FALSE)</f>
        <v>SEVROLL 05805 GM 18 spojovacia lišta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 xml:space="preserve">strieborná </v>
      </c>
      <c r="D891" s="1">
        <v>496924</v>
      </c>
      <c r="E891" s="432" t="str">
        <f>+VLOOKUP(A891,cennik!A:G,2,FALSE)</f>
        <v>SEVROLL 05806 GM 18 SPOJ.LIŠTA H25 3m str.</v>
      </c>
      <c r="F891" s="432" t="str">
        <f>+VLOOKUP(A891,cennik!A:B,2,FALSE)</f>
        <v>SEVROLL 05806 GM 18 SPOJ.LIŠTA H25 3m str.</v>
      </c>
      <c r="I891" s="1" t="str">
        <f>J4</f>
        <v xml:space="preserve">strieborná </v>
      </c>
    </row>
    <row r="892" spans="1:26" ht="15" customHeight="1" x14ac:dyDescent="0.3">
      <c r="A892" s="1">
        <v>496996</v>
      </c>
      <c r="C892" s="1" t="str">
        <f>J17</f>
        <v>čierna mat</v>
      </c>
      <c r="D892" s="1">
        <v>496996</v>
      </c>
      <c r="E892" s="432" t="str">
        <f>+VLOOKUP(A892,cennik!A:G,2,FALSE)</f>
        <v>SEVROLL 05926 GM 18 spojovacia lišta H25 3m čierna mat</v>
      </c>
      <c r="F892" s="432" t="str">
        <f>+VLOOKUP(A892,cennik!A:B,2,FALSE)</f>
        <v>SEVROLL 05926 GM 18 spojovacia lišta H25 3m čierna mat</v>
      </c>
      <c r="I892" s="1" t="str">
        <f>J17</f>
        <v>čierna mat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spojovacia lišta H25 3m oliva</v>
      </c>
      <c r="F893" s="432" t="str">
        <f>+VLOOKUP(A893,cennik!A:B,2,FALSE)</f>
        <v>SEVROLL 05807 GM 18 spojovacia lišta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úch.lišta 2,7m oliva</v>
      </c>
      <c r="F894" s="432" t="str">
        <f>+VLOOKUP(A894,cennik!A:B,2,FALSE)</f>
        <v>SEVROLL 05789 Arte GM 18 úch.lišta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 xml:space="preserve">strieborná </v>
      </c>
      <c r="D895" s="2">
        <v>489292</v>
      </c>
      <c r="E895" s="432" t="str">
        <f>+VLOOKUP(A895,cennik!A:G,2,FALSE)</f>
        <v>SEVROLL 05788 Arte GM 18 úch.lišta 2,7m strieborná</v>
      </c>
      <c r="F895" s="432" t="str">
        <f>+VLOOKUP(A895,cennik!A:B,2,FALSE)</f>
        <v>SEVROLL 05788 Arte GM 18 úch.lišta 2,7m strieborná</v>
      </c>
      <c r="H895" s="1">
        <v>2700</v>
      </c>
      <c r="I895" s="1" t="str">
        <f>J4</f>
        <v xml:space="preserve">strieborná </v>
      </c>
    </row>
    <row r="896" spans="1:26" ht="15" customHeight="1" x14ac:dyDescent="0.3">
      <c r="A896" s="1">
        <v>489294</v>
      </c>
      <c r="C896" s="1" t="str">
        <f>J17</f>
        <v>čierna mat</v>
      </c>
      <c r="D896" s="1">
        <v>489294</v>
      </c>
      <c r="E896" s="432" t="str">
        <f>+VLOOKUP(A896,cennik!A:G,2,FALSE)</f>
        <v>SEVROLL 05910 Arte GM 18 úchytová lišta 2,7m čierna mat</v>
      </c>
      <c r="F896" s="432" t="str">
        <f>+VLOOKUP(A896,cennik!A:B,2,FALSE)</f>
        <v>SEVROLL 05910 Arte GM 18 úchytová lišta 2,7m čierna mat</v>
      </c>
      <c r="H896" s="1">
        <v>2700</v>
      </c>
      <c r="I896" s="1" t="str">
        <f>J17</f>
        <v>čierna mat</v>
      </c>
    </row>
    <row r="897" spans="1:9" ht="15" customHeight="1" x14ac:dyDescent="0.3">
      <c r="A897" s="1">
        <v>489287</v>
      </c>
      <c r="C897" s="1" t="str">
        <f>J4</f>
        <v xml:space="preserve">strieborná </v>
      </c>
      <c r="D897" s="1">
        <v>489287</v>
      </c>
      <c r="E897" s="432" t="str">
        <f>+VLOOKUP(A897,cennik!A:G,2,FALSE)</f>
        <v>SEVROLL 05785 Porto GM 18 úchytová lišta 3m strieborn</v>
      </c>
      <c r="F897" s="432" t="str">
        <f>+VLOOKUP(A897,cennik!A:B,2,FALSE)</f>
        <v>SEVROLL 05785 Porto GM 18 úchytová lišta 3m strieborn</v>
      </c>
      <c r="H897" s="1">
        <v>3000</v>
      </c>
      <c r="I897" s="1" t="str">
        <f>J4</f>
        <v xml:space="preserve">strieborná 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úchytová lišta 2,7m oliva</v>
      </c>
      <c r="F898" s="432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 xml:space="preserve">strieborná </v>
      </c>
      <c r="D899" s="1">
        <v>489287</v>
      </c>
      <c r="E899" s="432" t="str">
        <f>+VLOOKUP(A899,cennik!A:G,2,FALSE)</f>
        <v>SEVROLL 05785 Porto GM 18 úchytová lišta 3m strieborn</v>
      </c>
      <c r="F899" s="432" t="str">
        <f>+VLOOKUP(A899,cennik!A:B,2,FALSE)</f>
        <v>SEVROLL 05785 Porto GM 18 úchytová lišta 3m strieborn</v>
      </c>
      <c r="H899" s="434">
        <v>3000</v>
      </c>
      <c r="I899" s="1" t="str">
        <f>J4</f>
        <v xml:space="preserve">strieborná 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úchytová lišta 2,7m oliva</v>
      </c>
      <c r="F900" s="432" t="str">
        <f>+VLOOKUP(A900,cennik!A:B,2,FALSE)</f>
        <v>SEVROLL 05787 Porto GM 18 úchytová lišta 2,7m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2026-03-02T13:38:27Z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